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FCD811E-4449-41E5-9E33-1702A465E9C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Monthly Nos Company" sheetId="10" r:id="rId2"/>
    <sheet name="Ignore-TMotors Retail-vaahan" sheetId="11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#REF!</definedName>
    <definedName name="\b">#REF!</definedName>
    <definedName name="\c">#REF!</definedName>
    <definedName name="\COMM">#REF!</definedName>
    <definedName name="\COMM2">#REF!</definedName>
    <definedName name="\d">#REF!</definedName>
    <definedName name="\e">#REF!</definedName>
    <definedName name="\f">#REF!</definedName>
    <definedName name="\g">#REF!</definedName>
    <definedName name="\GROW">[1]Financials!$F$785</definedName>
    <definedName name="\h">#REF!</definedName>
    <definedName name="\i">#REF!</definedName>
    <definedName name="\j">#REF!</definedName>
    <definedName name="\L">#REF!</definedName>
    <definedName name="\M">#REF!</definedName>
    <definedName name="\MUL">#REF!</definedName>
    <definedName name="\MUL1">#REF!</definedName>
    <definedName name="\o">#REF!</definedName>
    <definedName name="\p">#REF!</definedName>
    <definedName name="\Q">[2]B!#REF!</definedName>
    <definedName name="\r">#REF!</definedName>
    <definedName name="\s">#REF!</definedName>
    <definedName name="\T">#REF!</definedName>
    <definedName name="\v">#REF!</definedName>
    <definedName name="\VEH">[1]Financials!$C$919</definedName>
    <definedName name="\w">#REF!</definedName>
    <definedName name="\x">#REF!</definedName>
    <definedName name="\y">#REF!</definedName>
    <definedName name="\Z">#REF!</definedName>
    <definedName name="__123Graph_A" hidden="1">#REF!</definedName>
    <definedName name="__123Graph_AMM" hidden="1">[3]Financials!#REF!</definedName>
    <definedName name="__123Graph_B" hidden="1">#REF!</definedName>
    <definedName name="__123Graph_BMM" hidden="1">[3]Financials!#REF!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MM" hidden="1">[3]Financials!#REF!</definedName>
    <definedName name="__bs2">'[4]main standalone'!$A$98</definedName>
    <definedName name="__GROSS_SALES_T">#REF!</definedName>
    <definedName name="__NET_SALES_TO_">#REF!</definedName>
    <definedName name="_1_">[5]Old!#REF!</definedName>
    <definedName name="_2_0RMconsu">'[6]Operating Statistics'!#REF!</definedName>
    <definedName name="_3_0RMconsu">'[5]Operating Statistics'!#REF!</definedName>
    <definedName name="_bs2">'[4]main standalone'!$A$98</definedName>
    <definedName name="_CD201..D205__">#REF!</definedName>
    <definedName name="_DOWN_">#REF!</definedName>
    <definedName name="_EDIT__HOME__DE">#REF!</definedName>
    <definedName name="_Fill" hidden="1">#REF!</definedName>
    <definedName name="_kd17">#REF!</definedName>
    <definedName name="_kd18">#REF!</definedName>
    <definedName name="_kd19">#REF!</definedName>
    <definedName name="_kd20">#REF!</definedName>
    <definedName name="_kd21">#REF!</definedName>
    <definedName name="_kd22">#REF!</definedName>
    <definedName name="_kd23">#REF!</definedName>
    <definedName name="_kd24">#REF!</definedName>
    <definedName name="_kd25">#REF!</definedName>
    <definedName name="_MUL2">#REF!</definedName>
    <definedName name="_Order1" hidden="1">255</definedName>
    <definedName name="_Order2" hidden="1">255</definedName>
    <definedName name="_pc01">#REF!</definedName>
    <definedName name="_pc02">#REF!</definedName>
    <definedName name="_pc03">#REF!</definedName>
    <definedName name="_pc04">#REF!</definedName>
    <definedName name="_PG1">#REF!</definedName>
    <definedName name="_PL1">[7]Financials!#REF!</definedName>
    <definedName name="_Regression_Y" hidden="1">[3]Financials!#REF!</definedName>
    <definedName name="_RT1">#REF!</definedName>
    <definedName name="_RT2">#REF!</definedName>
    <definedName name="_RT3">#REF!</definedName>
    <definedName name="_RV__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djPE">#REF!</definedName>
    <definedName name="age">[8]Main!#REF!</definedName>
    <definedName name="alogin">#REF!</definedName>
    <definedName name="Amn">[9]Main!#REF!</definedName>
    <definedName name="area">[10]BS!$E$26:$F$36</definedName>
    <definedName name="asdgsa">'[11]con Main'!#REF!</definedName>
    <definedName name="AsFc">#REF!</definedName>
    <definedName name="Asset_composition">#REF!</definedName>
    <definedName name="ASSET_PEN">#REF!</definedName>
    <definedName name="associate_dividends_received">#REF!</definedName>
    <definedName name="associates">#REF!</definedName>
    <definedName name="associates_pl">#REF!</definedName>
    <definedName name="associates_tax_charge">#REF!</definedName>
    <definedName name="ASSUM">#REF!</definedName>
    <definedName name="ASSUM3">#REF!</definedName>
    <definedName name="assume">'[4]main standalone'!$A$521</definedName>
    <definedName name="ASSUMPL">#REF!</definedName>
    <definedName name="ata">#REF!</definedName>
    <definedName name="ate">#REF!</definedName>
    <definedName name="ATO">#REF!</definedName>
    <definedName name="att">#REF!</definedName>
    <definedName name="atype">#REF!</definedName>
    <definedName name="auditors_fees_expenses_incl_branch_auditors">#REF!</definedName>
    <definedName name="average_employees">#REF!</definedName>
    <definedName name="avg_vol_3m">#REF!</definedName>
    <definedName name="B">[12]Earning_Assum!#REF!</definedName>
    <definedName name="b_manual">[13]bajaj_copeland!$C$54</definedName>
    <definedName name="bad">#REF!</definedName>
    <definedName name="bae">#REF!</definedName>
    <definedName name="Bal.Sh.">[14]financials!$A$94</definedName>
    <definedName name="BALANCE">[13]bajaj_copeland!$C$52:$L$98</definedName>
    <definedName name="bao">#REF!</definedName>
    <definedName name="bap">#REF!</definedName>
    <definedName name="BASE">#REF!</definedName>
    <definedName name="BASE1">[15]VALUE2_5!#REF!</definedName>
    <definedName name="bat">#REF!</definedName>
    <definedName name="bay">#REF!</definedName>
    <definedName name="bca">#REF!</definedName>
    <definedName name="bcb">#REF!</definedName>
    <definedName name="bce">#REF!</definedName>
    <definedName name="bcl">#REF!</definedName>
    <definedName name="bcm">#REF!</definedName>
    <definedName name="bcp">#REF!</definedName>
    <definedName name="bct">#REF!</definedName>
    <definedName name="bcw">#REF!</definedName>
    <definedName name="bdb">#REF!</definedName>
    <definedName name="bdc">#REF!</definedName>
    <definedName name="bdd">#REF!</definedName>
    <definedName name="bdi">#REF!</definedName>
    <definedName name="bdp">#REF!</definedName>
    <definedName name="bds">#REF!</definedName>
    <definedName name="bdt">#REF!</definedName>
    <definedName name="BE1.0">#REF!</definedName>
    <definedName name="BE2.0">#REF!,#REF!,#REF!</definedName>
    <definedName name="BE3.0">#REF!,#REF!,#REF!</definedName>
    <definedName name="BE4.0">#REF!,#REF!,#REF!</definedName>
    <definedName name="BE5.0">#REF!,#REF!,#REF!</definedName>
    <definedName name="beq">#REF!</definedName>
    <definedName name="bet">#REF!</definedName>
    <definedName name="beta">[16]Main!$J$5</definedName>
    <definedName name="bfc">#REF!</definedName>
    <definedName name="bia">#REF!</definedName>
    <definedName name="bin">#REF!</definedName>
    <definedName name="bio">#REF!</definedName>
    <definedName name="bir">#REF!</definedName>
    <definedName name="bit">#REF!</definedName>
    <definedName name="BL1.0">#REF!</definedName>
    <definedName name="BL2.0">#REF!,#REF!,#REF!</definedName>
    <definedName name="BL3.0">#REF!,#REF!,#REF!</definedName>
    <definedName name="BL4.0">#REF!,#REF!,#REF!</definedName>
    <definedName name="BL5.0">#REF!,#REF!,#REF!</definedName>
    <definedName name="bll">#REF!</definedName>
    <definedName name="block.balancesheet.blue">#REF!</definedName>
    <definedName name="block.businessbackground.blue">#REF!</definedName>
    <definedName name="block.capitalhistory.blue">#REF!</definedName>
    <definedName name="block.cashflow.blue">#REF!</definedName>
    <definedName name="block.expansionplans.blue">#REF!</definedName>
    <definedName name="block.forecasts.blue">#REF!</definedName>
    <definedName name="block.identityblock.blue">#REF!</definedName>
    <definedName name="block.incomestatement.blue">#REF!</definedName>
    <definedName name="block.investmentargument.blue">#REF!</definedName>
    <definedName name="block.keyassumptions.blue">#REF!</definedName>
    <definedName name="block.keyassumptions2.blue">#REF!</definedName>
    <definedName name="block.mainpoints.red">#REF!</definedName>
    <definedName name="block.PEBANDS.none">#REF!</definedName>
    <definedName name="block.perrel.none">#REF!</definedName>
    <definedName name="block.pricetrends.none">#REF!</definedName>
    <definedName name="block.ratioanalysis.blue">#REF!</definedName>
    <definedName name="block.salesbreakdown.none">#REF!</definedName>
    <definedName name="block.shareholdingpattern.blue">#REF!</definedName>
    <definedName name="block.title.blue">#REF!</definedName>
    <definedName name="Bloomberg">#REF!</definedName>
    <definedName name="blt">#REF!</definedName>
    <definedName name="bmi">#REF!</definedName>
    <definedName name="bnd">#REF!</definedName>
    <definedName name="bnf">#REF!</definedName>
    <definedName name="bni">#REF!</definedName>
    <definedName name="bnl">#REF!</definedName>
    <definedName name="board">[17]board!#REF!</definedName>
    <definedName name="boc">#REF!</definedName>
    <definedName name="bol">#REF!</definedName>
    <definedName name="bor">#REF!</definedName>
    <definedName name="borrowings_from_other_institutions_agencies">#REF!</definedName>
    <definedName name="borrowings_from_outside_india">#REF!</definedName>
    <definedName name="borrowings_from_rbi">#REF!</definedName>
    <definedName name="bot">#REF!</definedName>
    <definedName name="bpp">#REF!</definedName>
    <definedName name="bpr">#REF!</definedName>
    <definedName name="bpu">#REF!</definedName>
    <definedName name="brands_patents_rights">#REF!</definedName>
    <definedName name="bre">#REF!</definedName>
    <definedName name="bri">#REF!</definedName>
    <definedName name="BriefCoName">#REF!</definedName>
    <definedName name="BriefDate">#REF!</definedName>
    <definedName name="BriefInvPlay">#REF!</definedName>
    <definedName name="BriefPrevDate">#REF!</definedName>
    <definedName name="BriefPrevRecom">#REF!</definedName>
    <definedName name="BriefRationale">#REF!</definedName>
    <definedName name="BriefRecom">#REF!</definedName>
    <definedName name="BriefSummary">#REF!</definedName>
    <definedName name="BriefTime">#REF!</definedName>
    <definedName name="brr">#REF!</definedName>
    <definedName name="BS">#REF!</definedName>
    <definedName name="BS_1">[18]BS_1!$A$1:$IV$226</definedName>
    <definedName name="BS_2">[18]BS_2!$A$1:$IV$226</definedName>
    <definedName name="bsf">#REF!</definedName>
    <definedName name="bst">#REF!</definedName>
    <definedName name="bt">[19]EVA1!$T$11</definedName>
    <definedName name="bta">#REF!</definedName>
    <definedName name="btd">#REF!</definedName>
    <definedName name="bte">#REF!</definedName>
    <definedName name="btl">#REF!</definedName>
    <definedName name="btp">#REF!</definedName>
    <definedName name="bv">#REF!</definedName>
    <definedName name="CABLE">#REF!</definedName>
    <definedName name="cac">#REF!</definedName>
    <definedName name="CALC">[13]bajaj_copeland!$C$285</definedName>
    <definedName name="CALL">#REF!</definedName>
    <definedName name="cam">#REF!</definedName>
    <definedName name="cap">[8]Main!#REF!</definedName>
    <definedName name="capital">[13]bajaj_copeland!$C$148:$L$180</definedName>
    <definedName name="Capitalisation">#REF!</definedName>
    <definedName name="capitalised_int">#REF!</definedName>
    <definedName name="CAPUTIL">[20]Standalone_Spreadsheet!#REF!</definedName>
    <definedName name="CardCoName">#REF!</definedName>
    <definedName name="CardDate">#REF!</definedName>
    <definedName name="CardInvPlay">#REF!</definedName>
    <definedName name="CardPrevDate">#REF!</definedName>
    <definedName name="CardPrevRecom">#REF!</definedName>
    <definedName name="CardRationale">#REF!</definedName>
    <definedName name="CardRecom">#REF!</definedName>
    <definedName name="CardSummary">#REF!</definedName>
    <definedName name="CardTime">#REF!</definedName>
    <definedName name="CARG">#REF!</definedName>
    <definedName name="cash">#REF!</definedName>
    <definedName name="cash_and_balance_with_RBI">#REF!</definedName>
    <definedName name="cash_bank">#REF!</definedName>
    <definedName name="cash_bank_avg">#REF!</definedName>
    <definedName name="CASH_FLOW">#REF!</definedName>
    <definedName name="cash_flow_from_financing_activities">#REF!</definedName>
    <definedName name="cash_flow_from_investing_activities">#REF!</definedName>
    <definedName name="cash_flow_from_operating_activities">#REF!</definedName>
    <definedName name="Cash_Flow_Statement">#REF!</definedName>
    <definedName name="Cashflow">#REF!</definedName>
    <definedName name="CashflowfromOperations">#REF!</definedName>
    <definedName name="CASHTAX">#REF!</definedName>
    <definedName name="caz_bs">#REF!</definedName>
    <definedName name="caz_cf">#REF!</definedName>
    <definedName name="caz_pl">#REF!</definedName>
    <definedName name="caz_ratio">#REF!</definedName>
    <definedName name="CBORDER">#REF!</definedName>
    <definedName name="CBS">#REF!</definedName>
    <definedName name="CCC">[21]Earning_Assum!#REF!</definedName>
    <definedName name="cce">#REF!</definedName>
    <definedName name="ccn">#REF!</definedName>
    <definedName name="cde">#REF!</definedName>
    <definedName name="cdi">#REF!</definedName>
    <definedName name="cdp">#REF!</definedName>
    <definedName name="CF">#REF!</definedName>
    <definedName name="CF_1">[18]CF_1!$A$1:$IV$226</definedName>
    <definedName name="cf_ganesh">[16]Main!$A$86:$J$121</definedName>
    <definedName name="cf_jb">[22]acctmod!$A$93:$Y$133</definedName>
    <definedName name="cfc">#REF!</definedName>
    <definedName name="cfs">#REF!</definedName>
    <definedName name="cfx">#REF!</definedName>
    <definedName name="chg_in_inventory">#REF!</definedName>
    <definedName name="chg_in_investment">#REF!</definedName>
    <definedName name="chg_in_loans_advances">#REF!</definedName>
    <definedName name="chg_in_marketable_securities">#REF!</definedName>
    <definedName name="chg_in_other_current_assets">#REF!</definedName>
    <definedName name="chg_in_provisions">#REF!</definedName>
    <definedName name="chg_in_working_cap">#REF!</definedName>
    <definedName name="cii">#REF!</definedName>
    <definedName name="civ">#REF!</definedName>
    <definedName name="CL">[16]bs_related!$A$55</definedName>
    <definedName name="cmp">[23]Uploader!$E$12</definedName>
    <definedName name="cni">#REF!</definedName>
    <definedName name="coc">#REF!</definedName>
    <definedName name="COE">[20]Standalone_Spreadsheet!#REF!</definedName>
    <definedName name="COGS">[13]bajaj_copeland!$AV$546</definedName>
    <definedName name="coi">#REF!</definedName>
    <definedName name="commerce">#REF!</definedName>
    <definedName name="commission_exchange_brokerage">#REF!</definedName>
    <definedName name="CommonDividendPaidOut">#REF!</definedName>
    <definedName name="CommonStock">#REF!</definedName>
    <definedName name="company">#REF!</definedName>
    <definedName name="company_nameh">#REF!</definedName>
    <definedName name="COMPANYA">#REF!</definedName>
    <definedName name="CompanyCard">#REF!</definedName>
    <definedName name="CONSTANT">#REF!</definedName>
    <definedName name="consumption">[24]consumption!$A$1:$E$14</definedName>
    <definedName name="cop">#REF!</definedName>
    <definedName name="cost">[8]Main!#REF!</definedName>
    <definedName name="cot">#REF!</definedName>
    <definedName name="COUNTRY">#REF!</definedName>
    <definedName name="COUNTRY1">#REF!</definedName>
    <definedName name="COUNTRY1a">#REF!</definedName>
    <definedName name="COUNTRYa">#REF!</definedName>
    <definedName name="cover" localSheetId="2">[25]!Macro2</definedName>
    <definedName name="cover">[25]!Macro2</definedName>
    <definedName name="CS">[20]Standalone_Spreadsheet!#REF!</definedName>
    <definedName name="csbs">#REF!</definedName>
    <definedName name="cscf">#REF!</definedName>
    <definedName name="cscfs">#REF!</definedName>
    <definedName name="csi">#REF!</definedName>
    <definedName name="cspl">#REF!</definedName>
    <definedName name="cta">#REF!</definedName>
    <definedName name="CurrentLiab">#REF!</definedName>
    <definedName name="CurrentPortion">'[5]#REF'!$J$146:$R$146</definedName>
    <definedName name="CurrentRatio">'[5]Financials(O)'!#REF!</definedName>
    <definedName name="cwo">#REF!</definedName>
    <definedName name="cwt">#REF!</definedName>
    <definedName name="daf">#REF!</definedName>
    <definedName name="dai">#REF!</definedName>
    <definedName name="das">#REF!</definedName>
    <definedName name="dd">[26]Fin!$A$202</definedName>
    <definedName name="deposits">#REF!</definedName>
    <definedName name="deposits_avg">#REF!</definedName>
    <definedName name="DEPRECIATION">#REF!</definedName>
    <definedName name="depreciation_bs">#REF!</definedName>
    <definedName name="depreciation_fixed_assets">#REF!</definedName>
    <definedName name="depreciation_on_banks_property">#REF!</definedName>
    <definedName name="depreciation_other">#REF!</definedName>
    <definedName name="depreciation_qtr">#REF!</definedName>
    <definedName name="DepreciationfortheYear">#REF!</definedName>
    <definedName name="DepreciationWrittenBack">#REF!</definedName>
    <definedName name="Deprecn">#REF!</definedName>
    <definedName name="DEPRI">[1]Financials!$I$1115</definedName>
    <definedName name="desktop">#REF!</definedName>
    <definedName name="dfd">#REF!</definedName>
    <definedName name="did">#REF!</definedName>
    <definedName name="directors">#REF!</definedName>
    <definedName name="directors_fees_allowances_expenses">#REF!</definedName>
    <definedName name="DIRECTORY">#REF!</definedName>
    <definedName name="DisROCE">#REF!</definedName>
    <definedName name="DisROE">#REF!</definedName>
    <definedName name="Divdates">#REF!</definedName>
    <definedName name="Dividend">[16]bs_related!$A$2</definedName>
    <definedName name="docs">#REF!</definedName>
    <definedName name="dp">#REF!</definedName>
    <definedName name="Draft">#REF!</definedName>
    <definedName name="Drawdowns">#REF!</definedName>
    <definedName name="dsd">#REF!</definedName>
    <definedName name="dsdsdsd">[27]Template!$D$251:$T$251</definedName>
    <definedName name="dtd">#REF!</definedName>
    <definedName name="dupont">'[4]main standalone'!$A$395</definedName>
    <definedName name="eaa">#REF!</definedName>
    <definedName name="eap">#REF!</definedName>
    <definedName name="earning_assets_avg">#REF!</definedName>
    <definedName name="Earnings">[21]Earning_Assum!#REF!</definedName>
    <definedName name="eat">#REF!</definedName>
    <definedName name="econ_profit">[13]bajaj_copeland!$C$230:$L$245</definedName>
    <definedName name="EEE">[21]Earning_Assum!#REF!</definedName>
    <definedName name="enp">#REF!</definedName>
    <definedName name="enterprise_value_core">#REF!</definedName>
    <definedName name="eoi">[8]Main!#REF!</definedName>
    <definedName name="epa">#REF!</definedName>
    <definedName name="epc">#REF!</definedName>
    <definedName name="eps">[28]Main!#REF!</definedName>
    <definedName name="epw">#REF!</definedName>
    <definedName name="epx">#REF!</definedName>
    <definedName name="Equity_Del_Item" localSheetId="2">[29]!Equity_Del_Item</definedName>
    <definedName name="Equity_Del_Item">[29]!Equity_Del_Item</definedName>
    <definedName name="Equity_Ins_Item" localSheetId="2">[29]!Equity_Ins_Item</definedName>
    <definedName name="Equity_Ins_Item">[29]!Equity_Ins_Item</definedName>
    <definedName name="EV">[13]bajaj_copeland!$E$447</definedName>
    <definedName name="exp">#REF!</definedName>
    <definedName name="exports">#REF!</definedName>
    <definedName name="ext">#REF!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ALANCE">#REF!</definedName>
    <definedName name="F_Book_value_per_share">'[30]Calculation (2)'!#REF!</definedName>
    <definedName name="f_capital">[13]bajaj_copeland!$M$148:$W$180</definedName>
    <definedName name="F_CASH">[13]bajaj_copeland!$M$182:$W$245</definedName>
    <definedName name="f_econ_profit">[13]bajaj_copeland!$M$230:$W$245</definedName>
    <definedName name="F_FINANCE">[13]bajaj_copeland!$M$287:$W$327</definedName>
    <definedName name="f_free_cash_flow">[13]bajaj_copeland!$M$182:$W$228</definedName>
    <definedName name="F_INCOME">[13]bajaj_copeland!$M$8:$W$42</definedName>
    <definedName name="F_INVEST">[13]bajaj_copeland!$M$148:$W$180</definedName>
    <definedName name="f_manual">[13]bajaj_copeland!$A$286</definedName>
    <definedName name="F_NOPLAT">[13]bajaj_copeland!$M$100:$W$146</definedName>
    <definedName name="F_OPERATING">[13]bajaj_copeland!$M$247:$W$283</definedName>
    <definedName name="f_ratios">#REF!</definedName>
    <definedName name="F_RESULTS">#REF!</definedName>
    <definedName name="f_roic">#REF!</definedName>
    <definedName name="F_SUP_CALC">#REF!</definedName>
    <definedName name="f_valuation">#REF!</definedName>
    <definedName name="Factor">#REF!</definedName>
    <definedName name="FAMERangeDJ_BALAL28">[31]EVA1!#REF!</definedName>
    <definedName name="FAMERangeDJ_BALAM28">[31]EVA1!#REF!</definedName>
    <definedName name="FAMERangeDJ_BALAN28">[31]EVA1!#REF!</definedName>
    <definedName name="FAMERangeGCI_BALD62">[31]EVA1!#REF!</definedName>
    <definedName name="FAMERangeGCI_BALD63">[31]EVA1!#REF!</definedName>
    <definedName name="FAMERangeKRI_BALAL99">[31]EVA1!$U$93:$U$93</definedName>
    <definedName name="FAMERangeKRI_BALAM99">[31]EVA1!$V$93:$V$93</definedName>
    <definedName name="FAMERangeKRI_BALAN99">[31]EVA1!$W$93:$W$93</definedName>
    <definedName name="far">[13]bajaj_copeland!$Z$208</definedName>
    <definedName name="FBASE">[13]bajaj_copeland!$AC$526:$AG$526</definedName>
    <definedName name="FCASHTAX">[13]bajaj_copeland!$AC$514:$AG$514</definedName>
    <definedName name="fcf">#REF!</definedName>
    <definedName name="FCOGS">[13]bajaj_copeland!$AC$505:$AG$505</definedName>
    <definedName name="FCONSTANT">[13]bajaj_copeland!$AC$527:$AG$527</definedName>
    <definedName name="FDEPRECIATION">[13]bajaj_copeland!$AC$507:$AG$507</definedName>
    <definedName name="FFINANCE">[13]bajaj_copeland!$M$287</definedName>
    <definedName name="FGROWTH">[13]bajaj_copeland!$AC$525:$AG$525</definedName>
    <definedName name="FILE">[13]bajaj_copeland!$D$527</definedName>
    <definedName name="FINANCE">[13]bajaj_copeland!$C$287:$L$327</definedName>
    <definedName name="FINCREASED">[13]bajaj_copeland!$AC$528:$AG$528</definedName>
    <definedName name="FINETOTHER">[13]bajaj_copeland!$AC$523:$AG$523</definedName>
    <definedName name="FINETPPE">[13]bajaj_copeland!$AC$522:$AG$522</definedName>
    <definedName name="FINTENSITY">[13]bajaj_copeland!$AC$524:$AG$524</definedName>
    <definedName name="FINVESTMENT">[13]bajaj_copeland!$AC$530:$AG$530</definedName>
    <definedName name="FINVESTYEARS">#REF!</definedName>
    <definedName name="FirstYear">#REF!</definedName>
    <definedName name="FIWORKING">#REF!</definedName>
    <definedName name="Flag1">[21]Earning_Assum!#REF!</definedName>
    <definedName name="FMARGIN">[13]bajaj_copeland!$AC$508:$AG$508</definedName>
    <definedName name="FNETPPE">[13]bajaj_copeland!$AC$509:$AG$509</definedName>
    <definedName name="FNOPLAT">[13]bajaj_copeland!$AC$529:$AG$529</definedName>
    <definedName name="FOPERATING">[13]bajaj_copeland!$M$248</definedName>
    <definedName name="FORE_ALL">[13]bajaj_copeland!$M$8:$W$412</definedName>
    <definedName name="FOTHER">[13]bajaj_copeland!$AC$511:$AG$511</definedName>
    <definedName name="FPREROIC">#REF!</definedName>
    <definedName name="free_cash_flow">#REF!</definedName>
    <definedName name="freefloat">#REF!</definedName>
    <definedName name="freight">#REF!</definedName>
    <definedName name="FROIC">#REF!</definedName>
    <definedName name="FROICYEARS">#REF!</definedName>
    <definedName name="front_page">[22]fp!$B$11:$R$33</definedName>
    <definedName name="FS">#REF!</definedName>
    <definedName name="FSG_A">[13]bajaj_copeland!$AC$506:$AG$506</definedName>
    <definedName name="FTURNOVER">[13]bajaj_copeland!$AC$512:$AG$512</definedName>
    <definedName name="fv">[20]Standalone_Spreadsheet!#REF!</definedName>
    <definedName name="FWORKING">#REF!</definedName>
    <definedName name="fxa">#REF!</definedName>
    <definedName name="fxe">#REF!</definedName>
    <definedName name="FY">[32]PBDIT_Char!$W$4</definedName>
    <definedName name="FY1991_">#REF!</definedName>
    <definedName name="FY1992_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END">#REF!</definedName>
    <definedName name="FYENDA">#REF!</definedName>
    <definedName name="G">#REF!</definedName>
    <definedName name="gain_loss_on_foreign_exchange_transactions">#REF!</definedName>
    <definedName name="GBALANCE">#REF!</definedName>
    <definedName name="GCAP_INVEST">#REF!</definedName>
    <definedName name="GDRParity">#REF!</definedName>
    <definedName name="GDRPriceRs">#REF!</definedName>
    <definedName name="GDRPriceUSD">#REF!</definedName>
    <definedName name="GDRRsPrice">#REF!</definedName>
    <definedName name="geog">#REF!</definedName>
    <definedName name="geogsp">"Chart 2"</definedName>
    <definedName name="GFINANCE" localSheetId="1">#REF!</definedName>
    <definedName name="GFINANCE">#REF!</definedName>
    <definedName name="GFORECAST">#REF!</definedName>
    <definedName name="GFREE_CASH">#REF!</definedName>
    <definedName name="GINCOME">#REF!</definedName>
    <definedName name="GINPUT">#REF!</definedName>
    <definedName name="GINPUT1">[15]VALUE2_5!#REF!</definedName>
    <definedName name="GK_RESULTS">[13]bajaj_copeland!$M$335</definedName>
    <definedName name="GNOPLAT">[13]bajaj_copeland!$W$333</definedName>
    <definedName name="GOPERATING">[13]bajaj_copeland!$M$247</definedName>
    <definedName name="Grossrevenue">'[5]Operating Statistics'!$D$15:$O$15</definedName>
    <definedName name="growth_period">#REF!</definedName>
    <definedName name="Growth_ratios__yoy">#REF!</definedName>
    <definedName name="GSUP_CALC">#REF!</definedName>
    <definedName name="GVALUE">#REF!</definedName>
    <definedName name="H_INCOME">#REF!</definedName>
    <definedName name="H1.1">#REF!</definedName>
    <definedName name="H1.2">#REF!,#REF!,#REF!</definedName>
    <definedName name="H199RESULT">#REF!</definedName>
    <definedName name="H2.1">#REF!,#REF!,#REF!</definedName>
    <definedName name="H2.2">#REF!,#REF!,#REF!</definedName>
    <definedName name="half">#REF!</definedName>
    <definedName name="half_year_results">#REF!</definedName>
    <definedName name="half_yearly">'[16]res 2002'!$A$4:$M$56</definedName>
    <definedName name="HBALANCE">[13]bajaj_copeland!$C$52</definedName>
    <definedName name="HCAP_INVEST">[13]bajaj_copeland!$C$148</definedName>
    <definedName name="HFINANCE">[13]bajaj_copeland!$C$287</definedName>
    <definedName name="HFREE_CASH">[13]bajaj_copeland!$D$182</definedName>
    <definedName name="HIST_ALL">[13]bajaj_copeland!$C$8:$L$412</definedName>
    <definedName name="HK_RESULT">[13]bajaj_copeland!$C$335</definedName>
    <definedName name="HL2.1">#REF!,#REF!</definedName>
    <definedName name="HL2.2">#REF!,#REF!</definedName>
    <definedName name="HL3.0">#REF!,#REF!,#REF!</definedName>
    <definedName name="HL4.0">#REF!,#REF!,#REF!</definedName>
    <definedName name="HL5.0">#REF!,#REF!,#REF!</definedName>
    <definedName name="HLCL">#REF!</definedName>
    <definedName name="hll_pond">#REF!</definedName>
    <definedName name="HNOPLAT">#REF!</definedName>
    <definedName name="holder1">#REF!</definedName>
    <definedName name="holder2">#REF!</definedName>
    <definedName name="holder3">#REF!</definedName>
    <definedName name="holder4">#REF!</definedName>
    <definedName name="holder5">#REF!</definedName>
    <definedName name="holding1">#REF!</definedName>
    <definedName name="holding2">#REF!</definedName>
    <definedName name="holding3">#REF!</definedName>
    <definedName name="holding4">#REF!</definedName>
    <definedName name="holding5">#REF!</definedName>
    <definedName name="HOPERATING">#REF!</definedName>
    <definedName name="house_groups">[24]demo!$A$1:$K$11</definedName>
    <definedName name="HSUP_CALC">[13]bajaj_copeland!$C$380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"\\swati\macro\IN_Notes_MM.html"</definedName>
    <definedName name="HTML_Title" hidden="1">""</definedName>
    <definedName name="HY" localSheetId="1">#REF!</definedName>
    <definedName name="HY">#REF!</definedName>
    <definedName name="ian">#REF!</definedName>
    <definedName name="ibc">#REF!</definedName>
    <definedName name="IBES">#REF!</definedName>
    <definedName name="ibf">#REF!</definedName>
    <definedName name="IC">#REF!</definedName>
    <definedName name="ica">#REF!</definedName>
    <definedName name="icd">#REF!</definedName>
    <definedName name="icf">#REF!</definedName>
    <definedName name="ict">#REF!</definedName>
    <definedName name="ictsymbol">"Rs"</definedName>
    <definedName name="icu" localSheetId="1">#REF!</definedName>
    <definedName name="icu">#REF!</definedName>
    <definedName name="icusymbol">"Rs"</definedName>
    <definedName name="ida" localSheetId="1">#REF!</definedName>
    <definedName name="ida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fo">#REF!</definedName>
    <definedName name="ihd">#REF!</definedName>
    <definedName name="ime">#REF!</definedName>
    <definedName name="imports">#REF!</definedName>
    <definedName name="in">[15]VALUE2_5!#REF!</definedName>
    <definedName name="inc">[15]VALUE2_5!#REF!</definedName>
    <definedName name="INCOME">[13]bajaj_copeland!$C$8:$L$42</definedName>
    <definedName name="INCREASED">[13]bajaj_copeland!#REF!</definedName>
    <definedName name="INETOTHER">[13]bajaj_copeland!#REF!</definedName>
    <definedName name="INETPPE">[13]bajaj_copeland!#REF!</definedName>
    <definedName name="inm">#REF!</definedName>
    <definedName name="Installments_peryear">#REF!</definedName>
    <definedName name="insurance">#REF!</definedName>
    <definedName name="int_paid">#REF!</definedName>
    <definedName name="int_paid_qtr">#REF!</definedName>
    <definedName name="int_recd">#REF!</definedName>
    <definedName name="INTER">[1]Financials!$I$1314</definedName>
    <definedName name="inter_office_adjustments_other_assets">#REF!</definedName>
    <definedName name="inter_office_adjustments_other_liabilities">#REF!</definedName>
    <definedName name="interest">[33]Template!$D$35:$T$35</definedName>
    <definedName name="interest_expense_rbi_bank_balances">#REF!</definedName>
    <definedName name="interest_income">#REF!</definedName>
    <definedName name="InterestExpense">#REF!</definedName>
    <definedName name="InterestIncome">[5]Financials!$J$18:$R$18</definedName>
    <definedName name="INVEST">[13]bajaj_copeland!$C$148:$L$168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r">#REF!</definedName>
    <definedName name="ipu">#REF!</definedName>
    <definedName name="ipv">#REF!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b">#REF!</definedName>
    <definedName name="isc">#REF!</definedName>
    <definedName name="ise">#REF!</definedName>
    <definedName name="isf">#REF!</definedName>
    <definedName name="ishares">#REF!</definedName>
    <definedName name="isi">#REF!</definedName>
    <definedName name="isl">#REF!</definedName>
    <definedName name="ist">#REF!</definedName>
    <definedName name="ITREE">#REF!</definedName>
    <definedName name="iue">1</definedName>
    <definedName name="iuesymbol">"Rs"</definedName>
    <definedName name="iun">1000000</definedName>
    <definedName name="iunsymbol">"Rsm"</definedName>
    <definedName name="ius">1000000</definedName>
    <definedName name="iva" localSheetId="1">#REF!</definedName>
    <definedName name="iva">#REF!</definedName>
    <definedName name="IWORKING">#REF!</definedName>
    <definedName name="jetstream">#REF!</definedName>
    <definedName name="jetstream_01">#REF!</definedName>
    <definedName name="jetstream_02">#REF!</definedName>
    <definedName name="jetstream_03">#REF!</definedName>
    <definedName name="jetstream_04">#REF!</definedName>
    <definedName name="jetstream_05">#REF!</definedName>
    <definedName name="jetstream_06">#REF!</definedName>
    <definedName name="jkk">[34]RBS!$F$15</definedName>
    <definedName name="Layup_03\04">[21]Earning_Assum!#REF!</definedName>
    <definedName name="Layup_04\05">[21]Earning_Assum!#REF!</definedName>
    <definedName name="LIAB_PEN">[13]bajaj_copeland!$C$428</definedName>
    <definedName name="LIST">[13]InQuart!$G$128</definedName>
    <definedName name="M">[33]Financials!#REF!</definedName>
    <definedName name="MACROS">[13]bajaj_copeland!$A$497</definedName>
    <definedName name="mahMah">#REF!</definedName>
    <definedName name="MAIN">[13]bajaj_copeland!$F$508</definedName>
    <definedName name="MANUAL">[13]bajaj_copeland!$C$10</definedName>
    <definedName name="MARGIN">[13]bajaj_copeland!$AN$556</definedName>
    <definedName name="MATRIX">[33]Financials!#REF!</definedName>
    <definedName name="MBASE">[13]bajaj_copeland!$Z$526:$AD$526</definedName>
    <definedName name="MCASHTAX">[13]bajaj_copeland!$Z$514:$AD$514</definedName>
    <definedName name="MCOGS">[13]bajaj_copeland!$Z$505:$AD$505</definedName>
    <definedName name="MCONSTANT">[13]bajaj_copeland!$Z$527:$AD$527</definedName>
    <definedName name="MCOST_CAP">[13]bajaj_copeland!$F$558</definedName>
    <definedName name="MDATA_FILE">[13]bajaj_copeland!$F$520</definedName>
    <definedName name="MDEPRECIATION">[13]bajaj_copeland!$Z$507:$AD$507</definedName>
    <definedName name="MDP">[20]Standalone_Spreadsheet!#REF!</definedName>
    <definedName name="MFORECAST">[13]bajaj_copeland!$F$526</definedName>
    <definedName name="MGOTO">[13]bajaj_copeland!$F$546</definedName>
    <definedName name="MGRATIOS">[13]bajaj_copeland!$F$566</definedName>
    <definedName name="MGROWTH">[13]bajaj_copeland!$Z$525:$AD$525</definedName>
    <definedName name="MHELP">[13]bajaj_copeland!#REF!</definedName>
    <definedName name="MHIST_RATIOS">[13]bajaj_copeland!$F$554</definedName>
    <definedName name="MHISTORICAL">[13]bajaj_copeland!$F$550</definedName>
    <definedName name="Mico">[35]Mico!#REF!</definedName>
    <definedName name="MINCREASED">[13]bajaj_copeland!$Z$528:$AD$528</definedName>
    <definedName name="MINETOTHER">[13]bajaj_copeland!$Z$523:$AD$523</definedName>
    <definedName name="MINETPPE">[13]bajaj_copeland!$Z$522:$AD$522</definedName>
    <definedName name="MINIT">[13]bajaj_copeland!$F$516</definedName>
    <definedName name="MINPUT">[13]bajaj_copeland!$F$512</definedName>
    <definedName name="MINTENSITY">#REF!</definedName>
    <definedName name="MINVESTMENT">#REF!</definedName>
    <definedName name="MINVESTYEARS">#REF!</definedName>
    <definedName name="misc_exp">#REF!</definedName>
    <definedName name="MIWORKING">#REF!</definedName>
    <definedName name="MKT_COMP">#REF!</definedName>
    <definedName name="MKT_DEBT">#REF!</definedName>
    <definedName name="mkt_strength">#REF!</definedName>
    <definedName name="MMAIN">#REF!</definedName>
    <definedName name="MMARGIN">#REF!</definedName>
    <definedName name="mmnote">#REF!</definedName>
    <definedName name="MNETPPE">#REF!</definedName>
    <definedName name="MNOPLAT">#REF!</definedName>
    <definedName name="MOGOTO">#REF!</definedName>
    <definedName name="MONTH">#REF!</definedName>
    <definedName name="Months">#REF!</definedName>
    <definedName name="MOTHER">#REF!</definedName>
    <definedName name="mp">[28]Main!#REF!</definedName>
    <definedName name="MPREROIC">[13]bajaj_copeland!$Z$513:$AD$513</definedName>
    <definedName name="MPRINT">[13]bajaj_copeland!$F$591</definedName>
    <definedName name="MROIC">[13]bajaj_copeland!$Z$515:$AD$515</definedName>
    <definedName name="MROICYEARS">[13]bajaj_copeland!$Z$503:$AD$503</definedName>
    <definedName name="MRTREE">[13]bajaj_copeland!$F$583</definedName>
    <definedName name="MS">[13]bajaj_copeland!$A$497</definedName>
    <definedName name="MSG_A">[13]bajaj_copeland!$Z$506:$AD$506</definedName>
    <definedName name="MTREE_INVEST">[13]bajaj_copeland!$F$587</definedName>
    <definedName name="MTURNOVER">[13]bajaj_copeland!$Z$512:$AD$512</definedName>
    <definedName name="MVALUE">#REF!</definedName>
    <definedName name="MWACC">#REF!</definedName>
    <definedName name="MWINDOW">#REF!</definedName>
    <definedName name="MWORKING">#REF!</definedName>
    <definedName name="nas">#REF!</definedName>
    <definedName name="NationalMember">#REF!</definedName>
    <definedName name="nbd">#REF!</definedName>
    <definedName name="nbn">#REF!</definedName>
    <definedName name="net_chg_in_cash">#REF!</definedName>
    <definedName name="net_debt_cash">#REF!</definedName>
    <definedName name="Net_Domestic_Sales">[36]update!#REF!</definedName>
    <definedName name="net_sales_qtr">#REF!</definedName>
    <definedName name="NetCashGenerated">#REF!</definedName>
    <definedName name="NETPPE">[13]bajaj_copeland!$AV$570</definedName>
    <definedName name="NEW_INVESTMENT">[13]bajaj_copeland!$W$332</definedName>
    <definedName name="NNOPLAT">[13]bajaj_copeland!$M$100</definedName>
    <definedName name="noi">[8]Main!#REF!</definedName>
    <definedName name="NOPLAT">[13]bajaj_copeland!$C$100:$L$146</definedName>
    <definedName name="NOPLATP">[13]bajaj_copeland!$C$100:$L$146</definedName>
    <definedName name="NOS">#REF!</definedName>
    <definedName name="notes_payable">#REF!</definedName>
    <definedName name="obt">#REF!</definedName>
    <definedName name="OCA">[37]bs_related!$A$109</definedName>
    <definedName name="ogp">#REF!</definedName>
    <definedName name="ogw">#REF!</definedName>
    <definedName name="OI">#REF!</definedName>
    <definedName name="oir">#REF!</definedName>
    <definedName name="ois">#REF!</definedName>
    <definedName name="oit">#REF!</definedName>
    <definedName name="olb">#REF!</definedName>
    <definedName name="oli">#REF!</definedName>
    <definedName name="oll">#REF!</definedName>
    <definedName name="oln">#REF!</definedName>
    <definedName name="olo">#REF!</definedName>
    <definedName name="olr">#REF!</definedName>
    <definedName name="olt">#REF!</definedName>
    <definedName name="omv">#REF!</definedName>
    <definedName name="onb">#REF!</definedName>
    <definedName name="onc">#REF!</definedName>
    <definedName name="OnePager">#REF!</definedName>
    <definedName name="onp">#REF!</definedName>
    <definedName name="ons">#REF!</definedName>
    <definedName name="ooa">#REF!</definedName>
    <definedName name="ooi">[8]Main!#REF!</definedName>
    <definedName name="oop">#REF!</definedName>
    <definedName name="oot">#REF!</definedName>
    <definedName name="OPCF">#REF!</definedName>
    <definedName name="OPERATING">#REF!</definedName>
    <definedName name="operating_expenses">#REF!</definedName>
    <definedName name="operating_expenses_qtr">#REF!</definedName>
    <definedName name="operating_free_cash_flow">#REF!</definedName>
    <definedName name="operating_income">#REF!</definedName>
    <definedName name="operating_profit_qtr">#REF!</definedName>
    <definedName name="OperatingCashflow">'[5]Financials(O)'!#REF!</definedName>
    <definedName name="opm">#REF!</definedName>
    <definedName name="osp">#REF!</definedName>
    <definedName name="ost">#REF!</definedName>
    <definedName name="OTHER">#REF!</definedName>
    <definedName name="other_assets">#REF!</definedName>
    <definedName name="other_current_assets">#REF!</definedName>
    <definedName name="other_current_liabilities">#REF!</definedName>
    <definedName name="other_deferred_assets">#REF!</definedName>
    <definedName name="other_deferred_liabilities">#REF!</definedName>
    <definedName name="other_expenditure">#REF!</definedName>
    <definedName name="other_inc">#REF!</definedName>
    <definedName name="other_income">[38]pl_related!$A$74</definedName>
    <definedName name="other_pretax">#REF!</definedName>
    <definedName name="other_provision_write_offs">#REF!</definedName>
    <definedName name="other_provisions">#REF!</definedName>
    <definedName name="other_provisions_bs">#REF!</definedName>
    <definedName name="other_reserves">#REF!</definedName>
    <definedName name="other_tangible_fixed_assets">#REF!</definedName>
    <definedName name="OtherIncome">#REF!</definedName>
    <definedName name="OtherLTAssets">#REF!</definedName>
    <definedName name="OtherLTLiabilities">#REF!</definedName>
    <definedName name="others">#REF!</definedName>
    <definedName name="others_net_of_provisions">#REF!</definedName>
    <definedName name="oti">#REF!</definedName>
    <definedName name="otl">#REF!</definedName>
    <definedName name="otp">#REF!</definedName>
    <definedName name="ots">#REF!</definedName>
    <definedName name="ott">#REF!</definedName>
    <definedName name="OutputGrowthEstimates">'[5]Operating Statistics'!#REF!</definedName>
    <definedName name="ownership">#REF!</definedName>
    <definedName name="page1">#REF!</definedName>
    <definedName name="page2">#REF!</definedName>
    <definedName name="pai">#REF!</definedName>
    <definedName name="paid_up_capital">#REF!</definedName>
    <definedName name="pandl">#REF!</definedName>
    <definedName name="par">#REF!</definedName>
    <definedName name="ParValue">#REF!</definedName>
    <definedName name="pat">#REF!</definedName>
    <definedName name="Payout_ratios">#REF!</definedName>
    <definedName name="PB">[20]Standalone_Spreadsheet!#REF!</definedName>
    <definedName name="PBASE">#REF!</definedName>
    <definedName name="pbd">#REF!</definedName>
    <definedName name="PCASHTAX">#REF!</definedName>
    <definedName name="pco">#REF!</definedName>
    <definedName name="PCOGS">#REF!</definedName>
    <definedName name="PCONSTANT">#REF!</definedName>
    <definedName name="pcx">#REF!</definedName>
    <definedName name="pde">#REF!</definedName>
    <definedName name="PDEPRECIATION">#REF!</definedName>
    <definedName name="pdl">#REF!</definedName>
    <definedName name="pdp">#REF!</definedName>
    <definedName name="pdr">#REF!</definedName>
    <definedName name="pe">#REF!</definedName>
    <definedName name="pe_to_pop">#REF!</definedName>
    <definedName name="peb">#REF!</definedName>
    <definedName name="pebanddata">#REF!</definedName>
    <definedName name="pei">#REF!</definedName>
    <definedName name="PEMultiplesFirstyear">#REF!</definedName>
    <definedName name="PEMultiplesLastyear">#REF!</definedName>
    <definedName name="per">#REF!</definedName>
    <definedName name="per_capita">[24]global!$A$1:$K$9</definedName>
    <definedName name="pers">[8]Main!#REF!</definedName>
    <definedName name="pet">#REF!</definedName>
    <definedName name="PEVA">[13]bajaj_copeland!$A$447:$L$481</definedName>
    <definedName name="pfx">#REF!</definedName>
    <definedName name="pga">#REF!</definedName>
    <definedName name="pgp">#REF!</definedName>
    <definedName name="PGROWTH">[13]bajaj_copeland!$X$525:$AB$525</definedName>
    <definedName name="PHISTORICAL">[13]bajaj_copeland!$F$596</definedName>
    <definedName name="pie">#REF!</definedName>
    <definedName name="pii">#REF!</definedName>
    <definedName name="pin">#REF!</definedName>
    <definedName name="PINCREASED">#REF!</definedName>
    <definedName name="PINETOTHER">#REF!</definedName>
    <definedName name="PINETPPE">#REF!</definedName>
    <definedName name="PINTENSITY">#REF!</definedName>
    <definedName name="PINVESTMENT">#REF!</definedName>
    <definedName name="PINVESTYEARS">#REF!</definedName>
    <definedName name="PIWORKING">#REF!</definedName>
    <definedName name="PJCapex">#REF!</definedName>
    <definedName name="PJInterestIncome">#REF!</definedName>
    <definedName name="pjlongtermdebtchanges">#REF!</definedName>
    <definedName name="pjlongterminterestexpense">#REF!</definedName>
    <definedName name="PJNetCashFlow">#REF!</definedName>
    <definedName name="pjshorttermdebtchanges">#REF!</definedName>
    <definedName name="pjshortterminterestexpense">#REF!</definedName>
    <definedName name="PJYears">#REF!</definedName>
    <definedName name="PL">#REF!</definedName>
    <definedName name="PL_1">[18]PL_1!$A$1:$IV$226</definedName>
    <definedName name="PL_2">[18]PL_2!$A$1:$IV$226</definedName>
    <definedName name="pl_ganesh">[16]Main!$A$10:$J$42</definedName>
    <definedName name="pl_jb">[22]acctmod!$A$1:$Y$40</definedName>
    <definedName name="pl_ratio_jb">[19]acctmod!$A$138:$Y$157</definedName>
    <definedName name="pla">[8]Main!#REF!</definedName>
    <definedName name="PMARGIN">[13]bajaj_copeland!$X$508:$AB$508</definedName>
    <definedName name="pmi">#REF!</definedName>
    <definedName name="PNETPPE">[13]bajaj_copeland!$X$509:$AB$509</definedName>
    <definedName name="PNOPLAT">[13]bajaj_copeland!$X$529:$AB$529</definedName>
    <definedName name="pnp">#REF!</definedName>
    <definedName name="pof">#REF!</definedName>
    <definedName name="POI">#REF!</definedName>
    <definedName name="poo">#REF!</definedName>
    <definedName name="pop">#REF!</definedName>
    <definedName name="pop_growth">#REF!</definedName>
    <definedName name="postage_telegrams_telephones_etc">#REF!</definedName>
    <definedName name="POTHER">#REF!</definedName>
    <definedName name="pov">#REF!</definedName>
    <definedName name="power">#REF!</definedName>
    <definedName name="pox">#REF!</definedName>
    <definedName name="ppb">#REF!</definedName>
    <definedName name="ppi">#REF!</definedName>
    <definedName name="ppl">#REF!</definedName>
    <definedName name="ppr">#REF!</definedName>
    <definedName name="PPREROIC">#REF!</definedName>
    <definedName name="ppt">#REF!</definedName>
    <definedName name="PR">#REF!</definedName>
    <definedName name="pr00">#REF!</definedName>
    <definedName name="prbu">[8]Main!#REF!</definedName>
    <definedName name="prd">#REF!</definedName>
    <definedName name="pre">#REF!</definedName>
    <definedName name="pre_provisions_profit">#REF!</definedName>
    <definedName name="pre_tax_profit">#REF!</definedName>
    <definedName name="pre_tax_profit_before_non_recurring_items_qtr">#REF!</definedName>
    <definedName name="pre_tax_profit_qtr">#REF!</definedName>
    <definedName name="preference_dividend">#REF!</definedName>
    <definedName name="preference_dividend_qtr">#REF!</definedName>
    <definedName name="preference_share_capital">#REF!</definedName>
    <definedName name="PREROIC">#REF!</definedName>
    <definedName name="PretaxProfit">#REF!</definedName>
    <definedName name="prg">#REF!</definedName>
    <definedName name="pri">#REF!</definedName>
    <definedName name="price">#REF!</definedName>
    <definedName name="PriceChg1">#REF!</definedName>
    <definedName name="PriceChg12">#REF!</definedName>
    <definedName name="PriceChg3">#REF!</definedName>
    <definedName name="priceh">#REF!</definedName>
    <definedName name="Prices">#REF!</definedName>
    <definedName name="PricesFYEnd">#REF!</definedName>
    <definedName name="PricesIndexed">#REF!</definedName>
    <definedName name="Print_Titles_MI">[13]bajaj_copeland!$A:$B,[13]bajaj_copeland!$1:$7</definedName>
    <definedName name="PROIC">[13]bajaj_copeland!$X$542:$BA$589</definedName>
    <definedName name="PROICF">[13]bajaj_copeland!$X$491:$BA$537</definedName>
    <definedName name="PROICYEARS">[13]bajaj_copeland!$X$503:$AB$503</definedName>
    <definedName name="Projeft">#REF!</definedName>
    <definedName name="pse">#REF!</definedName>
    <definedName name="PSG_A">[13]bajaj_copeland!$X$506:$AB$506</definedName>
    <definedName name="pta">#REF!</definedName>
    <definedName name="ptd">#REF!</definedName>
    <definedName name="pti">#REF!</definedName>
    <definedName name="ptm">[15]VALUE2_5!$A$1:$B$65536,[15]VALUE2_5!$A$1:$IV$7</definedName>
    <definedName name="pto">#REF!</definedName>
    <definedName name="PTURNOVER">[13]bajaj_copeland!$X$512:$AB$512</definedName>
    <definedName name="PWORKING">[13]bajaj_copeland!$X$510:$AB$510</definedName>
    <definedName name="pxd">#REF!</definedName>
    <definedName name="Q1.4">#REF!,#REF!,#REF!</definedName>
    <definedName name="Q2.1">#REF!,#REF!,#REF!</definedName>
    <definedName name="Q2.2">#REF!,#REF!,#REF!</definedName>
    <definedName name="Q2.3">#REF!,#REF!,#REF!</definedName>
    <definedName name="Q2.4">#REF!,#REF!,#REF!</definedName>
    <definedName name="Q3.1">#REF!,#REF!,#REF!</definedName>
    <definedName name="Q399_">#REF!</definedName>
    <definedName name="Q399RESULT">#REF!</definedName>
    <definedName name="QL1.1">#REF!,#REF!</definedName>
    <definedName name="QL1.2">#REF!,#REF!</definedName>
    <definedName name="QL1.3">#REF!,#REF!</definedName>
    <definedName name="QL1.4">#REF!,#REF!</definedName>
    <definedName name="QL2.1">#REF!,#REF!</definedName>
    <definedName name="QL2.2">#REF!,#REF!</definedName>
    <definedName name="QL2.3">#REF!,#REF!</definedName>
    <definedName name="QL2.4">#REF!,#REF!</definedName>
    <definedName name="QL3.1">#REF!,#REF!</definedName>
    <definedName name="QuarAug">[9]Main!#REF!</definedName>
    <definedName name="R_">[13]bajaj_copeland!$O$10</definedName>
    <definedName name="ra">#REF!</definedName>
    <definedName name="rad">#REF!</definedName>
    <definedName name="RATIO">'[11]con Main'!#REF!</definedName>
    <definedName name="Ratioo">'[11]con Main'!#REF!</definedName>
    <definedName name="ratios">[13]bajaj_copeland!$C$247:$L$413</definedName>
    <definedName name="RBORDER">[13]bajaj_copeland!$A$1:$A$7</definedName>
    <definedName name="rce">#REF!</definedName>
    <definedName name="rcr">#REF!</definedName>
    <definedName name="rde">#REF!</definedName>
    <definedName name="reco">#REF!</definedName>
    <definedName name="recommendation">#REF!</definedName>
    <definedName name="recommendationH">#REF!</definedName>
    <definedName name="_xlnm.Recorder">[31]Macro1!$A$1:$A$65536</definedName>
    <definedName name="RESULTS">[13]bajaj_copeland!$C$335:$L$378</definedName>
    <definedName name="rev">#REF!</definedName>
    <definedName name="rfa">#REF!</definedName>
    <definedName name="rfs">#REF!</definedName>
    <definedName name="ric">#REF!</definedName>
    <definedName name="rica">#REF!</definedName>
    <definedName name="ricf">#REF!</definedName>
    <definedName name="ricx">#REF!</definedName>
    <definedName name="rm">[16]rm!$A$1:$J$54</definedName>
    <definedName name="rmc">[8]Main!#REF!</definedName>
    <definedName name="rmqd">[8]Main!#REF!</definedName>
    <definedName name="rnf">#REF!</definedName>
    <definedName name="rns">#REF!</definedName>
    <definedName name="roce">#REF!</definedName>
    <definedName name="ROE">[13]InQuart!$D$167</definedName>
    <definedName name="roic">[13]bajaj_copeland!$X$542:$BA$589</definedName>
    <definedName name="roic_print">[13]bajaj_copeland!$V$543</definedName>
    <definedName name="ROICF">[13]bajaj_copeland!$X$493</definedName>
    <definedName name="ROICYEARS">[13]bajaj_copeland!$AD$584</definedName>
    <definedName name="rot">#REF!</definedName>
    <definedName name="rre">#REF!</definedName>
    <definedName name="RRROIC">[13]bajaj_copeland!$X$545</definedName>
    <definedName name="RSAccountsPayable">#REF!</definedName>
    <definedName name="RSBasicDPS">#REF!</definedName>
    <definedName name="RSBasicEPS">#REF!</definedName>
    <definedName name="RSBasicShares">#REF!</definedName>
    <definedName name="RSBookIncomeTax">#REF!</definedName>
    <definedName name="RSCapitalExpenditure">#REF!</definedName>
    <definedName name="RSCash">#REF!</definedName>
    <definedName name="RSChangesinCommonStock">#REF!</definedName>
    <definedName name="RSChangesinLTDebt">#REF!</definedName>
    <definedName name="RSChangesinOtherEquity">#REF!</definedName>
    <definedName name="RSChangesinReservesandPremium">#REF!</definedName>
    <definedName name="RSChangesinSTDebt">#REF!</definedName>
    <definedName name="RSChangesinWorkingCapital">#REF!</definedName>
    <definedName name="RSCOGS">#REF!</definedName>
    <definedName name="RSCommonDividendsPaid">#REF!</definedName>
    <definedName name="RSCommonStock">#REF!</definedName>
    <definedName name="RSDepreciation">#REF!</definedName>
    <definedName name="RSInvestments">#REF!</definedName>
    <definedName name="RSLongTermDebt">#REF!</definedName>
    <definedName name="RSNetFixedAssets">#REF!</definedName>
    <definedName name="RSNetInterest">#REF!</definedName>
    <definedName name="RSNetRevenue">#REF!</definedName>
    <definedName name="RSNPAT">#REF!</definedName>
    <definedName name="RSOperatingProfit">#REF!</definedName>
    <definedName name="RSOtherEquity">#REF!</definedName>
    <definedName name="RSOtherIncome">#REF!</definedName>
    <definedName name="RSOtherLTAssets">#REF!</definedName>
    <definedName name="RSOtherLTLiabilities">#REF!</definedName>
    <definedName name="RSPretaxProfit">#REF!</definedName>
    <definedName name="RSReservesandPremium">#REF!</definedName>
    <definedName name="RSRetainedEarnings">#REF!</definedName>
    <definedName name="RSSGandA">#REF!</definedName>
    <definedName name="RSShortTermDebt">#REF!</definedName>
    <definedName name="RSTotalAssets">#REF!</definedName>
    <definedName name="RSTotalCurrentAssets">#REF!</definedName>
    <definedName name="RSTotalCurrentLiabilities">#REF!</definedName>
    <definedName name="RSTotalDebt">#REF!</definedName>
    <definedName name="RSTotalEquity">#REF!</definedName>
    <definedName name="RSWeightedaverageeps">'[5]#REF'!#REF!</definedName>
    <definedName name="RSweightedaverageshares">'[5]#REF'!#REF!</definedName>
    <definedName name="RTREE">[13]bajaj_copeland!$V$543</definedName>
    <definedName name="rus">#REF!</definedName>
    <definedName name="rwc">#REF!</definedName>
    <definedName name="rwt">#REF!</definedName>
    <definedName name="sad">#REF!</definedName>
    <definedName name="saf">#REF!</definedName>
    <definedName name="sal">#REF!</definedName>
    <definedName name="sales">#REF!</definedName>
    <definedName name="sas">#REF!</definedName>
    <definedName name="sbu">[8]Main!#REF!</definedName>
    <definedName name="scenarios" localSheetId="1">[38]Shareholding!#REF!</definedName>
    <definedName name="scenarios">[38]Shareholding!#REF!</definedName>
    <definedName name="sde">[8]Main!#REF!</definedName>
    <definedName name="sf">'[11]con Main'!#REF!</definedName>
    <definedName name="SG_A">[13]bajaj_copeland!$AV$554</definedName>
    <definedName name="Share_Data">#REF!</definedName>
    <definedName name="share_premium">[37]bs_related!$A$18</definedName>
    <definedName name="Share_price">#REF!</definedName>
    <definedName name="SHARES">[13]bajaj_copeland!$C$436</definedName>
    <definedName name="snts">#REF!</definedName>
    <definedName name="software">#REF!</definedName>
    <definedName name="sps">#REF!</definedName>
    <definedName name="sqd">[8]Main!#REF!</definedName>
    <definedName name="Start_Header">#REF!</definedName>
    <definedName name="state_luxury_tax">#REF!</definedName>
    <definedName name="state_mktsh">#REF!</definedName>
    <definedName name="statutory_rate_of_tax">#REF!</definedName>
    <definedName name="statutory_reserve">#REF!</definedName>
    <definedName name="stock_adjustment_qtr">#REF!</definedName>
    <definedName name="STOCKOP">#REF!</definedName>
    <definedName name="STORY">[39]Financials!#REF!</definedName>
    <definedName name="SUP_CALC">[13]bajaj_copeland!$C$380:$L$413</definedName>
    <definedName name="swa">#REF!</definedName>
    <definedName name="swl">#REF!</definedName>
    <definedName name="sws">#REF!</definedName>
    <definedName name="TAX">'[11]con Main'!#REF!</definedName>
    <definedName name="tcf">#REF!</definedName>
    <definedName name="tci">#REF!</definedName>
    <definedName name="tcs">#REF!</definedName>
    <definedName name="tea_estates">[38]Shareholding!#REF!</definedName>
    <definedName name="tev">#REF!</definedName>
    <definedName name="tfc">#REF!</definedName>
    <definedName name="tfd">#REF!</definedName>
    <definedName name="tfo">#REF!</definedName>
    <definedName name="tfr">#REF!</definedName>
    <definedName name="tin">#REF!</definedName>
    <definedName name="titles">#REF!</definedName>
    <definedName name="tnd">#REF!</definedName>
    <definedName name="tobacco_prices_at_auctions">#REF!</definedName>
    <definedName name="today">#REF!</definedName>
    <definedName name="total_amortisation">#REF!</definedName>
    <definedName name="total_amortisation_qtr">#REF!</definedName>
    <definedName name="total_assets">#REF!</definedName>
    <definedName name="total_assets_avg">#REF!</definedName>
    <definedName name="total_capex">#REF!</definedName>
    <definedName name="total_current_assets">#REF!</definedName>
    <definedName name="total_current_liabilities">#REF!</definedName>
    <definedName name="total_debt">#REF!</definedName>
    <definedName name="total_depreciation">#REF!</definedName>
    <definedName name="total_depreciation_qtr">#REF!</definedName>
    <definedName name="total_enterprise_value">#REF!</definedName>
    <definedName name="total_equity_liabilities">#REF!</definedName>
    <definedName name="total_income">#REF!</definedName>
    <definedName name="Total_Installments">#REF!</definedName>
    <definedName name="total_intangible_fixed_assets">#REF!</definedName>
    <definedName name="total_liabilities">#REF!</definedName>
    <definedName name="total_loans">#REF!</definedName>
    <definedName name="total_material_cost">#REF!</definedName>
    <definedName name="total_non_current_assets">#REF!</definedName>
    <definedName name="total_non_current_liabilities">#REF!</definedName>
    <definedName name="total_operating_cash_flow">#REF!</definedName>
    <definedName name="total_operating_expenses">#REF!</definedName>
    <definedName name="total_provisions">#REF!</definedName>
    <definedName name="total_shareholders_equity">#REF!</definedName>
    <definedName name="total_shareholders_equity_avg">#REF!</definedName>
    <definedName name="total_tangible_fixed_assets">#REF!</definedName>
    <definedName name="total_tax_paid">#REF!</definedName>
    <definedName name="TotalDebt">#REF!</definedName>
    <definedName name="tr">[34]RBS!$F$21</definedName>
    <definedName name="trade">'[16]Inc Mod cigs'!$B$181</definedName>
    <definedName name="tre">#REF!</definedName>
    <definedName name="TREE_INVEST">[13]bajaj_copeland!$W$594</definedName>
    <definedName name="TRY">[40]Charts!#REF!</definedName>
    <definedName name="TURNOVER">[13]bajaj_copeland!$AN$570</definedName>
    <definedName name="UniqueRange_0">[19]EVA1!#REF!</definedName>
    <definedName name="UniqueRange_1">[19]EVA1!#REF!</definedName>
    <definedName name="V" localSheetId="1">[33]Financials!#REF!</definedName>
    <definedName name="V">[33]Financials!#REF!</definedName>
    <definedName name="vae">#REF!</definedName>
    <definedName name="VAL" localSheetId="1">[41]Financials!#REF!</definedName>
    <definedName name="VAL">[41]Financials!#REF!</definedName>
    <definedName name="VAL_SUM">[13]bajaj_copeland!$A$414</definedName>
    <definedName name="valuation">[13]bajaj_copeland!$A$414</definedName>
    <definedName name="VALUE">[13]bajaj_copeland!$A$414:$L$444</definedName>
    <definedName name="vay">#REF!</definedName>
    <definedName name="vbv">#REF!</definedName>
    <definedName name="vcf">#REF!</definedName>
    <definedName name="vdp">#REF!</definedName>
    <definedName name="veb">#REF!</definedName>
    <definedName name="veg">#REF!</definedName>
    <definedName name="VEHS">#REF!</definedName>
    <definedName name="vep">#REF!</definedName>
    <definedName name="Version">#REF!</definedName>
    <definedName name="Vessel_Cost">#REF!</definedName>
    <definedName name="vev">#REF!</definedName>
    <definedName name="VEVA">#REF!</definedName>
    <definedName name="vey">#REF!</definedName>
    <definedName name="vfa">#REF!</definedName>
    <definedName name="vgd">#REF!</definedName>
    <definedName name="via">#REF!</definedName>
    <definedName name="vio">#REF!</definedName>
    <definedName name="vmv">#REF!</definedName>
    <definedName name="vnd">#REF!</definedName>
    <definedName name="vol">[38]sales!#REF!</definedName>
    <definedName name="vpx">#REF!</definedName>
    <definedName name="vrn">#REF!</definedName>
    <definedName name="vsp">#REF!</definedName>
    <definedName name="vva">#REF!</definedName>
    <definedName name="WACC">[20]Standalone_Spreadsheet!#REF!</definedName>
    <definedName name="WORKING">#REF!</definedName>
    <definedName name="working_capital">#REF!</definedName>
    <definedName name="xer">#REF!</definedName>
    <definedName name="xfx">#REF!</definedName>
    <definedName name="xitem">#REF!</definedName>
    <definedName name="xoe">#REF!</definedName>
    <definedName name="xpr">#REF!</definedName>
    <definedName name="xunits">#REF!</definedName>
    <definedName name="YEAR">[13]bajaj_copeland!$B$4</definedName>
    <definedName name="ZZ_AAA_TerminalStartTest3">#REF!</definedName>
    <definedName name="ZZ_AAA_TerminalStartTest4">#REF!</definedName>
    <definedName name="ZZ_AAA_TerminalStartTest5">#REF!</definedName>
    <definedName name="ZZ_AAA_YearCount">#REF!</definedName>
    <definedName name="ZZ_AAA_YearEndManual">#REF!</definedName>
    <definedName name="ZZ_AAA_YearEnds">#REF!</definedName>
    <definedName name="ZZ_BAL_AccountsPayable">#REF!</definedName>
    <definedName name="ZZ_BAL_AccountsReceivable">#REF!</definedName>
    <definedName name="ZZ_BAL_AverageTotalDebt">#REF!</definedName>
    <definedName name="ZZ_BAL_Balance">#REF!</definedName>
    <definedName name="ZZ_BAL_CapitalizedAssets">#REF!</definedName>
    <definedName name="ZZ_BAL_ConstructionInProgress">#REF!</definedName>
    <definedName name="ZZ_BAL_DebtNet">#REF!</definedName>
    <definedName name="ZZ_BAL_DebtTotal">#REF!</definedName>
    <definedName name="ZZ_BAL_DeferredTaxes">#REF!</definedName>
    <definedName name="ZZ_BAL_Goodwill">#REF!</definedName>
    <definedName name="ZZ_BAL_Inventories">#REF!</definedName>
    <definedName name="ZZ_BAL_LongTermDebt">#REF!</definedName>
    <definedName name="ZZ_BAL_LongTermInterestAssets">#REF!</definedName>
    <definedName name="ZZ_BAL_LongTermNonInterestLiabilities">#REF!</definedName>
    <definedName name="ZZ_BAL_LongTermNonOperatingAssets">#REF!</definedName>
    <definedName name="ZZ_BAL_MinorityInterest">#REF!</definedName>
    <definedName name="ZZ_BAL_NetAssets">#REF!</definedName>
    <definedName name="ZZ_BAL_NetAssetsAverage">#REF!</definedName>
    <definedName name="ZZ_BAL_NetCurrentAssets">#REF!</definedName>
    <definedName name="ZZ_BAL_NetFixedAssets">#REF!</definedName>
    <definedName name="ZZ_BAL_NetWorkingCapital">#REF!</definedName>
    <definedName name="ZZ_BAL_OBSILeases">#REF!</definedName>
    <definedName name="ZZ_BAL_OBSIOther">#REF!</definedName>
    <definedName name="ZZ_BAL_OperatingCash">#REF!</definedName>
    <definedName name="ZZ_BAL_OtherCurrentAssets">#REF!</definedName>
    <definedName name="ZZ_BAL_OtherCurrentLiabilities">#REF!</definedName>
    <definedName name="ZZ_BAL_OtherReserves">#REF!</definedName>
    <definedName name="ZZ_BAL_PreferredStock">#REF!</definedName>
    <definedName name="ZZ_BAL_RetainedEarnings">#REF!</definedName>
    <definedName name="ZZ_BAL_RevaluationReserve">#REF!</definedName>
    <definedName name="ZZ_BAL_ShareCapital">#REF!</definedName>
    <definedName name="ZZ_BAL_SharePremium">#REF!</definedName>
    <definedName name="ZZ_BAL_StatutoryReserves">#REF!</definedName>
    <definedName name="ZZ_BAL_STDebt">#REF!</definedName>
    <definedName name="ZZ_BAL_STInvestments">#REF!</definedName>
    <definedName name="ZZ_BAL_TotalAssets">#REF!</definedName>
    <definedName name="ZZ_BAL_TotalAssetsAverage">#REF!</definedName>
    <definedName name="ZZ_BAL_TotalCommonEquity">#REF!</definedName>
    <definedName name="ZZ_BAL_TotalCurrentAssets">#REF!</definedName>
    <definedName name="ZZ_BAL_TotalCurrentLiabilities">#REF!</definedName>
    <definedName name="ZZ_BAL_TotalEquity">#REF!</definedName>
    <definedName name="ZZ_BAL_TotalEquityAverage">#REF!</definedName>
    <definedName name="ZZ_BAL_TotalLiabilities">#REF!</definedName>
    <definedName name="ZZ_BAL_TotalLiabilitiesPlusEquity">#REF!</definedName>
    <definedName name="ZZ_BAL_TotalLongTermLiabilities">#REF!</definedName>
    <definedName name="ZZ_BAL_TotalReserves">#REF!</definedName>
    <definedName name="ZZ_CAP_AccumulatedGoodwillAmort">#REF!</definedName>
    <definedName name="ZZ_CAP_AccumulatedGoodwillAmortManual">#REF!</definedName>
    <definedName name="ZZ_CAP_AdjToOperatingCapital">#REF!</definedName>
    <definedName name="ZZ_CAP_AdjustedCommonEquity">#REF!</definedName>
    <definedName name="ZZ_CAP_Balance">#REF!</definedName>
    <definedName name="ZZ_CAP_ChangeInOperatingCapital">#REF!</definedName>
    <definedName name="ZZ_CAP_EquityEquivalents">#REF!</definedName>
    <definedName name="ZZ_CAP_LIFOReserve">#REF!</definedName>
    <definedName name="ZZ_CAP_NetWorkingCapitalAdj">#REF!</definedName>
    <definedName name="ZZ_CAP_NonOperatingCapital">#REF!</definedName>
    <definedName name="ZZ_CAP_OperatingCapital">#REF!</definedName>
    <definedName name="ZZ_CAP_OperatingCapitalAverage">#REF!</definedName>
    <definedName name="ZZ_CAP_TotalCapital">#REF!</definedName>
    <definedName name="ZZ_CAP_TotalCapitalAverage">#REF!</definedName>
    <definedName name="ZZ_CAP_TotalCapitalRecon">#REF!</definedName>
    <definedName name="ZZ_CAP_TotalDebtAdj">#REF!</definedName>
    <definedName name="ZZ_CAP_ValueOfOperatingLeases">#REF!</definedName>
    <definedName name="ZZ_CAS_Balance">#REF!</definedName>
    <definedName name="ZZ_CAS_CashFlowFinancing">#REF!</definedName>
    <definedName name="ZZ_CAS_CashFlowInvestment">#REF!</definedName>
    <definedName name="ZZ_CAS_CashFlowOperational">#REF!</definedName>
    <definedName name="ZZ_CAS_CashSTInvestments">#REF!</definedName>
    <definedName name="ZZ_CAS_ChangeInCapitalizedAssets">#REF!</definedName>
    <definedName name="ZZ_CAS_ChangeInCIP">#REF!</definedName>
    <definedName name="ZZ_CAS_ChangeInCommonEquity">#REF!</definedName>
    <definedName name="ZZ_CAS_ChangeInGoodwill">#REF!</definedName>
    <definedName name="ZZ_CAS_ChangeInInvestmentsAssets">#REF!</definedName>
    <definedName name="ZZ_CAS_ChangeInLTDebt">#REF!</definedName>
    <definedName name="ZZ_CAS_ChangeInMinorityInterest">#REF!</definedName>
    <definedName name="ZZ_CAS_ChangeInNetFixedAssets">#REF!</definedName>
    <definedName name="ZZ_CAS_ChangeInOtherLTLiabilities">#REF!</definedName>
    <definedName name="ZZ_CAS_ChangeInOtherNonOperatingAssets">#REF!</definedName>
    <definedName name="ZZ_CAS_ChangeInOtherReserves">#REF!</definedName>
    <definedName name="ZZ_CAS_ChangeInPreferredEquity">#REF!</definedName>
    <definedName name="ZZ_CAS_ChangeInRevaluationReserve">#REF!</definedName>
    <definedName name="ZZ_CAS_ChangeInSharePremium">#REF!</definedName>
    <definedName name="ZZ_CAS_ChangeInStatutoryReserves">#REF!</definedName>
    <definedName name="ZZ_CAS_ChangeInSTDebt">#REF!</definedName>
    <definedName name="ZZ_CAS_ChangeInWC">#REF!</definedName>
    <definedName name="ZZ_CAS_TotalCashFlow">#REF!</definedName>
    <definedName name="ZZ_CAS_TotalCashFlowRecon">#REF!</definedName>
    <definedName name="ZZ_COM_Assets">#REF!</definedName>
    <definedName name="ZZ_COM_Switch1">#REF!</definedName>
    <definedName name="ZZ_COS_BetaManual">#REF!</definedName>
    <definedName name="ZZ_COS_BVCommonEquity">#REF!</definedName>
    <definedName name="ZZ_COS_BVPreferredEquity">#REF!</definedName>
    <definedName name="ZZ_COS_BVTotalCapital">#REF!</definedName>
    <definedName name="ZZ_COS_BVTotalDebt">#REF!</definedName>
    <definedName name="ZZ_COS_CostOfCommonEquity">#REF!</definedName>
    <definedName name="ZZ_COS_CostOfDebtPostTax">#REF!</definedName>
    <definedName name="ZZ_COS_CostOfDebtPreTaxManual">#REF!</definedName>
    <definedName name="ZZ_COS_CostOfPreferredEquityManual">#REF!</definedName>
    <definedName name="ZZ_COS_EquityRiskPremiumManual">#REF!</definedName>
    <definedName name="ZZ_COS_MVCommonEquity">#REF!</definedName>
    <definedName name="ZZ_COS_MVPreferredEquity">#REF!</definedName>
    <definedName name="ZZ_COS_MVTotalCapital">#REF!</definedName>
    <definedName name="ZZ_COS_MVTotalDebt">#REF!</definedName>
    <definedName name="ZZ_COS_RequiredReturnCAPM">#REF!</definedName>
    <definedName name="ZZ_COS_RequiredReturnManual">#REF!</definedName>
    <definedName name="ZZ_COS_RiskFreeRateManual">#REF!</definedName>
    <definedName name="ZZ_COS_Switch1">#REF!</definedName>
    <definedName name="ZZ_COS_TargetDebtToCapitalManual">#REF!</definedName>
    <definedName name="ZZ_COS_UnleveragedCostOfCapital">#REF!</definedName>
    <definedName name="ZZ_COS_WACC">#REF!</definedName>
    <definedName name="ZZ_COS_WACCActual">#REF!</definedName>
    <definedName name="ZZ_COS_WACCManual">#REF!</definedName>
    <definedName name="ZZ_COS_WGTCommonEquity">#REF!</definedName>
    <definedName name="ZZ_COS_WGTPreferredEquity">#REF!</definedName>
    <definedName name="ZZ_COS_WGTTotalDebt">#REF!</definedName>
    <definedName name="ZZ_COV_Cover">[5]Cover!$A$1</definedName>
    <definedName name="ZZ_DCF_EVA_OperatingValueAdj">#REF!</definedName>
    <definedName name="ZZ_DCF_EVA_TotalValue">#REF!</definedName>
    <definedName name="ZZ_DCF_EVA_WACC">#REF!</definedName>
    <definedName name="ZZ_DCF_FCF_Discounted">#REF!</definedName>
    <definedName name="ZZ_DCF_FCF_DiscountFactor">#REF!</definedName>
    <definedName name="ZZ_DCF_FCF_FreeCashFlow">#REF!</definedName>
    <definedName name="ZZ_DCF_FCF_FreeCashFlowManual">#REF!</definedName>
    <definedName name="ZZ_DCF_FCF_ImpliedEquityValue">#REF!</definedName>
    <definedName name="ZZ_DCF_FCF_ImpliedEquityValuePerShare">#REF!</definedName>
    <definedName name="ZZ_DCF_FCF_MidYearAdjustmentFactor">#REF!</definedName>
    <definedName name="ZZ_DCF_FCF_NetInvestment">#REF!</definedName>
    <definedName name="ZZ_DCF_FCF_NOPAT">#REF!</definedName>
    <definedName name="ZZ_DCF_FCF_OperatingValue">#REF!</definedName>
    <definedName name="ZZ_DCF_FCF_OperatingValueAdj">#REF!</definedName>
    <definedName name="ZZ_DCF_FCF_SharePremiumDiscount">#REF!</definedName>
    <definedName name="ZZ_DCF_FCF_TotalValue">#REF!</definedName>
    <definedName name="ZZ_DCF_FCF_WACC">#REF!</definedName>
    <definedName name="ZZ_DCF_LTGrowthRate">#REF!</definedName>
    <definedName name="ZZ_DCF_LTGrowthRateManual">#REF!</definedName>
    <definedName name="ZZ_DCF_NON_TotalNonCommonEquity">#REF!</definedName>
    <definedName name="ZZ_EPS_BookValuePS">#REF!</definedName>
    <definedName name="ZZ_EPS_CFPSFree">#REF!</definedName>
    <definedName name="ZZ_EPS_CFPSGross">#REF!</definedName>
    <definedName name="ZZ_EPS_DPS">#REF!</definedName>
    <definedName name="ZZ_EPS_DPSManual">#REF!</definedName>
    <definedName name="ZZ_EPS_EPSBasic">#REF!</definedName>
    <definedName name="ZZ_EPS_EPSBasicManual">#REF!</definedName>
    <definedName name="ZZ_EPS_EPSBFullyDiluted">#REF!</definedName>
    <definedName name="ZZ_EPS_EPSBFullyDilutedManual">#REF!</definedName>
    <definedName name="ZZ_EPS_EPSPrimary">#REF!</definedName>
    <definedName name="ZZ_EPS_EPSPrimaryManual">#REF!</definedName>
    <definedName name="ZZ_EPS_MarketCapCurrent">#REF!</definedName>
    <definedName name="ZZ_EPS_PriorYearAdjAnnual">#REF!</definedName>
    <definedName name="ZZ_EPS_PriorYearAdjCumulative">#REF!</definedName>
    <definedName name="ZZ_EPS_SharePriceAtYE">#REF!</definedName>
    <definedName name="ZZ_EPS_SharePriceAtYEManual">#REF!</definedName>
    <definedName name="ZZ_EPS_SharesAtYE">#REF!</definedName>
    <definedName name="ZZ_EPS_SharesAtYEManual">#REF!</definedName>
    <definedName name="ZZ_EPS_SharesFullyDiluted">#REF!</definedName>
    <definedName name="ZZ_EPS_SharesFullyDilutedManual">#REF!</definedName>
    <definedName name="ZZ_EPS_SharesPrimary">#REF!</definedName>
    <definedName name="ZZ_EPS_SharesPrimaryManual">#REF!</definedName>
    <definedName name="ZZ_EPS_SharesWgtAvg">#REF!</definedName>
    <definedName name="ZZ_EPS_SharesWgtAvgManual">#REF!</definedName>
    <definedName name="ZZ_FRE_Amortization">#REF!</definedName>
    <definedName name="ZZ_FRE_Balance1">#REF!</definedName>
    <definedName name="ZZ_FRE_Balance2">#REF!</definedName>
    <definedName name="ZZ_FRE_CapitalNetAdditions">#REF!</definedName>
    <definedName name="ZZ_FRE_ChangeInAdjToOperatingInvestedCapital">#REF!</definedName>
    <definedName name="ZZ_FRE_Depreciation">#REF!</definedName>
    <definedName name="ZZ_FRE_FreeCashFlow">#REF!</definedName>
    <definedName name="ZZ_FRE_FreeCashFlowRecon1">#REF!</definedName>
    <definedName name="ZZ_FRE_FreeCashFlowRecon2">#REF!</definedName>
    <definedName name="ZZ_FRE_GrossCashFlow">#REF!</definedName>
    <definedName name="ZZ_FRE_GrossInvestment">#REF!</definedName>
    <definedName name="ZZ_FRE_NetInvestment">#REF!</definedName>
    <definedName name="ZZ_FRE_NetInvestmentRate">#REF!</definedName>
    <definedName name="ZZ_FRE_NOPAT">#REF!</definedName>
    <definedName name="ZZ_FRE_PaymentsToInvestors">#REF!</definedName>
    <definedName name="ZZ_GRO_BasicEPS">#REF!</definedName>
    <definedName name="ZZ_GRO_NetIncome">#REF!</definedName>
    <definedName name="ZZ_GRO_NOPAT">#REF!</definedName>
    <definedName name="ZZ_GRO_Revenue">#REF!</definedName>
    <definedName name="ZZ_INC_AdjToRetainedEarnings">#REF!</definedName>
    <definedName name="ZZ_INC_AdminExpense">#REF!</definedName>
    <definedName name="ZZ_INC_Amortization">#REF!</definedName>
    <definedName name="ZZ_INC_AmortizationGoodwill">#REF!</definedName>
    <definedName name="ZZ_INC_Associates">#REF!</definedName>
    <definedName name="ZZ_INC_BeginningRetainedEarnings">#REF!</definedName>
    <definedName name="ZZ_INC_CashDividends">#REF!</definedName>
    <definedName name="ZZ_INC_CGS">#REF!</definedName>
    <definedName name="ZZ_INC_Depreciation">#REF!</definedName>
    <definedName name="ZZ_INC_EAT">#REF!</definedName>
    <definedName name="ZZ_INC_EBIT">#REF!</definedName>
    <definedName name="ZZ_INC_EBITDA">#REF!</definedName>
    <definedName name="ZZ_INC_EBT">#REF!</definedName>
    <definedName name="ZZ_INC_EffectiveTaxRate">#REF!</definedName>
    <definedName name="ZZ_INC_Exceptionals">#REF!</definedName>
    <definedName name="ZZ_INC_Extraordinaries">#REF!</definedName>
    <definedName name="ZZ_INC_GrossProfit">#REF!</definedName>
    <definedName name="ZZ_INC_IncomeTax">#REF!</definedName>
    <definedName name="ZZ_INC_InterestExpense">#REF!</definedName>
    <definedName name="ZZ_INC_InterestIncome">#REF!</definedName>
    <definedName name="ZZ_INC_Minorities">#REF!</definedName>
    <definedName name="ZZ_INC_NetIncome">#REF!</definedName>
    <definedName name="ZZ_INC_NonOperatingIncome">#REF!</definedName>
    <definedName name="ZZ_INC_OperatingIncome">#REF!</definedName>
    <definedName name="ZZ_INC_OtherAfterTaxIncome">#REF!</definedName>
    <definedName name="ZZ_INC_OtherIncome">#REF!</definedName>
    <definedName name="ZZ_INC_OtherOperatingIncome">#REF!</definedName>
    <definedName name="ZZ_INC_PreferredDividends">#REF!</definedName>
    <definedName name="ZZ_INC_RetainedProfit">#REF!</definedName>
    <definedName name="ZZ_INC_Revenue">#REF!</definedName>
    <definedName name="ZZ_INC_StatutoryAppropriations">#REF!</definedName>
    <definedName name="ZZ_NOP_AdjToOperatingIncome">#REF!</definedName>
    <definedName name="ZZ_NOP_ATInterestExpense">#REF!</definedName>
    <definedName name="ZZ_NOP_ATInterestOnNonCapitalizedLeases">#REF!</definedName>
    <definedName name="ZZ_NOP_ATNonOperatingIncome">#REF!</definedName>
    <definedName name="ZZ_NOP_Balance">#REF!</definedName>
    <definedName name="ZZ_NOP_CashTaxesPaid">#REF!</definedName>
    <definedName name="ZZ_NOP_ChangeInDeferredTaxes">#REF!</definedName>
    <definedName name="ZZ_NOP_ChangeInLIFOReserve">#REF!</definedName>
    <definedName name="ZZ_NOP_EquityEquivalents">#REF!</definedName>
    <definedName name="ZZ_NOP_IncomeAvailableToInvestors">#REF!</definedName>
    <definedName name="ZZ_NOP_LeaseAdjustment">#REF!</definedName>
    <definedName name="ZZ_NOP_MarginalTaxRate">#REF!</definedName>
    <definedName name="ZZ_NOP_MarginalTaxRateManual">#REF!</definedName>
    <definedName name="ZZ_NOP_NOPAT">#REF!</definedName>
    <definedName name="ZZ_NOP_NOPATRecon">#REF!</definedName>
    <definedName name="ZZ_NOP_NOPBT">#REF!</definedName>
    <definedName name="ZZ_NOP_TaxesOnOperatingIncomeAdj">#REF!</definedName>
    <definedName name="ZZ_NOP_TaxOnNonOperatingIncome">#REF!</definedName>
    <definedName name="ZZ_NOP_TaxShieldOnInterestExpense">#REF!</definedName>
    <definedName name="ZZ_OTH_AverageAccountsPayable">#REF!</definedName>
    <definedName name="ZZ_OTH_AverageAccountsReceivable">#REF!</definedName>
    <definedName name="ZZ_OTH_AverageCapitalizedAssets">#REF!</definedName>
    <definedName name="ZZ_OTH_AverageInventories">#REF!</definedName>
    <definedName name="ZZ_OTH_AverageNetFixedAssets">#REF!</definedName>
    <definedName name="ZZ_OTH_AverageNWC">#REF!</definedName>
    <definedName name="ZZ_OTH_CashTaxRate">#REF!</definedName>
    <definedName name="ZZ_OTH_DaysInInventory">#REF!</definedName>
    <definedName name="ZZ_OTH_DaysPayable">#REF!</definedName>
    <definedName name="ZZ_OTH_DaysReceivable">#REF!</definedName>
    <definedName name="ZZ_OTH_DividendPayoutRatio">#REF!</definedName>
    <definedName name="ZZ_OTH_RetentionRate">#REF!</definedName>
    <definedName name="ZZ_PRI_BAL_All">#REF!</definedName>
    <definedName name="ZZ_PRI_CAS_All">#REF!</definedName>
    <definedName name="ZZ_PRI_COM_All">#REF!</definedName>
    <definedName name="ZZ_PRI_COS_All">#REF!</definedName>
    <definedName name="ZZ_PRI_DCF_All">#REF!</definedName>
    <definedName name="ZZ_PRI_EPS_All">#REF!</definedName>
    <definedName name="ZZ_PRI_FRE_All">#REF!</definedName>
    <definedName name="ZZ_PRI_GRO_All">#REF!</definedName>
    <definedName name="ZZ_PRI_INC_All">#REF!</definedName>
    <definedName name="ZZ_PRI_INV_All">#REF!</definedName>
    <definedName name="ZZ_PRI_NOP_All">#REF!</definedName>
    <definedName name="ZZ_PRI_OTH_All">#REF!</definedName>
    <definedName name="ZZ_PRI_RET_All">#REF!</definedName>
    <definedName name="ZZ_PRI_SUM_All">#REF!</definedName>
    <definedName name="ZZ_PRI_VAL_0">#REF!</definedName>
    <definedName name="ZZ_PRI_VAL_1">#REF!</definedName>
    <definedName name="ZZ_RET_DuPont1">#REF!</definedName>
    <definedName name="ZZ_RET_DuPont10">#REF!</definedName>
    <definedName name="ZZ_RET_DuPont11">#REF!</definedName>
    <definedName name="ZZ_RET_DuPont12">#REF!</definedName>
    <definedName name="ZZ_RET_DuPont2">#REF!</definedName>
    <definedName name="ZZ_RET_DuPont3">#REF!</definedName>
    <definedName name="ZZ_RET_DuPont4">#REF!</definedName>
    <definedName name="ZZ_RET_DuPont5">#REF!</definedName>
    <definedName name="ZZ_RET_DuPont6">#REF!</definedName>
    <definedName name="ZZ_RET_DuPont7">#REF!</definedName>
    <definedName name="ZZ_RET_DuPont8">#REF!</definedName>
    <definedName name="ZZ_RET_DuPont9">#REF!</definedName>
    <definedName name="ZZ_RET_InternalGrowth">#REF!</definedName>
    <definedName name="ZZ_RET_ROEAfterTax">#REF!</definedName>
    <definedName name="ZZ_RET_ROEPreTax">#REF!</definedName>
    <definedName name="ZZ_RET_Switch1">#REF!</definedName>
    <definedName name="ZZ_RET_TotalAssets">#REF!</definedName>
    <definedName name="ZZ_RET_TotalCapital">#REF!</definedName>
    <definedName name="ZZ_RET_TotalEquity">#REF!</definedName>
    <definedName name="ZZ_RET_TotalOperatingInvestedCapital">#REF!</definedName>
    <definedName name="ZZ_SUM_AdjBVPS">#REF!</definedName>
    <definedName name="ZZ_SUM_BegOperatingCapital">#REF!</definedName>
    <definedName name="ZZ_SUM_CapitalCharge">#REF!</definedName>
    <definedName name="ZZ_SUM_ChangeInEVA">#REF!</definedName>
    <definedName name="ZZ_SUM_ChangeInMVA">#REF!</definedName>
    <definedName name="ZZ_SUM_EVA">#REF!</definedName>
    <definedName name="ZZ_SUM_EVASpread">#REF!</definedName>
    <definedName name="ZZ_SUM_MVA">#REF!</definedName>
    <definedName name="ZZ_SUM_MVAPS">#REF!</definedName>
    <definedName name="ZZ_SUM_OperatingGrowth">#REF!</definedName>
    <definedName name="ZZ_SUM_ReturnOnCapital">#REF!</definedName>
    <definedName name="ZZ_SUM_TotalCapital">#REF!</definedName>
    <definedName name="ZZ_SYS_AnalystName">#REF!</definedName>
    <definedName name="ZZ_SYS_AutomaticData">#REF!</definedName>
    <definedName name="ZZ_SYS_AvailableToForeigners">#REF!</definedName>
    <definedName name="ZZ_SYS_Beta">#REF!</definedName>
    <definedName name="ZZ_SYS_CodeBloomberg">#REF!</definedName>
    <definedName name="ZZ_SYS_CodeDatastream">#REF!</definedName>
    <definedName name="ZZ_SYS_CodeFileName">#REF!</definedName>
    <definedName name="ZZ_SYS_CodeFilePath">#REF!</definedName>
    <definedName name="ZZ_SYS_CodeFilePathTemp">#REF!</definedName>
    <definedName name="ZZ_SYS_CodeLocal">#REF!</definedName>
    <definedName name="ZZ_SYS_CodeReuters">#REF!</definedName>
    <definedName name="ZZ_SYS_CompanyName">#REF!</definedName>
    <definedName name="ZZ_SYS_CostOfDebt">#REF!</definedName>
    <definedName name="ZZ_SYS_Country">#REF!</definedName>
    <definedName name="ZZ_SYS_Currency">#REF!</definedName>
    <definedName name="ZZ_SYS_CurrencyManual">#REF!</definedName>
    <definedName name="ZZ_SYS_CurrentDateManual">#REF!</definedName>
    <definedName name="ZZ_SYS_CurrentFreeFloatLocalManual">#REF!</definedName>
    <definedName name="ZZ_SYS_CurrentMarketCapIssuedForeignManual">#REF!</definedName>
    <definedName name="ZZ_SYS_CurrentMarketCapIssuedLocalAuto">#REF!</definedName>
    <definedName name="ZZ_SYS_CurrentMarketCapIssuedLocalManual">#REF!</definedName>
    <definedName name="ZZ_SYS_CurrentMonthNo">#REF!</definedName>
    <definedName name="ZZ_SYS_CurrentPriceForeignAuto">#REF!</definedName>
    <definedName name="ZZ_SYS_CurrentPriceForeignManual">#REF!</definedName>
    <definedName name="ZZ_SYS_CurrentPriceLocalAuto">#REF!</definedName>
    <definedName name="ZZ_SYS_CurrentPriceLocalManual">#REF!</definedName>
    <definedName name="ZZ_SYS_CurrentSharesFreeFloatLocalManual">#REF!</definedName>
    <definedName name="ZZ_SYS_CurrentSharesIssuedLocalAuto">#REF!</definedName>
    <definedName name="ZZ_SYS_CurrentSharesIssuedLocalManual">#REF!</definedName>
    <definedName name="ZZ_SYS_CurrentYearEnd">#REF!</definedName>
    <definedName name="ZZ_SYS_Customize">#REF!</definedName>
    <definedName name="ZZ_SYS_CustomPassword">#REF!</definedName>
    <definedName name="ZZ_SYS_DecimalPlacesChoices">#REF!</definedName>
    <definedName name="ZZ_SYS_DecimalPlacesMainIndex">#REF!</definedName>
    <definedName name="ZZ_SYS_DecimalPlacesMultiplesIndex">#REF!</definedName>
    <definedName name="ZZ_SYS_DecimalPlacesOtherIndex">#REF!</definedName>
    <definedName name="ZZ_SYS_DecimalPlacesPercentIndex">#REF!</definedName>
    <definedName name="ZZ_SYS_DecimalPlacesPriceIndex">#REF!</definedName>
    <definedName name="ZZ_SYS_EquityRiskPremium">#REF!</definedName>
    <definedName name="ZZ_SYS_Error1">#REF!</definedName>
    <definedName name="ZZ_SYS_ExcludeMidYearAdj">#REF!</definedName>
    <definedName name="ZZ_SYS_ExcludeTerminalValues">#REF!</definedName>
    <definedName name="ZZ_SYS_ExpiryDate">#REF!</definedName>
    <definedName name="ZZ_SYS_ExpiryStatus">#REF!</definedName>
    <definedName name="ZZ_SYS_HideLicenseAgreement">#REF!</definedName>
    <definedName name="ZZ_SYS_Installed">#REF!</definedName>
    <definedName name="ZZ_SYS_InstalledBy">#REF!</definedName>
    <definedName name="ZZ_SYS_InstalledDate">#REF!</definedName>
    <definedName name="ZZ_SYS_LatestModelUpdate">#REF!</definedName>
    <definedName name="ZZ_SYS_LatestModelUpdateAuto">#REF!</definedName>
    <definedName name="ZZ_SYS_LatestModelUpdateManual">#REF!</definedName>
    <definedName name="ZZ_SYS_LatestPriceUpdate">#REF!</definedName>
    <definedName name="ZZ_SYS_LatestPriceUpdateAuto">#REF!</definedName>
    <definedName name="ZZ_SYS_LatestPriceUpdateManual">#REF!</definedName>
    <definedName name="ZZ_SYS_LocalCodeName">#REF!</definedName>
    <definedName name="ZZ_SYS_MarketCapIssued">#REF!</definedName>
    <definedName name="ZZ_SYS_MarketCode">#REF!</definedName>
    <definedName name="ZZ_SYS_MarketCodeUsed">#REF!</definedName>
    <definedName name="ZZ_SYS_MarketEPSGrowth">#REF!</definedName>
    <definedName name="ZZ_SYS_MarketID">#REF!</definedName>
    <definedName name="ZZ_SYS_MarketIDUsed">#REF!</definedName>
    <definedName name="ZZ_SYS_MarketName">#REF!</definedName>
    <definedName name="ZZ_SYS_MarketNameUsed">#REF!</definedName>
    <definedName name="ZZ_SYS_MarketPE">#REF!</definedName>
    <definedName name="ZZ_SYS_ModelID">#REF!</definedName>
    <definedName name="ZZ_SYS_ModelType">#REF!</definedName>
    <definedName name="ZZ_SYS_PRI_Activity">#REF!</definedName>
    <definedName name="ZZ_SYS_PRI_BAL_All">#REF!</definedName>
    <definedName name="ZZ_SYS_PRI_CAS_All">#REF!</definedName>
    <definedName name="ZZ_SYS_PRI_COM_All">#REF!</definedName>
    <definedName name="ZZ_SYS_PRI_COS_All">#REF!</definedName>
    <definedName name="ZZ_SYS_PRI_DCF_All">#REF!</definedName>
    <definedName name="ZZ_SYS_PRI_EPS_All">#REF!</definedName>
    <definedName name="ZZ_SYS_PRI_Favourites">#REF!</definedName>
    <definedName name="ZZ_SYS_PRI_FRE_All">#REF!</definedName>
    <definedName name="ZZ_SYS_PRI_GRO_All">#REF!</definedName>
    <definedName name="ZZ_SYS_PRI_INC_All">#REF!</definedName>
    <definedName name="ZZ_SYS_PRI_INV_All">#REF!</definedName>
    <definedName name="ZZ_SYS_PRI_NOP_All">#REF!</definedName>
    <definedName name="ZZ_SYS_PRI_OTH_All">#REF!</definedName>
    <definedName name="ZZ_SYS_PRI_RangeNames">#REF!</definedName>
    <definedName name="ZZ_SYS_PRI_RangeTitles">#REF!</definedName>
    <definedName name="ZZ_SYS_PRI_RET_All">#REF!</definedName>
    <definedName name="ZZ_SYS_PRI_SUM_All">#REF!</definedName>
    <definedName name="ZZ_SYS_PRI_VAL0">#REF!</definedName>
    <definedName name="ZZ_SYS_PRI_VAL1">#REF!</definedName>
    <definedName name="ZZ_SYS_Recommendation">#REF!</definedName>
    <definedName name="ZZ_SYS_RecommendationDate">#REF!</definedName>
    <definedName name="ZZ_SYS_RiskFreeRate">#REF!</definedName>
    <definedName name="ZZ_SYS_Rounding">#REF!</definedName>
    <definedName name="ZZ_SYS_RoundingIndex">#REF!</definedName>
    <definedName name="ZZ_SYS_SectionName01">#REF!</definedName>
    <definedName name="ZZ_SYS_SectionName02">#REF!</definedName>
    <definedName name="ZZ_SYS_SectionName03">#REF!</definedName>
    <definedName name="ZZ_SYS_SectionName04">#REF!</definedName>
    <definedName name="ZZ_SYS_SectionName05">#REF!</definedName>
    <definedName name="ZZ_SYS_SectionName06">#REF!</definedName>
    <definedName name="ZZ_SYS_SectionName07">#REF!</definedName>
    <definedName name="ZZ_SYS_SectionName08">#REF!</definedName>
    <definedName name="ZZ_SYS_SectionName09">#REF!</definedName>
    <definedName name="ZZ_SYS_SectionName10">#REF!</definedName>
    <definedName name="ZZ_SYS_SectionName11">#REF!</definedName>
    <definedName name="ZZ_SYS_SectionName12">#REF!</definedName>
    <definedName name="ZZ_SYS_SectionName13">#REF!</definedName>
    <definedName name="ZZ_SYS_SectionName14">#REF!</definedName>
    <definedName name="ZZ_SYS_SectionName15">#REF!</definedName>
    <definedName name="ZZ_SYS_SectionName16">#REF!</definedName>
    <definedName name="ZZ_SYS_SectorCode">#REF!</definedName>
    <definedName name="ZZ_SYS_SectorCodeUsed">#REF!</definedName>
    <definedName name="ZZ_SYS_SectorID">#REF!</definedName>
    <definedName name="ZZ_SYS_SectorIDUsed">#REF!</definedName>
    <definedName name="ZZ_SYS_SectorName">#REF!</definedName>
    <definedName name="ZZ_SYS_SectorNameUsed">#REF!</definedName>
    <definedName name="ZZ_SYS_SharePrice">#REF!</definedName>
    <definedName name="ZZ_SYS_SharesIssued">#REF!</definedName>
    <definedName name="ZZ_SYS_SheetNames">#REF!</definedName>
    <definedName name="ZZ_SYS_ShowPercents">#REF!</definedName>
    <definedName name="ZZ_SYS_ShowXs">#REF!</definedName>
    <definedName name="ZZ_SYS_Units">#REF!</definedName>
    <definedName name="ZZ_SYS_UnitsManual">#REF!</definedName>
    <definedName name="ZZ_SYS_UseCalculationHandling">#REF!</definedName>
    <definedName name="ZZ_SYS_UseForeignPrice">#REF!</definedName>
    <definedName name="ZZ_SYS_UsePrintRangeHandling">#REF!</definedName>
    <definedName name="ZZ_SYS_UserMode">#REF!</definedName>
    <definedName name="ZZ_SYS_UseTaxDeductibleGoodwillAmort">#REF!</definedName>
    <definedName name="ZZ_SYS_VersionDate">#REF!</definedName>
    <definedName name="ZZ_SYS_VersionNo">#REF!</definedName>
    <definedName name="ZZ_SYS_YearCodeForecast">#REF!</definedName>
    <definedName name="ZZ_SYS_YearCodeHistoric">#REF!</definedName>
    <definedName name="ZZ_VAL_DDM_DiscountedDividends">#REF!</definedName>
    <definedName name="ZZ_VAL_DDM_DiscountFactor">#REF!</definedName>
    <definedName name="ZZ_VAL_DDM_DiscountRate">#REF!</definedName>
    <definedName name="ZZ_VAL_DDM_DiscountRateManual">#REF!</definedName>
    <definedName name="ZZ_VAL_DDM_Dividends">#REF!</definedName>
    <definedName name="ZZ_VAL_DDM_DividendsManual">#REF!</definedName>
    <definedName name="ZZ_VAL_DDM_ImpliedEquityValue">#REF!</definedName>
    <definedName name="ZZ_VAL_DDM_ImpliedEquityValuePerShare">#REF!</definedName>
    <definedName name="ZZ_VAL_DDM_LTGrowthRate">#REF!</definedName>
    <definedName name="ZZ_VAL_DDM_LTGrowthRateManual">#REF!</definedName>
    <definedName name="ZZ_VAL_DDM_TotalValue">#REF!</definedName>
    <definedName name="ZZ_VAL_ENT_AdjToEquityValue">#REF!</definedName>
    <definedName name="ZZ_VAL_ENT_EBITDA">#REF!</definedName>
    <definedName name="ZZ_VAL_ENT_EnterpriseValue">#REF!</definedName>
    <definedName name="ZZ_VAL_ENT_EquityValue">#REF!</definedName>
    <definedName name="ZZ_VAL_IRR_FreeCashFlow">#REF!</definedName>
    <definedName name="ZZ_VAL_IRR_FreeCashFlowManual">#REF!</definedName>
    <definedName name="ZZ_VAL_PER_MarketCapActual">#REF!</definedName>
    <definedName name="ZZ_VAL_PER_NetIncome">#REF!</definedName>
    <definedName name="ZZ_VAL_PER_PEMultiple">#REF!</definedName>
    <definedName name="ZZ_VAL_PER_PriceActu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5" i="1" l="1"/>
  <c r="J104" i="11"/>
  <c r="F104" i="11"/>
  <c r="D104" i="11"/>
  <c r="R172" i="10"/>
  <c r="Q172" i="10"/>
  <c r="L172" i="10"/>
  <c r="K172" i="10"/>
  <c r="CR63" i="1"/>
  <c r="CL25" i="1" l="1"/>
  <c r="CL26" i="1"/>
  <c r="CL20" i="1"/>
  <c r="CL265" i="1"/>
  <c r="J103" i="11"/>
  <c r="F103" i="11"/>
  <c r="G104" i="11" s="1"/>
  <c r="D103" i="11"/>
  <c r="R171" i="10"/>
  <c r="Q171" i="10"/>
  <c r="L171" i="10"/>
  <c r="K171" i="10"/>
  <c r="L167" i="10" l="1"/>
  <c r="CK6" i="1" s="1"/>
  <c r="K167" i="10"/>
  <c r="CK5" i="1" s="1"/>
  <c r="CK4" i="1" s="1"/>
  <c r="F102" i="11"/>
  <c r="D102" i="11"/>
  <c r="J102" i="11"/>
  <c r="R170" i="10"/>
  <c r="Q170" i="10"/>
  <c r="L170" i="10"/>
  <c r="CL6" i="1" s="1"/>
  <c r="K170" i="10"/>
  <c r="CL5" i="1" s="1"/>
  <c r="CL4" i="1" s="1"/>
  <c r="C170" i="10"/>
  <c r="J172" i="10" s="1"/>
  <c r="C169" i="10"/>
  <c r="J171" i="10" s="1"/>
  <c r="C168" i="10"/>
  <c r="J170" i="10" s="1"/>
  <c r="CL28" i="1" l="1"/>
  <c r="G103" i="11"/>
  <c r="AM10" i="1" l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AL10" i="1"/>
  <c r="O10" i="1"/>
  <c r="P10" i="1"/>
  <c r="Q10" i="1"/>
  <c r="R10" i="1"/>
  <c r="S10" i="1"/>
  <c r="N10" i="1"/>
  <c r="CK26" i="1" l="1"/>
  <c r="CK25" i="1"/>
  <c r="CK20" i="1"/>
  <c r="D101" i="11"/>
  <c r="J101" i="11"/>
  <c r="F101" i="11"/>
  <c r="L169" i="10"/>
  <c r="K169" i="10"/>
  <c r="L168" i="10"/>
  <c r="K168" i="10"/>
  <c r="R168" i="10"/>
  <c r="Q168" i="10"/>
  <c r="J100" i="11"/>
  <c r="F100" i="11"/>
  <c r="U111" i="11" s="1"/>
  <c r="D100" i="11"/>
  <c r="AE26" i="1"/>
  <c r="AD26" i="1"/>
  <c r="AC26" i="1"/>
  <c r="AB26" i="1"/>
  <c r="AE25" i="1"/>
  <c r="AD25" i="1"/>
  <c r="AC25" i="1"/>
  <c r="AB25" i="1"/>
  <c r="AE20" i="1"/>
  <c r="AD20" i="1"/>
  <c r="AC20" i="1"/>
  <c r="AB20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N26" i="1" s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CJ20" i="1"/>
  <c r="CI20" i="1"/>
  <c r="CH20" i="1"/>
  <c r="CL24" i="1" s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E28" i="1"/>
  <c r="AD28" i="1"/>
  <c r="AC28" i="1"/>
  <c r="AB28" i="1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9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K5" i="10"/>
  <c r="AI5" i="1" s="1"/>
  <c r="K6" i="10"/>
  <c r="K7" i="10"/>
  <c r="K8" i="10"/>
  <c r="AJ5" i="1" s="1"/>
  <c r="K9" i="10"/>
  <c r="K10" i="10"/>
  <c r="K11" i="10"/>
  <c r="AK5" i="1" s="1"/>
  <c r="K12" i="10"/>
  <c r="K13" i="10"/>
  <c r="K14" i="10"/>
  <c r="AL5" i="1" s="1"/>
  <c r="K15" i="10"/>
  <c r="K16" i="10"/>
  <c r="K17" i="10"/>
  <c r="AM5" i="1" s="1"/>
  <c r="K18" i="10"/>
  <c r="K19" i="10"/>
  <c r="K20" i="10"/>
  <c r="AN5" i="1" s="1"/>
  <c r="K21" i="10"/>
  <c r="K22" i="10"/>
  <c r="K23" i="10"/>
  <c r="AO5" i="1" s="1"/>
  <c r="K24" i="10"/>
  <c r="K25" i="10"/>
  <c r="K26" i="10"/>
  <c r="AP5" i="1" s="1"/>
  <c r="K27" i="10"/>
  <c r="K28" i="10"/>
  <c r="K29" i="10"/>
  <c r="AQ5" i="1" s="1"/>
  <c r="K30" i="10"/>
  <c r="K31" i="10"/>
  <c r="K32" i="10"/>
  <c r="AR5" i="1" s="1"/>
  <c r="K33" i="10"/>
  <c r="K34" i="10"/>
  <c r="K35" i="10"/>
  <c r="AS5" i="1" s="1"/>
  <c r="K36" i="10"/>
  <c r="K37" i="10"/>
  <c r="K38" i="10"/>
  <c r="AT5" i="1" s="1"/>
  <c r="K39" i="10"/>
  <c r="K40" i="10"/>
  <c r="K41" i="10"/>
  <c r="AU5" i="1" s="1"/>
  <c r="K42" i="10"/>
  <c r="K43" i="10"/>
  <c r="K44" i="10"/>
  <c r="AV5" i="1" s="1"/>
  <c r="K45" i="10"/>
  <c r="K46" i="10"/>
  <c r="K47" i="10"/>
  <c r="AW5" i="1" s="1"/>
  <c r="K48" i="10"/>
  <c r="K49" i="10"/>
  <c r="K50" i="10"/>
  <c r="AX5" i="1" s="1"/>
  <c r="K51" i="10"/>
  <c r="K52" i="10"/>
  <c r="K53" i="10"/>
  <c r="AY5" i="1" s="1"/>
  <c r="K54" i="10"/>
  <c r="K55" i="10"/>
  <c r="K56" i="10"/>
  <c r="AZ5" i="1" s="1"/>
  <c r="K57" i="10"/>
  <c r="K58" i="10"/>
  <c r="K59" i="10"/>
  <c r="BA5" i="1" s="1"/>
  <c r="K60" i="10"/>
  <c r="K61" i="10"/>
  <c r="K62" i="10"/>
  <c r="BB5" i="1" s="1"/>
  <c r="K63" i="10"/>
  <c r="K64" i="10"/>
  <c r="K65" i="10"/>
  <c r="BC5" i="1" s="1"/>
  <c r="K66" i="10"/>
  <c r="K67" i="10"/>
  <c r="K68" i="10"/>
  <c r="BD5" i="1" s="1"/>
  <c r="K69" i="10"/>
  <c r="K70" i="10"/>
  <c r="K71" i="10"/>
  <c r="BE5" i="1" s="1"/>
  <c r="K72" i="10"/>
  <c r="K73" i="10"/>
  <c r="K74" i="10"/>
  <c r="BF5" i="1" s="1"/>
  <c r="K75" i="10"/>
  <c r="K76" i="10"/>
  <c r="K77" i="10"/>
  <c r="BG5" i="1" s="1"/>
  <c r="K78" i="10"/>
  <c r="K79" i="10"/>
  <c r="K80" i="10"/>
  <c r="BH5" i="1" s="1"/>
  <c r="K81" i="10"/>
  <c r="K82" i="10"/>
  <c r="K83" i="10"/>
  <c r="BI5" i="1" s="1"/>
  <c r="K84" i="10"/>
  <c r="K85" i="10"/>
  <c r="K86" i="10"/>
  <c r="BJ5" i="1" s="1"/>
  <c r="K87" i="10"/>
  <c r="K88" i="10"/>
  <c r="K89" i="10"/>
  <c r="BK5" i="1" s="1"/>
  <c r="K90" i="10"/>
  <c r="K91" i="10"/>
  <c r="K92" i="10"/>
  <c r="BL5" i="1" s="1"/>
  <c r="K93" i="10"/>
  <c r="K94" i="10"/>
  <c r="K95" i="10"/>
  <c r="BM5" i="1" s="1"/>
  <c r="K96" i="10"/>
  <c r="K97" i="10"/>
  <c r="K98" i="10"/>
  <c r="BN5" i="1" s="1"/>
  <c r="K99" i="10"/>
  <c r="K100" i="10"/>
  <c r="K101" i="10"/>
  <c r="BO5" i="1" s="1"/>
  <c r="K102" i="10"/>
  <c r="K103" i="10"/>
  <c r="K104" i="10"/>
  <c r="BP5" i="1" s="1"/>
  <c r="K105" i="10"/>
  <c r="K106" i="10"/>
  <c r="K107" i="10"/>
  <c r="BQ5" i="1" s="1"/>
  <c r="K108" i="10"/>
  <c r="K109" i="10"/>
  <c r="K110" i="10"/>
  <c r="BR5" i="1" s="1"/>
  <c r="K111" i="10"/>
  <c r="K112" i="10"/>
  <c r="K113" i="10"/>
  <c r="BS5" i="1" s="1"/>
  <c r="K114" i="10"/>
  <c r="K115" i="10"/>
  <c r="K116" i="10"/>
  <c r="BT5" i="1" s="1"/>
  <c r="K117" i="10"/>
  <c r="K118" i="10"/>
  <c r="K119" i="10"/>
  <c r="BU5" i="1" s="1"/>
  <c r="K120" i="10"/>
  <c r="K121" i="10"/>
  <c r="K122" i="10"/>
  <c r="BV5" i="1" s="1"/>
  <c r="K123" i="10"/>
  <c r="K124" i="10"/>
  <c r="K125" i="10"/>
  <c r="BW5" i="1" s="1"/>
  <c r="K126" i="10"/>
  <c r="K127" i="10"/>
  <c r="K128" i="10"/>
  <c r="BX5" i="1" s="1"/>
  <c r="K129" i="10"/>
  <c r="K130" i="10"/>
  <c r="K131" i="10"/>
  <c r="BY5" i="1" s="1"/>
  <c r="K132" i="10"/>
  <c r="K133" i="10"/>
  <c r="K134" i="10"/>
  <c r="BZ5" i="1" s="1"/>
  <c r="K135" i="10"/>
  <c r="K136" i="10"/>
  <c r="K137" i="10"/>
  <c r="CA5" i="1" s="1"/>
  <c r="K138" i="10"/>
  <c r="K139" i="10"/>
  <c r="K140" i="10"/>
  <c r="CB5" i="1" s="1"/>
  <c r="K141" i="10"/>
  <c r="K142" i="10"/>
  <c r="K143" i="10"/>
  <c r="CC5" i="1" s="1"/>
  <c r="K144" i="10"/>
  <c r="K145" i="10"/>
  <c r="K146" i="10"/>
  <c r="CD5" i="1" s="1"/>
  <c r="K147" i="10"/>
  <c r="K148" i="10"/>
  <c r="K149" i="10"/>
  <c r="CE5" i="1" s="1"/>
  <c r="K150" i="10"/>
  <c r="K151" i="10"/>
  <c r="K152" i="10"/>
  <c r="CF5" i="1" s="1"/>
  <c r="K153" i="10"/>
  <c r="K154" i="10"/>
  <c r="K155" i="10"/>
  <c r="CG5" i="1" s="1"/>
  <c r="K156" i="10"/>
  <c r="K157" i="10"/>
  <c r="K158" i="10"/>
  <c r="CH5" i="1" s="1"/>
  <c r="K159" i="10"/>
  <c r="K160" i="10"/>
  <c r="K161" i="10"/>
  <c r="CI5" i="1" s="1"/>
  <c r="K162" i="10"/>
  <c r="K163" i="10"/>
  <c r="K164" i="10"/>
  <c r="CJ5" i="1" s="1"/>
  <c r="K165" i="10"/>
  <c r="K166" i="10"/>
  <c r="C167" i="10"/>
  <c r="J169" i="10" s="1"/>
  <c r="C166" i="10"/>
  <c r="C165" i="10"/>
  <c r="C164" i="10"/>
  <c r="C163" i="10"/>
  <c r="C162" i="10"/>
  <c r="C161" i="10"/>
  <c r="P172" i="10" s="1"/>
  <c r="C160" i="10"/>
  <c r="P171" i="10" s="1"/>
  <c r="C159" i="10"/>
  <c r="C158" i="10"/>
  <c r="F170" i="10" s="1"/>
  <c r="C157" i="10"/>
  <c r="F169" i="10" s="1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J119" i="10" s="1"/>
  <c r="C116" i="10"/>
  <c r="J118" i="10" s="1"/>
  <c r="C115" i="10"/>
  <c r="J117" i="10" s="1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J87" i="10" s="1"/>
  <c r="C84" i="10"/>
  <c r="J86" i="10" s="1"/>
  <c r="C83" i="10"/>
  <c r="J85" i="10" s="1"/>
  <c r="C82" i="10"/>
  <c r="J84" i="10" s="1"/>
  <c r="C81" i="10"/>
  <c r="J83" i="10" s="1"/>
  <c r="C80" i="10"/>
  <c r="J82" i="10" s="1"/>
  <c r="C79" i="10"/>
  <c r="J81" i="10" s="1"/>
  <c r="C78" i="10"/>
  <c r="J80" i="10" s="1"/>
  <c r="C77" i="10"/>
  <c r="J79" i="10" s="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167" i="10"/>
  <c r="U182" i="11"/>
  <c r="U181" i="11"/>
  <c r="U180" i="11"/>
  <c r="U179" i="11"/>
  <c r="U178" i="11"/>
  <c r="U177" i="11"/>
  <c r="U176" i="11"/>
  <c r="U175" i="11"/>
  <c r="U174" i="11"/>
  <c r="U173" i="11"/>
  <c r="U172" i="11"/>
  <c r="U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U153" i="11"/>
  <c r="U152" i="11"/>
  <c r="U151" i="11"/>
  <c r="U150" i="11"/>
  <c r="U149" i="11"/>
  <c r="U148" i="11"/>
  <c r="U147" i="11"/>
  <c r="U146" i="11"/>
  <c r="U145" i="11"/>
  <c r="U144" i="11"/>
  <c r="U143" i="11"/>
  <c r="U142" i="11"/>
  <c r="U141" i="11"/>
  <c r="U140" i="11"/>
  <c r="U139" i="11"/>
  <c r="U138" i="11"/>
  <c r="U137" i="11"/>
  <c r="U136" i="11"/>
  <c r="U135" i="11"/>
  <c r="U134" i="11"/>
  <c r="U133" i="11"/>
  <c r="U132" i="11"/>
  <c r="U131" i="11"/>
  <c r="U130" i="11"/>
  <c r="U129" i="11"/>
  <c r="U128" i="11"/>
  <c r="U127" i="11"/>
  <c r="U126" i="11"/>
  <c r="U125" i="11"/>
  <c r="U124" i="11"/>
  <c r="U123" i="11"/>
  <c r="U122" i="11"/>
  <c r="U121" i="11"/>
  <c r="U120" i="11"/>
  <c r="U119" i="11"/>
  <c r="U118" i="11"/>
  <c r="U117" i="11"/>
  <c r="U116" i="11"/>
  <c r="U115" i="11"/>
  <c r="U114" i="11"/>
  <c r="U113" i="11"/>
  <c r="R182" i="10"/>
  <c r="R181" i="10"/>
  <c r="R180" i="10"/>
  <c r="R179" i="10"/>
  <c r="R178" i="10"/>
  <c r="R177" i="10"/>
  <c r="R176" i="10"/>
  <c r="R175" i="10"/>
  <c r="R174" i="10"/>
  <c r="R173" i="10"/>
  <c r="R169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L165" i="10"/>
  <c r="L164" i="10"/>
  <c r="CJ6" i="1" s="1"/>
  <c r="L163" i="10"/>
  <c r="L162" i="10"/>
  <c r="L161" i="10"/>
  <c r="CI6" i="1" s="1"/>
  <c r="AA6" i="1" s="1"/>
  <c r="L160" i="10"/>
  <c r="L159" i="10"/>
  <c r="L158" i="10"/>
  <c r="CH6" i="1" s="1"/>
  <c r="L157" i="10"/>
  <c r="L156" i="10"/>
  <c r="L155" i="10"/>
  <c r="CG6" i="1" s="1"/>
  <c r="L154" i="10"/>
  <c r="L153" i="10"/>
  <c r="L152" i="10"/>
  <c r="CF6" i="1" s="1"/>
  <c r="L151" i="10"/>
  <c r="L150" i="10"/>
  <c r="L149" i="10"/>
  <c r="CE6" i="1" s="1"/>
  <c r="Z6" i="1" s="1"/>
  <c r="L148" i="10"/>
  <c r="L147" i="10"/>
  <c r="L146" i="10"/>
  <c r="CD6" i="1" s="1"/>
  <c r="L145" i="10"/>
  <c r="L144" i="10"/>
  <c r="L143" i="10"/>
  <c r="CC6" i="1" s="1"/>
  <c r="L142" i="10"/>
  <c r="L141" i="10"/>
  <c r="L140" i="10"/>
  <c r="CB6" i="1" s="1"/>
  <c r="L139" i="10"/>
  <c r="L138" i="10"/>
  <c r="L137" i="10"/>
  <c r="CA6" i="1" s="1"/>
  <c r="L136" i="10"/>
  <c r="L135" i="10"/>
  <c r="L134" i="10"/>
  <c r="BZ6" i="1" s="1"/>
  <c r="L133" i="10"/>
  <c r="L132" i="10"/>
  <c r="L131" i="10"/>
  <c r="BY6" i="1" s="1"/>
  <c r="L130" i="10"/>
  <c r="L129" i="10"/>
  <c r="L128" i="10"/>
  <c r="BX6" i="1" s="1"/>
  <c r="L127" i="10"/>
  <c r="L123" i="10"/>
  <c r="L122" i="10"/>
  <c r="BV6" i="1" s="1"/>
  <c r="L121" i="10"/>
  <c r="L120" i="10"/>
  <c r="L119" i="10"/>
  <c r="BU6" i="1" s="1"/>
  <c r="L118" i="10"/>
  <c r="L117" i="10"/>
  <c r="L116" i="10"/>
  <c r="BT6" i="1" s="1"/>
  <c r="L115" i="10"/>
  <c r="L114" i="10"/>
  <c r="L113" i="10"/>
  <c r="BS6" i="1" s="1"/>
  <c r="L112" i="10"/>
  <c r="L111" i="10"/>
  <c r="L110" i="10"/>
  <c r="BR6" i="1" s="1"/>
  <c r="L109" i="10"/>
  <c r="L108" i="10"/>
  <c r="L107" i="10"/>
  <c r="BQ6" i="1" s="1"/>
  <c r="L106" i="10"/>
  <c r="L105" i="10"/>
  <c r="L104" i="10"/>
  <c r="BP6" i="1" s="1"/>
  <c r="L103" i="10"/>
  <c r="L102" i="10"/>
  <c r="L101" i="10"/>
  <c r="BO6" i="1" s="1"/>
  <c r="L100" i="10"/>
  <c r="L99" i="10"/>
  <c r="L98" i="10"/>
  <c r="BN6" i="1" s="1"/>
  <c r="L97" i="10"/>
  <c r="L96" i="10"/>
  <c r="L95" i="10"/>
  <c r="BM6" i="1" s="1"/>
  <c r="L94" i="10"/>
  <c r="L93" i="10"/>
  <c r="L92" i="10"/>
  <c r="BL6" i="1" s="1"/>
  <c r="L91" i="10"/>
  <c r="L90" i="10"/>
  <c r="L89" i="10"/>
  <c r="BK6" i="1" s="1"/>
  <c r="L88" i="10"/>
  <c r="L87" i="10"/>
  <c r="L86" i="10"/>
  <c r="BJ6" i="1" s="1"/>
  <c r="L85" i="10"/>
  <c r="L84" i="10"/>
  <c r="L83" i="10"/>
  <c r="BI6" i="1" s="1"/>
  <c r="L82" i="10"/>
  <c r="L81" i="10"/>
  <c r="L80" i="10"/>
  <c r="BH6" i="1" s="1"/>
  <c r="L79" i="10"/>
  <c r="L78" i="10"/>
  <c r="L77" i="10"/>
  <c r="BG6" i="1" s="1"/>
  <c r="T6" i="1" s="1"/>
  <c r="L76" i="10"/>
  <c r="L75" i="10"/>
  <c r="L74" i="10"/>
  <c r="BF6" i="1" s="1"/>
  <c r="L73" i="10"/>
  <c r="L72" i="10"/>
  <c r="L71" i="10"/>
  <c r="BE6" i="1" s="1"/>
  <c r="L70" i="10"/>
  <c r="L69" i="10"/>
  <c r="L68" i="10"/>
  <c r="BD6" i="1" s="1"/>
  <c r="L67" i="10"/>
  <c r="L66" i="10"/>
  <c r="L65" i="10"/>
  <c r="BC6" i="1" s="1"/>
  <c r="L64" i="10"/>
  <c r="L63" i="10"/>
  <c r="L62" i="10"/>
  <c r="BB6" i="1" s="1"/>
  <c r="L61" i="10"/>
  <c r="L60" i="10"/>
  <c r="L59" i="10"/>
  <c r="BA6" i="1" s="1"/>
  <c r="L58" i="10"/>
  <c r="L57" i="10"/>
  <c r="L56" i="10"/>
  <c r="AZ6" i="1" s="1"/>
  <c r="L55" i="10"/>
  <c r="L54" i="10"/>
  <c r="L53" i="10"/>
  <c r="AY6" i="1" s="1"/>
  <c r="L52" i="10"/>
  <c r="L51" i="10"/>
  <c r="L50" i="10"/>
  <c r="AX6" i="1" s="1"/>
  <c r="L49" i="10"/>
  <c r="L48" i="10"/>
  <c r="L47" i="10"/>
  <c r="AW6" i="1" s="1"/>
  <c r="L46" i="10"/>
  <c r="L45" i="10"/>
  <c r="L44" i="10"/>
  <c r="AV6" i="1" s="1"/>
  <c r="L43" i="10"/>
  <c r="L42" i="10"/>
  <c r="L41" i="10"/>
  <c r="AU6" i="1" s="1"/>
  <c r="L40" i="10"/>
  <c r="L39" i="10"/>
  <c r="L38" i="10"/>
  <c r="AT6" i="1" s="1"/>
  <c r="L37" i="10"/>
  <c r="L36" i="10"/>
  <c r="L35" i="10"/>
  <c r="AS6" i="1" s="1"/>
  <c r="L34" i="10"/>
  <c r="L33" i="10"/>
  <c r="L32" i="10"/>
  <c r="AR6" i="1" s="1"/>
  <c r="L31" i="10"/>
  <c r="L30" i="10"/>
  <c r="L29" i="10"/>
  <c r="AQ6" i="1" s="1"/>
  <c r="L28" i="10"/>
  <c r="L27" i="10"/>
  <c r="L26" i="10"/>
  <c r="AP6" i="1" s="1"/>
  <c r="L25" i="10"/>
  <c r="L24" i="10"/>
  <c r="L23" i="10"/>
  <c r="AO6" i="1" s="1"/>
  <c r="L22" i="10"/>
  <c r="L21" i="10"/>
  <c r="L20" i="10"/>
  <c r="AN6" i="1" s="1"/>
  <c r="L19" i="10"/>
  <c r="L18" i="10"/>
  <c r="L17" i="10"/>
  <c r="AM6" i="1" s="1"/>
  <c r="L16" i="10"/>
  <c r="L15" i="10"/>
  <c r="L14" i="10"/>
  <c r="AL6" i="1" s="1"/>
  <c r="L13" i="10"/>
  <c r="L12" i="10"/>
  <c r="L11" i="10"/>
  <c r="AK6" i="1" s="1"/>
  <c r="L10" i="10"/>
  <c r="L9" i="10"/>
  <c r="L8" i="10"/>
  <c r="AJ6" i="1" s="1"/>
  <c r="L7" i="10"/>
  <c r="L6" i="10"/>
  <c r="L5" i="10"/>
  <c r="AI6" i="1" s="1"/>
  <c r="L166" i="10"/>
  <c r="B100" i="1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J99" i="11"/>
  <c r="F99" i="11"/>
  <c r="CK28" i="1" s="1"/>
  <c r="D99" i="11"/>
  <c r="J98" i="11"/>
  <c r="F98" i="11"/>
  <c r="U109" i="11" s="1"/>
  <c r="D98" i="11"/>
  <c r="J97" i="11"/>
  <c r="F97" i="11"/>
  <c r="U108" i="11" s="1"/>
  <c r="D97" i="11"/>
  <c r="J96" i="11"/>
  <c r="F96" i="11"/>
  <c r="D96" i="11"/>
  <c r="J95" i="11"/>
  <c r="F95" i="11"/>
  <c r="U106" i="11" s="1"/>
  <c r="D95" i="11"/>
  <c r="J94" i="11"/>
  <c r="F94" i="11"/>
  <c r="U105" i="11" s="1"/>
  <c r="D94" i="11"/>
  <c r="J93" i="11"/>
  <c r="F93" i="11"/>
  <c r="D93" i="11"/>
  <c r="J92" i="11"/>
  <c r="K104" i="11" s="1"/>
  <c r="F92" i="11"/>
  <c r="D92" i="11"/>
  <c r="J91" i="11"/>
  <c r="K103" i="11" s="1"/>
  <c r="F91" i="11"/>
  <c r="D91" i="11"/>
  <c r="J90" i="11"/>
  <c r="K102" i="11" s="1"/>
  <c r="F90" i="11"/>
  <c r="H102" i="11" s="1"/>
  <c r="D90" i="11"/>
  <c r="J89" i="11"/>
  <c r="F89" i="11"/>
  <c r="U100" i="11" s="1"/>
  <c r="D89" i="11"/>
  <c r="J88" i="11"/>
  <c r="F88" i="11"/>
  <c r="U99" i="11" s="1"/>
  <c r="D88" i="11"/>
  <c r="J87" i="11"/>
  <c r="F87" i="11"/>
  <c r="D87" i="11"/>
  <c r="J86" i="11"/>
  <c r="F86" i="11"/>
  <c r="U97" i="11" s="1"/>
  <c r="D86" i="11"/>
  <c r="J85" i="11"/>
  <c r="F85" i="11"/>
  <c r="U96" i="11" s="1"/>
  <c r="D85" i="11"/>
  <c r="J84" i="11"/>
  <c r="F84" i="11"/>
  <c r="D84" i="11"/>
  <c r="J83" i="11"/>
  <c r="F83" i="11"/>
  <c r="U94" i="11" s="1"/>
  <c r="D83" i="11"/>
  <c r="J82" i="11"/>
  <c r="F82" i="11"/>
  <c r="U93" i="11" s="1"/>
  <c r="D82" i="11"/>
  <c r="J81" i="11"/>
  <c r="F81" i="11"/>
  <c r="D81" i="11"/>
  <c r="J80" i="11"/>
  <c r="F80" i="11"/>
  <c r="U91" i="11" s="1"/>
  <c r="D80" i="11"/>
  <c r="J79" i="11"/>
  <c r="F79" i="11"/>
  <c r="U90" i="11" s="1"/>
  <c r="D79" i="11"/>
  <c r="J78" i="11"/>
  <c r="F78" i="11"/>
  <c r="D78" i="11"/>
  <c r="J77" i="11"/>
  <c r="F77" i="11"/>
  <c r="U88" i="11" s="1"/>
  <c r="D77" i="11"/>
  <c r="J76" i="11"/>
  <c r="F76" i="11"/>
  <c r="U87" i="11" s="1"/>
  <c r="D76" i="11"/>
  <c r="J75" i="11"/>
  <c r="F75" i="11"/>
  <c r="D75" i="11"/>
  <c r="J74" i="11"/>
  <c r="F74" i="11"/>
  <c r="U85" i="11" s="1"/>
  <c r="D74" i="11"/>
  <c r="J73" i="11"/>
  <c r="F73" i="11"/>
  <c r="U84" i="11" s="1"/>
  <c r="D73" i="11"/>
  <c r="J72" i="11"/>
  <c r="F72" i="11"/>
  <c r="D72" i="11"/>
  <c r="J71" i="11"/>
  <c r="F71" i="11"/>
  <c r="U82" i="11" s="1"/>
  <c r="D71" i="11"/>
  <c r="J70" i="11"/>
  <c r="F70" i="11"/>
  <c r="U81" i="11" s="1"/>
  <c r="D70" i="11"/>
  <c r="J69" i="11"/>
  <c r="F69" i="11"/>
  <c r="D69" i="11"/>
  <c r="J68" i="11"/>
  <c r="F68" i="11"/>
  <c r="U79" i="11" s="1"/>
  <c r="D68" i="11"/>
  <c r="J67" i="11"/>
  <c r="F67" i="11"/>
  <c r="U78" i="11" s="1"/>
  <c r="D67" i="11"/>
  <c r="J66" i="11"/>
  <c r="F66" i="11"/>
  <c r="BZ28" i="1" s="1"/>
  <c r="D66" i="11"/>
  <c r="J65" i="11"/>
  <c r="F65" i="11"/>
  <c r="U76" i="11" s="1"/>
  <c r="D65" i="11"/>
  <c r="J64" i="11"/>
  <c r="F64" i="11"/>
  <c r="U75" i="11" s="1"/>
  <c r="D64" i="11"/>
  <c r="J63" i="11"/>
  <c r="F63" i="11"/>
  <c r="D63" i="11"/>
  <c r="J62" i="11"/>
  <c r="F62" i="11"/>
  <c r="U73" i="11" s="1"/>
  <c r="D62" i="11"/>
  <c r="J61" i="11"/>
  <c r="F61" i="11"/>
  <c r="U72" i="11" s="1"/>
  <c r="D61" i="11"/>
  <c r="J60" i="11"/>
  <c r="F60" i="11"/>
  <c r="D60" i="11"/>
  <c r="J59" i="11"/>
  <c r="F59" i="11"/>
  <c r="U70" i="11" s="1"/>
  <c r="D59" i="11"/>
  <c r="J58" i="11"/>
  <c r="F58" i="11"/>
  <c r="U69" i="11" s="1"/>
  <c r="D58" i="11"/>
  <c r="J57" i="11"/>
  <c r="F57" i="11"/>
  <c r="D57" i="11"/>
  <c r="J56" i="11"/>
  <c r="F56" i="11"/>
  <c r="U67" i="11" s="1"/>
  <c r="D56" i="11"/>
  <c r="J55" i="11"/>
  <c r="F55" i="11"/>
  <c r="U66" i="11" s="1"/>
  <c r="D55" i="11"/>
  <c r="J54" i="11"/>
  <c r="F54" i="11"/>
  <c r="D54" i="11"/>
  <c r="J53" i="11"/>
  <c r="F53" i="11"/>
  <c r="U64" i="11" s="1"/>
  <c r="D53" i="11"/>
  <c r="J52" i="11"/>
  <c r="F52" i="11"/>
  <c r="U63" i="11" s="1"/>
  <c r="D52" i="11"/>
  <c r="J51" i="11"/>
  <c r="F51" i="11"/>
  <c r="D51" i="11"/>
  <c r="J50" i="11"/>
  <c r="F50" i="11"/>
  <c r="U61" i="11" s="1"/>
  <c r="D50" i="11"/>
  <c r="J49" i="11"/>
  <c r="F49" i="11"/>
  <c r="U60" i="11" s="1"/>
  <c r="D49" i="11"/>
  <c r="J48" i="11"/>
  <c r="F48" i="11"/>
  <c r="D48" i="11"/>
  <c r="J47" i="11"/>
  <c r="F47" i="11"/>
  <c r="U58" i="11" s="1"/>
  <c r="D47" i="11"/>
  <c r="J46" i="11"/>
  <c r="F46" i="11"/>
  <c r="U57" i="11" s="1"/>
  <c r="D46" i="11"/>
  <c r="J45" i="11"/>
  <c r="F45" i="11"/>
  <c r="D45" i="11"/>
  <c r="J44" i="11"/>
  <c r="F44" i="11"/>
  <c r="U55" i="11" s="1"/>
  <c r="D44" i="11"/>
  <c r="J43" i="11"/>
  <c r="F43" i="11"/>
  <c r="U54" i="11" s="1"/>
  <c r="D43" i="11"/>
  <c r="J42" i="11"/>
  <c r="F42" i="11"/>
  <c r="D42" i="11"/>
  <c r="J41" i="11"/>
  <c r="F41" i="11"/>
  <c r="U52" i="11" s="1"/>
  <c r="D41" i="11"/>
  <c r="J40" i="11"/>
  <c r="F40" i="11"/>
  <c r="U51" i="11" s="1"/>
  <c r="D40" i="11"/>
  <c r="J39" i="11"/>
  <c r="F39" i="11"/>
  <c r="D39" i="11"/>
  <c r="J38" i="11"/>
  <c r="F38" i="11"/>
  <c r="U49" i="11" s="1"/>
  <c r="D38" i="11"/>
  <c r="J37" i="11"/>
  <c r="F37" i="11"/>
  <c r="U48" i="11" s="1"/>
  <c r="D37" i="11"/>
  <c r="J36" i="11"/>
  <c r="F36" i="11"/>
  <c r="D36" i="11"/>
  <c r="J35" i="11"/>
  <c r="F35" i="11"/>
  <c r="U46" i="11" s="1"/>
  <c r="D35" i="11"/>
  <c r="J34" i="11"/>
  <c r="F34" i="11"/>
  <c r="U45" i="11" s="1"/>
  <c r="D34" i="11"/>
  <c r="J33" i="11"/>
  <c r="F33" i="11"/>
  <c r="D33" i="11"/>
  <c r="J32" i="11"/>
  <c r="F32" i="11"/>
  <c r="U43" i="11" s="1"/>
  <c r="D32" i="11"/>
  <c r="J31" i="11"/>
  <c r="F31" i="11"/>
  <c r="U42" i="11" s="1"/>
  <c r="D31" i="11"/>
  <c r="J30" i="11"/>
  <c r="F30" i="11"/>
  <c r="D30" i="11"/>
  <c r="J29" i="11"/>
  <c r="F29" i="11"/>
  <c r="U40" i="11" s="1"/>
  <c r="D29" i="11"/>
  <c r="J28" i="11"/>
  <c r="F28" i="11"/>
  <c r="U39" i="11" s="1"/>
  <c r="D28" i="11"/>
  <c r="J27" i="11"/>
  <c r="F27" i="11"/>
  <c r="D27" i="11"/>
  <c r="J26" i="11"/>
  <c r="F26" i="11"/>
  <c r="U37" i="11" s="1"/>
  <c r="D26" i="11"/>
  <c r="J25" i="11"/>
  <c r="F25" i="11"/>
  <c r="U36" i="11" s="1"/>
  <c r="D25" i="11"/>
  <c r="J24" i="11"/>
  <c r="F24" i="11"/>
  <c r="D24" i="11"/>
  <c r="J23" i="11"/>
  <c r="F23" i="11"/>
  <c r="U34" i="11" s="1"/>
  <c r="D23" i="11"/>
  <c r="J22" i="11"/>
  <c r="F22" i="11"/>
  <c r="U33" i="11" s="1"/>
  <c r="D22" i="11"/>
  <c r="J21" i="11"/>
  <c r="F21" i="11"/>
  <c r="D21" i="11"/>
  <c r="J20" i="11"/>
  <c r="F20" i="11"/>
  <c r="U31" i="11" s="1"/>
  <c r="D20" i="11"/>
  <c r="J19" i="11"/>
  <c r="F19" i="11"/>
  <c r="U30" i="11" s="1"/>
  <c r="D19" i="11"/>
  <c r="J18" i="11"/>
  <c r="F18" i="11"/>
  <c r="D18" i="11"/>
  <c r="J17" i="11"/>
  <c r="F17" i="11"/>
  <c r="U28" i="11" s="1"/>
  <c r="D17" i="11"/>
  <c r="J16" i="11"/>
  <c r="F16" i="11"/>
  <c r="U27" i="11" s="1"/>
  <c r="D16" i="11"/>
  <c r="J15" i="11"/>
  <c r="F15" i="11"/>
  <c r="F14" i="11"/>
  <c r="F13" i="11"/>
  <c r="U24" i="11" s="1"/>
  <c r="F12" i="11"/>
  <c r="F11" i="11"/>
  <c r="F10" i="11"/>
  <c r="U21" i="11" s="1"/>
  <c r="F9" i="11"/>
  <c r="F8" i="11"/>
  <c r="F7" i="11"/>
  <c r="U18" i="11" s="1"/>
  <c r="F6" i="1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2" i="1"/>
  <c r="AB35" i="1"/>
  <c r="AC35" i="1"/>
  <c r="AD35" i="1"/>
  <c r="AE35" i="1"/>
  <c r="AB48" i="1"/>
  <c r="AC48" i="1"/>
  <c r="AD48" i="1"/>
  <c r="AE48" i="1"/>
  <c r="AE47" i="1"/>
  <c r="AD47" i="1"/>
  <c r="AC47" i="1"/>
  <c r="AB47" i="1"/>
  <c r="AJ235" i="1"/>
  <c r="AB5" i="2"/>
  <c r="AB113" i="2" s="1"/>
  <c r="AA100" i="1" s="1"/>
  <c r="AF5" i="2"/>
  <c r="AF112" i="2" s="1"/>
  <c r="AD6" i="2"/>
  <c r="AB7" i="2"/>
  <c r="AA35" i="1" s="1"/>
  <c r="AF7" i="2"/>
  <c r="AD8" i="2"/>
  <c r="AB9" i="2"/>
  <c r="AF9" i="2"/>
  <c r="AD10" i="2"/>
  <c r="AB11" i="2"/>
  <c r="AA39" i="1" s="1"/>
  <c r="AF11" i="2"/>
  <c r="AD12" i="2"/>
  <c r="AB13" i="2"/>
  <c r="AA50" i="1" s="1"/>
  <c r="AF13" i="2"/>
  <c r="AD14" i="2"/>
  <c r="AB15" i="2"/>
  <c r="AA49" i="1" s="1"/>
  <c r="AF15" i="2"/>
  <c r="AD16" i="2"/>
  <c r="AB17" i="2"/>
  <c r="AA47" i="1" s="1"/>
  <c r="AF17" i="2"/>
  <c r="AD18" i="2"/>
  <c r="AB19" i="2"/>
  <c r="AA48" i="1" s="1"/>
  <c r="AF19" i="2"/>
  <c r="AD20" i="2"/>
  <c r="AB21" i="2"/>
  <c r="AF21" i="2"/>
  <c r="AD22" i="2"/>
  <c r="AB23" i="2"/>
  <c r="AA61" i="1" s="1"/>
  <c r="AF23" i="2"/>
  <c r="AD24" i="2"/>
  <c r="AB25" i="2"/>
  <c r="AA62" i="1" s="1"/>
  <c r="AF25" i="2"/>
  <c r="AD26" i="2"/>
  <c r="AB27" i="2"/>
  <c r="AA58" i="1" s="1"/>
  <c r="AF27" i="2"/>
  <c r="AD28" i="2"/>
  <c r="AB29" i="2"/>
  <c r="AA73" i="1" s="1"/>
  <c r="AF29" i="2"/>
  <c r="AD30" i="2"/>
  <c r="AB31" i="2"/>
  <c r="AF31" i="2"/>
  <c r="AD32" i="2"/>
  <c r="AB33" i="2"/>
  <c r="AA72" i="1" s="1"/>
  <c r="AF33" i="2"/>
  <c r="AD34" i="2"/>
  <c r="AB35" i="2"/>
  <c r="AA77" i="1" s="1"/>
  <c r="AF35" i="2"/>
  <c r="AD36" i="2"/>
  <c r="AB40" i="2"/>
  <c r="AF40" i="2"/>
  <c r="AD41" i="2"/>
  <c r="AB42" i="2"/>
  <c r="AA144" i="1" s="1"/>
  <c r="AF42" i="2"/>
  <c r="AD43" i="2"/>
  <c r="AB44" i="2"/>
  <c r="AF44" i="2"/>
  <c r="AD45" i="2"/>
  <c r="AB46" i="2"/>
  <c r="AF46" i="2"/>
  <c r="AD47" i="2"/>
  <c r="AB48" i="2"/>
  <c r="AA151" i="1" s="1"/>
  <c r="AF48" i="2"/>
  <c r="AD49" i="2"/>
  <c r="AB50" i="2"/>
  <c r="AF50" i="2"/>
  <c r="AD51" i="2"/>
  <c r="AB52" i="2"/>
  <c r="AA177" i="1" s="1"/>
  <c r="AF52" i="2"/>
  <c r="AD53" i="2"/>
  <c r="AB54" i="2"/>
  <c r="AA179" i="1" s="1"/>
  <c r="AA209" i="1" s="1"/>
  <c r="AF54" i="2"/>
  <c r="AD55" i="2"/>
  <c r="AB56" i="2"/>
  <c r="AA153" i="1" s="1"/>
  <c r="AF56" i="2"/>
  <c r="AD57" i="2"/>
  <c r="AB58" i="2"/>
  <c r="AF58" i="2"/>
  <c r="AC5" i="2"/>
  <c r="AC113" i="2" s="1"/>
  <c r="AE6" i="2"/>
  <c r="AC7" i="2"/>
  <c r="AE8" i="2"/>
  <c r="AC9" i="2"/>
  <c r="AE10" i="2"/>
  <c r="AC11" i="2"/>
  <c r="AE12" i="2"/>
  <c r="AC13" i="2"/>
  <c r="AE14" i="2"/>
  <c r="AC15" i="2"/>
  <c r="AE16" i="2"/>
  <c r="AC17" i="2"/>
  <c r="AE18" i="2"/>
  <c r="AC19" i="2"/>
  <c r="AE20" i="2"/>
  <c r="AC21" i="2"/>
  <c r="AE22" i="2"/>
  <c r="AC23" i="2"/>
  <c r="AE24" i="2"/>
  <c r="AC25" i="2"/>
  <c r="AE26" i="2"/>
  <c r="AC27" i="2"/>
  <c r="AE28" i="2"/>
  <c r="AC29" i="2"/>
  <c r="AE30" i="2"/>
  <c r="AC31" i="2"/>
  <c r="AE32" i="2"/>
  <c r="AC33" i="2"/>
  <c r="AE34" i="2"/>
  <c r="AC35" i="2"/>
  <c r="AE36" i="2"/>
  <c r="AC40" i="2"/>
  <c r="AE41" i="2"/>
  <c r="AC42" i="2"/>
  <c r="AE43" i="2"/>
  <c r="AC44" i="2"/>
  <c r="AE45" i="2"/>
  <c r="AC46" i="2"/>
  <c r="AE47" i="2"/>
  <c r="AC48" i="2"/>
  <c r="AE49" i="2"/>
  <c r="AC50" i="2"/>
  <c r="AE51" i="2"/>
  <c r="AC52" i="2"/>
  <c r="AE53" i="2"/>
  <c r="AC54" i="2"/>
  <c r="AE55" i="2"/>
  <c r="AC56" i="2"/>
  <c r="AE57" i="2"/>
  <c r="AC58" i="2"/>
  <c r="AD5" i="2"/>
  <c r="AB6" i="2"/>
  <c r="AA34" i="1" s="1"/>
  <c r="AF8" i="2"/>
  <c r="AD9" i="2"/>
  <c r="AB10" i="2"/>
  <c r="AF12" i="2"/>
  <c r="AD13" i="2"/>
  <c r="AB14" i="2"/>
  <c r="AA46" i="1" s="1"/>
  <c r="AF16" i="2"/>
  <c r="AD17" i="2"/>
  <c r="AB18" i="2"/>
  <c r="AA51" i="1" s="1"/>
  <c r="AF20" i="2"/>
  <c r="AD21" i="2"/>
  <c r="AB22" i="2"/>
  <c r="AF24" i="2"/>
  <c r="AD25" i="2"/>
  <c r="AB26" i="2"/>
  <c r="AF28" i="2"/>
  <c r="AD29" i="2"/>
  <c r="AB30" i="2"/>
  <c r="AA65" i="1" s="1"/>
  <c r="AF32" i="2"/>
  <c r="AD33" i="2"/>
  <c r="AB34" i="2"/>
  <c r="AF36" i="2"/>
  <c r="AD40" i="2"/>
  <c r="AB41" i="2"/>
  <c r="AA143" i="1" s="1"/>
  <c r="AF43" i="2"/>
  <c r="AD44" i="2"/>
  <c r="AB45" i="2"/>
  <c r="AA148" i="1" s="1"/>
  <c r="AF47" i="2"/>
  <c r="AD48" i="2"/>
  <c r="AB49" i="2"/>
  <c r="AA189" i="1" s="1"/>
  <c r="AF51" i="2"/>
  <c r="AD52" i="2"/>
  <c r="AB53" i="2"/>
  <c r="AF55" i="2"/>
  <c r="AD56" i="2"/>
  <c r="AB57" i="2"/>
  <c r="AA181" i="1" s="1"/>
  <c r="AB59" i="2"/>
  <c r="AF59" i="2"/>
  <c r="AD60" i="2"/>
  <c r="AB61" i="2"/>
  <c r="AF61" i="2"/>
  <c r="AD62" i="2"/>
  <c r="AB63" i="2"/>
  <c r="AA158" i="1" s="1"/>
  <c r="AF63" i="2"/>
  <c r="AD64" i="2"/>
  <c r="AB65" i="2"/>
  <c r="AF65" i="2"/>
  <c r="AD66" i="2"/>
  <c r="AB67" i="2"/>
  <c r="AA163" i="1" s="1"/>
  <c r="AF67" i="2"/>
  <c r="AD68" i="2"/>
  <c r="AB69" i="2"/>
  <c r="AF69" i="2"/>
  <c r="AD70" i="2"/>
  <c r="AB71" i="2"/>
  <c r="AA166" i="1" s="1"/>
  <c r="AF71" i="2"/>
  <c r="AD72" i="2"/>
  <c r="AB73" i="2"/>
  <c r="AA169" i="1" s="1"/>
  <c r="AF73" i="2"/>
  <c r="AD74" i="2"/>
  <c r="AB75" i="2"/>
  <c r="AA185" i="1" s="1"/>
  <c r="AF75" i="2"/>
  <c r="AD76" i="2"/>
  <c r="AB77" i="2"/>
  <c r="AA171" i="1" s="1"/>
  <c r="AA206" i="1" s="1"/>
  <c r="AF77" i="2"/>
  <c r="AD78" i="2"/>
  <c r="AB79" i="2"/>
  <c r="AA172" i="1" s="1"/>
  <c r="AF79" i="2"/>
  <c r="AD80" i="2"/>
  <c r="AB81" i="2"/>
  <c r="AF81" i="2"/>
  <c r="AD82" i="2"/>
  <c r="AB83" i="2"/>
  <c r="AA190" i="1" s="1"/>
  <c r="AF83" i="2"/>
  <c r="AD84" i="2"/>
  <c r="AB85" i="2"/>
  <c r="AA196" i="1" s="1"/>
  <c r="AF85" i="2"/>
  <c r="AD86" i="2"/>
  <c r="AB87" i="2"/>
  <c r="AA152" i="1" s="1"/>
  <c r="AF87" i="2"/>
  <c r="AD88" i="2"/>
  <c r="AB89" i="2"/>
  <c r="AF89" i="2"/>
  <c r="AD90" i="2"/>
  <c r="AB91" i="2"/>
  <c r="AF91" i="2"/>
  <c r="AD92" i="2"/>
  <c r="AB93" i="2"/>
  <c r="AA198" i="1" s="1"/>
  <c r="AF93" i="2"/>
  <c r="AD94" i="2"/>
  <c r="AB95" i="2"/>
  <c r="AA197" i="1" s="1"/>
  <c r="AF95" i="2"/>
  <c r="AD96" i="2"/>
  <c r="AB97" i="2"/>
  <c r="AF97" i="2"/>
  <c r="AD98" i="2"/>
  <c r="AB99" i="2"/>
  <c r="AF99" i="2"/>
  <c r="AD104" i="2"/>
  <c r="AB105" i="2"/>
  <c r="AF105" i="2"/>
  <c r="AD106" i="2"/>
  <c r="AB107" i="2"/>
  <c r="AA104" i="1" s="1"/>
  <c r="AF107" i="2"/>
  <c r="AD108" i="2"/>
  <c r="AB109" i="2"/>
  <c r="AF109" i="2"/>
  <c r="AD110" i="2"/>
  <c r="AC93" i="2"/>
  <c r="AE96" i="2"/>
  <c r="AC97" i="2"/>
  <c r="AE104" i="2"/>
  <c r="AC105" i="2"/>
  <c r="AE108" i="2"/>
  <c r="AC109" i="2"/>
  <c r="AF6" i="2"/>
  <c r="AD7" i="2"/>
  <c r="AF10" i="2"/>
  <c r="AB12" i="2"/>
  <c r="AA41" i="1" s="1"/>
  <c r="AD15" i="2"/>
  <c r="AF18" i="2"/>
  <c r="AB20" i="2"/>
  <c r="AD23" i="2"/>
  <c r="AF26" i="2"/>
  <c r="AB28" i="2"/>
  <c r="AD31" i="2"/>
  <c r="AF34" i="2"/>
  <c r="AB36" i="2"/>
  <c r="AD42" i="2"/>
  <c r="AF45" i="2"/>
  <c r="AB47" i="2"/>
  <c r="AA150" i="1" s="1"/>
  <c r="AA154" i="1" s="1"/>
  <c r="AD50" i="2"/>
  <c r="AF53" i="2"/>
  <c r="AB55" i="2"/>
  <c r="AA180" i="1" s="1"/>
  <c r="AD58" i="2"/>
  <c r="AD59" i="2"/>
  <c r="AB60" i="2"/>
  <c r="AF62" i="2"/>
  <c r="AD63" i="2"/>
  <c r="AB64" i="2"/>
  <c r="AA159" i="1" s="1"/>
  <c r="AE5" i="2"/>
  <c r="AE111" i="2" s="1"/>
  <c r="AC6" i="2"/>
  <c r="AE9" i="2"/>
  <c r="AC10" i="2"/>
  <c r="AE13" i="2"/>
  <c r="AC14" i="2"/>
  <c r="AE17" i="2"/>
  <c r="AC18" i="2"/>
  <c r="AE21" i="2"/>
  <c r="AC22" i="2"/>
  <c r="AE25" i="2"/>
  <c r="AC26" i="2"/>
  <c r="AE29" i="2"/>
  <c r="AC30" i="2"/>
  <c r="AE33" i="2"/>
  <c r="AC34" i="2"/>
  <c r="AE40" i="2"/>
  <c r="AC41" i="2"/>
  <c r="AE44" i="2"/>
  <c r="AC45" i="2"/>
  <c r="AE48" i="2"/>
  <c r="AC49" i="2"/>
  <c r="AE52" i="2"/>
  <c r="AC53" i="2"/>
  <c r="AE56" i="2"/>
  <c r="AC57" i="2"/>
  <c r="AC59" i="2"/>
  <c r="AE60" i="2"/>
  <c r="AC61" i="2"/>
  <c r="AE62" i="2"/>
  <c r="AC63" i="2"/>
  <c r="AE64" i="2"/>
  <c r="AC65" i="2"/>
  <c r="AE66" i="2"/>
  <c r="AC67" i="2"/>
  <c r="AE68" i="2"/>
  <c r="AC69" i="2"/>
  <c r="AE70" i="2"/>
  <c r="AC71" i="2"/>
  <c r="AE72" i="2"/>
  <c r="AC73" i="2"/>
  <c r="AE74" i="2"/>
  <c r="AC75" i="2"/>
  <c r="AE76" i="2"/>
  <c r="AC77" i="2"/>
  <c r="AE78" i="2"/>
  <c r="AC79" i="2"/>
  <c r="AE80" i="2"/>
  <c r="AC81" i="2"/>
  <c r="AE82" i="2"/>
  <c r="AC83" i="2"/>
  <c r="AE84" i="2"/>
  <c r="AC85" i="2"/>
  <c r="AE86" i="2"/>
  <c r="AC87" i="2"/>
  <c r="AE88" i="2"/>
  <c r="AC89" i="2"/>
  <c r="AE90" i="2"/>
  <c r="AC91" i="2"/>
  <c r="AE92" i="2"/>
  <c r="AE94" i="2"/>
  <c r="AC95" i="2"/>
  <c r="AE98" i="2"/>
  <c r="AC99" i="2"/>
  <c r="AE106" i="2"/>
  <c r="AC107" i="2"/>
  <c r="AE110" i="2"/>
  <c r="AB8" i="2"/>
  <c r="AD11" i="2"/>
  <c r="AF14" i="2"/>
  <c r="AB16" i="2"/>
  <c r="AD19" i="2"/>
  <c r="AF22" i="2"/>
  <c r="AB24" i="2"/>
  <c r="AD27" i="2"/>
  <c r="AF30" i="2"/>
  <c r="AB32" i="2"/>
  <c r="AA71" i="1" s="1"/>
  <c r="AD35" i="2"/>
  <c r="AF41" i="2"/>
  <c r="AB43" i="2"/>
  <c r="AA145" i="1" s="1"/>
  <c r="AD46" i="2"/>
  <c r="AF49" i="2"/>
  <c r="AB51" i="2"/>
  <c r="AA176" i="1" s="1"/>
  <c r="AD54" i="2"/>
  <c r="AF57" i="2"/>
  <c r="AF60" i="2"/>
  <c r="AD61" i="2"/>
  <c r="AB62" i="2"/>
  <c r="AF64" i="2"/>
  <c r="AD65" i="2"/>
  <c r="AC12" i="2"/>
  <c r="AE15" i="2"/>
  <c r="AC28" i="2"/>
  <c r="AE31" i="2"/>
  <c r="AC47" i="2"/>
  <c r="AE50" i="2"/>
  <c r="AE59" i="2"/>
  <c r="AC64" i="2"/>
  <c r="AF66" i="2"/>
  <c r="AD67" i="2"/>
  <c r="AB68" i="2"/>
  <c r="AA162" i="1" s="1"/>
  <c r="AF70" i="2"/>
  <c r="AD71" i="2"/>
  <c r="AB72" i="2"/>
  <c r="AA168" i="1" s="1"/>
  <c r="AF74" i="2"/>
  <c r="AD75" i="2"/>
  <c r="AB76" i="2"/>
  <c r="AA170" i="1" s="1"/>
  <c r="AA205" i="1" s="1"/>
  <c r="AF78" i="2"/>
  <c r="AD79" i="2"/>
  <c r="AB80" i="2"/>
  <c r="AA173" i="1" s="1"/>
  <c r="AF82" i="2"/>
  <c r="AD83" i="2"/>
  <c r="AB84" i="2"/>
  <c r="AF86" i="2"/>
  <c r="AD87" i="2"/>
  <c r="AB88" i="2"/>
  <c r="AF90" i="2"/>
  <c r="AD91" i="2"/>
  <c r="AB92" i="2"/>
  <c r="AF94" i="2"/>
  <c r="AD95" i="2"/>
  <c r="AB96" i="2"/>
  <c r="AF98" i="2"/>
  <c r="AD99" i="2"/>
  <c r="AB104" i="2"/>
  <c r="AF106" i="2"/>
  <c r="AD107" i="2"/>
  <c r="AB108" i="2"/>
  <c r="AA105" i="1" s="1"/>
  <c r="AF110" i="2"/>
  <c r="AC16" i="2"/>
  <c r="AE19" i="2"/>
  <c r="AC32" i="2"/>
  <c r="AE35" i="2"/>
  <c r="AC51" i="2"/>
  <c r="AE54" i="2"/>
  <c r="AE61" i="2"/>
  <c r="AE67" i="2"/>
  <c r="AC68" i="2"/>
  <c r="AE71" i="2"/>
  <c r="AC72" i="2"/>
  <c r="AE75" i="2"/>
  <c r="AC76" i="2"/>
  <c r="AE79" i="2"/>
  <c r="AC80" i="2"/>
  <c r="AE83" i="2"/>
  <c r="AC84" i="2"/>
  <c r="AE87" i="2"/>
  <c r="AC88" i="2"/>
  <c r="AE91" i="2"/>
  <c r="AC92" i="2"/>
  <c r="AE95" i="2"/>
  <c r="AC96" i="2"/>
  <c r="AE99" i="2"/>
  <c r="AC104" i="2"/>
  <c r="AE107" i="2"/>
  <c r="AC108" i="2"/>
  <c r="AE7" i="2"/>
  <c r="AC20" i="2"/>
  <c r="AE23" i="2"/>
  <c r="AC36" i="2"/>
  <c r="AE42" i="2"/>
  <c r="AC55" i="2"/>
  <c r="AE58" i="2"/>
  <c r="AC60" i="2"/>
  <c r="AE63" i="2"/>
  <c r="AB66" i="2"/>
  <c r="AF68" i="2"/>
  <c r="AD69" i="2"/>
  <c r="AB70" i="2"/>
  <c r="AF72" i="2"/>
  <c r="AD73" i="2"/>
  <c r="AB74" i="2"/>
  <c r="AF76" i="2"/>
  <c r="AD77" i="2"/>
  <c r="AB78" i="2"/>
  <c r="AA186" i="1" s="1"/>
  <c r="AF80" i="2"/>
  <c r="AD81" i="2"/>
  <c r="AB82" i="2"/>
  <c r="AF84" i="2"/>
  <c r="AD85" i="2"/>
  <c r="AB86" i="2"/>
  <c r="AA161" i="1" s="1"/>
  <c r="AF88" i="2"/>
  <c r="AD89" i="2"/>
  <c r="AB90" i="2"/>
  <c r="AF92" i="2"/>
  <c r="AD93" i="2"/>
  <c r="AB94" i="2"/>
  <c r="AF96" i="2"/>
  <c r="AD97" i="2"/>
  <c r="AB98" i="2"/>
  <c r="AF104" i="2"/>
  <c r="AD105" i="2"/>
  <c r="AB106" i="2"/>
  <c r="AA103" i="1" s="1"/>
  <c r="AF108" i="2"/>
  <c r="AD109" i="2"/>
  <c r="AB110" i="2"/>
  <c r="AA93" i="1" s="1"/>
  <c r="AC8" i="2"/>
  <c r="AE11" i="2"/>
  <c r="AC24" i="2"/>
  <c r="AE27" i="2"/>
  <c r="AC43" i="2"/>
  <c r="AE46" i="2"/>
  <c r="AC62" i="2"/>
  <c r="AE65" i="2"/>
  <c r="AC66" i="2"/>
  <c r="AE69" i="2"/>
  <c r="AC70" i="2"/>
  <c r="AE73" i="2"/>
  <c r="AC74" i="2"/>
  <c r="AE77" i="2"/>
  <c r="AC78" i="2"/>
  <c r="AE81" i="2"/>
  <c r="AC82" i="2"/>
  <c r="AE85" i="2"/>
  <c r="AC86" i="2"/>
  <c r="AE89" i="2"/>
  <c r="AC90" i="2"/>
  <c r="AE93" i="2"/>
  <c r="AC94" i="2"/>
  <c r="AE97" i="2"/>
  <c r="AC98" i="2"/>
  <c r="AE105" i="2"/>
  <c r="AC106" i="2"/>
  <c r="AE109" i="2"/>
  <c r="AC110" i="2"/>
  <c r="K101" i="11" l="1"/>
  <c r="U103" i="11"/>
  <c r="H104" i="11"/>
  <c r="AA175" i="1"/>
  <c r="AF111" i="2"/>
  <c r="AF113" i="2"/>
  <c r="AA63" i="1"/>
  <c r="AA278" i="1"/>
  <c r="AA220" i="1"/>
  <c r="AA279" i="1"/>
  <c r="AA257" i="1"/>
  <c r="AA36" i="1"/>
  <c r="AA199" i="1"/>
  <c r="AA157" i="1"/>
  <c r="AA160" i="1" s="1"/>
  <c r="AA164" i="1" s="1"/>
  <c r="AA182" i="1"/>
  <c r="AA211" i="1" s="1"/>
  <c r="AA210" i="1" s="1"/>
  <c r="AA174" i="1"/>
  <c r="AA52" i="1"/>
  <c r="AA53" i="1" s="1"/>
  <c r="AA146" i="1"/>
  <c r="AA187" i="1"/>
  <c r="AB111" i="2"/>
  <c r="AB112" i="2"/>
  <c r="AA99" i="1" s="1"/>
  <c r="G101" i="11"/>
  <c r="H100" i="11"/>
  <c r="H101" i="11"/>
  <c r="U112" i="11"/>
  <c r="G102" i="11"/>
  <c r="CI4" i="1"/>
  <c r="AA5" i="1"/>
  <c r="AA4" i="1" s="1"/>
  <c r="AA9" i="1" s="1"/>
  <c r="F171" i="10"/>
  <c r="P170" i="10"/>
  <c r="U102" i="11"/>
  <c r="H103" i="11"/>
  <c r="AD112" i="2"/>
  <c r="AD113" i="2"/>
  <c r="AD111" i="2"/>
  <c r="BI4" i="1"/>
  <c r="BZ4" i="1"/>
  <c r="CB4" i="1"/>
  <c r="Z5" i="1"/>
  <c r="AO4" i="1"/>
  <c r="AP4" i="1"/>
  <c r="AS4" i="1"/>
  <c r="AT4" i="1"/>
  <c r="AV4" i="1"/>
  <c r="AX4" i="1"/>
  <c r="BA4" i="1"/>
  <c r="BB4" i="1"/>
  <c r="BD4" i="1"/>
  <c r="BF4" i="1"/>
  <c r="BJ4" i="1"/>
  <c r="BL4" i="1"/>
  <c r="BN4" i="1"/>
  <c r="BQ4" i="1"/>
  <c r="BT4" i="1"/>
  <c r="BV4" i="1"/>
  <c r="BY4" i="1"/>
  <c r="CG4" i="1"/>
  <c r="CH4" i="1"/>
  <c r="CJ4" i="1"/>
  <c r="CL9" i="1"/>
  <c r="CL7" i="1"/>
  <c r="CK9" i="1"/>
  <c r="CJ9" i="1"/>
  <c r="AW4" i="1"/>
  <c r="BM4" i="1"/>
  <c r="BU4" i="1"/>
  <c r="CC4" i="1"/>
  <c r="CK24" i="1"/>
  <c r="AJ4" i="1"/>
  <c r="CD4" i="1"/>
  <c r="P6" i="1"/>
  <c r="AZ4" i="1"/>
  <c r="BH4" i="1"/>
  <c r="BX4" i="1"/>
  <c r="CF4" i="1"/>
  <c r="Q6" i="1"/>
  <c r="U6" i="1"/>
  <c r="W6" i="1"/>
  <c r="AA20" i="1"/>
  <c r="AB24" i="1" s="1"/>
  <c r="K100" i="11"/>
  <c r="G100" i="11"/>
  <c r="AE24" i="1"/>
  <c r="AD24" i="1"/>
  <c r="AC24" i="1"/>
  <c r="T26" i="1"/>
  <c r="K80" i="11"/>
  <c r="K84" i="11"/>
  <c r="K81" i="11"/>
  <c r="K78" i="11"/>
  <c r="K86" i="11"/>
  <c r="K79" i="11"/>
  <c r="K87" i="11"/>
  <c r="K83" i="11"/>
  <c r="K76" i="11"/>
  <c r="K85" i="11"/>
  <c r="K82" i="11"/>
  <c r="K77" i="11"/>
  <c r="P168" i="10"/>
  <c r="F168" i="10"/>
  <c r="U110" i="11"/>
  <c r="CJ28" i="1"/>
  <c r="U107" i="11"/>
  <c r="U104" i="11"/>
  <c r="CI28" i="1"/>
  <c r="CL10" i="1" s="1"/>
  <c r="CH28" i="1"/>
  <c r="U101" i="11"/>
  <c r="CG28" i="1"/>
  <c r="U98" i="11"/>
  <c r="CF28" i="1"/>
  <c r="U95" i="11"/>
  <c r="U92" i="11"/>
  <c r="CE28" i="1"/>
  <c r="U89" i="11"/>
  <c r="CD28" i="1"/>
  <c r="CD29" i="1" s="1"/>
  <c r="U86" i="11"/>
  <c r="CC28" i="1"/>
  <c r="U83" i="11"/>
  <c r="CB28" i="1"/>
  <c r="U80" i="11"/>
  <c r="CA28" i="1"/>
  <c r="U77" i="11"/>
  <c r="U74" i="11"/>
  <c r="BY28" i="1"/>
  <c r="U71" i="11"/>
  <c r="BX28" i="1"/>
  <c r="U68" i="11"/>
  <c r="BW28" i="1"/>
  <c r="BZ10" i="1" s="1"/>
  <c r="U65" i="11"/>
  <c r="BV28" i="1"/>
  <c r="BU28" i="1"/>
  <c r="BX10" i="1" s="1"/>
  <c r="U62" i="11"/>
  <c r="BT28" i="1"/>
  <c r="U59" i="11"/>
  <c r="U56" i="11"/>
  <c r="BS28" i="1"/>
  <c r="U53" i="11"/>
  <c r="BR28" i="1"/>
  <c r="U50" i="11"/>
  <c r="BQ28" i="1"/>
  <c r="U47" i="11"/>
  <c r="BP28" i="1"/>
  <c r="BO28" i="1"/>
  <c r="U44" i="11"/>
  <c r="BN28" i="1"/>
  <c r="BQ10" i="1" s="1"/>
  <c r="U41" i="11"/>
  <c r="BM28" i="1"/>
  <c r="BP10" i="1" s="1"/>
  <c r="U38" i="11"/>
  <c r="BL28" i="1"/>
  <c r="U35" i="11"/>
  <c r="BK28" i="1"/>
  <c r="U32" i="11"/>
  <c r="BJ28" i="1"/>
  <c r="U29" i="11"/>
  <c r="G15" i="11"/>
  <c r="BI28" i="1"/>
  <c r="U26" i="11"/>
  <c r="G14" i="11"/>
  <c r="U25" i="11"/>
  <c r="G12" i="11"/>
  <c r="BH28" i="1"/>
  <c r="BK10" i="1" s="1"/>
  <c r="U23" i="11"/>
  <c r="G11" i="11"/>
  <c r="U22" i="11"/>
  <c r="BG28" i="1"/>
  <c r="U20" i="11"/>
  <c r="G8" i="11"/>
  <c r="U19" i="11"/>
  <c r="U16" i="11"/>
  <c r="U15" i="11"/>
  <c r="BF28" i="1"/>
  <c r="U17" i="11"/>
  <c r="U14" i="11"/>
  <c r="Y26" i="1"/>
  <c r="S26" i="1"/>
  <c r="R6" i="1"/>
  <c r="Q26" i="1"/>
  <c r="W26" i="1"/>
  <c r="V26" i="1"/>
  <c r="P26" i="1"/>
  <c r="X26" i="1"/>
  <c r="R26" i="1"/>
  <c r="O26" i="1"/>
  <c r="U26" i="1"/>
  <c r="AL4" i="1"/>
  <c r="AA26" i="1"/>
  <c r="Z26" i="1"/>
  <c r="Z25" i="1"/>
  <c r="Z20" i="1"/>
  <c r="AA25" i="1"/>
  <c r="Y25" i="1"/>
  <c r="Y20" i="1"/>
  <c r="X25" i="1"/>
  <c r="X20" i="1"/>
  <c r="W25" i="1"/>
  <c r="W20" i="1"/>
  <c r="V20" i="1"/>
  <c r="V25" i="1"/>
  <c r="U25" i="1"/>
  <c r="U20" i="1"/>
  <c r="T25" i="1"/>
  <c r="T20" i="1"/>
  <c r="S20" i="1"/>
  <c r="S25" i="1"/>
  <c r="R25" i="1"/>
  <c r="R20" i="1"/>
  <c r="Q20" i="1"/>
  <c r="Q25" i="1"/>
  <c r="P20" i="1"/>
  <c r="P25" i="1"/>
  <c r="O25" i="1"/>
  <c r="O20" i="1"/>
  <c r="N25" i="1"/>
  <c r="N20" i="1"/>
  <c r="N24" i="1" s="1"/>
  <c r="AN4" i="1"/>
  <c r="Y6" i="1"/>
  <c r="BZ24" i="1"/>
  <c r="BT24" i="1"/>
  <c r="AW24" i="1"/>
  <c r="AR24" i="1"/>
  <c r="CJ24" i="1"/>
  <c r="AQ24" i="1"/>
  <c r="CD24" i="1"/>
  <c r="CB24" i="1"/>
  <c r="BV24" i="1"/>
  <c r="BS24" i="1"/>
  <c r="BJ24" i="1"/>
  <c r="BB24" i="1"/>
  <c r="AX24" i="1"/>
  <c r="AS24" i="1"/>
  <c r="AN24" i="1"/>
  <c r="CE24" i="1"/>
  <c r="CA24" i="1"/>
  <c r="BU24" i="1"/>
  <c r="BO24" i="1"/>
  <c r="BI24" i="1"/>
  <c r="BD24" i="1"/>
  <c r="AU24" i="1"/>
  <c r="CI24" i="1"/>
  <c r="CC24" i="1"/>
  <c r="BX24" i="1"/>
  <c r="BQ24" i="1"/>
  <c r="BK24" i="1"/>
  <c r="BC24" i="1"/>
  <c r="AV24" i="1"/>
  <c r="AM24" i="1"/>
  <c r="CH24" i="1"/>
  <c r="BR24" i="1"/>
  <c r="BN24" i="1"/>
  <c r="BH24" i="1"/>
  <c r="BE24" i="1"/>
  <c r="AO24" i="1"/>
  <c r="CF24" i="1"/>
  <c r="BW24" i="1"/>
  <c r="BP24" i="1"/>
  <c r="BL24" i="1"/>
  <c r="BF24" i="1"/>
  <c r="AZ24" i="1"/>
  <c r="CG24" i="1"/>
  <c r="BY24" i="1"/>
  <c r="BM24" i="1"/>
  <c r="BG24" i="1"/>
  <c r="BA24" i="1"/>
  <c r="AY24" i="1"/>
  <c r="AT24" i="1"/>
  <c r="AP24" i="1"/>
  <c r="S6" i="1"/>
  <c r="O6" i="1"/>
  <c r="BR4" i="1"/>
  <c r="BP4" i="1"/>
  <c r="V6" i="1"/>
  <c r="T5" i="1"/>
  <c r="T4" i="1" s="1"/>
  <c r="T9" i="1" s="1"/>
  <c r="AE29" i="1"/>
  <c r="AD29" i="1"/>
  <c r="AC29" i="1"/>
  <c r="N6" i="1"/>
  <c r="BE4" i="1"/>
  <c r="AR4" i="1"/>
  <c r="BG4" i="1"/>
  <c r="AK4" i="1"/>
  <c r="CE4" i="1"/>
  <c r="CA4" i="1"/>
  <c r="Y5" i="1"/>
  <c r="X5" i="1"/>
  <c r="BS4" i="1"/>
  <c r="W5" i="1"/>
  <c r="BO4" i="1"/>
  <c r="V5" i="1"/>
  <c r="BK4" i="1"/>
  <c r="U5" i="1"/>
  <c r="BC4" i="1"/>
  <c r="S5" i="1"/>
  <c r="AY4" i="1"/>
  <c r="R5" i="1"/>
  <c r="AU4" i="1"/>
  <c r="Q5" i="1"/>
  <c r="AQ4" i="1"/>
  <c r="P5" i="1"/>
  <c r="AM4" i="1"/>
  <c r="O5" i="1"/>
  <c r="AI4" i="1"/>
  <c r="N5" i="1"/>
  <c r="F167" i="10"/>
  <c r="J167" i="10"/>
  <c r="P167" i="10"/>
  <c r="K99" i="11"/>
  <c r="K97" i="11"/>
  <c r="K94" i="11"/>
  <c r="K90" i="11"/>
  <c r="K88" i="11"/>
  <c r="K59" i="11"/>
  <c r="K57" i="11"/>
  <c r="K53" i="11"/>
  <c r="K50" i="11"/>
  <c r="K47" i="11"/>
  <c r="K45" i="11"/>
  <c r="K42" i="11"/>
  <c r="K40" i="11"/>
  <c r="K38" i="11"/>
  <c r="K35" i="11"/>
  <c r="K32" i="11"/>
  <c r="K30" i="11"/>
  <c r="K28" i="11"/>
  <c r="G17" i="11"/>
  <c r="G16" i="11"/>
  <c r="G13" i="11"/>
  <c r="G7" i="11"/>
  <c r="K98" i="11"/>
  <c r="K96" i="11"/>
  <c r="K95" i="11"/>
  <c r="K93" i="11"/>
  <c r="K92" i="11"/>
  <c r="K91" i="11"/>
  <c r="K89" i="11"/>
  <c r="K58" i="11"/>
  <c r="K55" i="11"/>
  <c r="K52" i="11"/>
  <c r="K46" i="11"/>
  <c r="K43" i="11"/>
  <c r="K37" i="11"/>
  <c r="K34" i="11"/>
  <c r="K31" i="11"/>
  <c r="K27" i="11"/>
  <c r="G9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6" i="11"/>
  <c r="K54" i="11"/>
  <c r="K51" i="11"/>
  <c r="K49" i="11"/>
  <c r="K48" i="11"/>
  <c r="K44" i="11"/>
  <c r="K41" i="11"/>
  <c r="K39" i="11"/>
  <c r="K36" i="11"/>
  <c r="K33" i="11"/>
  <c r="K29" i="11"/>
  <c r="G10" i="11"/>
  <c r="H20" i="11"/>
  <c r="G20" i="11"/>
  <c r="L126" i="10"/>
  <c r="L125" i="10"/>
  <c r="BW6" i="1" s="1"/>
  <c r="L124" i="10"/>
  <c r="P113" i="10"/>
  <c r="F154" i="10"/>
  <c r="F153" i="10"/>
  <c r="F125" i="10"/>
  <c r="F124" i="10"/>
  <c r="J78" i="10"/>
  <c r="P87" i="10"/>
  <c r="H99" i="11"/>
  <c r="G99" i="11"/>
  <c r="H98" i="11"/>
  <c r="G98" i="11"/>
  <c r="H97" i="11"/>
  <c r="G97" i="11"/>
  <c r="H96" i="11"/>
  <c r="G96" i="11"/>
  <c r="H95" i="11"/>
  <c r="G95" i="11"/>
  <c r="H94" i="11"/>
  <c r="G94" i="11"/>
  <c r="H93" i="11"/>
  <c r="G93" i="11"/>
  <c r="H92" i="11"/>
  <c r="G92" i="11"/>
  <c r="H91" i="11"/>
  <c r="G91" i="11"/>
  <c r="H90" i="11"/>
  <c r="G90" i="11"/>
  <c r="H89" i="11"/>
  <c r="G89" i="11"/>
  <c r="H88" i="11"/>
  <c r="G88" i="11"/>
  <c r="H87" i="11"/>
  <c r="G87" i="11"/>
  <c r="H86" i="11"/>
  <c r="G86" i="11"/>
  <c r="H85" i="11"/>
  <c r="G85" i="11"/>
  <c r="H84" i="11"/>
  <c r="G84" i="11"/>
  <c r="H83" i="11"/>
  <c r="G83" i="11"/>
  <c r="H82" i="11"/>
  <c r="G82" i="11"/>
  <c r="H81" i="11"/>
  <c r="G81" i="11"/>
  <c r="H80" i="11"/>
  <c r="G80" i="11"/>
  <c r="H79" i="11"/>
  <c r="G79" i="11"/>
  <c r="H78" i="11"/>
  <c r="G78" i="11"/>
  <c r="H77" i="11"/>
  <c r="G77" i="11"/>
  <c r="H76" i="11"/>
  <c r="G76" i="11"/>
  <c r="H75" i="11"/>
  <c r="G75" i="1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H64" i="11"/>
  <c r="G64" i="11"/>
  <c r="H63" i="11"/>
  <c r="G63" i="11"/>
  <c r="H62" i="11"/>
  <c r="G62" i="11"/>
  <c r="H61" i="11"/>
  <c r="G61" i="11"/>
  <c r="H60" i="11"/>
  <c r="G60" i="11"/>
  <c r="H59" i="11"/>
  <c r="G59" i="11"/>
  <c r="H58" i="11"/>
  <c r="G58" i="11"/>
  <c r="H57" i="11"/>
  <c r="G57" i="11"/>
  <c r="H56" i="11"/>
  <c r="G56" i="11"/>
  <c r="H55" i="11"/>
  <c r="G55" i="11"/>
  <c r="H54" i="11"/>
  <c r="G54" i="11"/>
  <c r="H53" i="11"/>
  <c r="G53" i="11"/>
  <c r="H52" i="11"/>
  <c r="G52" i="11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19" i="11"/>
  <c r="G19" i="11"/>
  <c r="H18" i="11"/>
  <c r="G18" i="11"/>
  <c r="F166" i="10"/>
  <c r="F165" i="10"/>
  <c r="F164" i="10"/>
  <c r="J166" i="10"/>
  <c r="J165" i="10"/>
  <c r="F163" i="10"/>
  <c r="F162" i="10"/>
  <c r="J164" i="10"/>
  <c r="J163" i="10"/>
  <c r="F161" i="10"/>
  <c r="J162" i="10"/>
  <c r="F160" i="10"/>
  <c r="J161" i="10"/>
  <c r="F159" i="10"/>
  <c r="F158" i="10"/>
  <c r="J160" i="10"/>
  <c r="M172" i="10" s="1"/>
  <c r="F157" i="10"/>
  <c r="J159" i="10"/>
  <c r="M171" i="10" s="1"/>
  <c r="F156" i="10"/>
  <c r="J158" i="10"/>
  <c r="M170" i="10" s="1"/>
  <c r="P158" i="10"/>
  <c r="P164" i="10"/>
  <c r="P157" i="10"/>
  <c r="P162" i="10"/>
  <c r="P166" i="10"/>
  <c r="J155" i="10"/>
  <c r="P160" i="10"/>
  <c r="S172" i="10" s="1"/>
  <c r="P159" i="10"/>
  <c r="S171" i="10" s="1"/>
  <c r="P161" i="10"/>
  <c r="P163" i="10"/>
  <c r="F155" i="10"/>
  <c r="P155" i="10"/>
  <c r="P165" i="10"/>
  <c r="J156" i="10"/>
  <c r="P156" i="10"/>
  <c r="J157" i="10"/>
  <c r="M169" i="10" s="1"/>
  <c r="F152" i="10"/>
  <c r="J154" i="10"/>
  <c r="F151" i="10"/>
  <c r="J153" i="10"/>
  <c r="F150" i="10"/>
  <c r="J152" i="10"/>
  <c r="F149" i="10"/>
  <c r="J151" i="10"/>
  <c r="J150" i="10"/>
  <c r="F148" i="10"/>
  <c r="J149" i="10"/>
  <c r="F147" i="10"/>
  <c r="J148" i="10"/>
  <c r="F146" i="10"/>
  <c r="J147" i="10"/>
  <c r="F145" i="10"/>
  <c r="F144" i="10"/>
  <c r="J146" i="10"/>
  <c r="F143" i="10"/>
  <c r="J145" i="10"/>
  <c r="P154" i="10"/>
  <c r="J144" i="10"/>
  <c r="P153" i="10"/>
  <c r="F142" i="10"/>
  <c r="J143" i="10"/>
  <c r="P152" i="10"/>
  <c r="F141" i="10"/>
  <c r="P151" i="10"/>
  <c r="F140" i="10"/>
  <c r="J142" i="10"/>
  <c r="F139" i="10"/>
  <c r="P150" i="10"/>
  <c r="J141" i="10"/>
  <c r="F138" i="10"/>
  <c r="P149" i="10"/>
  <c r="J140" i="10"/>
  <c r="J139" i="10"/>
  <c r="F137" i="10"/>
  <c r="P148" i="10"/>
  <c r="J138" i="10"/>
  <c r="F136" i="10"/>
  <c r="P147" i="10"/>
  <c r="J137" i="10"/>
  <c r="F135" i="10"/>
  <c r="P146" i="10"/>
  <c r="P145" i="10"/>
  <c r="F134" i="10"/>
  <c r="J136" i="10"/>
  <c r="P144" i="10"/>
  <c r="J135" i="10"/>
  <c r="F133" i="10"/>
  <c r="P143" i="10"/>
  <c r="F132" i="10"/>
  <c r="J134" i="10"/>
  <c r="F131" i="10"/>
  <c r="P142" i="10"/>
  <c r="J133" i="10"/>
  <c r="J132" i="10"/>
  <c r="F130" i="10"/>
  <c r="P141" i="10"/>
  <c r="J131" i="10"/>
  <c r="M131" i="10" s="1"/>
  <c r="P140" i="10"/>
  <c r="F129" i="10"/>
  <c r="P139" i="10"/>
  <c r="J130" i="10"/>
  <c r="M130" i="10" s="1"/>
  <c r="F128" i="10"/>
  <c r="P138" i="10"/>
  <c r="J129" i="10"/>
  <c r="M129" i="10" s="1"/>
  <c r="F127" i="10"/>
  <c r="P127" i="10"/>
  <c r="J126" i="10"/>
  <c r="P133" i="10"/>
  <c r="P131" i="10"/>
  <c r="P135" i="10"/>
  <c r="J128" i="10"/>
  <c r="P129" i="10"/>
  <c r="P130" i="10"/>
  <c r="P134" i="10"/>
  <c r="J127" i="10"/>
  <c r="P126" i="10"/>
  <c r="F126" i="10"/>
  <c r="P128" i="10"/>
  <c r="P137" i="10"/>
  <c r="P132" i="10"/>
  <c r="P136" i="10"/>
  <c r="J125" i="10"/>
  <c r="F123" i="10"/>
  <c r="F122" i="10"/>
  <c r="J124" i="10"/>
  <c r="J123" i="10"/>
  <c r="F121" i="10"/>
  <c r="F120" i="10"/>
  <c r="J122" i="10"/>
  <c r="J121" i="10"/>
  <c r="F119" i="10"/>
  <c r="F118" i="10"/>
  <c r="J120" i="10"/>
  <c r="J116" i="10"/>
  <c r="P125" i="10"/>
  <c r="P124" i="10"/>
  <c r="J115" i="10"/>
  <c r="P123" i="10"/>
  <c r="J114" i="10"/>
  <c r="P122" i="10"/>
  <c r="J113" i="10"/>
  <c r="J112" i="10"/>
  <c r="P121" i="10"/>
  <c r="J111" i="10"/>
  <c r="P120" i="10"/>
  <c r="P119" i="10"/>
  <c r="J110" i="10"/>
  <c r="J109" i="10"/>
  <c r="P118" i="10"/>
  <c r="J108" i="10"/>
  <c r="P117" i="10"/>
  <c r="J107" i="10"/>
  <c r="P116" i="10"/>
  <c r="P115" i="10"/>
  <c r="J106" i="10"/>
  <c r="P114" i="10"/>
  <c r="J105" i="10"/>
  <c r="J104" i="10"/>
  <c r="J103" i="10"/>
  <c r="P112" i="10"/>
  <c r="P111" i="10"/>
  <c r="J102" i="10"/>
  <c r="P110" i="10"/>
  <c r="J101" i="10"/>
  <c r="J100" i="10"/>
  <c r="P109" i="10"/>
  <c r="J99" i="10"/>
  <c r="M99" i="10" s="1"/>
  <c r="P108" i="10"/>
  <c r="J98" i="10"/>
  <c r="M98" i="10" s="1"/>
  <c r="P107" i="10"/>
  <c r="J97" i="10"/>
  <c r="M97" i="10" s="1"/>
  <c r="P106" i="10"/>
  <c r="J96" i="10"/>
  <c r="M96" i="10" s="1"/>
  <c r="P105" i="10"/>
  <c r="J95" i="10"/>
  <c r="M95" i="10" s="1"/>
  <c r="P104" i="10"/>
  <c r="J94" i="10"/>
  <c r="M94" i="10" s="1"/>
  <c r="P103" i="10"/>
  <c r="P102" i="10"/>
  <c r="J93" i="10"/>
  <c r="M93" i="10" s="1"/>
  <c r="J92" i="10"/>
  <c r="M92" i="10" s="1"/>
  <c r="P101" i="10"/>
  <c r="J91" i="10"/>
  <c r="M91" i="10" s="1"/>
  <c r="P100" i="10"/>
  <c r="P96" i="10"/>
  <c r="P88" i="10"/>
  <c r="P93" i="10"/>
  <c r="P99" i="10"/>
  <c r="J89" i="10"/>
  <c r="P92" i="10"/>
  <c r="J90" i="10"/>
  <c r="P89" i="10"/>
  <c r="J88" i="10"/>
  <c r="P98" i="10"/>
  <c r="P95" i="10"/>
  <c r="P90" i="10"/>
  <c r="P97" i="10"/>
  <c r="P91" i="10"/>
  <c r="P94" i="10"/>
  <c r="P86" i="10"/>
  <c r="J77" i="10"/>
  <c r="P85" i="10"/>
  <c r="J76" i="10"/>
  <c r="P84" i="10"/>
  <c r="J75" i="10"/>
  <c r="P83" i="10"/>
  <c r="J74" i="10"/>
  <c r="J73" i="10"/>
  <c r="P82" i="10"/>
  <c r="J72" i="10"/>
  <c r="P81" i="10"/>
  <c r="J71" i="10"/>
  <c r="P80" i="10"/>
  <c r="P79" i="10"/>
  <c r="J70" i="10"/>
  <c r="P78" i="10"/>
  <c r="J69" i="10"/>
  <c r="J68" i="10"/>
  <c r="P77" i="10"/>
  <c r="J67" i="10"/>
  <c r="P76" i="10"/>
  <c r="J66" i="10"/>
  <c r="P75" i="10"/>
  <c r="P74" i="10"/>
  <c r="J65" i="10"/>
  <c r="P73" i="10"/>
  <c r="J64" i="10"/>
  <c r="P72" i="10"/>
  <c r="J63" i="10"/>
  <c r="P71" i="10"/>
  <c r="J62" i="10"/>
  <c r="P70" i="10"/>
  <c r="J61" i="10"/>
  <c r="J60" i="10"/>
  <c r="P69" i="10"/>
  <c r="J59" i="10"/>
  <c r="P68" i="10"/>
  <c r="P67" i="10"/>
  <c r="J58" i="10"/>
  <c r="P66" i="10"/>
  <c r="J57" i="10"/>
  <c r="P65" i="10"/>
  <c r="J56" i="10"/>
  <c r="P64" i="10"/>
  <c r="J55" i="10"/>
  <c r="P63" i="10"/>
  <c r="J54" i="10"/>
  <c r="P62" i="10"/>
  <c r="J53" i="10"/>
  <c r="J52" i="10"/>
  <c r="P61" i="10"/>
  <c r="P60" i="10"/>
  <c r="J51" i="10"/>
  <c r="J50" i="10"/>
  <c r="P59" i="10"/>
  <c r="P58" i="10"/>
  <c r="J49" i="10"/>
  <c r="J48" i="10"/>
  <c r="P57" i="10"/>
  <c r="J47" i="10"/>
  <c r="P56" i="10"/>
  <c r="P55" i="10"/>
  <c r="J46" i="10"/>
  <c r="J45" i="10"/>
  <c r="P54" i="10"/>
  <c r="P53" i="10"/>
  <c r="J44" i="10"/>
  <c r="P52" i="10"/>
  <c r="J43" i="10"/>
  <c r="J42" i="10"/>
  <c r="P51" i="10"/>
  <c r="J41" i="10"/>
  <c r="P50" i="10"/>
  <c r="P49" i="10"/>
  <c r="J40" i="10"/>
  <c r="J39" i="10"/>
  <c r="P48" i="10"/>
  <c r="P47" i="10"/>
  <c r="J38" i="10"/>
  <c r="P46" i="10"/>
  <c r="J37" i="10"/>
  <c r="P45" i="10"/>
  <c r="J36" i="10"/>
  <c r="J35" i="10"/>
  <c r="P44" i="10"/>
  <c r="J34" i="10"/>
  <c r="P43" i="10"/>
  <c r="J33" i="10"/>
  <c r="P42" i="10"/>
  <c r="P41" i="10"/>
  <c r="J32" i="10"/>
  <c r="J31" i="10"/>
  <c r="P40" i="10"/>
  <c r="J30" i="10"/>
  <c r="P39" i="10"/>
  <c r="P38" i="10"/>
  <c r="J29" i="10"/>
  <c r="P37" i="10"/>
  <c r="J28" i="10"/>
  <c r="P36" i="10"/>
  <c r="J27" i="10"/>
  <c r="J26" i="10"/>
  <c r="P35" i="10"/>
  <c r="P34" i="10"/>
  <c r="J25" i="10"/>
  <c r="P33" i="10"/>
  <c r="J24" i="10"/>
  <c r="P32" i="10"/>
  <c r="J23" i="10"/>
  <c r="P31" i="10"/>
  <c r="J22" i="10"/>
  <c r="P30" i="10"/>
  <c r="J21" i="10"/>
  <c r="P29" i="10"/>
  <c r="J20" i="10"/>
  <c r="P28" i="10"/>
  <c r="J19" i="10"/>
  <c r="J18" i="10"/>
  <c r="P27" i="10"/>
  <c r="J17" i="10"/>
  <c r="P26" i="10"/>
  <c r="P25" i="10"/>
  <c r="S25" i="10" s="1"/>
  <c r="J16" i="10"/>
  <c r="P24" i="10"/>
  <c r="S24" i="10" s="1"/>
  <c r="J15" i="10"/>
  <c r="P23" i="10"/>
  <c r="S23" i="10" s="1"/>
  <c r="J14" i="10"/>
  <c r="P22" i="10"/>
  <c r="S22" i="10" s="1"/>
  <c r="J13" i="10"/>
  <c r="J12" i="10"/>
  <c r="P21" i="10"/>
  <c r="S21" i="10" s="1"/>
  <c r="P20" i="10"/>
  <c r="S20" i="10" s="1"/>
  <c r="J11" i="10"/>
  <c r="J10" i="10"/>
  <c r="P19" i="10"/>
  <c r="S19" i="10" s="1"/>
  <c r="J9" i="10"/>
  <c r="P18" i="10"/>
  <c r="S18" i="10" s="1"/>
  <c r="P17" i="10"/>
  <c r="S17" i="10" s="1"/>
  <c r="J8" i="10"/>
  <c r="J7" i="10"/>
  <c r="P16" i="10"/>
  <c r="P15" i="10"/>
  <c r="J6" i="10"/>
  <c r="P14" i="10"/>
  <c r="J5" i="10"/>
  <c r="AC112" i="2"/>
  <c r="AC111" i="2"/>
  <c r="AE112" i="2"/>
  <c r="AE113" i="2"/>
  <c r="B1" i="9"/>
  <c r="A1" i="9"/>
  <c r="L1" i="9"/>
  <c r="CK29" i="1" l="1"/>
  <c r="CK7" i="1"/>
  <c r="BN29" i="1"/>
  <c r="CB29" i="1"/>
  <c r="BV29" i="1"/>
  <c r="AT7" i="1"/>
  <c r="AS7" i="1"/>
  <c r="CE9" i="1"/>
  <c r="Z4" i="1"/>
  <c r="W4" i="1"/>
  <c r="W9" i="1" s="1"/>
  <c r="BO9" i="1"/>
  <c r="S144" i="10"/>
  <c r="S138" i="10"/>
  <c r="S127" i="10"/>
  <c r="S135" i="10"/>
  <c r="S129" i="10"/>
  <c r="AU9" i="1"/>
  <c r="S167" i="10"/>
  <c r="S113" i="10"/>
  <c r="S87" i="10"/>
  <c r="S149" i="10"/>
  <c r="S146" i="10"/>
  <c r="S133" i="10"/>
  <c r="S148" i="10"/>
  <c r="S140" i="10"/>
  <c r="S131" i="10"/>
  <c r="S130" i="10"/>
  <c r="CJ7" i="1"/>
  <c r="CH7" i="1"/>
  <c r="CF7" i="1"/>
  <c r="BZ7" i="1"/>
  <c r="BN7" i="1"/>
  <c r="BJ7" i="1"/>
  <c r="BF7" i="1"/>
  <c r="AZ7" i="1"/>
  <c r="BA7" i="1"/>
  <c r="BB7" i="1"/>
  <c r="AX7" i="1"/>
  <c r="AA124" i="1"/>
  <c r="AA42" i="1"/>
  <c r="AA270" i="1"/>
  <c r="AA208" i="1"/>
  <c r="AA183" i="1"/>
  <c r="AA191" i="1" s="1"/>
  <c r="AA274" i="1"/>
  <c r="AA272" i="1"/>
  <c r="AA59" i="1"/>
  <c r="AA201" i="1"/>
  <c r="AA194" i="1"/>
  <c r="AA135" i="1" s="1"/>
  <c r="AA155" i="1"/>
  <c r="AA7" i="1"/>
  <c r="S170" i="10"/>
  <c r="BU9" i="1"/>
  <c r="S158" i="10"/>
  <c r="S164" i="10"/>
  <c r="S157" i="10"/>
  <c r="S162" i="10"/>
  <c r="S166" i="10"/>
  <c r="M167" i="10"/>
  <c r="S160" i="10"/>
  <c r="S159" i="10"/>
  <c r="S161" i="10"/>
  <c r="S163" i="10"/>
  <c r="S155" i="10"/>
  <c r="S165" i="10"/>
  <c r="S154" i="10"/>
  <c r="S153" i="10"/>
  <c r="S152" i="10"/>
  <c r="S151" i="10"/>
  <c r="S150" i="10"/>
  <c r="S147" i="10"/>
  <c r="S145" i="10"/>
  <c r="S143" i="10"/>
  <c r="S142" i="10"/>
  <c r="S141" i="10"/>
  <c r="S139" i="10"/>
  <c r="S134" i="10"/>
  <c r="S126" i="10"/>
  <c r="S128" i="10"/>
  <c r="S137" i="10"/>
  <c r="S132" i="10"/>
  <c r="S136" i="10"/>
  <c r="S125" i="10"/>
  <c r="S124" i="10"/>
  <c r="S123" i="10"/>
  <c r="S122" i="10"/>
  <c r="S121" i="10"/>
  <c r="S120" i="10"/>
  <c r="S119" i="10"/>
  <c r="S118" i="10"/>
  <c r="S117" i="10"/>
  <c r="S116" i="10"/>
  <c r="S115" i="10"/>
  <c r="S114" i="10"/>
  <c r="S112" i="10"/>
  <c r="S111" i="10"/>
  <c r="S110" i="10"/>
  <c r="S109" i="10"/>
  <c r="S108" i="10"/>
  <c r="S107" i="10"/>
  <c r="S106" i="10"/>
  <c r="S105" i="10"/>
  <c r="S104" i="10"/>
  <c r="S103" i="10"/>
  <c r="S102" i="10"/>
  <c r="S101" i="10"/>
  <c r="S100" i="10"/>
  <c r="S96" i="10"/>
  <c r="S88" i="10"/>
  <c r="S93" i="10"/>
  <c r="S99" i="10"/>
  <c r="S92" i="10"/>
  <c r="M90" i="10"/>
  <c r="S89" i="10"/>
  <c r="S98" i="10"/>
  <c r="S95" i="10"/>
  <c r="S90" i="10"/>
  <c r="S97" i="10"/>
  <c r="S91" i="10"/>
  <c r="S94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BW4" i="1"/>
  <c r="X6" i="1"/>
  <c r="BM10" i="1"/>
  <c r="CC10" i="1"/>
  <c r="CD10" i="1"/>
  <c r="CD12" i="1" s="1"/>
  <c r="CH10" i="1"/>
  <c r="BH10" i="1"/>
  <c r="BI10" i="1"/>
  <c r="BF10" i="1"/>
  <c r="BG10" i="1"/>
  <c r="BK12" i="1" s="1"/>
  <c r="CH29" i="1"/>
  <c r="CG10" i="1"/>
  <c r="CG12" i="1" s="1"/>
  <c r="BR29" i="1"/>
  <c r="BU10" i="1"/>
  <c r="BU12" i="1" s="1"/>
  <c r="BV10" i="1"/>
  <c r="BN10" i="1"/>
  <c r="BR10" i="1"/>
  <c r="BR12" i="1" s="1"/>
  <c r="CE10" i="1"/>
  <c r="BS10" i="1"/>
  <c r="CA10" i="1"/>
  <c r="CF29" i="1"/>
  <c r="CI10" i="1"/>
  <c r="CI12" i="1" s="1"/>
  <c r="AA28" i="1"/>
  <c r="AA10" i="1" s="1"/>
  <c r="CL29" i="1"/>
  <c r="CK10" i="1"/>
  <c r="BJ10" i="1"/>
  <c r="BL29" i="1"/>
  <c r="BO10" i="1"/>
  <c r="BO12" i="1" s="1"/>
  <c r="BX29" i="1"/>
  <c r="BW10" i="1"/>
  <c r="BW12" i="1" s="1"/>
  <c r="CG29" i="1"/>
  <c r="CF10" i="1"/>
  <c r="BZ29" i="1"/>
  <c r="BY10" i="1"/>
  <c r="BY12" i="1" s="1"/>
  <c r="BL10" i="1"/>
  <c r="BQ29" i="1"/>
  <c r="BT10" i="1"/>
  <c r="BY29" i="1"/>
  <c r="CB10" i="1"/>
  <c r="CB12" i="1" s="1"/>
  <c r="CJ10" i="1"/>
  <c r="CJ12" i="1" s="1"/>
  <c r="CC9" i="1"/>
  <c r="CI7" i="1"/>
  <c r="AP7" i="1"/>
  <c r="AL9" i="1"/>
  <c r="AM9" i="1"/>
  <c r="AN9" i="1"/>
  <c r="AP9" i="1"/>
  <c r="AP11" i="1" s="1"/>
  <c r="AQ9" i="1"/>
  <c r="AO9" i="1"/>
  <c r="AR9" i="1"/>
  <c r="AR11" i="1" s="1"/>
  <c r="AT9" i="1"/>
  <c r="AT11" i="1" s="1"/>
  <c r="AS9" i="1"/>
  <c r="AS11" i="1" s="1"/>
  <c r="P4" i="1"/>
  <c r="P9" i="1" s="1"/>
  <c r="AW9" i="1"/>
  <c r="AV9" i="1"/>
  <c r="AV11" i="1" s="1"/>
  <c r="AW7" i="1"/>
  <c r="AY9" i="1"/>
  <c r="AX9" i="1"/>
  <c r="AX11" i="1" s="1"/>
  <c r="AZ9" i="1"/>
  <c r="AZ11" i="1" s="1"/>
  <c r="BD7" i="1"/>
  <c r="BC9" i="1"/>
  <c r="BC11" i="1" s="1"/>
  <c r="BB9" i="1"/>
  <c r="BB11" i="1" s="1"/>
  <c r="BA9" i="1"/>
  <c r="BA11" i="1" s="1"/>
  <c r="BE9" i="1"/>
  <c r="BE11" i="1" s="1"/>
  <c r="BD9" i="1"/>
  <c r="BD11" i="1" s="1"/>
  <c r="BH9" i="1"/>
  <c r="BH11" i="1" s="1"/>
  <c r="BG9" i="1"/>
  <c r="BG11" i="1" s="1"/>
  <c r="BF9" i="1"/>
  <c r="BF11" i="1" s="1"/>
  <c r="BH7" i="1"/>
  <c r="BL7" i="1"/>
  <c r="BK9" i="1"/>
  <c r="BJ9" i="1"/>
  <c r="BJ11" i="1" s="1"/>
  <c r="BI9" i="1"/>
  <c r="BI11" i="1" s="1"/>
  <c r="BM9" i="1"/>
  <c r="BM11" i="1" s="1"/>
  <c r="BL9" i="1"/>
  <c r="BL11" i="1" s="1"/>
  <c r="BM7" i="1"/>
  <c r="BQ7" i="1"/>
  <c r="BN9" i="1"/>
  <c r="BN11" i="1" s="1"/>
  <c r="BP9" i="1"/>
  <c r="BP11" i="1" s="1"/>
  <c r="BR9" i="1"/>
  <c r="BR11" i="1" s="1"/>
  <c r="BQ9" i="1"/>
  <c r="BQ11" i="1" s="1"/>
  <c r="BS9" i="1"/>
  <c r="BS11" i="1" s="1"/>
  <c r="BT9" i="1"/>
  <c r="BT11" i="1" s="1"/>
  <c r="BU7" i="1"/>
  <c r="BY7" i="1"/>
  <c r="BV9" i="1"/>
  <c r="CB7" i="1"/>
  <c r="CA9" i="1"/>
  <c r="BX7" i="1"/>
  <c r="CB9" i="1"/>
  <c r="CC7" i="1"/>
  <c r="CD9" i="1"/>
  <c r="CG7" i="1"/>
  <c r="CD7" i="1"/>
  <c r="CF9" i="1"/>
  <c r="CH9" i="1"/>
  <c r="CI9" i="1"/>
  <c r="CI11" i="1" s="1"/>
  <c r="CG9" i="1"/>
  <c r="Z9" i="1"/>
  <c r="O4" i="1"/>
  <c r="O9" i="1" s="1"/>
  <c r="Q4" i="1"/>
  <c r="Q9" i="1" s="1"/>
  <c r="Q11" i="1" s="1"/>
  <c r="CJ29" i="1"/>
  <c r="T28" i="1"/>
  <c r="T10" i="1" s="1"/>
  <c r="BU29" i="1"/>
  <c r="BT29" i="1"/>
  <c r="U4" i="1"/>
  <c r="U9" i="1" s="1"/>
  <c r="U11" i="1" s="1"/>
  <c r="BM29" i="1"/>
  <c r="CC29" i="1"/>
  <c r="BJ29" i="1"/>
  <c r="BP29" i="1"/>
  <c r="Y4" i="1"/>
  <c r="Y9" i="1" s="1"/>
  <c r="V4" i="1"/>
  <c r="V9" i="1" s="1"/>
  <c r="S4" i="1"/>
  <c r="S9" i="1" s="1"/>
  <c r="R4" i="1"/>
  <c r="R9" i="1" s="1"/>
  <c r="R11" i="1" s="1"/>
  <c r="N4" i="1"/>
  <c r="N9" i="1" s="1"/>
  <c r="CI29" i="1"/>
  <c r="Z28" i="1"/>
  <c r="Z10" i="1" s="1"/>
  <c r="CE29" i="1"/>
  <c r="CA29" i="1"/>
  <c r="Y28" i="1"/>
  <c r="Y10" i="1" s="1"/>
  <c r="X28" i="1"/>
  <c r="X10" i="1" s="1"/>
  <c r="BW29" i="1"/>
  <c r="W28" i="1"/>
  <c r="W10" i="1" s="1"/>
  <c r="BS29" i="1"/>
  <c r="BO29" i="1"/>
  <c r="V28" i="1"/>
  <c r="V10" i="1" s="1"/>
  <c r="BK29" i="1"/>
  <c r="U28" i="1"/>
  <c r="S156" i="10"/>
  <c r="S168" i="10"/>
  <c r="S24" i="1"/>
  <c r="Q24" i="1"/>
  <c r="AA24" i="1"/>
  <c r="Z24" i="1"/>
  <c r="Y24" i="1"/>
  <c r="X24" i="1"/>
  <c r="W24" i="1"/>
  <c r="V24" i="1"/>
  <c r="U24" i="1"/>
  <c r="T24" i="1"/>
  <c r="R24" i="1"/>
  <c r="P24" i="1"/>
  <c r="O24" i="1"/>
  <c r="AN7" i="1"/>
  <c r="BV7" i="1"/>
  <c r="BR7" i="1"/>
  <c r="BT7" i="1"/>
  <c r="BP7" i="1"/>
  <c r="AO7" i="1"/>
  <c r="BK7" i="1"/>
  <c r="AY7" i="1"/>
  <c r="BO7" i="1"/>
  <c r="BS7" i="1"/>
  <c r="AU7" i="1"/>
  <c r="BC7" i="1"/>
  <c r="BG7" i="1"/>
  <c r="BI7" i="1"/>
  <c r="BE7" i="1"/>
  <c r="AR7" i="1"/>
  <c r="AV7" i="1"/>
  <c r="CE7" i="1"/>
  <c r="AQ7" i="1"/>
  <c r="AM7" i="1"/>
  <c r="M49" i="10"/>
  <c r="M56" i="10"/>
  <c r="M58" i="10"/>
  <c r="M51" i="10"/>
  <c r="M52" i="10"/>
  <c r="M57" i="10"/>
  <c r="M54" i="10"/>
  <c r="M59" i="10"/>
  <c r="M53" i="10"/>
  <c r="M55" i="10"/>
  <c r="M50" i="10"/>
  <c r="M60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4" i="10"/>
  <c r="M159" i="10"/>
  <c r="M156" i="10"/>
  <c r="M150" i="10"/>
  <c r="M148" i="10"/>
  <c r="M145" i="10"/>
  <c r="M128" i="10"/>
  <c r="M123" i="10"/>
  <c r="M115" i="10"/>
  <c r="M109" i="10"/>
  <c r="M103" i="10"/>
  <c r="M89" i="10"/>
  <c r="M64" i="10"/>
  <c r="M165" i="10"/>
  <c r="M162" i="10"/>
  <c r="M155" i="10"/>
  <c r="M154" i="10"/>
  <c r="M153" i="10"/>
  <c r="M147" i="10"/>
  <c r="M143" i="10"/>
  <c r="M139" i="10"/>
  <c r="M135" i="10"/>
  <c r="M133" i="10"/>
  <c r="M127" i="10"/>
  <c r="M125" i="10"/>
  <c r="M122" i="10"/>
  <c r="M116" i="10"/>
  <c r="M114" i="10"/>
  <c r="M108" i="10"/>
  <c r="M101" i="10"/>
  <c r="M88" i="10"/>
  <c r="M77" i="10"/>
  <c r="M61" i="10"/>
  <c r="M78" i="10"/>
  <c r="M166" i="10"/>
  <c r="M161" i="10"/>
  <c r="M160" i="10"/>
  <c r="M158" i="10"/>
  <c r="M149" i="10"/>
  <c r="M146" i="10"/>
  <c r="M144" i="10"/>
  <c r="M142" i="10"/>
  <c r="M141" i="10"/>
  <c r="M134" i="10"/>
  <c r="M132" i="10"/>
  <c r="M126" i="10"/>
  <c r="M121" i="10"/>
  <c r="M113" i="10"/>
  <c r="M111" i="10"/>
  <c r="M104" i="10"/>
  <c r="M102" i="10"/>
  <c r="M65" i="10"/>
  <c r="M62" i="10"/>
  <c r="M163" i="10"/>
  <c r="M157" i="10"/>
  <c r="M152" i="10"/>
  <c r="M151" i="10"/>
  <c r="M140" i="10"/>
  <c r="M124" i="10"/>
  <c r="M120" i="10"/>
  <c r="M112" i="10"/>
  <c r="M110" i="10"/>
  <c r="M100" i="10"/>
  <c r="M76" i="10"/>
  <c r="M66" i="10"/>
  <c r="M63" i="10"/>
  <c r="M137" i="10"/>
  <c r="M136" i="10"/>
  <c r="M138" i="10"/>
  <c r="M87" i="10"/>
  <c r="M75" i="10"/>
  <c r="M74" i="10"/>
  <c r="M86" i="10"/>
  <c r="M85" i="10"/>
  <c r="M73" i="10"/>
  <c r="M72" i="10"/>
  <c r="M84" i="10"/>
  <c r="M71" i="10"/>
  <c r="M83" i="10"/>
  <c r="M70" i="10"/>
  <c r="M82" i="10"/>
  <c r="M69" i="10"/>
  <c r="M81" i="10"/>
  <c r="M68" i="10"/>
  <c r="M80" i="10"/>
  <c r="M79" i="10"/>
  <c r="M67" i="10"/>
  <c r="M107" i="10"/>
  <c r="M119" i="10"/>
  <c r="M118" i="10"/>
  <c r="M106" i="10"/>
  <c r="M105" i="10"/>
  <c r="M117" i="10"/>
  <c r="J168" i="10"/>
  <c r="M168" i="10" s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K265" i="1"/>
  <c r="CK162" i="1"/>
  <c r="CM162" i="1" s="1"/>
  <c r="CN162" i="1" s="1"/>
  <c r="CO162" i="1" s="1"/>
  <c r="CP162" i="1" s="1"/>
  <c r="CQ162" i="1" s="1"/>
  <c r="CR162" i="1" s="1"/>
  <c r="CS162" i="1" s="1"/>
  <c r="CT162" i="1" s="1"/>
  <c r="CU162" i="1" s="1"/>
  <c r="CV162" i="1" s="1"/>
  <c r="CW162" i="1" s="1"/>
  <c r="CX162" i="1" s="1"/>
  <c r="CY162" i="1" s="1"/>
  <c r="CZ162" i="1" s="1"/>
  <c r="DA162" i="1" s="1"/>
  <c r="DB162" i="1" s="1"/>
  <c r="CH178" i="1"/>
  <c r="CJ265" i="1"/>
  <c r="Z265" i="1"/>
  <c r="CK12" i="1" l="1"/>
  <c r="BJ12" i="1"/>
  <c r="AY11" i="1"/>
  <c r="BX9" i="1"/>
  <c r="BX11" i="1" s="1"/>
  <c r="BW9" i="1"/>
  <c r="BZ9" i="1"/>
  <c r="BY9" i="1"/>
  <c r="BY11" i="1" s="1"/>
  <c r="X4" i="1"/>
  <c r="Z12" i="1"/>
  <c r="Y12" i="1"/>
  <c r="X12" i="1"/>
  <c r="BW7" i="1"/>
  <c r="CA7" i="1"/>
  <c r="CC12" i="1"/>
  <c r="BN12" i="1"/>
  <c r="CE12" i="1"/>
  <c r="BS12" i="1"/>
  <c r="CA12" i="1"/>
  <c r="CF12" i="1"/>
  <c r="P11" i="1"/>
  <c r="CC11" i="1"/>
  <c r="W12" i="1"/>
  <c r="BW11" i="1"/>
  <c r="BV11" i="1"/>
  <c r="CB11" i="1"/>
  <c r="AW11" i="1"/>
  <c r="O11" i="1"/>
  <c r="AA43" i="1"/>
  <c r="AA54" i="1"/>
  <c r="AA212" i="1"/>
  <c r="AA207" i="1"/>
  <c r="AA192" i="1"/>
  <c r="BU11" i="1"/>
  <c r="AA12" i="1"/>
  <c r="BM12" i="1"/>
  <c r="BQ12" i="1"/>
  <c r="CL12" i="1"/>
  <c r="CH12" i="1"/>
  <c r="BZ12" i="1"/>
  <c r="BV12" i="1"/>
  <c r="BP12" i="1"/>
  <c r="BL12" i="1"/>
  <c r="BX12" i="1"/>
  <c r="BT12" i="1"/>
  <c r="AQ11" i="1"/>
  <c r="AU11" i="1"/>
  <c r="BK11" i="1"/>
  <c r="BO11" i="1"/>
  <c r="CE11" i="1"/>
  <c r="CF11" i="1"/>
  <c r="CJ11" i="1"/>
  <c r="CL11" i="1"/>
  <c r="CH11" i="1"/>
  <c r="CG11" i="1"/>
  <c r="CK11" i="1"/>
  <c r="AA11" i="1"/>
  <c r="Z11" i="1"/>
  <c r="V11" i="1"/>
  <c r="W11" i="1"/>
  <c r="S11" i="1"/>
  <c r="T11" i="1"/>
  <c r="AB29" i="1"/>
  <c r="U29" i="1"/>
  <c r="U10" i="1"/>
  <c r="O7" i="1"/>
  <c r="P7" i="1"/>
  <c r="Q7" i="1"/>
  <c r="U7" i="1"/>
  <c r="Z7" i="1"/>
  <c r="Y29" i="1"/>
  <c r="R7" i="1"/>
  <c r="W29" i="1"/>
  <c r="V29" i="1"/>
  <c r="X29" i="1"/>
  <c r="W7" i="1"/>
  <c r="V7" i="1"/>
  <c r="T7" i="1"/>
  <c r="S7" i="1"/>
  <c r="AA29" i="1"/>
  <c r="Z29" i="1"/>
  <c r="CI265" i="1"/>
  <c r="CG162" i="1"/>
  <c r="CG265" i="1"/>
  <c r="CH265" i="1"/>
  <c r="AB39" i="1"/>
  <c r="AC39" i="1"/>
  <c r="AD39" i="1"/>
  <c r="AE39" i="1"/>
  <c r="AB40" i="1"/>
  <c r="AC40" i="1"/>
  <c r="AD40" i="1"/>
  <c r="AE40" i="1"/>
  <c r="AB50" i="1"/>
  <c r="AC50" i="1"/>
  <c r="AD50" i="1"/>
  <c r="AE50" i="1"/>
  <c r="AB51" i="1"/>
  <c r="AC51" i="1"/>
  <c r="AD51" i="1"/>
  <c r="AE51" i="1"/>
  <c r="AB73" i="1"/>
  <c r="AC73" i="1"/>
  <c r="AD73" i="1"/>
  <c r="AE73" i="1"/>
  <c r="AB185" i="1"/>
  <c r="AC185" i="1"/>
  <c r="AD185" i="1"/>
  <c r="AE185" i="1"/>
  <c r="AB199" i="1"/>
  <c r="AC199" i="1"/>
  <c r="AD199" i="1"/>
  <c r="AE199" i="1"/>
  <c r="CE162" i="1"/>
  <c r="CE265" i="1"/>
  <c r="CF265" i="1"/>
  <c r="AI223" i="1"/>
  <c r="AI228" i="1"/>
  <c r="AI232" i="1"/>
  <c r="AI235" i="1"/>
  <c r="AI265" i="1"/>
  <c r="Y265" i="1"/>
  <c r="AM162" i="1"/>
  <c r="AO162" i="1"/>
  <c r="AQ162" i="1"/>
  <c r="AS162" i="1"/>
  <c r="AU162" i="1"/>
  <c r="AW162" i="1"/>
  <c r="AY162" i="1"/>
  <c r="BA162" i="1"/>
  <c r="BC162" i="1"/>
  <c r="BE162" i="1"/>
  <c r="BG162" i="1"/>
  <c r="BI162" i="1"/>
  <c r="BK162" i="1"/>
  <c r="BM162" i="1"/>
  <c r="BO162" i="1"/>
  <c r="BQ162" i="1"/>
  <c r="BS162" i="1"/>
  <c r="BU162" i="1"/>
  <c r="BW162" i="1"/>
  <c r="BY162" i="1"/>
  <c r="CA162" i="1"/>
  <c r="CC162" i="1"/>
  <c r="CD265" i="1"/>
  <c r="CC265" i="1"/>
  <c r="AJ265" i="1"/>
  <c r="AK265" i="1"/>
  <c r="AL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D11" i="1" l="1"/>
  <c r="BZ11" i="1"/>
  <c r="CA11" i="1"/>
  <c r="X7" i="1"/>
  <c r="X9" i="1"/>
  <c r="Y7" i="1"/>
  <c r="AA258" i="1"/>
  <c r="AA259" i="1" s="1"/>
  <c r="AA60" i="1"/>
  <c r="AA55" i="1"/>
  <c r="AA138" i="1"/>
  <c r="U12" i="1"/>
  <c r="V12" i="1"/>
  <c r="P169" i="10"/>
  <c r="S169" i="10" s="1"/>
  <c r="Y1" i="1"/>
  <c r="Z1" i="1" s="1"/>
  <c r="X11" i="1" l="1"/>
  <c r="Y11" i="1"/>
  <c r="AA64" i="1"/>
  <c r="AA81" i="1"/>
  <c r="AA1" i="1"/>
  <c r="AB1" i="1" s="1"/>
  <c r="AC1" i="1" s="1"/>
  <c r="AD1" i="1" s="1"/>
  <c r="AE1" i="1" s="1"/>
  <c r="AA66" i="1" l="1"/>
  <c r="AA67" i="1"/>
  <c r="A1" i="3"/>
  <c r="AA74" i="1" l="1"/>
  <c r="AA68" i="1"/>
  <c r="AA271" i="1" s="1"/>
  <c r="AA260" i="1"/>
  <c r="BQ5" i="3"/>
  <c r="BU5" i="3"/>
  <c r="BQ6" i="3"/>
  <c r="BU6" i="3"/>
  <c r="BQ7" i="3"/>
  <c r="BU7" i="3"/>
  <c r="BQ8" i="3"/>
  <c r="BU8" i="3"/>
  <c r="BQ9" i="3"/>
  <c r="BU9" i="3"/>
  <c r="BQ10" i="3"/>
  <c r="BU10" i="3"/>
  <c r="BQ11" i="3"/>
  <c r="BU11" i="3"/>
  <c r="BQ12" i="3"/>
  <c r="BU12" i="3"/>
  <c r="BQ13" i="3"/>
  <c r="BU13" i="3"/>
  <c r="BQ14" i="3"/>
  <c r="BU14" i="3"/>
  <c r="BQ15" i="3"/>
  <c r="BU15" i="3"/>
  <c r="BQ16" i="3"/>
  <c r="BU16" i="3"/>
  <c r="BQ17" i="3"/>
  <c r="BU17" i="3"/>
  <c r="BQ18" i="3"/>
  <c r="BU18" i="3"/>
  <c r="BQ19" i="3"/>
  <c r="BU19" i="3"/>
  <c r="BQ20" i="3"/>
  <c r="BU20" i="3"/>
  <c r="BQ21" i="3"/>
  <c r="BU21" i="3"/>
  <c r="BQ22" i="3"/>
  <c r="BU22" i="3"/>
  <c r="BQ23" i="3"/>
  <c r="BU23" i="3"/>
  <c r="BQ24" i="3"/>
  <c r="BU24" i="3"/>
  <c r="BQ25" i="3"/>
  <c r="BU25" i="3"/>
  <c r="BQ26" i="3"/>
  <c r="BU26" i="3"/>
  <c r="BQ27" i="3"/>
  <c r="BU27" i="3"/>
  <c r="BQ28" i="3"/>
  <c r="BU28" i="3"/>
  <c r="BQ29" i="3"/>
  <c r="BU29" i="3"/>
  <c r="BQ30" i="3"/>
  <c r="BU30" i="3"/>
  <c r="BQ31" i="3"/>
  <c r="BU31" i="3"/>
  <c r="BQ32" i="3"/>
  <c r="BU32" i="3"/>
  <c r="BQ33" i="3"/>
  <c r="BU33" i="3"/>
  <c r="BQ34" i="3"/>
  <c r="BU34" i="3"/>
  <c r="BQ35" i="3"/>
  <c r="BU35" i="3"/>
  <c r="BQ36" i="3"/>
  <c r="BU36" i="3"/>
  <c r="BQ37" i="3"/>
  <c r="BU37" i="3"/>
  <c r="BQ38" i="3"/>
  <c r="BU38" i="3"/>
  <c r="BQ39" i="3"/>
  <c r="BU39" i="3"/>
  <c r="BQ40" i="3"/>
  <c r="BU40" i="3"/>
  <c r="BQ41" i="3"/>
  <c r="BU41" i="3"/>
  <c r="BQ42" i="3"/>
  <c r="BU42" i="3"/>
  <c r="BQ45" i="3"/>
  <c r="BU45" i="3"/>
  <c r="BQ46" i="3"/>
  <c r="BU46" i="3"/>
  <c r="BR5" i="3"/>
  <c r="BV5" i="3"/>
  <c r="BV48" i="3" s="1"/>
  <c r="BR6" i="3"/>
  <c r="BV6" i="3"/>
  <c r="BR7" i="3"/>
  <c r="BV7" i="3"/>
  <c r="BR8" i="3"/>
  <c r="BV8" i="3"/>
  <c r="BR9" i="3"/>
  <c r="BV9" i="3"/>
  <c r="BR10" i="3"/>
  <c r="BV10" i="3"/>
  <c r="BR11" i="3"/>
  <c r="BV11" i="3"/>
  <c r="BR12" i="3"/>
  <c r="BV12" i="3"/>
  <c r="BR13" i="3"/>
  <c r="BV13" i="3"/>
  <c r="BS35" i="3"/>
  <c r="BS36" i="3"/>
  <c r="BS37" i="3"/>
  <c r="BO38" i="3"/>
  <c r="BO39" i="3"/>
  <c r="BS40" i="3"/>
  <c r="BS41" i="3"/>
  <c r="BS42" i="3"/>
  <c r="BO45" i="3"/>
  <c r="BO46" i="3"/>
  <c r="BT5" i="3"/>
  <c r="BT49" i="3" s="1"/>
  <c r="BT7" i="3"/>
  <c r="BT15" i="3"/>
  <c r="BT23" i="3"/>
  <c r="BT29" i="3"/>
  <c r="BT35" i="3"/>
  <c r="BT41" i="3"/>
  <c r="BT6" i="3"/>
  <c r="BT14" i="3"/>
  <c r="BT26" i="3"/>
  <c r="BT34" i="3"/>
  <c r="BP12" i="3"/>
  <c r="BP18" i="3"/>
  <c r="BP24" i="3"/>
  <c r="BP30" i="3"/>
  <c r="BP38" i="3"/>
  <c r="BP46" i="3"/>
  <c r="BK26" i="3"/>
  <c r="BG28" i="3"/>
  <c r="BM29" i="3"/>
  <c r="BM31" i="3"/>
  <c r="BK32" i="3"/>
  <c r="BM33" i="3"/>
  <c r="BI35" i="3"/>
  <c r="BI37" i="3"/>
  <c r="BE39" i="3"/>
  <c r="BM41" i="3"/>
  <c r="BK42" i="3"/>
  <c r="BG46" i="3"/>
  <c r="BN5" i="3"/>
  <c r="BJ7" i="3"/>
  <c r="BF9" i="3"/>
  <c r="BL10" i="3"/>
  <c r="BH12" i="3"/>
  <c r="BL14" i="3"/>
  <c r="BH16" i="3"/>
  <c r="BN17" i="3"/>
  <c r="BF19" i="3"/>
  <c r="BF21" i="3"/>
  <c r="CL48" i="1" s="1"/>
  <c r="BL22" i="3"/>
  <c r="BH24" i="3"/>
  <c r="BJ25" i="3"/>
  <c r="BL26" i="3"/>
  <c r="BH28" i="3"/>
  <c r="BH30" i="3"/>
  <c r="BN31" i="3"/>
  <c r="BJ33" i="3"/>
  <c r="BJ35" i="3"/>
  <c r="BF37" i="3"/>
  <c r="BH38" i="3"/>
  <c r="BN39" i="3"/>
  <c r="BN41" i="3"/>
  <c r="BJ45" i="3"/>
  <c r="BG7" i="3"/>
  <c r="BM8" i="3"/>
  <c r="BI10" i="3"/>
  <c r="BE12" i="3"/>
  <c r="CK40" i="1" s="1"/>
  <c r="BK13" i="3"/>
  <c r="BG15" i="3"/>
  <c r="BG17" i="3"/>
  <c r="BG19" i="3"/>
  <c r="BM20" i="3"/>
  <c r="BI22" i="3"/>
  <c r="BI24" i="3"/>
  <c r="BE26" i="3"/>
  <c r="CK73" i="1" s="1"/>
  <c r="BG27" i="3"/>
  <c r="BK29" i="3"/>
  <c r="BG31" i="3"/>
  <c r="BM32" i="3"/>
  <c r="BE34" i="3"/>
  <c r="CK71" i="1" s="1"/>
  <c r="BI36" i="3"/>
  <c r="BE38" i="3"/>
  <c r="BK39" i="3"/>
  <c r="BG41" i="3"/>
  <c r="BM42" i="3"/>
  <c r="BF10" i="3"/>
  <c r="CL39" i="1" s="1"/>
  <c r="BL19" i="3"/>
  <c r="BJ24" i="3"/>
  <c r="BJ32" i="3"/>
  <c r="BN38" i="3"/>
  <c r="BF46" i="3"/>
  <c r="CL90" i="1" s="1"/>
  <c r="BJ10" i="3"/>
  <c r="BF20" i="3"/>
  <c r="CL35" i="1" s="1"/>
  <c r="BN24" i="3"/>
  <c r="BN32" i="3"/>
  <c r="BH39" i="3"/>
  <c r="BR14" i="3"/>
  <c r="BV14" i="3"/>
  <c r="BR15" i="3"/>
  <c r="BV15" i="3"/>
  <c r="BR16" i="3"/>
  <c r="BV16" i="3"/>
  <c r="BR17" i="3"/>
  <c r="BV17" i="3"/>
  <c r="BR18" i="3"/>
  <c r="BV18" i="3"/>
  <c r="BR19" i="3"/>
  <c r="BV19" i="3"/>
  <c r="BR20" i="3"/>
  <c r="BV20" i="3"/>
  <c r="BR21" i="3"/>
  <c r="BV21" i="3"/>
  <c r="BR22" i="3"/>
  <c r="BV22" i="3"/>
  <c r="BR23" i="3"/>
  <c r="BV23" i="3"/>
  <c r="BR24" i="3"/>
  <c r="BV24" i="3"/>
  <c r="BR25" i="3"/>
  <c r="BV25" i="3"/>
  <c r="BR26" i="3"/>
  <c r="BV26" i="3"/>
  <c r="BR27" i="3"/>
  <c r="BV27" i="3"/>
  <c r="BR28" i="3"/>
  <c r="BV28" i="3"/>
  <c r="BR29" i="3"/>
  <c r="BV29" i="3"/>
  <c r="BR30" i="3"/>
  <c r="BV30" i="3"/>
  <c r="BR31" i="3"/>
  <c r="BV31" i="3"/>
  <c r="BR32" i="3"/>
  <c r="BV32" i="3"/>
  <c r="BR33" i="3"/>
  <c r="BV33" i="3"/>
  <c r="BR34" i="3"/>
  <c r="BV34" i="3"/>
  <c r="BR35" i="3"/>
  <c r="BV35" i="3"/>
  <c r="BR36" i="3"/>
  <c r="BV36" i="3"/>
  <c r="BR37" i="3"/>
  <c r="BV37" i="3"/>
  <c r="BR38" i="3"/>
  <c r="BV38" i="3"/>
  <c r="BR39" i="3"/>
  <c r="BV39" i="3"/>
  <c r="BR40" i="3"/>
  <c r="BV40" i="3"/>
  <c r="BR41" i="3"/>
  <c r="BV41" i="3"/>
  <c r="BR42" i="3"/>
  <c r="BV42" i="3"/>
  <c r="BR45" i="3"/>
  <c r="BV45" i="3"/>
  <c r="BR46" i="3"/>
  <c r="BV46" i="3"/>
  <c r="BO5" i="3"/>
  <c r="BS5" i="3"/>
  <c r="BO6" i="3"/>
  <c r="BS6" i="3"/>
  <c r="BO7" i="3"/>
  <c r="BS7" i="3"/>
  <c r="BO8" i="3"/>
  <c r="BS8" i="3"/>
  <c r="BO9" i="3"/>
  <c r="BS9" i="3"/>
  <c r="BO10" i="3"/>
  <c r="BS10" i="3"/>
  <c r="BO11" i="3"/>
  <c r="BS11" i="3"/>
  <c r="BO12" i="3"/>
  <c r="BS12" i="3"/>
  <c r="BO13" i="3"/>
  <c r="BS13" i="3"/>
  <c r="BO14" i="3"/>
  <c r="BS14" i="3"/>
  <c r="BO15" i="3"/>
  <c r="BS15" i="3"/>
  <c r="BO16" i="3"/>
  <c r="BS16" i="3"/>
  <c r="BO17" i="3"/>
  <c r="BS17" i="3"/>
  <c r="BO18" i="3"/>
  <c r="BS18" i="3"/>
  <c r="BO19" i="3"/>
  <c r="BS19" i="3"/>
  <c r="BO20" i="3"/>
  <c r="BS20" i="3"/>
  <c r="BO21" i="3"/>
  <c r="BS21" i="3"/>
  <c r="BO22" i="3"/>
  <c r="BS22" i="3"/>
  <c r="BO23" i="3"/>
  <c r="BS23" i="3"/>
  <c r="BO24" i="3"/>
  <c r="BS24" i="3"/>
  <c r="BO25" i="3"/>
  <c r="BS25" i="3"/>
  <c r="BO26" i="3"/>
  <c r="BS26" i="3"/>
  <c r="BO27" i="3"/>
  <c r="BS27" i="3"/>
  <c r="BO28" i="3"/>
  <c r="BS28" i="3"/>
  <c r="BO29" i="3"/>
  <c r="BS29" i="3"/>
  <c r="BO30" i="3"/>
  <c r="BS30" i="3"/>
  <c r="BO31" i="3"/>
  <c r="BS31" i="3"/>
  <c r="BO32" i="3"/>
  <c r="BS32" i="3"/>
  <c r="BO33" i="3"/>
  <c r="BS33" i="3"/>
  <c r="BO34" i="3"/>
  <c r="BS34" i="3"/>
  <c r="BO35" i="3"/>
  <c r="BO36" i="3"/>
  <c r="BO37" i="3"/>
  <c r="BS38" i="3"/>
  <c r="BS39" i="3"/>
  <c r="BO40" i="3"/>
  <c r="BO41" i="3"/>
  <c r="BO42" i="3"/>
  <c r="BS45" i="3"/>
  <c r="BS46" i="3"/>
  <c r="BP5" i="3"/>
  <c r="BP92" i="3" s="1"/>
  <c r="BT11" i="3"/>
  <c r="BT17" i="3"/>
  <c r="BT21" i="3"/>
  <c r="BT27" i="3"/>
  <c r="BT33" i="3"/>
  <c r="BT39" i="3"/>
  <c r="BT10" i="3"/>
  <c r="BT22" i="3"/>
  <c r="BT38" i="3"/>
  <c r="BP10" i="3"/>
  <c r="BP16" i="3"/>
  <c r="BP22" i="3"/>
  <c r="BP32" i="3"/>
  <c r="BP36" i="3"/>
  <c r="BP42" i="3"/>
  <c r="BP57" i="3"/>
  <c r="BG26" i="3"/>
  <c r="BM27" i="3"/>
  <c r="BI29" i="3"/>
  <c r="BI31" i="3"/>
  <c r="BE33" i="3"/>
  <c r="BG34" i="3"/>
  <c r="BG36" i="3"/>
  <c r="BM37" i="3"/>
  <c r="BI39" i="3"/>
  <c r="BE41" i="3"/>
  <c r="BE45" i="3"/>
  <c r="CK89" i="1" s="1"/>
  <c r="BH6" i="3"/>
  <c r="BN7" i="3"/>
  <c r="BJ9" i="3"/>
  <c r="BF11" i="3"/>
  <c r="CL41" i="1" s="1"/>
  <c r="BL12" i="3"/>
  <c r="BH14" i="3"/>
  <c r="BN15" i="3"/>
  <c r="BJ17" i="3"/>
  <c r="BN19" i="3"/>
  <c r="BJ21" i="3"/>
  <c r="BF23" i="3"/>
  <c r="CL61" i="1" s="1"/>
  <c r="BF27" i="3"/>
  <c r="BF29" i="3"/>
  <c r="CL65" i="1" s="1"/>
  <c r="BF31" i="3"/>
  <c r="BF33" i="3"/>
  <c r="BL34" i="3"/>
  <c r="BL36" i="3"/>
  <c r="BL38" i="3"/>
  <c r="BH40" i="3"/>
  <c r="BJ41" i="3"/>
  <c r="BN45" i="3"/>
  <c r="BL46" i="3"/>
  <c r="BG5" i="3"/>
  <c r="BG59" i="3" s="1"/>
  <c r="BM6" i="3"/>
  <c r="BI8" i="3"/>
  <c r="BK9" i="3"/>
  <c r="BI12" i="3"/>
  <c r="BE14" i="3"/>
  <c r="CK49" i="1" s="1"/>
  <c r="BE16" i="3"/>
  <c r="CK46" i="1" s="1"/>
  <c r="BK17" i="3"/>
  <c r="BM18" i="3"/>
  <c r="BI20" i="3"/>
  <c r="BM22" i="3"/>
  <c r="BE24" i="3"/>
  <c r="BK25" i="3"/>
  <c r="BK27" i="3"/>
  <c r="BG29" i="3"/>
  <c r="BM30" i="3"/>
  <c r="BI32" i="3"/>
  <c r="BM34" i="3"/>
  <c r="BE36" i="3"/>
  <c r="BK37" i="3"/>
  <c r="BG39" i="3"/>
  <c r="BK41" i="3"/>
  <c r="BH5" i="3"/>
  <c r="BL11" i="3"/>
  <c r="BF18" i="3"/>
  <c r="CL51" i="1" s="1"/>
  <c r="BF26" i="3"/>
  <c r="CL73" i="1" s="1"/>
  <c r="BN30" i="3"/>
  <c r="BH37" i="3"/>
  <c r="BN46" i="3"/>
  <c r="BL5" i="3"/>
  <c r="BF12" i="3"/>
  <c r="CL40" i="1" s="1"/>
  <c r="BJ18" i="3"/>
  <c r="BJ26" i="3"/>
  <c r="BH31" i="3"/>
  <c r="BL37" i="3"/>
  <c r="BI46" i="3"/>
  <c r="BT12" i="3"/>
  <c r="BT16" i="3"/>
  <c r="BT20" i="3"/>
  <c r="BT24" i="3"/>
  <c r="BT28" i="3"/>
  <c r="BT32" i="3"/>
  <c r="BT36" i="3"/>
  <c r="BT40" i="3"/>
  <c r="BT46" i="3"/>
  <c r="BP9" i="3"/>
  <c r="BP17" i="3"/>
  <c r="BP25" i="3"/>
  <c r="BP33" i="3"/>
  <c r="BP41" i="3"/>
  <c r="BP21" i="3"/>
  <c r="BP37" i="3"/>
  <c r="BP15" i="3"/>
  <c r="BP31" i="3"/>
  <c r="BP39" i="3"/>
  <c r="BP11" i="3"/>
  <c r="BP19" i="3"/>
  <c r="BP27" i="3"/>
  <c r="BP35" i="3"/>
  <c r="BP45" i="3"/>
  <c r="BP13" i="3"/>
  <c r="BP29" i="3"/>
  <c r="BP7" i="3"/>
  <c r="BP23" i="3"/>
  <c r="BE5" i="3"/>
  <c r="BE85" i="3" s="1"/>
  <c r="BI5" i="3"/>
  <c r="BM5" i="3"/>
  <c r="BG6" i="3"/>
  <c r="BK6" i="3"/>
  <c r="BE7" i="3"/>
  <c r="BI7" i="3"/>
  <c r="BM7" i="3"/>
  <c r="BG8" i="3"/>
  <c r="BK8" i="3"/>
  <c r="BE9" i="3"/>
  <c r="BI9" i="3"/>
  <c r="BM9" i="3"/>
  <c r="BG10" i="3"/>
  <c r="BK10" i="3"/>
  <c r="BE11" i="3"/>
  <c r="CK41" i="1" s="1"/>
  <c r="BI11" i="3"/>
  <c r="BM11" i="3"/>
  <c r="BG12" i="3"/>
  <c r="BK12" i="3"/>
  <c r="BE13" i="3"/>
  <c r="BI13" i="3"/>
  <c r="BM13" i="3"/>
  <c r="BG14" i="3"/>
  <c r="BK14" i="3"/>
  <c r="BE15" i="3"/>
  <c r="CK50" i="1" s="1"/>
  <c r="BI15" i="3"/>
  <c r="BM15" i="3"/>
  <c r="BG16" i="3"/>
  <c r="BK16" i="3"/>
  <c r="BE17" i="3"/>
  <c r="CK47" i="1" s="1"/>
  <c r="BI17" i="3"/>
  <c r="BM17" i="3"/>
  <c r="BG18" i="3"/>
  <c r="BK18" i="3"/>
  <c r="BE19" i="3"/>
  <c r="BI19" i="3"/>
  <c r="BM19" i="3"/>
  <c r="BG20" i="3"/>
  <c r="BK20" i="3"/>
  <c r="BE21" i="3"/>
  <c r="CK48" i="1" s="1"/>
  <c r="BI21" i="3"/>
  <c r="BM21" i="3"/>
  <c r="BG22" i="3"/>
  <c r="BK22" i="3"/>
  <c r="BE23" i="3"/>
  <c r="CK61" i="1" s="1"/>
  <c r="BI23" i="3"/>
  <c r="BM23" i="3"/>
  <c r="BG24" i="3"/>
  <c r="BK24" i="3"/>
  <c r="BE25" i="3"/>
  <c r="CK62" i="1" s="1"/>
  <c r="BI25" i="3"/>
  <c r="BE27" i="3"/>
  <c r="BK28" i="3"/>
  <c r="BK30" i="3"/>
  <c r="BE35" i="3"/>
  <c r="CK72" i="1" s="1"/>
  <c r="BK36" i="3"/>
  <c r="BG38" i="3"/>
  <c r="BM39" i="3"/>
  <c r="BK40" i="3"/>
  <c r="BI45" i="3"/>
  <c r="BK46" i="3"/>
  <c r="BF5" i="3"/>
  <c r="BL6" i="3"/>
  <c r="BH8" i="3"/>
  <c r="BH10" i="3"/>
  <c r="BN11" i="3"/>
  <c r="BJ13" i="3"/>
  <c r="BF15" i="3"/>
  <c r="CL50" i="1" s="1"/>
  <c r="BL16" i="3"/>
  <c r="BH18" i="3"/>
  <c r="BH20" i="3"/>
  <c r="BN21" i="3"/>
  <c r="BJ23" i="3"/>
  <c r="BL24" i="3"/>
  <c r="BN25" i="3"/>
  <c r="BN27" i="3"/>
  <c r="BN29" i="3"/>
  <c r="BJ31" i="3"/>
  <c r="BL32" i="3"/>
  <c r="BH34" i="3"/>
  <c r="BN35" i="3"/>
  <c r="BN37" i="3"/>
  <c r="BJ39" i="3"/>
  <c r="BF41" i="3"/>
  <c r="BL42" i="3"/>
  <c r="BH46" i="3"/>
  <c r="BE6" i="3"/>
  <c r="CK34" i="1" s="1"/>
  <c r="BE8" i="3"/>
  <c r="BE10" i="3"/>
  <c r="CK39" i="1" s="1"/>
  <c r="BK11" i="3"/>
  <c r="BG13" i="3"/>
  <c r="BM14" i="3"/>
  <c r="BI16" i="3"/>
  <c r="BI18" i="3"/>
  <c r="BE20" i="3"/>
  <c r="CK35" i="1" s="1"/>
  <c r="BK21" i="3"/>
  <c r="BG23" i="3"/>
  <c r="BM24" i="3"/>
  <c r="BM26" i="3"/>
  <c r="BI28" i="3"/>
  <c r="BE30" i="3"/>
  <c r="BE32" i="3"/>
  <c r="BK33" i="3"/>
  <c r="BG35" i="3"/>
  <c r="BM36" i="3"/>
  <c r="BM38" i="3"/>
  <c r="BI40" i="3"/>
  <c r="BE42" i="3"/>
  <c r="CK77" i="1" s="1"/>
  <c r="BN6" i="3"/>
  <c r="BN14" i="3"/>
  <c r="BH21" i="3"/>
  <c r="BL27" i="3"/>
  <c r="BF34" i="3"/>
  <c r="CL71" i="1" s="1"/>
  <c r="BF42" i="3"/>
  <c r="CL77" i="1" s="1"/>
  <c r="BN8" i="3"/>
  <c r="BH15" i="3"/>
  <c r="BL21" i="3"/>
  <c r="BL29" i="3"/>
  <c r="BF36" i="3"/>
  <c r="BJ42" i="3"/>
  <c r="BJ29" i="3"/>
  <c r="BF6" i="3"/>
  <c r="CL34" i="1" s="1"/>
  <c r="BL7" i="3"/>
  <c r="BH9" i="3"/>
  <c r="BN10" i="3"/>
  <c r="BJ12" i="3"/>
  <c r="BF14" i="3"/>
  <c r="CL49" i="1" s="1"/>
  <c r="BL15" i="3"/>
  <c r="BH17" i="3"/>
  <c r="BN18" i="3"/>
  <c r="BJ20" i="3"/>
  <c r="BF22" i="3"/>
  <c r="BL23" i="3"/>
  <c r="BH25" i="3"/>
  <c r="BN26" i="3"/>
  <c r="BJ28" i="3"/>
  <c r="BF30" i="3"/>
  <c r="BL31" i="3"/>
  <c r="BH33" i="3"/>
  <c r="BN34" i="3"/>
  <c r="BJ36" i="3"/>
  <c r="BF38" i="3"/>
  <c r="BL39" i="3"/>
  <c r="BH41" i="3"/>
  <c r="BN42" i="3"/>
  <c r="BL45" i="3"/>
  <c r="BJ46" i="3"/>
  <c r="BJ6" i="3"/>
  <c r="BN12" i="3"/>
  <c r="BH19" i="3"/>
  <c r="BL25" i="3"/>
  <c r="BF32" i="3"/>
  <c r="BJ38" i="3"/>
  <c r="BE46" i="3"/>
  <c r="CK90" i="1" s="1"/>
  <c r="BF8" i="3"/>
  <c r="BJ14" i="3"/>
  <c r="BN20" i="3"/>
  <c r="BH27" i="3"/>
  <c r="BL33" i="3"/>
  <c r="BF40" i="3"/>
  <c r="BM46" i="3"/>
  <c r="BL17" i="3"/>
  <c r="BF24" i="3"/>
  <c r="BN36" i="3"/>
  <c r="BL9" i="3"/>
  <c r="BF16" i="3"/>
  <c r="CL46" i="1" s="1"/>
  <c r="BJ22" i="3"/>
  <c r="BN28" i="3"/>
  <c r="BH35" i="3"/>
  <c r="BL41" i="3"/>
  <c r="BH11" i="3"/>
  <c r="BJ30" i="3"/>
  <c r="BG45" i="3"/>
  <c r="BP6" i="3"/>
  <c r="BT9" i="3"/>
  <c r="BT13" i="3"/>
  <c r="BT19" i="3"/>
  <c r="BT25" i="3"/>
  <c r="BT31" i="3"/>
  <c r="BT37" i="3"/>
  <c r="BT45" i="3"/>
  <c r="BT8" i="3"/>
  <c r="BT18" i="3"/>
  <c r="BT30" i="3"/>
  <c r="BT42" i="3"/>
  <c r="BP8" i="3"/>
  <c r="BP14" i="3"/>
  <c r="BP20" i="3"/>
  <c r="BP26" i="3"/>
  <c r="BP28" i="3"/>
  <c r="BP34" i="3"/>
  <c r="BP40" i="3"/>
  <c r="BM25" i="3"/>
  <c r="BI27" i="3"/>
  <c r="BE29" i="3"/>
  <c r="CK65" i="1" s="1"/>
  <c r="BG30" i="3"/>
  <c r="BE31" i="3"/>
  <c r="BG32" i="3"/>
  <c r="BI33" i="3"/>
  <c r="BK34" i="3"/>
  <c r="BM35" i="3"/>
  <c r="BE37" i="3"/>
  <c r="BK38" i="3"/>
  <c r="BG40" i="3"/>
  <c r="BI41" i="3"/>
  <c r="BG42" i="3"/>
  <c r="BM45" i="3"/>
  <c r="BJ5" i="3"/>
  <c r="BF7" i="3"/>
  <c r="BL8" i="3"/>
  <c r="BN9" i="3"/>
  <c r="BJ11" i="3"/>
  <c r="BF13" i="3"/>
  <c r="BN13" i="3"/>
  <c r="BJ15" i="3"/>
  <c r="BF17" i="3"/>
  <c r="CL47" i="1" s="1"/>
  <c r="BL18" i="3"/>
  <c r="BJ19" i="3"/>
  <c r="BL20" i="3"/>
  <c r="BH22" i="3"/>
  <c r="BN23" i="3"/>
  <c r="BF25" i="3"/>
  <c r="CL62" i="1" s="1"/>
  <c r="BH26" i="3"/>
  <c r="BJ27" i="3"/>
  <c r="BL28" i="3"/>
  <c r="BL30" i="3"/>
  <c r="BH32" i="3"/>
  <c r="BN33" i="3"/>
  <c r="BF35" i="3"/>
  <c r="CL72" i="1" s="1"/>
  <c r="BH36" i="3"/>
  <c r="BJ37" i="3"/>
  <c r="BF39" i="3"/>
  <c r="BL40" i="3"/>
  <c r="BH42" i="3"/>
  <c r="BF45" i="3"/>
  <c r="CL89" i="1" s="1"/>
  <c r="BK5" i="3"/>
  <c r="BK84" i="3" s="1"/>
  <c r="BI6" i="3"/>
  <c r="BK7" i="3"/>
  <c r="BG9" i="3"/>
  <c r="BM10" i="3"/>
  <c r="BG11" i="3"/>
  <c r="BM12" i="3"/>
  <c r="BI14" i="3"/>
  <c r="BK15" i="3"/>
  <c r="BM16" i="3"/>
  <c r="BE18" i="3"/>
  <c r="CK51" i="1" s="1"/>
  <c r="BK19" i="3"/>
  <c r="BG21" i="3"/>
  <c r="BE22" i="3"/>
  <c r="BK23" i="3"/>
  <c r="BG25" i="3"/>
  <c r="BI26" i="3"/>
  <c r="BE28" i="3"/>
  <c r="CK58" i="1" s="1"/>
  <c r="BM28" i="3"/>
  <c r="BI30" i="3"/>
  <c r="BK31" i="3"/>
  <c r="BG33" i="3"/>
  <c r="BI34" i="3"/>
  <c r="BK35" i="3"/>
  <c r="BG37" i="3"/>
  <c r="BI38" i="3"/>
  <c r="BE40" i="3"/>
  <c r="BM40" i="3"/>
  <c r="BI42" i="3"/>
  <c r="BJ8" i="3"/>
  <c r="BH13" i="3"/>
  <c r="BJ16" i="3"/>
  <c r="BN22" i="3"/>
  <c r="BH29" i="3"/>
  <c r="BL35" i="3"/>
  <c r="BJ40" i="3"/>
  <c r="BH45" i="3"/>
  <c r="BH7" i="3"/>
  <c r="BL13" i="3"/>
  <c r="BN16" i="3"/>
  <c r="BH23" i="3"/>
  <c r="BF28" i="3"/>
  <c r="CL58" i="1" s="1"/>
  <c r="BJ34" i="3"/>
  <c r="BN40" i="3"/>
  <c r="BK45" i="3"/>
  <c r="A1" i="6"/>
  <c r="A1" i="4"/>
  <c r="AB39" i="3"/>
  <c r="AA40" i="2"/>
  <c r="Z66" i="2"/>
  <c r="AA109" i="2"/>
  <c r="Y85" i="2"/>
  <c r="Y73" i="2"/>
  <c r="AA54" i="2"/>
  <c r="Y60" i="2"/>
  <c r="Y14" i="2"/>
  <c r="AA55" i="2"/>
  <c r="Y13" i="2"/>
  <c r="Y83" i="2"/>
  <c r="AA61" i="2"/>
  <c r="Y94" i="2"/>
  <c r="Z76" i="2"/>
  <c r="Y22" i="2"/>
  <c r="Z67" i="2"/>
  <c r="Y76" i="2"/>
  <c r="AA18" i="2"/>
  <c r="AA110" i="2"/>
  <c r="Z55" i="2"/>
  <c r="AA24" i="2"/>
  <c r="AA19" i="2"/>
  <c r="Y88" i="2"/>
  <c r="AA17" i="2"/>
  <c r="Z48" i="2"/>
  <c r="Y104" i="2"/>
  <c r="Y51" i="2"/>
  <c r="Y36" i="2"/>
  <c r="Y75" i="2"/>
  <c r="V6" i="2"/>
  <c r="Z89" i="2"/>
  <c r="AA53" i="2"/>
  <c r="AA72" i="2"/>
  <c r="AA77" i="2"/>
  <c r="Y28" i="2"/>
  <c r="Y46" i="2"/>
  <c r="AA14" i="2"/>
  <c r="Y64" i="2"/>
  <c r="AA80" i="2"/>
  <c r="Z36" i="2"/>
  <c r="Z104" i="2"/>
  <c r="Y21" i="2"/>
  <c r="Y26" i="2"/>
  <c r="AA68" i="2"/>
  <c r="Y68" i="2"/>
  <c r="Y10" i="2"/>
  <c r="C4" i="2"/>
  <c r="Y23" i="2"/>
  <c r="Z108" i="2"/>
  <c r="AA51" i="2"/>
  <c r="AA7" i="2"/>
  <c r="Z22" i="2"/>
  <c r="Z30" i="2"/>
  <c r="Z54" i="2"/>
  <c r="AA90" i="2"/>
  <c r="AA44" i="2"/>
  <c r="Z109" i="2"/>
  <c r="Y72" i="2"/>
  <c r="AA29" i="2"/>
  <c r="AA105" i="2"/>
  <c r="AA78" i="2"/>
  <c r="Y99" i="2"/>
  <c r="Z50" i="2"/>
  <c r="Y12" i="2"/>
  <c r="AA94" i="2"/>
  <c r="Z62" i="2"/>
  <c r="Z9" i="2"/>
  <c r="Y24" i="2"/>
  <c r="AA93" i="2"/>
  <c r="Y32" i="2"/>
  <c r="Z13" i="2"/>
  <c r="Z64" i="2"/>
  <c r="AA47" i="2"/>
  <c r="Y35" i="2"/>
  <c r="Z72" i="2"/>
  <c r="BC38" i="3"/>
  <c r="BB24" i="3"/>
  <c r="BC20" i="3"/>
  <c r="BB20" i="3"/>
  <c r="BD42" i="3"/>
  <c r="BD32" i="3"/>
  <c r="BD33" i="3"/>
  <c r="BA45" i="3"/>
  <c r="BC18" i="3"/>
  <c r="BC37" i="3"/>
  <c r="BB45" i="3"/>
  <c r="BA17" i="3"/>
  <c r="BA20" i="3"/>
  <c r="BD26" i="3"/>
  <c r="BA26" i="3"/>
  <c r="BB9" i="3"/>
  <c r="AY29" i="3"/>
  <c r="BA31" i="3"/>
  <c r="BB17" i="3"/>
  <c r="BD18" i="3"/>
  <c r="BD22" i="3"/>
  <c r="BB32" i="3"/>
  <c r="BD21" i="3"/>
  <c r="BC41" i="3"/>
  <c r="BC16" i="3"/>
  <c r="BC32" i="3"/>
  <c r="BC8" i="3"/>
  <c r="BB22" i="3"/>
  <c r="BC25" i="3"/>
  <c r="BA9" i="3"/>
  <c r="BB25" i="3"/>
  <c r="BB30" i="3"/>
  <c r="BC27" i="3"/>
  <c r="BD39" i="3"/>
  <c r="BA16" i="3"/>
  <c r="BA29" i="3"/>
  <c r="BD37" i="3"/>
  <c r="BB41" i="3"/>
  <c r="BC10" i="3"/>
  <c r="BA19" i="3"/>
  <c r="BC11" i="3"/>
  <c r="BA22" i="3"/>
  <c r="BD23" i="3"/>
  <c r="BC12" i="3"/>
  <c r="BB15" i="3"/>
  <c r="BB37" i="3"/>
  <c r="BD29" i="3"/>
  <c r="BB38" i="3"/>
  <c r="BC15" i="3"/>
  <c r="BD13" i="3"/>
  <c r="BD36" i="3"/>
  <c r="Y6" i="2"/>
  <c r="AA62" i="2"/>
  <c r="Z47" i="2"/>
  <c r="Z25" i="2"/>
  <c r="AA87" i="2"/>
  <c r="Z107" i="2"/>
  <c r="Z20" i="2"/>
  <c r="Y43" i="2"/>
  <c r="Y17" i="2"/>
  <c r="Y20" i="2"/>
  <c r="Y9" i="2"/>
  <c r="AA106" i="2"/>
  <c r="Z110" i="2"/>
  <c r="Z40" i="2"/>
  <c r="Y42" i="2"/>
  <c r="Y44" i="2"/>
  <c r="AA66" i="2"/>
  <c r="AA9" i="2"/>
  <c r="Y19" i="2"/>
  <c r="W6" i="2"/>
  <c r="Y108" i="2"/>
  <c r="Y58" i="2"/>
  <c r="AA48" i="2"/>
  <c r="AA10" i="2"/>
  <c r="Y49" i="2"/>
  <c r="Z14" i="2"/>
  <c r="AA36" i="2"/>
  <c r="AA8" i="2"/>
  <c r="AA30" i="2"/>
  <c r="AA79" i="2"/>
  <c r="Z5" i="2"/>
  <c r="Y80" i="2"/>
  <c r="Y33" i="2"/>
  <c r="Z49" i="2"/>
  <c r="Z11" i="2"/>
  <c r="Y65" i="2"/>
  <c r="Z53" i="2"/>
  <c r="AA91" i="2"/>
  <c r="Z96" i="2"/>
  <c r="Z44" i="2"/>
  <c r="Y62" i="2"/>
  <c r="AA86" i="2"/>
  <c r="AA50" i="2"/>
  <c r="AA81" i="2"/>
  <c r="AA35" i="2"/>
  <c r="Z77" i="2"/>
  <c r="Y91" i="2"/>
  <c r="Z81" i="2"/>
  <c r="AA6" i="2"/>
  <c r="Z34" i="1" s="1"/>
  <c r="AA11" i="2"/>
  <c r="Y98" i="2"/>
  <c r="Z79" i="2"/>
  <c r="Z61" i="2"/>
  <c r="AA63" i="2"/>
  <c r="Z70" i="2"/>
  <c r="AA26" i="2"/>
  <c r="AA76" i="2"/>
  <c r="Z95" i="2"/>
  <c r="Z80" i="2"/>
  <c r="Y106" i="2"/>
  <c r="Y50" i="2"/>
  <c r="Z91" i="2"/>
  <c r="Y15" i="2"/>
  <c r="Z19" i="2"/>
  <c r="AA58" i="2"/>
  <c r="Y71" i="2"/>
  <c r="Y61" i="2"/>
  <c r="Z12" i="2"/>
  <c r="Z21" i="2"/>
  <c r="Z29" i="2"/>
  <c r="Z86" i="2"/>
  <c r="Y25" i="2"/>
  <c r="AA41" i="2"/>
  <c r="Z15" i="2"/>
  <c r="Z68" i="2"/>
  <c r="Y78" i="2"/>
  <c r="BA15" i="3"/>
  <c r="BC28" i="3"/>
  <c r="BC13" i="3"/>
  <c r="BB16" i="3"/>
  <c r="BC17" i="3"/>
  <c r="BA6" i="3"/>
  <c r="BD10" i="3"/>
  <c r="BA39" i="3"/>
  <c r="BD11" i="3"/>
  <c r="BC19" i="3"/>
  <c r="BC14" i="3"/>
  <c r="BD6" i="3"/>
  <c r="BA32" i="3"/>
  <c r="BC7" i="3"/>
  <c r="BA36" i="3"/>
  <c r="BD8" i="3"/>
  <c r="BB19" i="3"/>
  <c r="BC39" i="3"/>
  <c r="BB5" i="3"/>
  <c r="BD30" i="3"/>
  <c r="BA37" i="3"/>
  <c r="BB14" i="3"/>
  <c r="BA40" i="3"/>
  <c r="BA42" i="3"/>
  <c r="BA41" i="3"/>
  <c r="BC29" i="3"/>
  <c r="BC42" i="3"/>
  <c r="BA28" i="3"/>
  <c r="BA5" i="3"/>
  <c r="BD35" i="3"/>
  <c r="BB21" i="3"/>
  <c r="BB18" i="3"/>
  <c r="BD19" i="3"/>
  <c r="BA27" i="3"/>
  <c r="BD45" i="3"/>
  <c r="BA35" i="3"/>
  <c r="BC45" i="3"/>
  <c r="BB46" i="3"/>
  <c r="AA88" i="2"/>
  <c r="Z6" i="2"/>
  <c r="AA28" i="2"/>
  <c r="Z73" i="2"/>
  <c r="AA56" i="2"/>
  <c r="AA73" i="2"/>
  <c r="AA16" i="2"/>
  <c r="Y16" i="2"/>
  <c r="AA108" i="2"/>
  <c r="Z57" i="2"/>
  <c r="Z23" i="2"/>
  <c r="Y96" i="2"/>
  <c r="AA20" i="2"/>
  <c r="AA42" i="2"/>
  <c r="Z59" i="2"/>
  <c r="Y109" i="2"/>
  <c r="Z31" i="2"/>
  <c r="AA74" i="2"/>
  <c r="AA5" i="2"/>
  <c r="Z75" i="2"/>
  <c r="Z18" i="2"/>
  <c r="AA104" i="2"/>
  <c r="Z35" i="2"/>
  <c r="Y8" i="2"/>
  <c r="Y47" i="2"/>
  <c r="Z92" i="2"/>
  <c r="AA85" i="2"/>
  <c r="Z85" i="2"/>
  <c r="Y92" i="2"/>
  <c r="Z106" i="2"/>
  <c r="Z10" i="2"/>
  <c r="C5" i="2"/>
  <c r="Y11" i="2"/>
  <c r="Z46" i="2"/>
  <c r="Z90" i="2"/>
  <c r="AA98" i="2"/>
  <c r="Z94" i="2"/>
  <c r="Y5" i="2"/>
  <c r="Y31" i="2"/>
  <c r="AA12" i="2"/>
  <c r="Y55" i="2"/>
  <c r="Z74" i="2"/>
  <c r="AA71" i="2"/>
  <c r="AA64" i="2"/>
  <c r="AA84" i="2"/>
  <c r="AA96" i="2"/>
  <c r="Y45" i="2"/>
  <c r="AA46" i="2"/>
  <c r="AA13" i="2"/>
  <c r="AA99" i="2"/>
  <c r="AA65" i="2"/>
  <c r="Y57" i="2"/>
  <c r="Z45" i="2"/>
  <c r="AA70" i="2"/>
  <c r="Z98" i="2"/>
  <c r="AA22" i="2"/>
  <c r="Y77" i="2"/>
  <c r="Y84" i="2"/>
  <c r="Y81" i="2"/>
  <c r="Y90" i="2"/>
  <c r="AA32" i="2"/>
  <c r="AA89" i="2"/>
  <c r="AA92" i="2"/>
  <c r="Y34" i="2"/>
  <c r="Y30" i="2"/>
  <c r="Y82" i="2"/>
  <c r="Z99" i="2"/>
  <c r="AA60" i="2"/>
  <c r="AA52" i="2"/>
  <c r="AA34" i="2"/>
  <c r="AA21" i="2"/>
  <c r="Z105" i="2"/>
  <c r="AA82" i="2"/>
  <c r="X6" i="2"/>
  <c r="AA33" i="2"/>
  <c r="Y74" i="2"/>
  <c r="BB13" i="3"/>
  <c r="BD41" i="3"/>
  <c r="BA12" i="3"/>
  <c r="BD28" i="3"/>
  <c r="BC31" i="3"/>
  <c r="BA14" i="3"/>
  <c r="BB33" i="3"/>
  <c r="BA8" i="3"/>
  <c r="AV10" i="3"/>
  <c r="BD9" i="3"/>
  <c r="BD46" i="3"/>
  <c r="BA7" i="3"/>
  <c r="BB27" i="3"/>
  <c r="BB26" i="3"/>
  <c r="BC21" i="3"/>
  <c r="BD7" i="3"/>
  <c r="BB12" i="3"/>
  <c r="BC9" i="3"/>
  <c r="BB8" i="3"/>
  <c r="BA33" i="3"/>
  <c r="BC36" i="3"/>
  <c r="BB7" i="3"/>
  <c r="BA24" i="3"/>
  <c r="BC23" i="3"/>
  <c r="Y48" i="2"/>
  <c r="Y56" i="2"/>
  <c r="AA27" i="2"/>
  <c r="Y93" i="2"/>
  <c r="AA31" i="2"/>
  <c r="Y7" i="2"/>
  <c r="AA97" i="2"/>
  <c r="Z65" i="2"/>
  <c r="Z83" i="2"/>
  <c r="Y67" i="2"/>
  <c r="Z88" i="2"/>
  <c r="Z58" i="2"/>
  <c r="Z16" i="2"/>
  <c r="Z32" i="2"/>
  <c r="AA23" i="2"/>
  <c r="Z84" i="2"/>
  <c r="Z87" i="2"/>
  <c r="Y86" i="2"/>
  <c r="Y66" i="2"/>
  <c r="BD16" i="3"/>
  <c r="BC33" i="3"/>
  <c r="BC34" i="3"/>
  <c r="BD25" i="3"/>
  <c r="BA11" i="3"/>
  <c r="BB31" i="3"/>
  <c r="BB42" i="3"/>
  <c r="BA13" i="3"/>
  <c r="BB6" i="3"/>
  <c r="BB35" i="3"/>
  <c r="BA21" i="3"/>
  <c r="BC22" i="3"/>
  <c r="BD38" i="3"/>
  <c r="BA10" i="3"/>
  <c r="BC6" i="3"/>
  <c r="BA23" i="3"/>
  <c r="BA34" i="3"/>
  <c r="BD12" i="3"/>
  <c r="BC30" i="3"/>
  <c r="Y59" i="2"/>
  <c r="Y70" i="2"/>
  <c r="Z24" i="2"/>
  <c r="AA43" i="2"/>
  <c r="Z71" i="2"/>
  <c r="Z27" i="2"/>
  <c r="BC5" i="3"/>
  <c r="BD31" i="3"/>
  <c r="BD17" i="3"/>
  <c r="BD24" i="3"/>
  <c r="BA18" i="3"/>
  <c r="BB10" i="3"/>
  <c r="AA67" i="2"/>
  <c r="AA69" i="2"/>
  <c r="Z28" i="2"/>
  <c r="Y69" i="2"/>
  <c r="Z26" i="2"/>
  <c r="Y27" i="2"/>
  <c r="Y52" i="2"/>
  <c r="Z52" i="2"/>
  <c r="AA49" i="2"/>
  <c r="Z33" i="2"/>
  <c r="Y95" i="2"/>
  <c r="Z34" i="2"/>
  <c r="AA83" i="2"/>
  <c r="Z97" i="2"/>
  <c r="AA25" i="2"/>
  <c r="Y107" i="2"/>
  <c r="Z56" i="2"/>
  <c r="Y79" i="2"/>
  <c r="Z8" i="2"/>
  <c r="BA25" i="3"/>
  <c r="BB23" i="3"/>
  <c r="BD15" i="3"/>
  <c r="BC26" i="3"/>
  <c r="BB39" i="3"/>
  <c r="BA46" i="3"/>
  <c r="BD14" i="3"/>
  <c r="BB36" i="3"/>
  <c r="BA38" i="3"/>
  <c r="BD27" i="3"/>
  <c r="BC40" i="3"/>
  <c r="BD5" i="3"/>
  <c r="BB28" i="3"/>
  <c r="Y18" i="2"/>
  <c r="AA75" i="2"/>
  <c r="Z78" i="2"/>
  <c r="Y89" i="2"/>
  <c r="Z60" i="2"/>
  <c r="Y40" i="2"/>
  <c r="BA30" i="3"/>
  <c r="BD40" i="3"/>
  <c r="BC35" i="3"/>
  <c r="Y105" i="2"/>
  <c r="Z93" i="2"/>
  <c r="Z43" i="2"/>
  <c r="Z82" i="2"/>
  <c r="Y54" i="2"/>
  <c r="Z63" i="2"/>
  <c r="Z51" i="2"/>
  <c r="AA107" i="2"/>
  <c r="AA95" i="2"/>
  <c r="Z7" i="2"/>
  <c r="Z41" i="2"/>
  <c r="Y41" i="2"/>
  <c r="Y63" i="2"/>
  <c r="Z17" i="2"/>
  <c r="Y29" i="2"/>
  <c r="Z42" i="2"/>
  <c r="Z69" i="2"/>
  <c r="AA59" i="2"/>
  <c r="Y110" i="2"/>
  <c r="BD20" i="3"/>
  <c r="BD34" i="3"/>
  <c r="BB29" i="3"/>
  <c r="BB40" i="3"/>
  <c r="AA57" i="2"/>
  <c r="Y53" i="2"/>
  <c r="AA15" i="2"/>
  <c r="Y97" i="2"/>
  <c r="AA45" i="2"/>
  <c r="Y87" i="2"/>
  <c r="BC46" i="3"/>
  <c r="BB11" i="3"/>
  <c r="BB34" i="3"/>
  <c r="BC24" i="3"/>
  <c r="FF13" i="4" a="1"/>
  <c r="FD14" i="4" a="1"/>
  <c r="FE5" i="4" a="1"/>
  <c r="FC14" i="4" a="1"/>
  <c r="FC12" i="4" a="1"/>
  <c r="FA8" i="4" a="1"/>
  <c r="EY11" i="4" a="1"/>
  <c r="FD7" i="4" a="1"/>
  <c r="EY14" i="4" a="1"/>
  <c r="FA6" i="4" a="1"/>
  <c r="FC9" i="4" a="1"/>
  <c r="EZ12" i="4" a="1"/>
  <c r="FF16" i="4" a="1"/>
  <c r="EX11" i="4" a="1"/>
  <c r="EY7" i="4" a="1"/>
  <c r="FA7" i="4" a="1"/>
  <c r="EZ8" i="4" a="1"/>
  <c r="EZ11" i="4" a="1"/>
  <c r="FF15" i="4" a="1"/>
  <c r="EX16" i="4" a="1"/>
  <c r="FC7" i="4" a="1"/>
  <c r="FE12" i="4" a="1"/>
  <c r="EZ14" i="4" a="1"/>
  <c r="FA5" i="4" a="1"/>
  <c r="FD15" i="4" a="1"/>
  <c r="FB8" i="4" a="1"/>
  <c r="FC8" i="4" a="1"/>
  <c r="EX13" i="4" a="1"/>
  <c r="EX5" i="4" a="1"/>
  <c r="FA15" i="4" a="1"/>
  <c r="EY13" i="4" a="1"/>
  <c r="FF14" i="4" a="1"/>
  <c r="FF11" i="4" a="1"/>
  <c r="FC5" i="4" a="1"/>
  <c r="FD12" i="4" a="1"/>
  <c r="FA12" i="4" a="1"/>
  <c r="FD8" i="4" a="1"/>
  <c r="FB7" i="4" a="1"/>
  <c r="FA11" i="4" a="1"/>
  <c r="FC16" i="4" a="1"/>
  <c r="FD6" i="4" a="1"/>
  <c r="FE8" i="4" a="1"/>
  <c r="FB13" i="4" a="1"/>
  <c r="FF9" i="4" a="1"/>
  <c r="FA16" i="4" a="1"/>
  <c r="EY5" i="4" a="1"/>
  <c r="FB9" i="4" a="1"/>
  <c r="FB14" i="4" a="1"/>
  <c r="EZ16" i="4" a="1"/>
  <c r="FE6" i="4" a="1"/>
  <c r="FE9" i="4" a="1"/>
  <c r="EX9" i="4" a="1"/>
  <c r="FE14" i="4" a="1"/>
  <c r="FB12" i="4" a="1"/>
  <c r="EY12" i="4" a="1"/>
  <c r="FF12" i="4" a="1"/>
  <c r="FF6" i="4" a="1"/>
  <c r="FD11" i="4" a="1"/>
  <c r="EZ15" i="4" a="1"/>
  <c r="EZ7" i="4" a="1"/>
  <c r="EX15" i="4" a="1"/>
  <c r="EX7" i="4" a="1"/>
  <c r="FA9" i="4" a="1"/>
  <c r="EY15" i="4" a="1"/>
  <c r="FF8" i="4" a="1"/>
  <c r="FB6" i="4" a="1"/>
  <c r="EX6" i="4" a="1"/>
  <c r="FD16" i="4" a="1"/>
  <c r="FB11" i="4" a="1"/>
  <c r="FB5" i="4" a="1"/>
  <c r="FD13" i="4" a="1"/>
  <c r="EY8" i="4" a="1"/>
  <c r="EY9" i="4" a="1"/>
  <c r="FE7" i="4" a="1"/>
  <c r="FA13" i="4" a="1"/>
  <c r="FC15" i="4" a="1"/>
  <c r="EX14" i="4" a="1"/>
  <c r="FC13" i="4" a="1"/>
  <c r="FE11" i="4" a="1"/>
  <c r="FC6" i="4" a="1"/>
  <c r="EY16" i="4" a="1"/>
  <c r="EX8" i="4" a="1"/>
  <c r="FC11" i="4" a="1"/>
  <c r="EZ5" i="4" a="1"/>
  <c r="EZ13" i="4" a="1"/>
  <c r="EX12" i="4" a="1"/>
  <c r="EZ9" i="4" a="1"/>
  <c r="FF5" i="4" a="1"/>
  <c r="FB15" i="4" a="1"/>
  <c r="FF7" i="4" a="1"/>
  <c r="FD5" i="4" a="1"/>
  <c r="FE15" i="4" a="1"/>
  <c r="FA14" i="4" a="1"/>
  <c r="EZ6" i="4" a="1"/>
  <c r="FD9" i="4" a="1"/>
  <c r="FE13" i="4" a="1"/>
  <c r="FB16" i="4" a="1"/>
  <c r="EY6" i="4" a="1"/>
  <c r="FE16" i="4" a="1"/>
  <c r="CL52" i="1" l="1"/>
  <c r="AA78" i="1"/>
  <c r="AA219" i="1"/>
  <c r="AA221" i="1" s="1"/>
  <c r="AA80" i="1"/>
  <c r="CL91" i="1"/>
  <c r="CL257" i="1"/>
  <c r="CL36" i="1"/>
  <c r="CL14" i="1" s="1"/>
  <c r="CL278" i="1"/>
  <c r="CL279" i="1"/>
  <c r="CL220" i="1"/>
  <c r="CK91" i="1"/>
  <c r="CK36" i="1"/>
  <c r="CL38" i="1" s="1"/>
  <c r="CK52" i="1"/>
  <c r="BP50" i="3"/>
  <c r="BP60" i="3"/>
  <c r="BQ56" i="3"/>
  <c r="BQ62" i="3"/>
  <c r="BU58" i="3"/>
  <c r="BU66" i="3"/>
  <c r="BG66" i="3"/>
  <c r="BG79" i="3"/>
  <c r="BH61" i="3"/>
  <c r="BH59" i="3"/>
  <c r="BH62" i="3"/>
  <c r="Z73" i="1"/>
  <c r="BK64" i="3"/>
  <c r="BK78" i="3"/>
  <c r="BK70" i="3"/>
  <c r="BP67" i="3"/>
  <c r="BP61" i="3"/>
  <c r="BP77" i="3"/>
  <c r="BP87" i="3"/>
  <c r="BP48" i="3"/>
  <c r="BP80" i="3"/>
  <c r="BP83" i="3"/>
  <c r="BG86" i="3"/>
  <c r="BG63" i="3"/>
  <c r="BL81" i="3"/>
  <c r="BL84" i="3"/>
  <c r="BF87" i="3"/>
  <c r="CL178" i="1" s="1"/>
  <c r="BF79" i="3"/>
  <c r="CL169" i="1" s="1"/>
  <c r="BJ90" i="3"/>
  <c r="BJ56" i="3"/>
  <c r="BJ59" i="3"/>
  <c r="BJ86" i="3"/>
  <c r="BJ88" i="3"/>
  <c r="BA81" i="3"/>
  <c r="BA67" i="3"/>
  <c r="BA48" i="3"/>
  <c r="BA49" i="3"/>
  <c r="CG99" i="1" s="1"/>
  <c r="BA68" i="3"/>
  <c r="BA73" i="3"/>
  <c r="BA87" i="3"/>
  <c r="BA56" i="3"/>
  <c r="BA72" i="3"/>
  <c r="BA90" i="3"/>
  <c r="BA59" i="3"/>
  <c r="BA96" i="3"/>
  <c r="BA69" i="3"/>
  <c r="BA70" i="3"/>
  <c r="BA50" i="3"/>
  <c r="CG100" i="1" s="1"/>
  <c r="BA82" i="3"/>
  <c r="BA58" i="3"/>
  <c r="BA62" i="3"/>
  <c r="BA93" i="3"/>
  <c r="BA95" i="3"/>
  <c r="BA91" i="3"/>
  <c r="BA89" i="3"/>
  <c r="BA85" i="3"/>
  <c r="BA71" i="3"/>
  <c r="BA84" i="3"/>
  <c r="BA63" i="3"/>
  <c r="BA55" i="3"/>
  <c r="BA92" i="3"/>
  <c r="BA60" i="3"/>
  <c r="BA75" i="3"/>
  <c r="BQ77" i="3"/>
  <c r="BQ65" i="3"/>
  <c r="BQ59" i="3"/>
  <c r="BQ49" i="3"/>
  <c r="BQ85" i="3"/>
  <c r="BQ61" i="3"/>
  <c r="BQ58" i="3"/>
  <c r="BP56" i="3"/>
  <c r="BP73" i="3"/>
  <c r="BP88" i="3"/>
  <c r="BP64" i="3"/>
  <c r="BP81" i="3"/>
  <c r="BH87" i="3"/>
  <c r="BH75" i="3"/>
  <c r="BH47" i="3"/>
  <c r="BH78" i="3"/>
  <c r="BH81" i="3"/>
  <c r="BH63" i="3"/>
  <c r="BH72" i="3"/>
  <c r="BH96" i="3"/>
  <c r="BH70" i="3"/>
  <c r="BH86" i="3"/>
  <c r="BH66" i="3"/>
  <c r="BL63" i="3"/>
  <c r="BL72" i="3"/>
  <c r="BL88" i="3"/>
  <c r="BL86" i="3"/>
  <c r="BL90" i="3"/>
  <c r="BL97" i="3"/>
  <c r="BK68" i="3"/>
  <c r="BK50" i="3"/>
  <c r="BC49" i="3"/>
  <c r="CI99" i="1" s="1"/>
  <c r="BC71" i="3"/>
  <c r="BC47" i="3"/>
  <c r="BC72" i="3"/>
  <c r="BC94" i="3"/>
  <c r="BC58" i="3"/>
  <c r="BC50" i="3"/>
  <c r="CI100" i="1" s="1"/>
  <c r="BC82" i="3"/>
  <c r="BC65" i="3"/>
  <c r="BU50" i="3"/>
  <c r="BU63" i="3"/>
  <c r="BR71" i="3"/>
  <c r="BR56" i="3"/>
  <c r="BR61" i="3"/>
  <c r="BM91" i="3"/>
  <c r="BM64" i="3"/>
  <c r="BM50" i="3"/>
  <c r="BM66" i="3"/>
  <c r="BM82" i="3"/>
  <c r="BM60" i="3"/>
  <c r="BM56" i="3"/>
  <c r="BM65" i="3"/>
  <c r="BM73" i="3"/>
  <c r="BM77" i="3"/>
  <c r="BN49" i="3"/>
  <c r="BN84" i="3"/>
  <c r="BP70" i="3"/>
  <c r="BP71" i="3"/>
  <c r="BP66" i="3"/>
  <c r="BP94" i="3"/>
  <c r="BP72" i="3"/>
  <c r="BP76" i="3"/>
  <c r="BP78" i="3"/>
  <c r="BP84" i="3"/>
  <c r="BP89" i="3"/>
  <c r="BG70" i="3"/>
  <c r="BG55" i="3"/>
  <c r="BG78" i="3"/>
  <c r="BG88" i="3"/>
  <c r="BG50" i="3"/>
  <c r="BG87" i="3"/>
  <c r="BG61" i="3"/>
  <c r="BG69" i="3"/>
  <c r="BG76" i="3"/>
  <c r="BG71" i="3"/>
  <c r="BG67" i="3"/>
  <c r="BG96" i="3"/>
  <c r="BG89" i="3"/>
  <c r="BG83" i="3"/>
  <c r="BG65" i="3"/>
  <c r="BG85" i="3"/>
  <c r="BG91" i="3"/>
  <c r="BG49" i="3"/>
  <c r="BG81" i="3"/>
  <c r="BG75" i="3"/>
  <c r="BG80" i="3"/>
  <c r="BG92" i="3"/>
  <c r="BG54" i="3"/>
  <c r="BE82" i="3"/>
  <c r="BE74" i="3"/>
  <c r="BE62" i="3"/>
  <c r="BE56" i="3"/>
  <c r="BM93" i="3"/>
  <c r="BM70" i="3"/>
  <c r="BM78" i="3"/>
  <c r="BM72" i="3"/>
  <c r="BM80" i="3"/>
  <c r="BM95" i="3"/>
  <c r="BM74" i="3"/>
  <c r="BM68" i="3"/>
  <c r="BM84" i="3"/>
  <c r="BM49" i="3"/>
  <c r="BM48" i="3"/>
  <c r="BM59" i="3"/>
  <c r="BM61" i="3"/>
  <c r="BM71" i="3"/>
  <c r="BM86" i="3"/>
  <c r="BM67" i="3"/>
  <c r="BM79" i="3"/>
  <c r="BM62" i="3"/>
  <c r="BM90" i="3"/>
  <c r="BM94" i="3"/>
  <c r="BM57" i="3"/>
  <c r="BM76" i="3"/>
  <c r="BF84" i="3"/>
  <c r="CL172" i="1" s="1"/>
  <c r="BF83" i="3"/>
  <c r="CL186" i="1" s="1"/>
  <c r="BF63" i="3"/>
  <c r="CL151" i="1" s="1"/>
  <c r="BF60" i="3"/>
  <c r="CL148" i="1" s="1"/>
  <c r="BK74" i="3"/>
  <c r="BK72" i="3"/>
  <c r="Z113" i="2"/>
  <c r="Y100" i="1" s="1"/>
  <c r="Z111" i="2"/>
  <c r="BB84" i="3"/>
  <c r="BB96" i="3"/>
  <c r="BB50" i="3"/>
  <c r="CH100" i="1" s="1"/>
  <c r="BB79" i="3"/>
  <c r="BB55" i="3"/>
  <c r="BB65" i="3"/>
  <c r="BB92" i="3"/>
  <c r="BB95" i="3"/>
  <c r="BB49" i="3"/>
  <c r="CH99" i="1" s="1"/>
  <c r="BB97" i="3"/>
  <c r="BB62" i="3"/>
  <c r="BB58" i="3"/>
  <c r="BB70" i="3"/>
  <c r="BB59" i="3"/>
  <c r="BB71" i="3"/>
  <c r="BB56" i="3"/>
  <c r="BB69" i="3"/>
  <c r="BB74" i="3"/>
  <c r="BB85" i="3"/>
  <c r="BB63" i="3"/>
  <c r="BB73" i="3"/>
  <c r="BB47" i="3"/>
  <c r="BB68" i="3"/>
  <c r="BB66" i="3"/>
  <c r="BB48" i="3"/>
  <c r="BB88" i="3"/>
  <c r="BB94" i="3"/>
  <c r="BB90" i="3"/>
  <c r="BB87" i="3"/>
  <c r="BB78" i="3"/>
  <c r="BB89" i="3"/>
  <c r="BB67" i="3"/>
  <c r="BB72" i="3"/>
  <c r="BB60" i="3"/>
  <c r="BB64" i="3"/>
  <c r="BB83" i="3"/>
  <c r="BG74" i="3"/>
  <c r="BG58" i="3"/>
  <c r="BG64" i="3"/>
  <c r="BG72" i="3"/>
  <c r="BG94" i="3"/>
  <c r="BG77" i="3"/>
  <c r="BG93" i="3"/>
  <c r="BG97" i="3"/>
  <c r="BG56" i="3"/>
  <c r="BG60" i="3"/>
  <c r="BG73" i="3"/>
  <c r="BG95" i="3"/>
  <c r="BG57" i="3"/>
  <c r="BH77" i="3"/>
  <c r="BH55" i="3"/>
  <c r="BH54" i="3"/>
  <c r="BH64" i="3"/>
  <c r="BH68" i="3"/>
  <c r="BH76" i="3"/>
  <c r="BE55" i="3"/>
  <c r="BE75" i="3"/>
  <c r="BE90" i="3"/>
  <c r="BE96" i="3"/>
  <c r="BM81" i="3"/>
  <c r="BM97" i="3"/>
  <c r="BM96" i="3"/>
  <c r="BM88" i="3"/>
  <c r="BM92" i="3"/>
  <c r="BF86" i="3"/>
  <c r="BF88" i="3"/>
  <c r="CL153" i="1" s="1"/>
  <c r="BF90" i="3"/>
  <c r="CL152" i="1" s="1"/>
  <c r="BP86" i="3"/>
  <c r="BP91" i="3"/>
  <c r="BP93" i="3"/>
  <c r="BP96" i="3"/>
  <c r="BP97" i="3"/>
  <c r="BP47" i="3"/>
  <c r="BD75" i="3"/>
  <c r="BD82" i="3"/>
  <c r="CJ171" i="1" s="1"/>
  <c r="BD88" i="3"/>
  <c r="CJ153" i="1" s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BD70" i="3"/>
  <c r="CJ159" i="1" s="1"/>
  <c r="CK159" i="1" s="1"/>
  <c r="BD49" i="3"/>
  <c r="CJ99" i="1" s="1"/>
  <c r="BD62" i="3"/>
  <c r="CJ150" i="1" s="1"/>
  <c r="CK150" i="1" s="1"/>
  <c r="BD94" i="3"/>
  <c r="BD78" i="3"/>
  <c r="CJ168" i="1" s="1"/>
  <c r="BD83" i="3"/>
  <c r="CJ186" i="1" s="1"/>
  <c r="BD76" i="3"/>
  <c r="BD89" i="3"/>
  <c r="CJ179" i="1" s="1"/>
  <c r="BD55" i="3"/>
  <c r="BD54" i="3"/>
  <c r="BD93" i="3"/>
  <c r="BU47" i="3"/>
  <c r="BU48" i="3"/>
  <c r="BU54" i="3"/>
  <c r="BU55" i="3"/>
  <c r="BU61" i="3"/>
  <c r="BU68" i="3"/>
  <c r="BU79" i="3"/>
  <c r="BP62" i="3"/>
  <c r="BP58" i="3"/>
  <c r="BP49" i="3"/>
  <c r="BP68" i="3"/>
  <c r="BP59" i="3"/>
  <c r="BI49" i="3"/>
  <c r="BI69" i="3"/>
  <c r="BI73" i="3"/>
  <c r="BI83" i="3"/>
  <c r="BI89" i="3"/>
  <c r="BI93" i="3"/>
  <c r="BI95" i="3"/>
  <c r="BI64" i="3"/>
  <c r="BI72" i="3"/>
  <c r="BI80" i="3"/>
  <c r="BI88" i="3"/>
  <c r="BI92" i="3"/>
  <c r="BI86" i="3"/>
  <c r="BI74" i="3"/>
  <c r="BI97" i="3"/>
  <c r="BI84" i="3"/>
  <c r="BI96" i="3"/>
  <c r="BI48" i="3"/>
  <c r="BI78" i="3"/>
  <c r="BB76" i="3"/>
  <c r="BB81" i="3"/>
  <c r="BB91" i="3"/>
  <c r="BB61" i="3"/>
  <c r="BB77" i="3"/>
  <c r="BB80" i="3"/>
  <c r="BB82" i="3"/>
  <c r="BB57" i="3"/>
  <c r="BB75" i="3"/>
  <c r="BB54" i="3"/>
  <c r="BB86" i="3"/>
  <c r="BA64" i="3"/>
  <c r="BA54" i="3"/>
  <c r="BA76" i="3"/>
  <c r="BA80" i="3"/>
  <c r="BA94" i="3"/>
  <c r="BA66" i="3"/>
  <c r="BA77" i="3"/>
  <c r="BA78" i="3"/>
  <c r="BA74" i="3"/>
  <c r="BA79" i="3"/>
  <c r="BA47" i="3"/>
  <c r="BA83" i="3"/>
  <c r="BA97" i="3"/>
  <c r="BA86" i="3"/>
  <c r="BA61" i="3"/>
  <c r="BA57" i="3"/>
  <c r="BA88" i="3"/>
  <c r="BC56" i="3"/>
  <c r="BC85" i="3"/>
  <c r="BC57" i="3"/>
  <c r="BC60" i="3"/>
  <c r="BD92" i="3"/>
  <c r="CJ181" i="1" s="1"/>
  <c r="BD50" i="3"/>
  <c r="CJ100" i="1" s="1"/>
  <c r="BD86" i="3"/>
  <c r="BD61" i="3"/>
  <c r="BD85" i="3"/>
  <c r="CJ173" i="1" s="1"/>
  <c r="BD73" i="3"/>
  <c r="BQ47" i="3"/>
  <c r="BQ48" i="3"/>
  <c r="BQ50" i="3"/>
  <c r="BQ54" i="3"/>
  <c r="BQ55" i="3"/>
  <c r="BQ57" i="3"/>
  <c r="BQ60" i="3"/>
  <c r="BQ73" i="3"/>
  <c r="BQ88" i="3"/>
  <c r="BH65" i="3"/>
  <c r="BH95" i="3"/>
  <c r="BH83" i="3"/>
  <c r="BH73" i="3"/>
  <c r="BH57" i="3"/>
  <c r="BH60" i="3"/>
  <c r="BH79" i="3"/>
  <c r="BH71" i="3"/>
  <c r="BH58" i="3"/>
  <c r="BH69" i="3"/>
  <c r="BH67" i="3"/>
  <c r="BH49" i="3"/>
  <c r="BH85" i="3"/>
  <c r="BH50" i="3"/>
  <c r="BH94" i="3"/>
  <c r="BH88" i="3"/>
  <c r="BH74" i="3"/>
  <c r="BH92" i="3"/>
  <c r="BH90" i="3"/>
  <c r="BH80" i="3"/>
  <c r="BH82" i="3"/>
  <c r="BH84" i="3"/>
  <c r="BH48" i="3"/>
  <c r="BH56" i="3"/>
  <c r="BL77" i="3"/>
  <c r="BL83" i="3"/>
  <c r="BL58" i="3"/>
  <c r="BL55" i="3"/>
  <c r="BL49" i="3"/>
  <c r="BL47" i="3"/>
  <c r="BL71" i="3"/>
  <c r="BL64" i="3"/>
  <c r="BL93" i="3"/>
  <c r="BL66" i="3"/>
  <c r="BL68" i="3"/>
  <c r="BL57" i="3"/>
  <c r="BL76" i="3"/>
  <c r="BL78" i="3"/>
  <c r="BL60" i="3"/>
  <c r="BL62" i="3"/>
  <c r="BL70" i="3"/>
  <c r="BL96" i="3"/>
  <c r="BL74" i="3"/>
  <c r="BL80" i="3"/>
  <c r="BL82" i="3"/>
  <c r="BL92" i="3"/>
  <c r="BL94" i="3"/>
  <c r="BL67" i="3"/>
  <c r="BL89" i="3"/>
  <c r="BL48" i="3"/>
  <c r="BL91" i="3"/>
  <c r="BL75" i="3"/>
  <c r="BL65" i="3"/>
  <c r="BL59" i="3"/>
  <c r="BL56" i="3"/>
  <c r="BL87" i="3"/>
  <c r="BL79" i="3"/>
  <c r="BL69" i="3"/>
  <c r="BL61" i="3"/>
  <c r="BE66" i="3"/>
  <c r="BE94" i="3"/>
  <c r="BE63" i="3"/>
  <c r="BE83" i="3"/>
  <c r="BE86" i="3"/>
  <c r="BE95" i="3"/>
  <c r="BE84" i="3"/>
  <c r="BE78" i="3"/>
  <c r="BE72" i="3"/>
  <c r="BE80" i="3"/>
  <c r="BE93" i="3"/>
  <c r="BE60" i="3"/>
  <c r="BE50" i="3"/>
  <c r="CK100" i="1" s="1"/>
  <c r="BE76" i="3"/>
  <c r="BE68" i="3"/>
  <c r="BE87" i="3"/>
  <c r="BE57" i="3"/>
  <c r="BE71" i="3"/>
  <c r="BE61" i="3"/>
  <c r="BE48" i="3"/>
  <c r="BE70" i="3"/>
  <c r="BE88" i="3"/>
  <c r="BE92" i="3"/>
  <c r="BE97" i="3"/>
  <c r="BE64" i="3"/>
  <c r="BI82" i="3"/>
  <c r="BI68" i="3"/>
  <c r="BI62" i="3"/>
  <c r="BI70" i="3"/>
  <c r="BI58" i="3"/>
  <c r="BI90" i="3"/>
  <c r="BI94" i="3"/>
  <c r="BI47" i="3"/>
  <c r="BI57" i="3"/>
  <c r="BI54" i="3"/>
  <c r="BI81" i="3"/>
  <c r="BI55" i="3"/>
  <c r="BI59" i="3"/>
  <c r="BI66" i="3"/>
  <c r="BI85" i="3"/>
  <c r="BI76" i="3"/>
  <c r="BI67" i="3"/>
  <c r="BF89" i="3"/>
  <c r="CL179" i="1" s="1"/>
  <c r="CL209" i="1" s="1"/>
  <c r="BF71" i="3"/>
  <c r="BF65" i="3"/>
  <c r="CL176" i="1" s="1"/>
  <c r="BF47" i="3"/>
  <c r="BF92" i="3"/>
  <c r="CL181" i="1" s="1"/>
  <c r="BF94" i="3"/>
  <c r="BF76" i="3"/>
  <c r="BF61" i="3"/>
  <c r="BF59" i="3"/>
  <c r="BF78" i="3"/>
  <c r="CL168" i="1" s="1"/>
  <c r="BF49" i="3"/>
  <c r="CL99" i="1" s="1"/>
  <c r="BF54" i="3"/>
  <c r="BF66" i="3"/>
  <c r="CL177" i="1" s="1"/>
  <c r="BF80" i="3"/>
  <c r="CL185" i="1" s="1"/>
  <c r="BF82" i="3"/>
  <c r="CL171" i="1" s="1"/>
  <c r="CL206" i="1" s="1"/>
  <c r="BF93" i="3"/>
  <c r="BF85" i="3"/>
  <c r="CL173" i="1" s="1"/>
  <c r="BQ93" i="3"/>
  <c r="BQ91" i="3"/>
  <c r="BQ68" i="3"/>
  <c r="BQ89" i="3"/>
  <c r="BQ70" i="3"/>
  <c r="BQ86" i="3"/>
  <c r="BQ84" i="3"/>
  <c r="BQ79" i="3"/>
  <c r="BQ76" i="3"/>
  <c r="BQ72" i="3"/>
  <c r="BQ63" i="3"/>
  <c r="BQ74" i="3"/>
  <c r="BQ97" i="3"/>
  <c r="BQ94" i="3"/>
  <c r="BQ92" i="3"/>
  <c r="BQ90" i="3"/>
  <c r="BQ67" i="3"/>
  <c r="BQ64" i="3"/>
  <c r="BQ66" i="3"/>
  <c r="BQ71" i="3"/>
  <c r="BQ80" i="3"/>
  <c r="BQ81" i="3"/>
  <c r="BQ82" i="3"/>
  <c r="BQ83" i="3"/>
  <c r="BQ69" i="3"/>
  <c r="BQ75" i="3"/>
  <c r="BQ78" i="3"/>
  <c r="BQ87" i="3"/>
  <c r="BQ96" i="3"/>
  <c r="BQ95" i="3"/>
  <c r="BU78" i="3"/>
  <c r="BU72" i="3"/>
  <c r="BU74" i="3"/>
  <c r="BU75" i="3"/>
  <c r="BU76" i="3"/>
  <c r="BU87" i="3"/>
  <c r="BR62" i="3"/>
  <c r="BR70" i="3"/>
  <c r="BR89" i="3"/>
  <c r="BR65" i="3"/>
  <c r="BR92" i="3"/>
  <c r="BR93" i="3"/>
  <c r="BR91" i="3"/>
  <c r="BR50" i="3"/>
  <c r="BR58" i="3"/>
  <c r="BR63" i="3"/>
  <c r="BR54" i="3"/>
  <c r="BR57" i="3"/>
  <c r="BV64" i="3"/>
  <c r="BV71" i="3"/>
  <c r="BV59" i="3"/>
  <c r="BV75" i="3"/>
  <c r="BV56" i="3"/>
  <c r="BV77" i="3"/>
  <c r="BV49" i="3"/>
  <c r="BV47" i="3"/>
  <c r="BV65" i="3"/>
  <c r="BV81" i="3"/>
  <c r="BV60" i="3"/>
  <c r="BV83" i="3"/>
  <c r="BV85" i="3"/>
  <c r="BT74" i="3"/>
  <c r="BT69" i="3"/>
  <c r="BT61" i="3"/>
  <c r="BT50" i="3"/>
  <c r="BT94" i="3"/>
  <c r="BT93" i="3"/>
  <c r="BT92" i="3"/>
  <c r="BT75" i="3"/>
  <c r="BT80" i="3"/>
  <c r="BT84" i="3"/>
  <c r="BT91" i="3"/>
  <c r="BT90" i="3"/>
  <c r="BT73" i="3"/>
  <c r="BN88" i="3"/>
  <c r="BN78" i="3"/>
  <c r="BN92" i="3"/>
  <c r="BN65" i="3"/>
  <c r="BN76" i="3"/>
  <c r="BO97" i="3"/>
  <c r="BO49" i="3"/>
  <c r="BO55" i="3"/>
  <c r="BO59" i="3"/>
  <c r="BO63" i="3"/>
  <c r="BO66" i="3"/>
  <c r="BO68" i="3"/>
  <c r="BO71" i="3"/>
  <c r="BO75" i="3"/>
  <c r="BO76" i="3"/>
  <c r="BO80" i="3"/>
  <c r="BO81" i="3"/>
  <c r="BO84" i="3"/>
  <c r="BO88" i="3"/>
  <c r="BO89" i="3"/>
  <c r="BO94" i="3"/>
  <c r="BO50" i="3"/>
  <c r="BO57" i="3"/>
  <c r="BO58" i="3"/>
  <c r="BO62" i="3"/>
  <c r="BO65" i="3"/>
  <c r="BO67" i="3"/>
  <c r="BO70" i="3"/>
  <c r="BO72" i="3"/>
  <c r="BO74" i="3"/>
  <c r="BO77" i="3"/>
  <c r="BO79" i="3"/>
  <c r="BO82" i="3"/>
  <c r="BO87" i="3"/>
  <c r="BO90" i="3"/>
  <c r="BO92" i="3"/>
  <c r="BO95" i="3"/>
  <c r="BS48" i="3"/>
  <c r="BS71" i="3"/>
  <c r="BS80" i="3"/>
  <c r="BS63" i="3"/>
  <c r="BS83" i="3"/>
  <c r="BS84" i="3"/>
  <c r="BS85" i="3"/>
  <c r="BS73" i="3"/>
  <c r="BS88" i="3"/>
  <c r="BS68" i="3"/>
  <c r="BS90" i="3"/>
  <c r="BS75" i="3"/>
  <c r="BS59" i="3"/>
  <c r="BS65" i="3"/>
  <c r="BS95" i="3"/>
  <c r="BS60" i="3"/>
  <c r="BS55" i="3"/>
  <c r="BS78" i="3"/>
  <c r="BS47" i="3"/>
  <c r="BS77" i="3"/>
  <c r="BS97" i="3"/>
  <c r="BS96" i="3"/>
  <c r="BS93" i="3"/>
  <c r="BS92" i="3"/>
  <c r="BS91" i="3"/>
  <c r="BS86" i="3"/>
  <c r="BS82" i="3"/>
  <c r="BS72" i="3"/>
  <c r="BS69" i="3"/>
  <c r="BS64" i="3"/>
  <c r="BS61" i="3"/>
  <c r="BS57" i="3"/>
  <c r="BS56" i="3"/>
  <c r="BS50" i="3"/>
  <c r="BF95" i="3"/>
  <c r="CL190" i="1" s="1"/>
  <c r="BF91" i="3"/>
  <c r="CL180" i="1" s="1"/>
  <c r="BF97" i="3"/>
  <c r="BU49" i="3"/>
  <c r="BU56" i="3"/>
  <c r="BU57" i="3"/>
  <c r="BU59" i="3"/>
  <c r="BU60" i="3"/>
  <c r="BU62" i="3"/>
  <c r="BU71" i="3"/>
  <c r="BU67" i="3"/>
  <c r="BU69" i="3"/>
  <c r="BU82" i="3"/>
  <c r="BU80" i="3"/>
  <c r="BU73" i="3"/>
  <c r="BU86" i="3"/>
  <c r="BU83" i="3"/>
  <c r="BU96" i="3"/>
  <c r="BU77" i="3"/>
  <c r="BU85" i="3"/>
  <c r="BU89" i="3"/>
  <c r="BU90" i="3"/>
  <c r="BU91" i="3"/>
  <c r="BU92" i="3"/>
  <c r="BU93" i="3"/>
  <c r="BU94" i="3"/>
  <c r="BU95" i="3"/>
  <c r="BU97" i="3"/>
  <c r="BU65" i="3"/>
  <c r="BU84" i="3"/>
  <c r="BU81" i="3"/>
  <c r="BU88" i="3"/>
  <c r="BU64" i="3"/>
  <c r="BU70" i="3"/>
  <c r="BR81" i="3"/>
  <c r="BR88" i="3"/>
  <c r="BR86" i="3"/>
  <c r="BR48" i="3"/>
  <c r="BR49" i="3"/>
  <c r="BR78" i="3"/>
  <c r="BR76" i="3"/>
  <c r="BR55" i="3"/>
  <c r="BR64" i="3"/>
  <c r="BR74" i="3"/>
  <c r="BR72" i="3"/>
  <c r="BR59" i="3"/>
  <c r="BR60" i="3"/>
  <c r="BR75" i="3"/>
  <c r="BR47" i="3"/>
  <c r="BR95" i="3"/>
  <c r="BR85" i="3"/>
  <c r="BR66" i="3"/>
  <c r="BR84" i="3"/>
  <c r="BR82" i="3"/>
  <c r="BR80" i="3"/>
  <c r="BR77" i="3"/>
  <c r="BR69" i="3"/>
  <c r="BR96" i="3"/>
  <c r="BR90" i="3"/>
  <c r="BR94" i="3"/>
  <c r="BR97" i="3"/>
  <c r="BR73" i="3"/>
  <c r="BR79" i="3"/>
  <c r="BR83" i="3"/>
  <c r="BR87" i="3"/>
  <c r="BR68" i="3"/>
  <c r="BR67" i="3"/>
  <c r="BV62" i="3"/>
  <c r="BV50" i="3"/>
  <c r="BV79" i="3"/>
  <c r="BV54" i="3"/>
  <c r="BV57" i="3"/>
  <c r="BV95" i="3"/>
  <c r="BV72" i="3"/>
  <c r="BV67" i="3"/>
  <c r="BV93" i="3"/>
  <c r="BV68" i="3"/>
  <c r="BV91" i="3"/>
  <c r="BV90" i="3"/>
  <c r="BV88" i="3"/>
  <c r="BV84" i="3"/>
  <c r="BV80" i="3"/>
  <c r="BV76" i="3"/>
  <c r="BV58" i="3"/>
  <c r="BV61" i="3"/>
  <c r="BV74" i="3"/>
  <c r="BV78" i="3"/>
  <c r="BV82" i="3"/>
  <c r="BV86" i="3"/>
  <c r="BV89" i="3"/>
  <c r="BV92" i="3"/>
  <c r="BV94" i="3"/>
  <c r="BV96" i="3"/>
  <c r="BV63" i="3"/>
  <c r="BV55" i="3"/>
  <c r="BV70" i="3"/>
  <c r="BV69" i="3"/>
  <c r="BV97" i="3"/>
  <c r="BV73" i="3"/>
  <c r="BV87" i="3"/>
  <c r="BV66" i="3"/>
  <c r="BT71" i="3"/>
  <c r="BT68" i="3"/>
  <c r="BT63" i="3"/>
  <c r="BT58" i="3"/>
  <c r="BT59" i="3"/>
  <c r="BT67" i="3"/>
  <c r="BT72" i="3"/>
  <c r="BT76" i="3"/>
  <c r="BT77" i="3"/>
  <c r="BT88" i="3"/>
  <c r="BT96" i="3"/>
  <c r="BT64" i="3"/>
  <c r="BT70" i="3"/>
  <c r="BT57" i="3"/>
  <c r="BT47" i="3"/>
  <c r="BT56" i="3"/>
  <c r="BT55" i="3"/>
  <c r="BT78" i="3"/>
  <c r="BT79" i="3"/>
  <c r="BT81" i="3"/>
  <c r="BT82" i="3"/>
  <c r="BT65" i="3"/>
  <c r="BT83" i="3"/>
  <c r="BT85" i="3"/>
  <c r="BT86" i="3"/>
  <c r="BT87" i="3"/>
  <c r="BT54" i="3"/>
  <c r="BT60" i="3"/>
  <c r="BT62" i="3"/>
  <c r="BT89" i="3"/>
  <c r="BT48" i="3"/>
  <c r="BT95" i="3"/>
  <c r="BT97" i="3"/>
  <c r="BT66" i="3"/>
  <c r="BN57" i="3"/>
  <c r="BN86" i="3"/>
  <c r="BN82" i="3"/>
  <c r="BN77" i="3"/>
  <c r="BN79" i="3"/>
  <c r="BN89" i="3"/>
  <c r="BN67" i="3"/>
  <c r="BN95" i="3"/>
  <c r="BN59" i="3"/>
  <c r="BN80" i="3"/>
  <c r="BN50" i="3"/>
  <c r="BN54" i="3"/>
  <c r="BN93" i="3"/>
  <c r="BN75" i="3"/>
  <c r="BN64" i="3"/>
  <c r="BN61" i="3"/>
  <c r="BN55" i="3"/>
  <c r="BN90" i="3"/>
  <c r="BN48" i="3"/>
  <c r="BN58" i="3"/>
  <c r="BN60" i="3"/>
  <c r="BN62" i="3"/>
  <c r="BN74" i="3"/>
  <c r="BN94" i="3"/>
  <c r="BN71" i="3"/>
  <c r="BN96" i="3"/>
  <c r="BN47" i="3"/>
  <c r="BN56" i="3"/>
  <c r="BN66" i="3"/>
  <c r="BN68" i="3"/>
  <c r="BN70" i="3"/>
  <c r="BN72" i="3"/>
  <c r="BN63" i="3"/>
  <c r="BN69" i="3"/>
  <c r="BN73" i="3"/>
  <c r="BN81" i="3"/>
  <c r="BN83" i="3"/>
  <c r="BN85" i="3"/>
  <c r="BN87" i="3"/>
  <c r="BN91" i="3"/>
  <c r="BN97" i="3"/>
  <c r="BP54" i="3"/>
  <c r="BP69" i="3"/>
  <c r="BP95" i="3"/>
  <c r="BP90" i="3"/>
  <c r="BP75" i="3"/>
  <c r="BP74" i="3"/>
  <c r="BP79" i="3"/>
  <c r="BP82" i="3"/>
  <c r="BP85" i="3"/>
  <c r="BF81" i="3"/>
  <c r="CL170" i="1" s="1"/>
  <c r="CL205" i="1" s="1"/>
  <c r="BF67" i="3"/>
  <c r="BF77" i="3"/>
  <c r="CL166" i="1" s="1"/>
  <c r="BF73" i="3"/>
  <c r="BF69" i="3"/>
  <c r="BF55" i="3"/>
  <c r="BF48" i="3"/>
  <c r="BF75" i="3"/>
  <c r="AA112" i="2"/>
  <c r="Z99" i="1" s="1"/>
  <c r="AA111" i="2"/>
  <c r="AA113" i="2"/>
  <c r="Z100" i="1" s="1"/>
  <c r="Y112" i="2"/>
  <c r="X99" i="1" s="1"/>
  <c r="Y111" i="2"/>
  <c r="BO47" i="3"/>
  <c r="BO48" i="3"/>
  <c r="BO69" i="3"/>
  <c r="BO54" i="3"/>
  <c r="BO85" i="3"/>
  <c r="BO56" i="3"/>
  <c r="BO73" i="3"/>
  <c r="BO60" i="3"/>
  <c r="BO61" i="3"/>
  <c r="BO86" i="3"/>
  <c r="BO64" i="3"/>
  <c r="BO83" i="3"/>
  <c r="BO78" i="3"/>
  <c r="BO91" i="3"/>
  <c r="BO93" i="3"/>
  <c r="BO96" i="3"/>
  <c r="BS62" i="3"/>
  <c r="BS66" i="3"/>
  <c r="BS67" i="3"/>
  <c r="BS70" i="3"/>
  <c r="BS74" i="3"/>
  <c r="BS76" i="3"/>
  <c r="BS79" i="3"/>
  <c r="BS81" i="3"/>
  <c r="BS87" i="3"/>
  <c r="BS89" i="3"/>
  <c r="BS49" i="3"/>
  <c r="BS54" i="3"/>
  <c r="BS94" i="3"/>
  <c r="BS58" i="3"/>
  <c r="BP55" i="3"/>
  <c r="BP63" i="3"/>
  <c r="BP65" i="3"/>
  <c r="BG82" i="3"/>
  <c r="BG68" i="3"/>
  <c r="BG48" i="3"/>
  <c r="BG62" i="3"/>
  <c r="BG47" i="3"/>
  <c r="BG84" i="3"/>
  <c r="BG90" i="3"/>
  <c r="BH97" i="3"/>
  <c r="BH93" i="3"/>
  <c r="BH91" i="3"/>
  <c r="BH89" i="3"/>
  <c r="BL54" i="3"/>
  <c r="BL95" i="3"/>
  <c r="BL85" i="3"/>
  <c r="BL73" i="3"/>
  <c r="BL50" i="3"/>
  <c r="BE49" i="3"/>
  <c r="CK99" i="1" s="1"/>
  <c r="BE47" i="3"/>
  <c r="BE79" i="3"/>
  <c r="BE54" i="3"/>
  <c r="BE89" i="3"/>
  <c r="BE58" i="3"/>
  <c r="BE91" i="3"/>
  <c r="BE65" i="3"/>
  <c r="BE59" i="3"/>
  <c r="BE67" i="3"/>
  <c r="BE69" i="3"/>
  <c r="BE73" i="3"/>
  <c r="BE77" i="3"/>
  <c r="BE81" i="3"/>
  <c r="BI63" i="3"/>
  <c r="BI65" i="3"/>
  <c r="BI71" i="3"/>
  <c r="BI56" i="3"/>
  <c r="BI75" i="3"/>
  <c r="BI79" i="3"/>
  <c r="BI77" i="3"/>
  <c r="BI60" i="3"/>
  <c r="BI87" i="3"/>
  <c r="BI91" i="3"/>
  <c r="BI61" i="3"/>
  <c r="BI50" i="3"/>
  <c r="BM69" i="3"/>
  <c r="BM75" i="3"/>
  <c r="BM47" i="3"/>
  <c r="BM54" i="3"/>
  <c r="BM85" i="3"/>
  <c r="BM87" i="3"/>
  <c r="BM58" i="3"/>
  <c r="BM83" i="3"/>
  <c r="BM63" i="3"/>
  <c r="BM89" i="3"/>
  <c r="BM55" i="3"/>
  <c r="BF68" i="3"/>
  <c r="CL160" i="1" s="1"/>
  <c r="BF74" i="3"/>
  <c r="CL163" i="1" s="1"/>
  <c r="BF58" i="3"/>
  <c r="CL145" i="1" s="1"/>
  <c r="BF64" i="3"/>
  <c r="CL175" i="1" s="1"/>
  <c r="BF62" i="3"/>
  <c r="CL150" i="1" s="1"/>
  <c r="BF57" i="3"/>
  <c r="CL144" i="1" s="1"/>
  <c r="BF96" i="3"/>
  <c r="CL189" i="1" s="1"/>
  <c r="BF72" i="3"/>
  <c r="CL161" i="1" s="1"/>
  <c r="BF70" i="3"/>
  <c r="CL159" i="1" s="1"/>
  <c r="BF56" i="3"/>
  <c r="CL143" i="1" s="1"/>
  <c r="CL146" i="1" s="1"/>
  <c r="BF50" i="3"/>
  <c r="CL100" i="1" s="1"/>
  <c r="BJ49" i="3"/>
  <c r="BJ74" i="3"/>
  <c r="BJ82" i="3"/>
  <c r="BJ84" i="3"/>
  <c r="BJ47" i="3"/>
  <c r="BJ58" i="3"/>
  <c r="BJ60" i="3"/>
  <c r="BJ66" i="3"/>
  <c r="BJ68" i="3"/>
  <c r="BJ70" i="3"/>
  <c r="BJ72" i="3"/>
  <c r="BJ76" i="3"/>
  <c r="BJ78" i="3"/>
  <c r="BJ80" i="3"/>
  <c r="BJ96" i="3"/>
  <c r="BJ95" i="3"/>
  <c r="BJ89" i="3"/>
  <c r="BJ93" i="3"/>
  <c r="BJ97" i="3"/>
  <c r="BJ87" i="3"/>
  <c r="BJ91" i="3"/>
  <c r="BJ54" i="3"/>
  <c r="BJ48" i="3"/>
  <c r="BJ55" i="3"/>
  <c r="BJ62" i="3"/>
  <c r="BJ64" i="3"/>
  <c r="BJ92" i="3"/>
  <c r="BJ94" i="3"/>
  <c r="BJ50" i="3"/>
  <c r="BJ57" i="3"/>
  <c r="BJ61" i="3"/>
  <c r="BJ63" i="3"/>
  <c r="BJ65" i="3"/>
  <c r="BJ67" i="3"/>
  <c r="BJ69" i="3"/>
  <c r="BJ71" i="3"/>
  <c r="BJ73" i="3"/>
  <c r="BJ75" i="3"/>
  <c r="BJ77" i="3"/>
  <c r="BJ79" i="3"/>
  <c r="BJ81" i="3"/>
  <c r="BJ83" i="3"/>
  <c r="BJ85" i="3"/>
  <c r="BK73" i="3"/>
  <c r="BK81" i="3"/>
  <c r="BK69" i="3"/>
  <c r="BK82" i="3"/>
  <c r="BK77" i="3"/>
  <c r="BK55" i="3"/>
  <c r="BK88" i="3"/>
  <c r="BK83" i="3"/>
  <c r="BK75" i="3"/>
  <c r="BK59" i="3"/>
  <c r="BK67" i="3"/>
  <c r="BK58" i="3"/>
  <c r="BK48" i="3"/>
  <c r="BK85" i="3"/>
  <c r="BK80" i="3"/>
  <c r="BK66" i="3"/>
  <c r="BK60" i="3"/>
  <c r="BK87" i="3"/>
  <c r="BK62" i="3"/>
  <c r="BK76" i="3"/>
  <c r="BK86" i="3"/>
  <c r="BK90" i="3"/>
  <c r="BK57" i="3"/>
  <c r="BK92" i="3"/>
  <c r="BK94" i="3"/>
  <c r="BK56" i="3"/>
  <c r="BK95" i="3"/>
  <c r="BK91" i="3"/>
  <c r="BK54" i="3"/>
  <c r="BK49" i="3"/>
  <c r="BK65" i="3"/>
  <c r="BK97" i="3"/>
  <c r="BK47" i="3"/>
  <c r="BK96" i="3"/>
  <c r="BK63" i="3"/>
  <c r="BK71" i="3"/>
  <c r="BK79" i="3"/>
  <c r="BK89" i="3"/>
  <c r="BK93" i="3"/>
  <c r="BK61" i="3"/>
  <c r="GT14" i="4" a="1"/>
  <c r="FK15" i="4" a="1"/>
  <c r="GE15" i="4" a="1"/>
  <c r="FM5" i="4" a="1"/>
  <c r="FS5" i="4" a="1"/>
  <c r="GC5" i="4" a="1"/>
  <c r="FL5" i="4" a="1"/>
  <c r="FP5" i="4" a="1"/>
  <c r="GB5" i="4" a="1"/>
  <c r="GQ5" i="4" a="1"/>
  <c r="HG5" i="4" a="1"/>
  <c r="FX6" i="4" a="1"/>
  <c r="GN6" i="4" a="1"/>
  <c r="FJ7" i="4" a="1"/>
  <c r="GH7" i="4" a="1"/>
  <c r="HF7" i="4" a="1"/>
  <c r="GR5" i="4" a="1"/>
  <c r="FN6" i="4" a="1"/>
  <c r="GL6" i="4" a="1"/>
  <c r="GY6" i="4" a="1"/>
  <c r="FU7" i="4" a="1"/>
  <c r="GS7" i="4" a="1"/>
  <c r="FO8" i="4" a="1"/>
  <c r="FY8" i="4" a="1"/>
  <c r="GK8" i="4" a="1"/>
  <c r="GU8" i="4" a="1"/>
  <c r="GM5" i="4" a="1"/>
  <c r="FI6" i="4" a="1"/>
  <c r="FG6" i="4" a="1"/>
  <c r="HH6" i="4" a="1"/>
  <c r="GQ7" i="4" a="1"/>
  <c r="FG9" i="4" a="1"/>
  <c r="GE9" i="4" a="1"/>
  <c r="GH6" i="4" a="1"/>
  <c r="FQ7" i="4" a="1"/>
  <c r="HH7" i="4" a="1"/>
  <c r="GB8" i="4" a="1"/>
  <c r="GZ8" i="4" a="1"/>
  <c r="FR9" i="4" a="1"/>
  <c r="JT9" i="4" s="1"/>
  <c r="GH9" i="4" a="1"/>
  <c r="GX9" i="4" a="1"/>
  <c r="HH9" i="4" a="1"/>
  <c r="KH9" i="4" s="1"/>
  <c r="FR11" i="4" a="1"/>
  <c r="FZ11" i="4" a="1"/>
  <c r="FW6" i="4" a="1"/>
  <c r="FZ6" i="4" a="1"/>
  <c r="HE8" i="4" a="1"/>
  <c r="GI9" i="4" a="1"/>
  <c r="GX11" i="4" a="1"/>
  <c r="FT12" i="4" a="1"/>
  <c r="GJ12" i="4" a="1"/>
  <c r="HE12" i="4" a="1"/>
  <c r="GA13" i="4" a="1"/>
  <c r="GQ13" i="4" a="1"/>
  <c r="FH14" i="4" a="1"/>
  <c r="GF14" i="4" a="1"/>
  <c r="HA14" i="4" a="1"/>
  <c r="FR15" i="4" a="1"/>
  <c r="FT7" i="4" a="1"/>
  <c r="GH8" i="4" a="1"/>
  <c r="FY9" i="4" a="1"/>
  <c r="HA9" i="4" a="1"/>
  <c r="FO5" i="4" a="1"/>
  <c r="GA5" i="4" a="1"/>
  <c r="FH5" i="4" a="1"/>
  <c r="FV5" i="4" a="1"/>
  <c r="GH5" i="4" a="1"/>
  <c r="HB5" i="4" a="1"/>
  <c r="GC6" i="4" a="1"/>
  <c r="HD6" i="4" a="1"/>
  <c r="GE7" i="4" a="1"/>
  <c r="GX7" i="4" a="1"/>
  <c r="GW5" i="4" a="1"/>
  <c r="FS6" i="4" a="1"/>
  <c r="GQ6" i="4" a="1"/>
  <c r="HG6" i="4" a="1"/>
  <c r="GC7" i="4" a="1"/>
  <c r="HA7" i="4" a="1"/>
  <c r="FS8" i="4" a="1"/>
  <c r="GE8" i="4" a="1"/>
  <c r="GQ8" i="4" a="1"/>
  <c r="HC8" i="4" a="1"/>
  <c r="HC5" i="4" a="1"/>
  <c r="FY6" i="4" a="1"/>
  <c r="GG6" i="4" a="1"/>
  <c r="GA7" i="4" a="1"/>
  <c r="FL9" i="4" a="1"/>
  <c r="JR9" i="4" s="1"/>
  <c r="GJ9" i="4" a="1"/>
  <c r="JZ9" i="4" s="1"/>
  <c r="GX6" i="4" a="1"/>
  <c r="GR7" i="4" a="1"/>
  <c r="FT8" i="4" a="1"/>
  <c r="GR8" i="4" a="1"/>
  <c r="FM9" i="4" a="1"/>
  <c r="GP9" i="4" a="1"/>
  <c r="KB9" i="4" s="1"/>
  <c r="HB9" i="4" a="1"/>
  <c r="KF9" i="4" s="1"/>
  <c r="FL11" i="4" a="1"/>
  <c r="GB11" i="4" a="1"/>
  <c r="GJ6" i="4" a="1"/>
  <c r="GD7" i="4" a="1"/>
  <c r="FX9" i="4" a="1"/>
  <c r="JV9" i="4" s="1"/>
  <c r="GU11" i="4" a="1"/>
  <c r="FQ12" i="4" a="1"/>
  <c r="GO12" i="4" a="1"/>
  <c r="FK13" i="4" a="1"/>
  <c r="GI13" i="4" a="1"/>
  <c r="HG13" i="4" a="1"/>
  <c r="GC14" i="4" a="1"/>
  <c r="HD14" i="4" a="1"/>
  <c r="FW15" i="4" a="1"/>
  <c r="GO7" i="4" a="1"/>
  <c r="GX8" i="4" a="1"/>
  <c r="GS9" i="4" a="1"/>
  <c r="KC9" i="4" s="1"/>
  <c r="FG5" i="4" a="1"/>
  <c r="FU5" i="4" a="1"/>
  <c r="GG5" i="4" a="1"/>
  <c r="FX5" i="4" a="1"/>
  <c r="GL5" i="4" a="1"/>
  <c r="FH6" i="4" a="1"/>
  <c r="GF6" i="4" a="1"/>
  <c r="HA6" i="4" a="1"/>
  <c r="FW7" i="4" a="1"/>
  <c r="GU7" i="4" a="1"/>
  <c r="GO5" i="4" a="1"/>
  <c r="FK6" i="4" a="1"/>
  <c r="GI6" i="4" a="1"/>
  <c r="HB6" i="4" a="1"/>
  <c r="FX7" i="4" a="1"/>
  <c r="GV7" i="4" a="1"/>
  <c r="FQ8" i="4" a="1"/>
  <c r="GC8" i="4" a="1"/>
  <c r="GM8" i="4" a="1"/>
  <c r="GY8" i="4" a="1"/>
  <c r="GX5" i="4" a="1"/>
  <c r="FQ6" i="4" a="1"/>
  <c r="GB6" i="4" a="1"/>
  <c r="FV7" i="4" a="1"/>
  <c r="HF8" i="4" a="1"/>
  <c r="GB9" i="4" a="1"/>
  <c r="GM6" i="4" a="1"/>
  <c r="GB7" i="4" a="1"/>
  <c r="FP8" i="4" a="1"/>
  <c r="GN8" i="4" a="1"/>
  <c r="FJ9" i="4" a="1"/>
  <c r="GK9" i="4" a="1"/>
  <c r="GZ9" i="4" a="1"/>
  <c r="FJ11" i="4" a="1"/>
  <c r="FV11" i="4" a="1"/>
  <c r="GS5" i="4" a="1"/>
  <c r="GK5" i="4" a="1"/>
  <c r="FH8" i="4" a="1"/>
  <c r="GH11" i="4" a="1"/>
  <c r="HF11" i="4" a="1"/>
  <c r="GB12" i="4" a="1"/>
  <c r="GW12" i="4" a="1"/>
  <c r="FS13" i="4" a="1"/>
  <c r="GY13" i="4" a="1"/>
  <c r="FU14" i="4" a="1"/>
  <c r="GS14" i="4" a="1"/>
  <c r="FO15" i="4" a="1"/>
  <c r="FI7" i="4" a="1"/>
  <c r="GP8" i="4" a="1"/>
  <c r="GO9" i="4" a="1"/>
  <c r="FI5" i="4" a="1"/>
  <c r="FY5" i="4" a="1"/>
  <c r="GI5" i="4" a="1"/>
  <c r="FT5" i="4" a="1"/>
  <c r="GF5" i="4" a="1"/>
  <c r="GT5" i="4" a="1"/>
  <c r="FP6" i="4" a="1"/>
  <c r="GV6" i="4" a="1"/>
  <c r="FO7" i="4" a="1"/>
  <c r="GP7" i="4" a="1"/>
  <c r="FI8" i="4" a="1"/>
  <c r="HE5" i="4" a="1"/>
  <c r="GD6" i="4" a="1"/>
  <c r="FH7" i="4" a="1"/>
  <c r="GK7" i="4" a="1"/>
  <c r="HD7" i="4" a="1"/>
  <c r="FU8" i="4" a="1"/>
  <c r="GG8" i="4" a="1"/>
  <c r="GS8" i="4" a="1"/>
  <c r="GP5" i="4" a="1"/>
  <c r="FL6" i="4" a="1"/>
  <c r="FR6" i="4" a="1"/>
  <c r="FK7" i="4" a="1"/>
  <c r="HG7" i="4" a="1"/>
  <c r="FW9" i="4" a="1"/>
  <c r="HA5" i="4" a="1"/>
  <c r="HC6" i="4" a="1"/>
  <c r="GW7" i="4" a="1"/>
  <c r="GF8" i="4" a="1"/>
  <c r="HD8" i="4" a="1"/>
  <c r="FZ9" i="4" a="1"/>
  <c r="GT9" i="4" a="1"/>
  <c r="HF9" i="4" a="1"/>
  <c r="FP11" i="4" a="1"/>
  <c r="FX11" i="4" a="1"/>
  <c r="HD5" i="4" a="1"/>
  <c r="GU6" i="4" a="1"/>
  <c r="FH9" i="4" a="1"/>
  <c r="GM11" i="4" a="1"/>
  <c r="FI12" i="4" a="1"/>
  <c r="GG12" i="4" a="1"/>
  <c r="HH12" i="4" a="1"/>
  <c r="GD13" i="4" a="1"/>
  <c r="HB13" i="4" a="1"/>
  <c r="FX14" i="4" a="1"/>
  <c r="GV14" i="4" a="1"/>
  <c r="FZ15" i="4" a="1"/>
  <c r="GZ7" i="4" a="1"/>
  <c r="FI9" i="4" a="1"/>
  <c r="JQ9" i="4" s="1"/>
  <c r="FQ5" i="4" a="1"/>
  <c r="GE5" i="4" a="1"/>
  <c r="FN5" i="4" a="1"/>
  <c r="FZ5" i="4" a="1"/>
  <c r="GJ5" i="4" a="1"/>
  <c r="FM6" i="4" a="1"/>
  <c r="GK6" i="4" a="1"/>
  <c r="FG7" i="4" a="1"/>
  <c r="FZ7" i="4" a="1"/>
  <c r="HC7" i="4" a="1"/>
  <c r="GZ5" i="4" a="1"/>
  <c r="FV6" i="4" a="1"/>
  <c r="GT6" i="4" a="1"/>
  <c r="FM7" i="4" a="1"/>
  <c r="GF7" i="4" a="1"/>
  <c r="FG8" i="4" a="1"/>
  <c r="FW8" i="4" a="1"/>
  <c r="GI8" i="4" a="1"/>
  <c r="GW8" i="4" a="1"/>
  <c r="GU5" i="4" a="1"/>
  <c r="FT6" i="4" a="1"/>
  <c r="GR6" i="4" a="1"/>
  <c r="GL7" i="4" a="1"/>
  <c r="FO9" i="4" a="1"/>
  <c r="JS9" i="4" s="1"/>
  <c r="FJ6" i="4" a="1"/>
  <c r="GG7" i="4" a="1"/>
  <c r="FX8" i="4" a="1"/>
  <c r="GV8" i="4" a="1"/>
  <c r="FU9" i="4" a="1"/>
  <c r="JU9" i="4" s="1"/>
  <c r="GR9" i="4" a="1"/>
  <c r="HD9" i="4" a="1"/>
  <c r="FN11" i="4" a="1"/>
  <c r="GF11" i="4" a="1"/>
  <c r="GZ6" i="4" a="1"/>
  <c r="GY7" i="4" a="1"/>
  <c r="GN9" i="4" a="1"/>
  <c r="HC11" i="4" a="1"/>
  <c r="FY12" i="4" a="1"/>
  <c r="GZ12" i="4" a="1"/>
  <c r="FV13" i="4" a="1"/>
  <c r="GT13" i="4" a="1"/>
  <c r="FP14" i="4" a="1"/>
  <c r="GN14" i="4" a="1"/>
  <c r="FJ15" i="4" a="1"/>
  <c r="GE6" i="4" a="1"/>
  <c r="FZ8" i="4" a="1"/>
  <c r="GD9" i="4" a="1"/>
  <c r="JX9" i="4" s="1"/>
  <c r="FK5" i="4" a="1"/>
  <c r="FW5" i="4" a="1"/>
  <c r="FJ5" i="4" a="1"/>
  <c r="FR5" i="4" a="1"/>
  <c r="GD5" i="4" a="1"/>
  <c r="GY5" i="4" a="1"/>
  <c r="FU6" i="4" a="1"/>
  <c r="GS6" i="4" a="1"/>
  <c r="FR7" i="4" a="1"/>
  <c r="GM7" i="4" a="1"/>
  <c r="FL8" i="4" a="1"/>
  <c r="HH5" i="4" a="1"/>
  <c r="GA6" i="4" a="1"/>
  <c r="FP7" i="4" a="1"/>
  <c r="GN7" i="4" a="1"/>
  <c r="FJ8" i="4" a="1"/>
  <c r="GA8" i="4" a="1"/>
  <c r="GO8" i="4" a="1"/>
  <c r="HA8" i="4" a="1"/>
  <c r="HF5" i="4" a="1"/>
  <c r="GN5" i="4" a="1"/>
  <c r="GW6" i="4" a="1"/>
  <c r="HB7" i="4" a="1"/>
  <c r="FT9" i="4" a="1"/>
  <c r="GM9" i="4" a="1"/>
  <c r="KA9" i="4" s="1"/>
  <c r="FL7" i="4" a="1"/>
  <c r="FK8" i="4" a="1"/>
  <c r="GJ8" i="4" a="1"/>
  <c r="HG8" i="4" a="1"/>
  <c r="GC9" i="4" a="1"/>
  <c r="GV9" i="4" a="1"/>
  <c r="KD9" i="4" s="1"/>
  <c r="FH11" i="4" a="1"/>
  <c r="FT11" i="4" a="1"/>
  <c r="GD11" i="4" a="1"/>
  <c r="GO6" i="4" a="1"/>
  <c r="FS7" i="4" a="1"/>
  <c r="FS9" i="4" a="1"/>
  <c r="GP11" i="4" a="1"/>
  <c r="FL12" i="4" a="1"/>
  <c r="GR12" i="4" a="1"/>
  <c r="FN13" i="4" a="1"/>
  <c r="GL13" i="4" a="1"/>
  <c r="FM14" i="4" a="1"/>
  <c r="GK14" i="4" a="1"/>
  <c r="FG15" i="4" a="1"/>
  <c r="GV5" i="4" a="1"/>
  <c r="FR8" i="4" a="1"/>
  <c r="FN9" i="4" a="1"/>
  <c r="GW9" i="4" a="1"/>
  <c r="HE9" i="4" a="1"/>
  <c r="KG9" i="4" s="1"/>
  <c r="FG11" i="4" a="1"/>
  <c r="FK11" i="4" a="1"/>
  <c r="FO11" i="4" a="1"/>
  <c r="FS11" i="4" a="1"/>
  <c r="FW11" i="4" a="1"/>
  <c r="GA11" i="4" a="1"/>
  <c r="GE11" i="4" a="1"/>
  <c r="GK11" i="4" a="1"/>
  <c r="GN11" i="4" a="1"/>
  <c r="GS11" i="4" a="1"/>
  <c r="GV11" i="4" a="1"/>
  <c r="HA11" i="4" a="1"/>
  <c r="HD11" i="4" a="1"/>
  <c r="FG12" i="4" a="1"/>
  <c r="FJ12" i="4" a="1"/>
  <c r="FO12" i="4" a="1"/>
  <c r="FR12" i="4" a="1"/>
  <c r="FW12" i="4" a="1"/>
  <c r="FZ12" i="4" a="1"/>
  <c r="GE12" i="4" a="1"/>
  <c r="GH12" i="4" a="1"/>
  <c r="GM12" i="4" a="1"/>
  <c r="GP12" i="4" a="1"/>
  <c r="GU12" i="4" a="1"/>
  <c r="GX12" i="4" a="1"/>
  <c r="HC12" i="4" a="1"/>
  <c r="HF12" i="4" a="1"/>
  <c r="FI13" i="4" a="1"/>
  <c r="FL13" i="4" a="1"/>
  <c r="FQ13" i="4" a="1"/>
  <c r="FT13" i="4" a="1"/>
  <c r="FY13" i="4" a="1"/>
  <c r="GB13" i="4" a="1"/>
  <c r="GG13" i="4" a="1"/>
  <c r="GJ13" i="4" a="1"/>
  <c r="GO13" i="4" a="1"/>
  <c r="GR13" i="4" a="1"/>
  <c r="GW13" i="4" a="1"/>
  <c r="GZ13" i="4" a="1"/>
  <c r="HE6" i="4" a="1"/>
  <c r="FN7" i="4" a="1"/>
  <c r="GI7" i="4" a="1"/>
  <c r="GT7" i="4" a="1"/>
  <c r="FM8" i="4" a="1"/>
  <c r="FK9" i="4" a="1"/>
  <c r="FP9" i="4" a="1"/>
  <c r="GA9" i="4" a="1"/>
  <c r="JW9" i="4" s="1"/>
  <c r="GF9" i="4" a="1"/>
  <c r="GI11" i="4" a="1"/>
  <c r="GL11" i="4" a="1"/>
  <c r="GQ11" i="4" a="1"/>
  <c r="GT11" i="4" a="1"/>
  <c r="GY11" i="4" a="1"/>
  <c r="HB11" i="4" a="1"/>
  <c r="HG11" i="4" a="1"/>
  <c r="FH12" i="4" a="1"/>
  <c r="FM12" i="4" a="1"/>
  <c r="FP12" i="4" a="1"/>
  <c r="FU12" i="4" a="1"/>
  <c r="FX12" i="4" a="1"/>
  <c r="GC12" i="4" a="1"/>
  <c r="GF12" i="4" a="1"/>
  <c r="GK12" i="4" a="1"/>
  <c r="GN12" i="4" a="1"/>
  <c r="GS12" i="4" a="1"/>
  <c r="GV12" i="4" a="1"/>
  <c r="HA12" i="4" a="1"/>
  <c r="HD12" i="4" a="1"/>
  <c r="FG13" i="4" a="1"/>
  <c r="FJ13" i="4" a="1"/>
  <c r="FO13" i="4" a="1"/>
  <c r="FR13" i="4" a="1"/>
  <c r="FW13" i="4" a="1"/>
  <c r="FZ13" i="4" a="1"/>
  <c r="GE13" i="4" a="1"/>
  <c r="GH13" i="4" a="1"/>
  <c r="GM13" i="4" a="1"/>
  <c r="GP13" i="4" a="1"/>
  <c r="GU13" i="4" a="1"/>
  <c r="GX13" i="4" a="1"/>
  <c r="HC13" i="4" a="1"/>
  <c r="HF13" i="4" a="1"/>
  <c r="FI14" i="4" a="1"/>
  <c r="FL14" i="4" a="1"/>
  <c r="FQ14" i="4" a="1"/>
  <c r="FT14" i="4" a="1"/>
  <c r="FY14" i="4" a="1"/>
  <c r="GB14" i="4" a="1"/>
  <c r="GG14" i="4" a="1"/>
  <c r="GJ14" i="4" a="1"/>
  <c r="GO14" i="4" a="1"/>
  <c r="GR14" i="4" a="1"/>
  <c r="GW14" i="4" a="1"/>
  <c r="GZ14" i="4" a="1"/>
  <c r="HE14" i="4" a="1"/>
  <c r="HH14" i="4" a="1"/>
  <c r="FO6" i="4" a="1"/>
  <c r="FY7" i="4" a="1"/>
  <c r="FN8" i="4" a="1"/>
  <c r="GT8" i="4" a="1"/>
  <c r="FQ9" i="4" a="1"/>
  <c r="GL9" i="4" a="1"/>
  <c r="HC9" i="4" a="1"/>
  <c r="FQ11" i="4" a="1"/>
  <c r="GG11" i="4" a="1"/>
  <c r="GR11" i="4" a="1"/>
  <c r="FK12" i="4" a="1"/>
  <c r="FV12" i="4" a="1"/>
  <c r="GQ12" i="4" a="1"/>
  <c r="HB12" i="4" a="1"/>
  <c r="FU13" i="4" a="1"/>
  <c r="GF13" i="4" a="1"/>
  <c r="HA13" i="4" a="1"/>
  <c r="FJ14" i="4" a="1"/>
  <c r="FO14" i="4" a="1"/>
  <c r="FZ14" i="4" a="1"/>
  <c r="GE14" i="4" a="1"/>
  <c r="GP14" i="4" a="1"/>
  <c r="GU14" i="4" a="1"/>
  <c r="HF14" i="4" a="1"/>
  <c r="FL15" i="4" a="1"/>
  <c r="FP15" i="4" a="1"/>
  <c r="FS15" i="4" a="1"/>
  <c r="GC15" i="4" a="1"/>
  <c r="GF15" i="4" a="1"/>
  <c r="GH15" i="4" a="1"/>
  <c r="GJ15" i="4" a="1"/>
  <c r="GL15" i="4" a="1"/>
  <c r="GN15" i="4" a="1"/>
  <c r="GP15" i="4" a="1"/>
  <c r="GR15" i="4" a="1"/>
  <c r="GT15" i="4" a="1"/>
  <c r="GV15" i="4" a="1"/>
  <c r="GX15" i="4" a="1"/>
  <c r="GZ15" i="4" a="1"/>
  <c r="HB15" i="4" a="1"/>
  <c r="HD15" i="4" a="1"/>
  <c r="HF15" i="4" a="1"/>
  <c r="HH15" i="4" a="1"/>
  <c r="FH16" i="4" a="1"/>
  <c r="FJ16" i="4" a="1"/>
  <c r="FL16" i="4" a="1"/>
  <c r="JR16" i="4" s="1"/>
  <c r="FN16" i="4" a="1"/>
  <c r="FP16" i="4" a="1"/>
  <c r="FR16" i="4" a="1"/>
  <c r="JT16" i="4" s="1"/>
  <c r="FT16" i="4" a="1"/>
  <c r="FV16" i="4" a="1"/>
  <c r="FX16" i="4" a="1"/>
  <c r="JV16" i="4" s="1"/>
  <c r="FZ16" i="4" a="1"/>
  <c r="GB16" i="4" a="1"/>
  <c r="GD16" i="4" a="1"/>
  <c r="JX16" i="4" s="1"/>
  <c r="GF16" i="4" a="1"/>
  <c r="GH16" i="4" a="1"/>
  <c r="GJ16" i="4" a="1"/>
  <c r="JZ16" i="4" s="1"/>
  <c r="GL16" i="4" a="1"/>
  <c r="GN16" i="4" a="1"/>
  <c r="GP16" i="4" a="1"/>
  <c r="KB16" i="4" s="1"/>
  <c r="GR16" i="4" a="1"/>
  <c r="GT16" i="4" a="1"/>
  <c r="GV16" i="4" a="1"/>
  <c r="KD16" i="4" s="1"/>
  <c r="GX16" i="4" a="1"/>
  <c r="GZ16" i="4" a="1"/>
  <c r="HB16" i="4" a="1"/>
  <c r="KF16" i="4" s="1"/>
  <c r="HD16" i="4" a="1"/>
  <c r="HF16" i="4" a="1"/>
  <c r="HH16" i="4" a="1"/>
  <c r="KH16" i="4" s="1"/>
  <c r="HE7" i="4" a="1"/>
  <c r="GO11" i="4" a="1"/>
  <c r="FS12" i="4" a="1"/>
  <c r="FH13" i="4" a="1"/>
  <c r="FN14" i="4" a="1"/>
  <c r="GD14" i="4" a="1"/>
  <c r="GY14" i="4" a="1"/>
  <c r="FV15" i="4" a="1"/>
  <c r="GP6" i="4" a="1"/>
  <c r="GJ7" i="4" a="1"/>
  <c r="FV8" i="4" a="1"/>
  <c r="HB8" i="4" a="1"/>
  <c r="FV9" i="4" a="1"/>
  <c r="GQ9" i="4" a="1"/>
  <c r="HG9" i="4" a="1"/>
  <c r="FU11" i="4" a="1"/>
  <c r="GJ11" i="4" a="1"/>
  <c r="HE11" i="4" a="1"/>
  <c r="FN12" i="4" a="1"/>
  <c r="GI12" i="4" a="1"/>
  <c r="GT12" i="4" a="1"/>
  <c r="FM13" i="4" a="1"/>
  <c r="FX13" i="4" a="1"/>
  <c r="GS13" i="4" a="1"/>
  <c r="HH13" i="4" a="1"/>
  <c r="FK14" i="4" a="1"/>
  <c r="FV14" i="4" a="1"/>
  <c r="GA14" i="4" a="1"/>
  <c r="GL14" i="4" a="1"/>
  <c r="GQ14" i="4" a="1"/>
  <c r="HB14" i="4" a="1"/>
  <c r="HG14" i="4" a="1"/>
  <c r="FI15" i="4" a="1"/>
  <c r="FM15" i="4" a="1"/>
  <c r="FT15" i="4" a="1"/>
  <c r="FX15" i="4" a="1"/>
  <c r="GA15" i="4" a="1"/>
  <c r="GD15" i="4" a="1"/>
  <c r="FM11" i="4" a="1"/>
  <c r="GD12" i="4" a="1"/>
  <c r="GC13" i="4" a="1"/>
  <c r="HE13" i="4" a="1"/>
  <c r="GI14" i="4" a="1"/>
  <c r="FH15" i="4" a="1"/>
  <c r="FY15" i="4" a="1"/>
  <c r="HF6" i="4" a="1"/>
  <c r="GD8" i="4" a="1"/>
  <c r="HH8" i="4" a="1"/>
  <c r="GU9" i="4" a="1"/>
  <c r="FI11" i="4" a="1"/>
  <c r="FY11" i="4" a="1"/>
  <c r="GW11" i="4" a="1"/>
  <c r="HH11" i="4" a="1"/>
  <c r="GA12" i="4" a="1"/>
  <c r="GL12" i="4" a="1"/>
  <c r="HG12" i="4" a="1"/>
  <c r="FP13" i="4" a="1"/>
  <c r="GK13" i="4" a="1"/>
  <c r="GV13" i="4" a="1"/>
  <c r="HD13" i="4" a="1"/>
  <c r="FG14" i="4" a="1"/>
  <c r="FR14" i="4" a="1"/>
  <c r="FW14" i="4" a="1"/>
  <c r="GH14" i="4" a="1"/>
  <c r="GM14" i="4" a="1"/>
  <c r="GX14" i="4" a="1"/>
  <c r="HC14" i="4" a="1"/>
  <c r="FN15" i="4" a="1"/>
  <c r="FQ15" i="4" a="1"/>
  <c r="FU15" i="4" a="1"/>
  <c r="GB15" i="4" a="1"/>
  <c r="GG15" i="4" a="1"/>
  <c r="GI15" i="4" a="1"/>
  <c r="GK15" i="4" a="1"/>
  <c r="GM15" i="4" a="1"/>
  <c r="GO15" i="4" a="1"/>
  <c r="GQ15" i="4" a="1"/>
  <c r="GS15" i="4" a="1"/>
  <c r="GU15" i="4" a="1"/>
  <c r="GW15" i="4" a="1"/>
  <c r="GY15" i="4" a="1"/>
  <c r="HA15" i="4" a="1"/>
  <c r="HC15" i="4" a="1"/>
  <c r="HE15" i="4" a="1"/>
  <c r="HG15" i="4" a="1"/>
  <c r="FG16" i="4" a="1"/>
  <c r="FI16" i="4" a="1"/>
  <c r="JQ16" i="4" s="1"/>
  <c r="FK16" i="4" a="1"/>
  <c r="FM16" i="4" a="1"/>
  <c r="FO16" i="4" a="1"/>
  <c r="JS16" i="4" s="1"/>
  <c r="FQ16" i="4" a="1"/>
  <c r="FS16" i="4" a="1"/>
  <c r="FU16" i="4" a="1"/>
  <c r="JU16" i="4" s="1"/>
  <c r="FW16" i="4" a="1"/>
  <c r="FY16" i="4" a="1"/>
  <c r="GA16" i="4" a="1"/>
  <c r="JW16" i="4" s="1"/>
  <c r="GC16" i="4" a="1"/>
  <c r="GE16" i="4" a="1"/>
  <c r="GG16" i="4" a="1"/>
  <c r="JY16" i="4" s="1"/>
  <c r="GI16" i="4" a="1"/>
  <c r="GK16" i="4" a="1"/>
  <c r="GM16" i="4" a="1"/>
  <c r="KA16" i="4" s="1"/>
  <c r="GO16" i="4" a="1"/>
  <c r="GQ16" i="4" a="1"/>
  <c r="GS16" i="4" a="1"/>
  <c r="KC16" i="4" s="1"/>
  <c r="GU16" i="4" a="1"/>
  <c r="GW16" i="4" a="1"/>
  <c r="GY16" i="4" a="1"/>
  <c r="KE16" i="4" s="1"/>
  <c r="HA16" i="4" a="1"/>
  <c r="HC16" i="4" a="1"/>
  <c r="HE16" i="4" a="1"/>
  <c r="KG16" i="4" s="1"/>
  <c r="HG16" i="4" a="1"/>
  <c r="GL8" i="4" a="1"/>
  <c r="GG9" i="4" a="1"/>
  <c r="JY9" i="4" s="1"/>
  <c r="GY9" i="4" a="1"/>
  <c r="KE9" i="4" s="1"/>
  <c r="GC11" i="4" a="1"/>
  <c r="GZ11" i="4" a="1"/>
  <c r="GY12" i="4" a="1"/>
  <c r="GN13" i="4" a="1"/>
  <c r="FS14" i="4" a="1"/>
  <c r="BC55" i="3"/>
  <c r="BC54" i="3"/>
  <c r="BC96" i="3"/>
  <c r="BC90" i="3"/>
  <c r="BC70" i="3"/>
  <c r="BC67" i="3"/>
  <c r="BC95" i="3"/>
  <c r="BC92" i="3"/>
  <c r="BC75" i="3"/>
  <c r="BC73" i="3"/>
  <c r="BC63" i="3"/>
  <c r="BC64" i="3"/>
  <c r="BC84" i="3"/>
  <c r="BC83" i="3"/>
  <c r="BC78" i="3"/>
  <c r="BC88" i="3"/>
  <c r="BC81" i="3"/>
  <c r="BC77" i="3"/>
  <c r="BC61" i="3"/>
  <c r="BC59" i="3"/>
  <c r="BC66" i="3"/>
  <c r="BC89" i="3"/>
  <c r="BC86" i="3"/>
  <c r="BC79" i="3"/>
  <c r="BC69" i="3"/>
  <c r="BC74" i="3"/>
  <c r="BC87" i="3"/>
  <c r="BC93" i="3"/>
  <c r="BC91" i="3"/>
  <c r="BC68" i="3"/>
  <c r="BC76" i="3"/>
  <c r="BC97" i="3"/>
  <c r="BC62" i="3"/>
  <c r="BC80" i="3"/>
  <c r="BD47" i="3"/>
  <c r="BD48" i="3"/>
  <c r="BD84" i="3"/>
  <c r="CJ172" i="1" s="1"/>
  <c r="BD72" i="3"/>
  <c r="CJ161" i="1" s="1"/>
  <c r="CK161" i="1" s="1"/>
  <c r="BD60" i="3"/>
  <c r="CJ148" i="1" s="1"/>
  <c r="CK148" i="1" s="1"/>
  <c r="BD74" i="3"/>
  <c r="BD87" i="3"/>
  <c r="CJ178" i="1" s="1"/>
  <c r="BD59" i="3"/>
  <c r="BD97" i="3"/>
  <c r="BD56" i="3"/>
  <c r="CJ143" i="1" s="1"/>
  <c r="BD65" i="3"/>
  <c r="CJ176" i="1" s="1"/>
  <c r="BD64" i="3"/>
  <c r="CJ175" i="1" s="1"/>
  <c r="BD91" i="3"/>
  <c r="CJ180" i="1" s="1"/>
  <c r="BD57" i="3"/>
  <c r="CJ144" i="1" s="1"/>
  <c r="CK144" i="1" s="1"/>
  <c r="BD58" i="3"/>
  <c r="CJ145" i="1" s="1"/>
  <c r="BD67" i="3"/>
  <c r="BD63" i="3"/>
  <c r="CJ151" i="1" s="1"/>
  <c r="BD96" i="3"/>
  <c r="CJ189" i="1" s="1"/>
  <c r="CK189" i="1" s="1"/>
  <c r="BD71" i="3"/>
  <c r="BD79" i="3"/>
  <c r="BD66" i="3"/>
  <c r="CJ177" i="1" s="1"/>
  <c r="BD77" i="3"/>
  <c r="CJ166" i="1" s="1"/>
  <c r="BD80" i="3"/>
  <c r="CJ185" i="1" s="1"/>
  <c r="BD69" i="3"/>
  <c r="BD68" i="3"/>
  <c r="CJ160" i="1" s="1"/>
  <c r="CK59" i="1" s="1"/>
  <c r="BD81" i="3"/>
  <c r="CJ170" i="1" s="1"/>
  <c r="BD95" i="3"/>
  <c r="CJ190" i="1" s="1"/>
  <c r="CK190" i="1" s="1"/>
  <c r="BD90" i="3"/>
  <c r="CJ152" i="1" s="1"/>
  <c r="CK152" i="1" s="1"/>
  <c r="CH71" i="1"/>
  <c r="CH41" i="1"/>
  <c r="X152" i="1"/>
  <c r="X180" i="1" s="1"/>
  <c r="Z148" i="1"/>
  <c r="CH148" i="1" s="1"/>
  <c r="CI148" i="1" s="1"/>
  <c r="Z49" i="1"/>
  <c r="Z181" i="1"/>
  <c r="CH181" i="1" s="1"/>
  <c r="CH65" i="1"/>
  <c r="CJ71" i="1"/>
  <c r="CJ35" i="1"/>
  <c r="X93" i="1"/>
  <c r="Y144" i="1"/>
  <c r="X73" i="1"/>
  <c r="Y47" i="1"/>
  <c r="X158" i="1"/>
  <c r="X143" i="1"/>
  <c r="Y143" i="1"/>
  <c r="Y35" i="1"/>
  <c r="Z197" i="1"/>
  <c r="Z104" i="1"/>
  <c r="Y176" i="1"/>
  <c r="Y158" i="1"/>
  <c r="X179" i="1"/>
  <c r="Y145" i="1"/>
  <c r="Y198" i="1"/>
  <c r="CI72" i="1"/>
  <c r="Y186" i="1"/>
  <c r="Z185" i="1"/>
  <c r="X51" i="1"/>
  <c r="CH58" i="1"/>
  <c r="CH220" i="1" s="1"/>
  <c r="CJ49" i="1"/>
  <c r="CI73" i="1"/>
  <c r="CJ50" i="1"/>
  <c r="CH61" i="1"/>
  <c r="CG62" i="1"/>
  <c r="X172" i="1"/>
  <c r="Y153" i="1"/>
  <c r="X104" i="1"/>
  <c r="Z62" i="1"/>
  <c r="Z190" i="1"/>
  <c r="CH190" i="1" s="1"/>
  <c r="CI190" i="1" s="1"/>
  <c r="X197" i="1"/>
  <c r="Y72" i="1"/>
  <c r="Z189" i="1"/>
  <c r="CH189" i="1" s="1"/>
  <c r="CI189" i="1" s="1"/>
  <c r="Y177" i="1"/>
  <c r="X177" i="1"/>
  <c r="X58" i="1"/>
  <c r="Z163" i="1"/>
  <c r="CH163" i="1" s="1"/>
  <c r="CH39" i="1"/>
  <c r="CG51" i="1"/>
  <c r="CJ47" i="1"/>
  <c r="Y58" i="1"/>
  <c r="Y166" i="1"/>
  <c r="Z145" i="1"/>
  <c r="CH145" i="1" s="1"/>
  <c r="CJ40" i="1"/>
  <c r="CG71" i="1"/>
  <c r="CG61" i="1"/>
  <c r="CI34" i="1"/>
  <c r="CG39" i="1"/>
  <c r="CG48" i="1"/>
  <c r="CH72" i="1"/>
  <c r="CH34" i="1"/>
  <c r="CH77" i="1"/>
  <c r="CG41" i="1"/>
  <c r="CJ62" i="1"/>
  <c r="CI71" i="1"/>
  <c r="CJ46" i="1"/>
  <c r="X161" i="1"/>
  <c r="X157" i="1" s="1"/>
  <c r="Y152" i="1"/>
  <c r="Y180" i="1" s="1"/>
  <c r="Z61" i="1"/>
  <c r="Y71" i="1"/>
  <c r="X163" i="1"/>
  <c r="Y190" i="1"/>
  <c r="X35" i="1"/>
  <c r="X198" i="1"/>
  <c r="Z58" i="1"/>
  <c r="X153" i="1"/>
  <c r="X151" i="1"/>
  <c r="CI61" i="1"/>
  <c r="CH40" i="1"/>
  <c r="CI48" i="1"/>
  <c r="CH73" i="1"/>
  <c r="CJ90" i="1"/>
  <c r="CI90" i="1" s="1"/>
  <c r="CH90" i="1" s="1"/>
  <c r="CG90" i="1" s="1"/>
  <c r="CF90" i="1" s="1"/>
  <c r="CE90" i="1" s="1"/>
  <c r="CD90" i="1" s="1"/>
  <c r="CC90" i="1" s="1"/>
  <c r="CB90" i="1" s="1"/>
  <c r="CA90" i="1" s="1"/>
  <c r="BZ90" i="1" s="1"/>
  <c r="BY90" i="1" s="1"/>
  <c r="BX90" i="1" s="1"/>
  <c r="BW90" i="1" s="1"/>
  <c r="BV90" i="1" s="1"/>
  <c r="BU90" i="1" s="1"/>
  <c r="BT90" i="1" s="1"/>
  <c r="BS90" i="1" s="1"/>
  <c r="BR90" i="1" s="1"/>
  <c r="BQ90" i="1" s="1"/>
  <c r="BP90" i="1" s="1"/>
  <c r="BO90" i="1" s="1"/>
  <c r="BN90" i="1" s="1"/>
  <c r="BM90" i="1" s="1"/>
  <c r="BL90" i="1" s="1"/>
  <c r="BK90" i="1" s="1"/>
  <c r="BJ90" i="1" s="1"/>
  <c r="BI90" i="1" s="1"/>
  <c r="BH90" i="1" s="1"/>
  <c r="BG90" i="1" s="1"/>
  <c r="BF90" i="1" s="1"/>
  <c r="BE90" i="1" s="1"/>
  <c r="BD90" i="1" s="1"/>
  <c r="BC90" i="1" s="1"/>
  <c r="BB90" i="1" s="1"/>
  <c r="BA90" i="1" s="1"/>
  <c r="AZ90" i="1" s="1"/>
  <c r="AY90" i="1" s="1"/>
  <c r="AX90" i="1" s="1"/>
  <c r="AW90" i="1" s="1"/>
  <c r="AV90" i="1" s="1"/>
  <c r="AU90" i="1" s="1"/>
  <c r="AT90" i="1" s="1"/>
  <c r="AS90" i="1" s="1"/>
  <c r="AR90" i="1" s="1"/>
  <c r="AQ90" i="1" s="1"/>
  <c r="AP90" i="1" s="1"/>
  <c r="AO90" i="1" s="1"/>
  <c r="AN90" i="1" s="1"/>
  <c r="AM90" i="1" s="1"/>
  <c r="AL90" i="1" s="1"/>
  <c r="AK90" i="1" s="1"/>
  <c r="AJ90" i="1" s="1"/>
  <c r="AI90" i="1" s="1"/>
  <c r="CG49" i="1"/>
  <c r="CJ58" i="1"/>
  <c r="CG40" i="1"/>
  <c r="Z72" i="1"/>
  <c r="Z177" i="1"/>
  <c r="CH177" i="1" s="1"/>
  <c r="X65" i="1"/>
  <c r="Z71" i="1"/>
  <c r="X171" i="1"/>
  <c r="Y148" i="1"/>
  <c r="X181" i="1"/>
  <c r="Z50" i="1"/>
  <c r="X148" i="1"/>
  <c r="Z159" i="1"/>
  <c r="CH159" i="1" s="1"/>
  <c r="CI159" i="1" s="1"/>
  <c r="Z166" i="1"/>
  <c r="Z41" i="1"/>
  <c r="X39" i="1"/>
  <c r="Y103" i="1"/>
  <c r="Y196" i="1"/>
  <c r="Z196" i="1"/>
  <c r="X150" i="1"/>
  <c r="Y77" i="1"/>
  <c r="Y51" i="1"/>
  <c r="Y185" i="1"/>
  <c r="Z144" i="1"/>
  <c r="CH144" i="1" s="1"/>
  <c r="CI144" i="1" s="1"/>
  <c r="Y61" i="1"/>
  <c r="Y181" i="1"/>
  <c r="Z105" i="1"/>
  <c r="Z169" i="1"/>
  <c r="CH169" i="1" s="1"/>
  <c r="Z153" i="1"/>
  <c r="CH153" i="1" s="1"/>
  <c r="CI153" i="1" s="1"/>
  <c r="Y169" i="1"/>
  <c r="Y34" i="1"/>
  <c r="Y257" i="1" s="1"/>
  <c r="CG72" i="1"/>
  <c r="CJ89" i="1"/>
  <c r="CI89" i="1" s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AI89" i="1" s="1"/>
  <c r="CH51" i="1"/>
  <c r="CH48" i="1"/>
  <c r="CJ72" i="1"/>
  <c r="CG58" i="1"/>
  <c r="CI77" i="1"/>
  <c r="CI65" i="1"/>
  <c r="CG77" i="1"/>
  <c r="CH49" i="1"/>
  <c r="CJ34" i="1"/>
  <c r="CI49" i="1"/>
  <c r="CJ41" i="1"/>
  <c r="CJ39" i="1"/>
  <c r="CG34" i="1"/>
  <c r="CG257" i="1" s="1"/>
  <c r="CI47" i="1"/>
  <c r="CH46" i="1"/>
  <c r="CI58" i="1"/>
  <c r="CI220" i="1" s="1"/>
  <c r="CG50" i="1"/>
  <c r="X186" i="1"/>
  <c r="Y162" i="1"/>
  <c r="Y49" i="1"/>
  <c r="Z143" i="1"/>
  <c r="X62" i="1"/>
  <c r="Y161" i="1"/>
  <c r="Y157" i="1" s="1"/>
  <c r="Y73" i="1"/>
  <c r="Y41" i="1"/>
  <c r="X166" i="1"/>
  <c r="Y48" i="1"/>
  <c r="X49" i="1"/>
  <c r="X175" i="1"/>
  <c r="X103" i="1"/>
  <c r="Y173" i="1"/>
  <c r="Y197" i="1"/>
  <c r="Z170" i="1"/>
  <c r="Z158" i="1"/>
  <c r="CH158" i="1" s="1"/>
  <c r="Y172" i="1"/>
  <c r="Z39" i="1"/>
  <c r="Y171" i="1"/>
  <c r="Z77" i="1"/>
  <c r="Z175" i="1"/>
  <c r="CH175" i="1" s="1"/>
  <c r="Z161" i="1"/>
  <c r="Y39" i="1"/>
  <c r="Y189" i="1"/>
  <c r="X72" i="1"/>
  <c r="X173" i="1"/>
  <c r="Z172" i="1"/>
  <c r="CH172" i="1" s="1"/>
  <c r="Z65" i="1"/>
  <c r="Y46" i="1"/>
  <c r="X189" i="1"/>
  <c r="Z151" i="1"/>
  <c r="CH151" i="1" s="1"/>
  <c r="CI151" i="1" s="1"/>
  <c r="X105" i="1"/>
  <c r="X48" i="1"/>
  <c r="X144" i="1"/>
  <c r="Y93" i="1"/>
  <c r="Z103" i="1"/>
  <c r="X47" i="1"/>
  <c r="X145" i="1"/>
  <c r="Y104" i="1"/>
  <c r="Z152" i="1"/>
  <c r="CH152" i="1" s="1"/>
  <c r="CI152" i="1" s="1"/>
  <c r="Y62" i="1"/>
  <c r="Y150" i="1"/>
  <c r="X34" i="1"/>
  <c r="CI50" i="1"/>
  <c r="CJ65" i="1"/>
  <c r="CH50" i="1"/>
  <c r="CI40" i="1"/>
  <c r="CJ61" i="1"/>
  <c r="CI41" i="1"/>
  <c r="CI39" i="1"/>
  <c r="CG65" i="1"/>
  <c r="CG46" i="1"/>
  <c r="CH62" i="1"/>
  <c r="CI62" i="1"/>
  <c r="CI46" i="1"/>
  <c r="CJ48" i="1"/>
  <c r="CJ51" i="1"/>
  <c r="CH47" i="1"/>
  <c r="CE65" i="1"/>
  <c r="CG73" i="1"/>
  <c r="CJ73" i="1"/>
  <c r="CG35" i="1"/>
  <c r="CG47" i="1"/>
  <c r="CI51" i="1"/>
  <c r="CJ77" i="1"/>
  <c r="CH35" i="1"/>
  <c r="CI35" i="1"/>
  <c r="Y168" i="1"/>
  <c r="X77" i="1"/>
  <c r="Z150" i="1"/>
  <c r="CH150" i="1" s="1"/>
  <c r="CI150" i="1" s="1"/>
  <c r="Y159" i="1"/>
  <c r="Y50" i="1"/>
  <c r="X71" i="1"/>
  <c r="Z198" i="1"/>
  <c r="X41" i="1"/>
  <c r="Y175" i="1"/>
  <c r="Z186" i="1"/>
  <c r="X168" i="1"/>
  <c r="Y179" i="1"/>
  <c r="Y65" i="1"/>
  <c r="Z35" i="1"/>
  <c r="Z176" i="1"/>
  <c r="CH176" i="1" s="1"/>
  <c r="Y105" i="1"/>
  <c r="X61" i="1"/>
  <c r="X162" i="1"/>
  <c r="Z162" i="1"/>
  <c r="CH162" i="1" s="1"/>
  <c r="CI162" i="1" s="1"/>
  <c r="Z173" i="1"/>
  <c r="CH173" i="1" s="1"/>
  <c r="X159" i="1"/>
  <c r="Z46" i="1"/>
  <c r="Z171" i="1"/>
  <c r="CH171" i="1" s="1"/>
  <c r="Z168" i="1"/>
  <c r="CH168" i="1" s="1"/>
  <c r="X185" i="1"/>
  <c r="X176" i="1"/>
  <c r="Y151" i="1"/>
  <c r="Z47" i="1"/>
  <c r="Z48" i="1"/>
  <c r="Z93" i="1"/>
  <c r="Z51" i="1"/>
  <c r="X170" i="1"/>
  <c r="Y163" i="1"/>
  <c r="Y170" i="1"/>
  <c r="X190" i="1"/>
  <c r="X50" i="1"/>
  <c r="X46" i="1"/>
  <c r="Z179" i="1"/>
  <c r="CH179" i="1" s="1"/>
  <c r="X169" i="1"/>
  <c r="X196" i="1"/>
  <c r="CI163" i="1"/>
  <c r="Z257" i="1"/>
  <c r="X220" i="1"/>
  <c r="Z206" i="1"/>
  <c r="Z279" i="1"/>
  <c r="Z220" i="1"/>
  <c r="CH170" i="1"/>
  <c r="Z205" i="1"/>
  <c r="Y220" i="1"/>
  <c r="Z209" i="1"/>
  <c r="Z180" i="1"/>
  <c r="CH180" i="1" s="1"/>
  <c r="X206" i="1"/>
  <c r="JP9" i="4" s="1"/>
  <c r="JP16" i="4" s="1"/>
  <c r="JO16" i="4" s="1"/>
  <c r="JO9" i="4" s="1"/>
  <c r="JN9" i="4" s="1"/>
  <c r="JN16" i="4" s="1"/>
  <c r="BC48" i="3"/>
  <c r="Y113" i="2"/>
  <c r="BB93" i="3"/>
  <c r="BA65" i="3"/>
  <c r="Z112" i="2"/>
  <c r="CL182" i="1" l="1"/>
  <c r="CL211" i="1" s="1"/>
  <c r="CL210" i="1" s="1"/>
  <c r="CL154" i="1"/>
  <c r="CH166" i="1"/>
  <c r="CI166" i="1" s="1"/>
  <c r="AA228" i="1"/>
  <c r="Z278" i="1"/>
  <c r="CH185" i="1"/>
  <c r="CL124" i="1"/>
  <c r="CL125" i="1" s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M189" i="1"/>
  <c r="CN189" i="1" s="1"/>
  <c r="CO189" i="1" s="1"/>
  <c r="CP189" i="1" s="1"/>
  <c r="CQ189" i="1" s="1"/>
  <c r="CR189" i="1" s="1"/>
  <c r="CS189" i="1" s="1"/>
  <c r="CT189" i="1" s="1"/>
  <c r="CU189" i="1" s="1"/>
  <c r="CV189" i="1" s="1"/>
  <c r="CW189" i="1" s="1"/>
  <c r="CM190" i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CM152" i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M161" i="1"/>
  <c r="CN161" i="1" s="1"/>
  <c r="CO161" i="1" s="1"/>
  <c r="CP161" i="1" s="1"/>
  <c r="CQ161" i="1" s="1"/>
  <c r="CR161" i="1" s="1"/>
  <c r="CS161" i="1" s="1"/>
  <c r="CT161" i="1" s="1"/>
  <c r="CU161" i="1" s="1"/>
  <c r="CV161" i="1" s="1"/>
  <c r="CW161" i="1" s="1"/>
  <c r="CX161" i="1" s="1"/>
  <c r="CY161" i="1" s="1"/>
  <c r="CZ161" i="1" s="1"/>
  <c r="DA161" i="1" s="1"/>
  <c r="DB161" i="1" s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L53" i="1"/>
  <c r="CL42" i="1"/>
  <c r="CL187" i="1"/>
  <c r="CL194" i="1"/>
  <c r="CL135" i="1" s="1"/>
  <c r="CL155" i="1"/>
  <c r="CL118" i="1"/>
  <c r="CL164" i="1"/>
  <c r="CL174" i="1"/>
  <c r="Y279" i="1"/>
  <c r="CK53" i="1"/>
  <c r="CK42" i="1"/>
  <c r="CL45" i="1" s="1"/>
  <c r="CK14" i="1"/>
  <c r="Y36" i="1"/>
  <c r="CK124" i="1"/>
  <c r="CK125" i="1" s="1"/>
  <c r="CK54" i="1"/>
  <c r="Y209" i="1"/>
  <c r="CH143" i="1"/>
  <c r="Z146" i="1"/>
  <c r="Y187" i="1"/>
  <c r="Z235" i="1" s="1"/>
  <c r="CN46" i="1"/>
  <c r="CM46" i="1"/>
  <c r="Y160" i="1"/>
  <c r="Y52" i="1"/>
  <c r="X278" i="1"/>
  <c r="Y199" i="1"/>
  <c r="Z174" i="1"/>
  <c r="Y278" i="1"/>
  <c r="Y174" i="1"/>
  <c r="X174" i="1"/>
  <c r="X205" i="1"/>
  <c r="Y205" i="1"/>
  <c r="X199" i="1"/>
  <c r="CH161" i="1"/>
  <c r="CI161" i="1" s="1"/>
  <c r="Z157" i="1"/>
  <c r="X257" i="1"/>
  <c r="X36" i="1"/>
  <c r="X14" i="1" s="1"/>
  <c r="X209" i="1"/>
  <c r="X279" i="1"/>
  <c r="CH186" i="1"/>
  <c r="Z187" i="1"/>
  <c r="AA235" i="1" s="1"/>
  <c r="CJ169" i="1"/>
  <c r="CJ174" i="1" s="1"/>
  <c r="CJ163" i="1"/>
  <c r="CG220" i="1"/>
  <c r="CG279" i="1"/>
  <c r="JV7" i="4"/>
  <c r="CJ209" i="1"/>
  <c r="CK209" i="1" s="1"/>
  <c r="Y182" i="1"/>
  <c r="CH279" i="1"/>
  <c r="CG278" i="1"/>
  <c r="X160" i="1"/>
  <c r="KD7" i="4"/>
  <c r="KF21" i="4"/>
  <c r="KC21" i="4"/>
  <c r="CH205" i="1"/>
  <c r="CI205" i="1" s="1"/>
  <c r="CI257" i="1"/>
  <c r="CI36" i="1"/>
  <c r="JR21" i="4"/>
  <c r="CL103" i="1" s="1"/>
  <c r="JZ21" i="4"/>
  <c r="CM159" i="1"/>
  <c r="CN159" i="1" s="1"/>
  <c r="CO159" i="1" s="1"/>
  <c r="CP159" i="1" s="1"/>
  <c r="KE8" i="4"/>
  <c r="JY14" i="4"/>
  <c r="JT21" i="4"/>
  <c r="JV21" i="4"/>
  <c r="KB21" i="4"/>
  <c r="KG14" i="4"/>
  <c r="JQ21" i="4"/>
  <c r="CK103" i="1" s="1"/>
  <c r="CJ124" i="1"/>
  <c r="Y228" i="1"/>
  <c r="Y206" i="1"/>
  <c r="JT7" i="4"/>
  <c r="KB7" i="4"/>
  <c r="JU7" i="4"/>
  <c r="JX21" i="4"/>
  <c r="KD21" i="4"/>
  <c r="KH21" i="4"/>
  <c r="JV8" i="4"/>
  <c r="JS21" i="4"/>
  <c r="KA21" i="4"/>
  <c r="JU14" i="4"/>
  <c r="JQ14" i="4"/>
  <c r="JW21" i="4"/>
  <c r="KG21" i="4"/>
  <c r="JU21" i="4"/>
  <c r="JX7" i="4"/>
  <c r="CG36" i="1"/>
  <c r="Z199" i="1"/>
  <c r="Z36" i="1"/>
  <c r="X182" i="1"/>
  <c r="KC14" i="4"/>
  <c r="JW15" i="4"/>
  <c r="JQ7" i="4"/>
  <c r="JQ8" i="4"/>
  <c r="JW7" i="4"/>
  <c r="KD8" i="4"/>
  <c r="JZ14" i="4"/>
  <c r="JX15" i="4"/>
  <c r="Y146" i="1"/>
  <c r="X154" i="1"/>
  <c r="X187" i="1"/>
  <c r="X146" i="1"/>
  <c r="X201" i="1" s="1"/>
  <c r="Y154" i="1"/>
  <c r="Z52" i="1"/>
  <c r="X52" i="1"/>
  <c r="CJ146" i="1"/>
  <c r="CK143" i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J154" i="1"/>
  <c r="CK151" i="1"/>
  <c r="CK166" i="1"/>
  <c r="CL228" i="1" s="1"/>
  <c r="KD14" i="4"/>
  <c r="JY15" i="4"/>
  <c r="JR7" i="4"/>
  <c r="JZ7" i="4"/>
  <c r="KH7" i="4"/>
  <c r="JW8" i="4"/>
  <c r="KA8" i="4"/>
  <c r="KC7" i="4"/>
  <c r="JX8" i="4"/>
  <c r="KF8" i="4"/>
  <c r="JZ8" i="4"/>
  <c r="JY7" i="4"/>
  <c r="JU8" i="4"/>
  <c r="JY8" i="4"/>
  <c r="KC8" i="4"/>
  <c r="KG8" i="4"/>
  <c r="KH8" i="4"/>
  <c r="JT8" i="4"/>
  <c r="KB8" i="4"/>
  <c r="KA7" i="4"/>
  <c r="KE7" i="4"/>
  <c r="KF7" i="4"/>
  <c r="KG7" i="4"/>
  <c r="JS7" i="4"/>
  <c r="JT14" i="4"/>
  <c r="KB14" i="4"/>
  <c r="JR15" i="4"/>
  <c r="JR8" i="4"/>
  <c r="JS14" i="4"/>
  <c r="KA14" i="4"/>
  <c r="JQ15" i="4"/>
  <c r="JS8" i="4"/>
  <c r="JW14" i="4"/>
  <c r="JX14" i="4"/>
  <c r="KE14" i="4"/>
  <c r="KF14" i="4"/>
  <c r="JR14" i="4"/>
  <c r="KH14" i="4"/>
  <c r="JT15" i="4"/>
  <c r="JU15" i="4"/>
  <c r="JZ15" i="4"/>
  <c r="KB15" i="4"/>
  <c r="KD15" i="4"/>
  <c r="KF15" i="4"/>
  <c r="KH15" i="4"/>
  <c r="JV15" i="4"/>
  <c r="JV14" i="4"/>
  <c r="JS15" i="4"/>
  <c r="JS20" i="4" s="1"/>
  <c r="KA15" i="4"/>
  <c r="KA20" i="4" s="1"/>
  <c r="KC15" i="4"/>
  <c r="KC20" i="4" s="1"/>
  <c r="KE15" i="4"/>
  <c r="KG15" i="4"/>
  <c r="KG20" i="4" s="1"/>
  <c r="JY21" i="4"/>
  <c r="KE21" i="4"/>
  <c r="CI158" i="1"/>
  <c r="CJ158" i="1" s="1"/>
  <c r="CJ157" i="1" s="1"/>
  <c r="CK157" i="1" s="1"/>
  <c r="CH278" i="1"/>
  <c r="CJ52" i="1"/>
  <c r="CJ206" i="1"/>
  <c r="CK206" i="1" s="1"/>
  <c r="CJ205" i="1"/>
  <c r="CK205" i="1" s="1"/>
  <c r="CI154" i="1"/>
  <c r="CJ187" i="1"/>
  <c r="CJ182" i="1"/>
  <c r="CJ211" i="1" s="1"/>
  <c r="CG52" i="1"/>
  <c r="CH36" i="1"/>
  <c r="CH52" i="1"/>
  <c r="CI278" i="1"/>
  <c r="CJ279" i="1"/>
  <c r="CH257" i="1"/>
  <c r="CJ257" i="1"/>
  <c r="CI279" i="1"/>
  <c r="CH206" i="1"/>
  <c r="CI206" i="1" s="1"/>
  <c r="CH209" i="1"/>
  <c r="CI209" i="1" s="1"/>
  <c r="CJ278" i="1"/>
  <c r="CJ36" i="1"/>
  <c r="CJ14" i="1" s="1"/>
  <c r="Y99" i="1"/>
  <c r="X100" i="1"/>
  <c r="Z228" i="1"/>
  <c r="CI52" i="1"/>
  <c r="CI91" i="1"/>
  <c r="CJ220" i="1"/>
  <c r="Z154" i="1"/>
  <c r="CH91" i="1"/>
  <c r="CG91" i="1"/>
  <c r="CJ91" i="1"/>
  <c r="CH182" i="1"/>
  <c r="CH211" i="1" s="1"/>
  <c r="CH174" i="1"/>
  <c r="CH208" i="1" s="1"/>
  <c r="CH154" i="1"/>
  <c r="Z182" i="1"/>
  <c r="AA223" i="1" s="1"/>
  <c r="JP15" i="4"/>
  <c r="JP14" i="4"/>
  <c r="JP8" i="4"/>
  <c r="JP7" i="4"/>
  <c r="CM150" i="1"/>
  <c r="JP21" i="4"/>
  <c r="CJ103" i="1" s="1"/>
  <c r="JO21" i="4"/>
  <c r="CI103" i="1" s="1"/>
  <c r="JO7" i="4"/>
  <c r="JO15" i="4"/>
  <c r="JO14" i="4"/>
  <c r="JO8" i="4"/>
  <c r="JN21" i="4"/>
  <c r="CH103" i="1" s="1"/>
  <c r="JN15" i="4"/>
  <c r="JN14" i="4"/>
  <c r="JN7" i="4"/>
  <c r="JN8" i="4"/>
  <c r="CB39" i="1"/>
  <c r="Y53" i="1" l="1"/>
  <c r="CH187" i="1"/>
  <c r="CI235" i="1" s="1"/>
  <c r="CJ228" i="1"/>
  <c r="CI228" i="1"/>
  <c r="Z201" i="1"/>
  <c r="AA233" i="1"/>
  <c r="Z208" i="1"/>
  <c r="Z207" i="1" s="1"/>
  <c r="AA222" i="1"/>
  <c r="AA224" i="1" s="1"/>
  <c r="AA225" i="1" s="1"/>
  <c r="Z14" i="1"/>
  <c r="AA37" i="1"/>
  <c r="AA214" i="1"/>
  <c r="AA275" i="1"/>
  <c r="AA232" i="1"/>
  <c r="CL214" i="1"/>
  <c r="Z274" i="1"/>
  <c r="CK43" i="1"/>
  <c r="CL43" i="1"/>
  <c r="CL54" i="1"/>
  <c r="CL272" i="1"/>
  <c r="CL274" i="1"/>
  <c r="CL183" i="1"/>
  <c r="CL191" i="1" s="1"/>
  <c r="CL192" i="1" s="1"/>
  <c r="CL208" i="1"/>
  <c r="CI14" i="1"/>
  <c r="CM14" i="1" s="1"/>
  <c r="CL270" i="1"/>
  <c r="CL251" i="1"/>
  <c r="CL128" i="1"/>
  <c r="CL120" i="1"/>
  <c r="CH14" i="1"/>
  <c r="CL18" i="1" s="1"/>
  <c r="CL37" i="1"/>
  <c r="Y14" i="1"/>
  <c r="Y18" i="1" s="1"/>
  <c r="Y42" i="1"/>
  <c r="Y124" i="1"/>
  <c r="CI143" i="1"/>
  <c r="CH146" i="1"/>
  <c r="Y59" i="1"/>
  <c r="Y164" i="1"/>
  <c r="Z222" i="1"/>
  <c r="Y208" i="1"/>
  <c r="Y207" i="1" s="1"/>
  <c r="CK60" i="1"/>
  <c r="CK64" i="1" s="1"/>
  <c r="CK55" i="1"/>
  <c r="X183" i="1"/>
  <c r="X53" i="1"/>
  <c r="Z160" i="1"/>
  <c r="CH157" i="1"/>
  <c r="CK128" i="1"/>
  <c r="CG14" i="1"/>
  <c r="CK37" i="1"/>
  <c r="CK38" i="1"/>
  <c r="JU19" i="4"/>
  <c r="CR46" i="1"/>
  <c r="CP46" i="1"/>
  <c r="CO46" i="1"/>
  <c r="CQ46" i="1"/>
  <c r="CI42" i="1"/>
  <c r="X208" i="1"/>
  <c r="X207" i="1" s="1"/>
  <c r="Y222" i="1"/>
  <c r="Y214" i="1"/>
  <c r="Y37" i="1"/>
  <c r="X124" i="1"/>
  <c r="X42" i="1"/>
  <c r="JV19" i="4"/>
  <c r="Z53" i="1"/>
  <c r="CJ155" i="1"/>
  <c r="CK163" i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J164" i="1"/>
  <c r="AB159" i="1"/>
  <c r="CQ159" i="1"/>
  <c r="CR159" i="1" s="1"/>
  <c r="CS159" i="1" s="1"/>
  <c r="CT159" i="1" s="1"/>
  <c r="KD19" i="4"/>
  <c r="JY19" i="4"/>
  <c r="JW19" i="4"/>
  <c r="JV20" i="4"/>
  <c r="KE20" i="4"/>
  <c r="KG19" i="4"/>
  <c r="JT19" i="4"/>
  <c r="KB19" i="4"/>
  <c r="JX19" i="4"/>
  <c r="KD20" i="4"/>
  <c r="CG53" i="1"/>
  <c r="CG42" i="1"/>
  <c r="X155" i="1"/>
  <c r="JQ20" i="4"/>
  <c r="CK105" i="1" s="1"/>
  <c r="CJ210" i="1"/>
  <c r="CK210" i="1" s="1"/>
  <c r="CI53" i="1"/>
  <c r="Y211" i="1"/>
  <c r="Y183" i="1"/>
  <c r="X164" i="1"/>
  <c r="X59" i="1"/>
  <c r="CH210" i="1"/>
  <c r="CI210" i="1" s="1"/>
  <c r="X274" i="1"/>
  <c r="Y235" i="1"/>
  <c r="JZ19" i="4"/>
  <c r="JW20" i="4"/>
  <c r="KC19" i="4"/>
  <c r="JX20" i="4"/>
  <c r="Z214" i="1"/>
  <c r="Z37" i="1"/>
  <c r="Z42" i="1"/>
  <c r="AA44" i="1" s="1"/>
  <c r="Z124" i="1"/>
  <c r="Y201" i="1"/>
  <c r="Y274" i="1"/>
  <c r="X63" i="1"/>
  <c r="X194" i="1"/>
  <c r="X135" i="1" s="1"/>
  <c r="JQ19" i="4"/>
  <c r="CK104" i="1" s="1"/>
  <c r="CJ118" i="1"/>
  <c r="CJ120" i="1" s="1"/>
  <c r="CI232" i="1"/>
  <c r="X211" i="1"/>
  <c r="Y223" i="1"/>
  <c r="CK228" i="1"/>
  <c r="CJ275" i="1"/>
  <c r="CJ232" i="1"/>
  <c r="CJ208" i="1"/>
  <c r="CJ183" i="1"/>
  <c r="JR19" i="4"/>
  <c r="CL104" i="1" s="1"/>
  <c r="KH19" i="4"/>
  <c r="JT20" i="4"/>
  <c r="JU20" i="4"/>
  <c r="JZ20" i="4"/>
  <c r="KB20" i="4"/>
  <c r="KF20" i="4"/>
  <c r="KH20" i="4"/>
  <c r="Y275" i="1"/>
  <c r="Y232" i="1"/>
  <c r="Y194" i="1"/>
  <c r="Y135" i="1" s="1"/>
  <c r="CK154" i="1"/>
  <c r="JS19" i="4"/>
  <c r="KA19" i="4"/>
  <c r="KE19" i="4"/>
  <c r="KF19" i="4"/>
  <c r="Y63" i="1"/>
  <c r="Y155" i="1"/>
  <c r="CK235" i="1"/>
  <c r="CJ274" i="1"/>
  <c r="Z194" i="1"/>
  <c r="Z135" i="1" s="1"/>
  <c r="Z232" i="1"/>
  <c r="JY20" i="4"/>
  <c r="JR20" i="4"/>
  <c r="CL105" i="1" s="1"/>
  <c r="CI38" i="1"/>
  <c r="CJ42" i="1"/>
  <c r="CK45" i="1" s="1"/>
  <c r="CJ125" i="1"/>
  <c r="CJ128" i="1" s="1"/>
  <c r="CH53" i="1"/>
  <c r="CJ251" i="1"/>
  <c r="CJ38" i="1"/>
  <c r="CJ53" i="1"/>
  <c r="CH42" i="1"/>
  <c r="CL44" i="1" s="1"/>
  <c r="CH38" i="1"/>
  <c r="Z155" i="1"/>
  <c r="Z63" i="1"/>
  <c r="Z275" i="1"/>
  <c r="CH183" i="1"/>
  <c r="CH194" i="1"/>
  <c r="CI275" i="1"/>
  <c r="Z211" i="1"/>
  <c r="Z183" i="1"/>
  <c r="Z223" i="1"/>
  <c r="CM205" i="1"/>
  <c r="CN150" i="1"/>
  <c r="CM206" i="1"/>
  <c r="CM209" i="1"/>
  <c r="CX189" i="1"/>
  <c r="CX143" i="1"/>
  <c r="JP20" i="4"/>
  <c r="CJ105" i="1" s="1"/>
  <c r="JP19" i="4"/>
  <c r="CJ104" i="1" s="1"/>
  <c r="JO19" i="4"/>
  <c r="CI104" i="1" s="1"/>
  <c r="JO20" i="4"/>
  <c r="CI105" i="1" s="1"/>
  <c r="JN20" i="4"/>
  <c r="CH105" i="1" s="1"/>
  <c r="JN19" i="4"/>
  <c r="CH104" i="1" s="1"/>
  <c r="CH207" i="1"/>
  <c r="CI207" i="1" s="1"/>
  <c r="CH212" i="1"/>
  <c r="AA231" i="1" l="1"/>
  <c r="CM53" i="1"/>
  <c r="CK44" i="1"/>
  <c r="CN14" i="1"/>
  <c r="Z224" i="1"/>
  <c r="Y54" i="1"/>
  <c r="Y43" i="1"/>
  <c r="CH118" i="1"/>
  <c r="CH274" i="1"/>
  <c r="CH155" i="1"/>
  <c r="Y272" i="1"/>
  <c r="Y270" i="1"/>
  <c r="CL57" i="1"/>
  <c r="CL276" i="1"/>
  <c r="CL258" i="1"/>
  <c r="CL259" i="1" s="1"/>
  <c r="CL55" i="1"/>
  <c r="CL60" i="1"/>
  <c r="CL64" i="1" s="1"/>
  <c r="CL207" i="1"/>
  <c r="CL212" i="1"/>
  <c r="CL215" i="1" s="1"/>
  <c r="CL129" i="1"/>
  <c r="CL133" i="1"/>
  <c r="CL136" i="1" s="1"/>
  <c r="CL121" i="1"/>
  <c r="CL232" i="1"/>
  <c r="CL275" i="1"/>
  <c r="CL130" i="1"/>
  <c r="CL134" i="1"/>
  <c r="CL137" i="1" s="1"/>
  <c r="CL122" i="1"/>
  <c r="Y191" i="1"/>
  <c r="Y192" i="1" s="1"/>
  <c r="Z18" i="1"/>
  <c r="CK66" i="1"/>
  <c r="CK67" i="1"/>
  <c r="Y224" i="1"/>
  <c r="Z164" i="1"/>
  <c r="AA229" i="1" s="1"/>
  <c r="AA227" i="1" s="1"/>
  <c r="Z59" i="1"/>
  <c r="CI157" i="1"/>
  <c r="CI160" i="1" s="1"/>
  <c r="CH160" i="1"/>
  <c r="CI43" i="1"/>
  <c r="CI54" i="1"/>
  <c r="Y44" i="1"/>
  <c r="X54" i="1"/>
  <c r="X43" i="1"/>
  <c r="CK130" i="1"/>
  <c r="CK134" i="1"/>
  <c r="CK129" i="1"/>
  <c r="CK133" i="1"/>
  <c r="CV46" i="1"/>
  <c r="CT46" i="1"/>
  <c r="CS46" i="1"/>
  <c r="CU46" i="1"/>
  <c r="X272" i="1"/>
  <c r="X191" i="1"/>
  <c r="X192" i="1" s="1"/>
  <c r="X270" i="1"/>
  <c r="Y229" i="1"/>
  <c r="Y227" i="1" s="1"/>
  <c r="Z44" i="1"/>
  <c r="Z54" i="1"/>
  <c r="Z43" i="1"/>
  <c r="CJ191" i="1"/>
  <c r="CJ192" i="1" s="1"/>
  <c r="CJ270" i="1"/>
  <c r="CJ272" i="1"/>
  <c r="CU159" i="1"/>
  <c r="CV159" i="1" s="1"/>
  <c r="CW159" i="1" s="1"/>
  <c r="CX159" i="1" s="1"/>
  <c r="AC159" i="1"/>
  <c r="CJ122" i="1"/>
  <c r="CJ121" i="1"/>
  <c r="CG54" i="1"/>
  <c r="CG43" i="1"/>
  <c r="CK211" i="1"/>
  <c r="Y210" i="1"/>
  <c r="Y212" i="1"/>
  <c r="CI211" i="1"/>
  <c r="CI178" i="1"/>
  <c r="CM166" i="1"/>
  <c r="CJ207" i="1"/>
  <c r="CK207" i="1" s="1"/>
  <c r="CJ212" i="1"/>
  <c r="CI45" i="1"/>
  <c r="CH43" i="1"/>
  <c r="X210" i="1"/>
  <c r="X212" i="1"/>
  <c r="CM151" i="1"/>
  <c r="CJ45" i="1"/>
  <c r="CJ54" i="1"/>
  <c r="CK57" i="1" s="1"/>
  <c r="CJ43" i="1"/>
  <c r="CK232" i="1"/>
  <c r="CK275" i="1"/>
  <c r="CH54" i="1"/>
  <c r="CL56" i="1" s="1"/>
  <c r="CH45" i="1"/>
  <c r="CI63" i="1"/>
  <c r="CH135" i="1"/>
  <c r="Z212" i="1"/>
  <c r="AA215" i="1" s="1"/>
  <c r="AA216" i="1" s="1"/>
  <c r="Z210" i="1"/>
  <c r="CJ134" i="1"/>
  <c r="CJ130" i="1"/>
  <c r="CH134" i="1"/>
  <c r="CI133" i="1"/>
  <c r="CH133" i="1"/>
  <c r="CI134" i="1"/>
  <c r="CJ133" i="1"/>
  <c r="CJ129" i="1"/>
  <c r="CN206" i="1"/>
  <c r="CO150" i="1"/>
  <c r="CI208" i="1"/>
  <c r="CI172" i="1"/>
  <c r="CN209" i="1"/>
  <c r="CN205" i="1"/>
  <c r="CY143" i="1"/>
  <c r="CY189" i="1"/>
  <c r="CN53" i="1" l="1"/>
  <c r="AA236" i="1"/>
  <c r="AA237" i="1" s="1"/>
  <c r="AA239" i="1"/>
  <c r="AA56" i="1"/>
  <c r="AA276" i="1"/>
  <c r="AA277" i="1" s="1"/>
  <c r="CK56" i="1"/>
  <c r="CO14" i="1"/>
  <c r="Y138" i="1"/>
  <c r="Y60" i="1"/>
  <c r="Y55" i="1"/>
  <c r="Y258" i="1"/>
  <c r="Y259" i="1" s="1"/>
  <c r="CH120" i="1"/>
  <c r="CH122" i="1"/>
  <c r="CH121" i="1"/>
  <c r="CL66" i="1"/>
  <c r="CL67" i="1"/>
  <c r="CL277" i="1"/>
  <c r="CL252" i="1"/>
  <c r="CL138" i="1"/>
  <c r="CK138" i="1"/>
  <c r="CK68" i="1"/>
  <c r="CK74" i="1"/>
  <c r="Z229" i="1"/>
  <c r="Z227" i="1" s="1"/>
  <c r="Z191" i="1"/>
  <c r="Z192" i="1" s="1"/>
  <c r="Z272" i="1"/>
  <c r="Z270" i="1"/>
  <c r="CJ59" i="1"/>
  <c r="CN59" i="1" s="1"/>
  <c r="CO59" i="1" s="1"/>
  <c r="CP59" i="1" s="1"/>
  <c r="CR59" i="1" s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CI164" i="1"/>
  <c r="CJ229" i="1" s="1"/>
  <c r="CJ227" i="1" s="1"/>
  <c r="CI59" i="1"/>
  <c r="CH164" i="1"/>
  <c r="CH191" i="1" s="1"/>
  <c r="CH192" i="1" s="1"/>
  <c r="CI60" i="1"/>
  <c r="CI258" i="1"/>
  <c r="CI259" i="1" s="1"/>
  <c r="CI55" i="1"/>
  <c r="X55" i="1"/>
  <c r="Y276" i="1"/>
  <c r="Y277" i="1" s="1"/>
  <c r="X258" i="1"/>
  <c r="X259" i="1" s="1"/>
  <c r="X60" i="1"/>
  <c r="X138" i="1"/>
  <c r="Y56" i="1"/>
  <c r="CK18" i="1"/>
  <c r="CW46" i="1"/>
  <c r="CZ46" i="1"/>
  <c r="CX46" i="1"/>
  <c r="CY46" i="1"/>
  <c r="CI276" i="1"/>
  <c r="CI277" i="1" s="1"/>
  <c r="CG55" i="1"/>
  <c r="CG60" i="1"/>
  <c r="CG64" i="1" s="1"/>
  <c r="CG258" i="1"/>
  <c r="CG259" i="1" s="1"/>
  <c r="Z215" i="1"/>
  <c r="Z216" i="1" s="1"/>
  <c r="Z276" i="1"/>
  <c r="Z277" i="1" s="1"/>
  <c r="Z60" i="1"/>
  <c r="Z138" i="1"/>
  <c r="Z55" i="1"/>
  <c r="Z258" i="1"/>
  <c r="Z259" i="1" s="1"/>
  <c r="Z56" i="1"/>
  <c r="CY159" i="1"/>
  <c r="CZ159" i="1" s="1"/>
  <c r="DA159" i="1" s="1"/>
  <c r="DB159" i="1" s="1"/>
  <c r="AE159" i="1" s="1"/>
  <c r="AD159" i="1"/>
  <c r="Y215" i="1"/>
  <c r="Y216" i="1" s="1"/>
  <c r="CM228" i="1"/>
  <c r="CN166" i="1"/>
  <c r="CK208" i="1"/>
  <c r="CK212" i="1" s="1"/>
  <c r="CM210" i="1"/>
  <c r="CJ57" i="1"/>
  <c r="CJ276" i="1"/>
  <c r="CJ277" i="1" s="1"/>
  <c r="CJ258" i="1"/>
  <c r="CJ259" i="1" s="1"/>
  <c r="CH55" i="1"/>
  <c r="CH60" i="1"/>
  <c r="CH64" i="1" s="1"/>
  <c r="CH57" i="1"/>
  <c r="CH276" i="1"/>
  <c r="CI57" i="1"/>
  <c r="CH258" i="1"/>
  <c r="CH259" i="1" s="1"/>
  <c r="CJ252" i="1"/>
  <c r="CJ138" i="1"/>
  <c r="CJ55" i="1"/>
  <c r="CJ60" i="1"/>
  <c r="CJ64" i="1" s="1"/>
  <c r="CN151" i="1"/>
  <c r="CM154" i="1"/>
  <c r="CM275" i="1" s="1"/>
  <c r="CH136" i="1"/>
  <c r="CH137" i="1"/>
  <c r="CK220" i="1"/>
  <c r="CK158" i="1"/>
  <c r="CP150" i="1"/>
  <c r="CO205" i="1"/>
  <c r="CO206" i="1"/>
  <c r="CO209" i="1"/>
  <c r="CZ189" i="1"/>
  <c r="CZ143" i="1"/>
  <c r="CM71" i="1"/>
  <c r="CN71" i="1" s="1"/>
  <c r="CO71" i="1" s="1"/>
  <c r="CP71" i="1" s="1"/>
  <c r="CQ71" i="1" s="1"/>
  <c r="CR71" i="1" s="1"/>
  <c r="CS71" i="1" s="1"/>
  <c r="CT71" i="1" s="1"/>
  <c r="CU71" i="1" s="1"/>
  <c r="CM72" i="1"/>
  <c r="CO53" i="1" l="1"/>
  <c r="CP14" i="1"/>
  <c r="Y81" i="1"/>
  <c r="Y64" i="1"/>
  <c r="CL70" i="1"/>
  <c r="CL260" i="1"/>
  <c r="CL74" i="1"/>
  <c r="CL68" i="1"/>
  <c r="CL271" i="1" s="1"/>
  <c r="CL140" i="1"/>
  <c r="CL139" i="1"/>
  <c r="CI64" i="1"/>
  <c r="CL81" i="1"/>
  <c r="CK160" i="1"/>
  <c r="CL158" i="1"/>
  <c r="CL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K78" i="1"/>
  <c r="CK92" i="1"/>
  <c r="CI229" i="1"/>
  <c r="CI227" i="1" s="1"/>
  <c r="CH272" i="1"/>
  <c r="X64" i="1"/>
  <c r="X66" i="1" s="1"/>
  <c r="X81" i="1"/>
  <c r="CG67" i="1"/>
  <c r="CG66" i="1"/>
  <c r="CM18" i="1"/>
  <c r="DA46" i="1"/>
  <c r="DB46" i="1"/>
  <c r="CM43" i="1"/>
  <c r="CN43" i="1" s="1"/>
  <c r="Z64" i="1"/>
  <c r="Z81" i="1"/>
  <c r="CN228" i="1"/>
  <c r="CO166" i="1"/>
  <c r="CN210" i="1"/>
  <c r="CM211" i="1"/>
  <c r="CH67" i="1"/>
  <c r="CL69" i="1" s="1"/>
  <c r="CH66" i="1"/>
  <c r="CJ67" i="1"/>
  <c r="CK70" i="1" s="1"/>
  <c r="CJ66" i="1"/>
  <c r="CM207" i="1"/>
  <c r="CO151" i="1"/>
  <c r="CN154" i="1"/>
  <c r="CN275" i="1" s="1"/>
  <c r="CM232" i="1"/>
  <c r="CP209" i="1"/>
  <c r="CP206" i="1"/>
  <c r="CP205" i="1"/>
  <c r="CQ150" i="1"/>
  <c r="DA143" i="1"/>
  <c r="DA189" i="1"/>
  <c r="CE91" i="1"/>
  <c r="AB71" i="1"/>
  <c r="AC71" i="1"/>
  <c r="CV71" i="1"/>
  <c r="CW71" i="1" s="1"/>
  <c r="CX71" i="1" s="1"/>
  <c r="CY71" i="1" s="1"/>
  <c r="AB61" i="1"/>
  <c r="CN72" i="1"/>
  <c r="CO72" i="1" s="1"/>
  <c r="CP72" i="1" s="1"/>
  <c r="CQ72" i="1" s="1"/>
  <c r="CI67" i="1" l="1"/>
  <c r="CI66" i="1"/>
  <c r="CM66" i="1" s="1"/>
  <c r="CP53" i="1"/>
  <c r="CQ14" i="1"/>
  <c r="CL253" i="1"/>
  <c r="Y66" i="1"/>
  <c r="Y67" i="1"/>
  <c r="CL59" i="1"/>
  <c r="CK164" i="1"/>
  <c r="CL78" i="1"/>
  <c r="CL92" i="1"/>
  <c r="CL219" i="1"/>
  <c r="CL221" i="1" s="1"/>
  <c r="CK69" i="1"/>
  <c r="CG68" i="1"/>
  <c r="CG271" i="1" s="1"/>
  <c r="CG260" i="1"/>
  <c r="CG74" i="1"/>
  <c r="CL229" i="1"/>
  <c r="CL227" i="1" s="1"/>
  <c r="X67" i="1"/>
  <c r="CI68" i="1"/>
  <c r="CI271" i="1" s="1"/>
  <c r="CI260" i="1"/>
  <c r="CI74" i="1"/>
  <c r="Z67" i="1"/>
  <c r="Z66" i="1"/>
  <c r="CN18" i="1"/>
  <c r="CP166" i="1"/>
  <c r="CO228" i="1"/>
  <c r="CJ253" i="1"/>
  <c r="CH70" i="1"/>
  <c r="CH68" i="1"/>
  <c r="CH271" i="1" s="1"/>
  <c r="CH260" i="1"/>
  <c r="CI70" i="1"/>
  <c r="CH74" i="1"/>
  <c r="CJ70" i="1"/>
  <c r="CJ68" i="1"/>
  <c r="CJ271" i="1" s="1"/>
  <c r="CJ260" i="1"/>
  <c r="CJ74" i="1"/>
  <c r="CJ80" i="1" s="1"/>
  <c r="CN211" i="1"/>
  <c r="CO210" i="1"/>
  <c r="CM208" i="1"/>
  <c r="CM212" i="1" s="1"/>
  <c r="CN207" i="1"/>
  <c r="CP151" i="1"/>
  <c r="CO154" i="1"/>
  <c r="CO275" i="1" s="1"/>
  <c r="CN232" i="1"/>
  <c r="X260" i="1"/>
  <c r="X68" i="1"/>
  <c r="X271" i="1" s="1"/>
  <c r="Y69" i="1"/>
  <c r="X74" i="1"/>
  <c r="Y260" i="1"/>
  <c r="Z69" i="1"/>
  <c r="Y68" i="1"/>
  <c r="Y271" i="1" s="1"/>
  <c r="Y74" i="1"/>
  <c r="Z68" i="1"/>
  <c r="Z271" i="1" s="1"/>
  <c r="CO43" i="1"/>
  <c r="CP43" i="1" s="1"/>
  <c r="CB91" i="1"/>
  <c r="BL91" i="1"/>
  <c r="CR150" i="1"/>
  <c r="CQ205" i="1"/>
  <c r="CQ209" i="1"/>
  <c r="CC91" i="1"/>
  <c r="CQ206" i="1"/>
  <c r="DB143" i="1"/>
  <c r="DB189" i="1"/>
  <c r="AL91" i="1"/>
  <c r="CF91" i="1"/>
  <c r="CD91" i="1"/>
  <c r="BY91" i="1"/>
  <c r="BZ91" i="1"/>
  <c r="CA91" i="1"/>
  <c r="CJ92" i="1"/>
  <c r="CJ219" i="1"/>
  <c r="CJ221" i="1" s="1"/>
  <c r="CI92" i="1"/>
  <c r="CH219" i="1"/>
  <c r="CH221" i="1" s="1"/>
  <c r="CH92" i="1"/>
  <c r="CH78" i="1"/>
  <c r="CG219" i="1"/>
  <c r="CG221" i="1" s="1"/>
  <c r="CG78" i="1"/>
  <c r="CG92" i="1"/>
  <c r="AD71" i="1"/>
  <c r="AB72" i="1"/>
  <c r="CZ71" i="1"/>
  <c r="DA71" i="1" s="1"/>
  <c r="DB71" i="1" s="1"/>
  <c r="AE71" i="1" s="1"/>
  <c r="AC61" i="1"/>
  <c r="CR72" i="1"/>
  <c r="CS72" i="1" s="1"/>
  <c r="CT72" i="1" s="1"/>
  <c r="CU72" i="1" s="1"/>
  <c r="AS39" i="3"/>
  <c r="AT42" i="3"/>
  <c r="AV5" i="6" a="1"/>
  <c r="AU34" i="3"/>
  <c r="AU25" i="3"/>
  <c r="AT8" i="3"/>
  <c r="AW12" i="3"/>
  <c r="F5" i="6" a="1"/>
  <c r="AS29" i="3"/>
  <c r="AS46" i="3"/>
  <c r="AW11" i="3"/>
  <c r="AV21" i="3"/>
  <c r="K6" i="6" a="1"/>
  <c r="AX12" i="3"/>
  <c r="AS35" i="3"/>
  <c r="AY30" i="3"/>
  <c r="AY24" i="3"/>
  <c r="AZ17" i="3"/>
  <c r="AW5" i="6" a="1"/>
  <c r="AF26" i="3"/>
  <c r="AV8" i="3"/>
  <c r="AU5" i="6" a="1"/>
  <c r="P5" i="6" a="1"/>
  <c r="R5" i="6" a="1"/>
  <c r="AT20" i="3"/>
  <c r="AZ6" i="3"/>
  <c r="AX29" i="3"/>
  <c r="AT39" i="3"/>
  <c r="AY40" i="3"/>
  <c r="AB6" i="6" a="1"/>
  <c r="AT10" i="3"/>
  <c r="AF25" i="3"/>
  <c r="O5" i="6" a="1"/>
  <c r="AA5" i="6" a="1"/>
  <c r="AY46" i="3"/>
  <c r="AT13" i="3"/>
  <c r="Q6" i="6" a="1"/>
  <c r="AU18" i="3"/>
  <c r="AK5" i="6" a="1"/>
  <c r="AW37" i="3"/>
  <c r="O6" i="6" a="1"/>
  <c r="Y5" i="6" a="1"/>
  <c r="AF10" i="3"/>
  <c r="AT31" i="3"/>
  <c r="AU41" i="3"/>
  <c r="AS12" i="3"/>
  <c r="AY45" i="3"/>
  <c r="AW6" i="6" a="1"/>
  <c r="AY6" i="6" a="1"/>
  <c r="AF35" i="3"/>
  <c r="AX36" i="3"/>
  <c r="AW39" i="3"/>
  <c r="AI6" i="6" a="1"/>
  <c r="AF19" i="3"/>
  <c r="L6" i="6" a="1"/>
  <c r="AE6" i="6" a="1"/>
  <c r="AT28" i="3"/>
  <c r="AW16" i="3"/>
  <c r="AT22" i="3"/>
  <c r="AS15" i="3"/>
  <c r="AX33" i="3"/>
  <c r="AZ18" i="3"/>
  <c r="AX22" i="3"/>
  <c r="AF11" i="3"/>
  <c r="AV42" i="3"/>
  <c r="AX20" i="3"/>
  <c r="R6" i="6" a="1"/>
  <c r="AW6" i="3"/>
  <c r="AT38" i="3"/>
  <c r="AS7" i="3"/>
  <c r="AV6" i="3"/>
  <c r="P6" i="6" a="1"/>
  <c r="N5" i="6" a="1"/>
  <c r="AU9" i="3"/>
  <c r="AZ14" i="3"/>
  <c r="AY7" i="3"/>
  <c r="I5" i="6" a="1"/>
  <c r="AU28" i="3"/>
  <c r="T5" i="6" a="1"/>
  <c r="AV38" i="3"/>
  <c r="AZ39" i="3"/>
  <c r="AF32" i="3"/>
  <c r="H6" i="6" a="1"/>
  <c r="AT37" i="3"/>
  <c r="AZ28" i="3"/>
  <c r="AZ36" i="3"/>
  <c r="AS17" i="3"/>
  <c r="AZ16" i="3"/>
  <c r="AT7" i="3"/>
  <c r="AX26" i="3"/>
  <c r="AU42" i="3"/>
  <c r="AV25" i="3"/>
  <c r="AS24" i="3"/>
  <c r="AF41" i="3"/>
  <c r="AW5" i="3"/>
  <c r="AX7" i="3"/>
  <c r="AY32" i="3"/>
  <c r="AY26" i="3"/>
  <c r="AT40" i="3"/>
  <c r="AF30" i="3"/>
  <c r="AS45" i="3"/>
  <c r="AX41" i="3"/>
  <c r="AZ41" i="3"/>
  <c r="AW45" i="3"/>
  <c r="I6" i="6" a="1"/>
  <c r="AU36" i="3"/>
  <c r="AU38" i="3"/>
  <c r="AT25" i="3"/>
  <c r="AX28" i="3"/>
  <c r="AG6" i="6" a="1"/>
  <c r="AV39" i="3"/>
  <c r="AW30" i="3"/>
  <c r="AW21" i="3"/>
  <c r="AZ22" i="3"/>
  <c r="AU27" i="3"/>
  <c r="E5" i="6" a="1"/>
  <c r="AF29" i="3"/>
  <c r="Q5" i="6" a="1"/>
  <c r="AY14" i="3"/>
  <c r="AF21" i="3"/>
  <c r="AW27" i="3"/>
  <c r="AX16" i="3"/>
  <c r="AT14" i="3"/>
  <c r="AF40" i="3"/>
  <c r="Z6" i="6" a="1"/>
  <c r="AF45" i="3"/>
  <c r="AU10" i="3"/>
  <c r="AX38" i="3"/>
  <c r="AS18" i="3"/>
  <c r="AP6" i="6" a="1"/>
  <c r="H5" i="6" a="1"/>
  <c r="AX17" i="3"/>
  <c r="AY20" i="3"/>
  <c r="AT21" i="3"/>
  <c r="AX25" i="3"/>
  <c r="AU22" i="3"/>
  <c r="AU17" i="3"/>
  <c r="AV11" i="3"/>
  <c r="AX6" i="3"/>
  <c r="AZ31" i="3"/>
  <c r="AF6" i="6" a="1"/>
  <c r="AX6" i="6" a="1"/>
  <c r="AO5" i="6" a="1"/>
  <c r="AY33" i="3"/>
  <c r="AG5" i="6" a="1"/>
  <c r="V5" i="6" a="1"/>
  <c r="AY5" i="3"/>
  <c r="AX5" i="3"/>
  <c r="AZ42" i="3"/>
  <c r="AX31" i="3"/>
  <c r="AT24" i="3"/>
  <c r="AX30" i="3"/>
  <c r="AU46" i="3"/>
  <c r="AY27" i="3"/>
  <c r="S5" i="6" a="1"/>
  <c r="AW35" i="3"/>
  <c r="AT5" i="3"/>
  <c r="AR6" i="3"/>
  <c r="AV30" i="3"/>
  <c r="AX21" i="3"/>
  <c r="C5" i="6" a="1"/>
  <c r="M6" i="6" a="1"/>
  <c r="AU15" i="3"/>
  <c r="AV29" i="3"/>
  <c r="AX24" i="3"/>
  <c r="AZ10" i="3"/>
  <c r="AY22" i="3"/>
  <c r="AZ35" i="3"/>
  <c r="AR7" i="3"/>
  <c r="AS20" i="3"/>
  <c r="C6" i="6" a="1"/>
  <c r="AX35" i="3"/>
  <c r="AR6" i="6" a="1"/>
  <c r="AW40" i="3"/>
  <c r="AJ5" i="6" a="1"/>
  <c r="F45" i="3"/>
  <c r="AY6" i="3"/>
  <c r="AV33" i="3"/>
  <c r="AF20" i="3"/>
  <c r="AV14" i="3"/>
  <c r="AW41" i="3"/>
  <c r="AX40" i="3"/>
  <c r="N6" i="6" a="1"/>
  <c r="AY17" i="3"/>
  <c r="AL5" i="6" a="1"/>
  <c r="AT17" i="3"/>
  <c r="AV40" i="3"/>
  <c r="AW46" i="3"/>
  <c r="AW17" i="3"/>
  <c r="AZ20" i="3"/>
  <c r="AX19" i="3"/>
  <c r="AS36" i="3"/>
  <c r="AB5" i="3"/>
  <c r="AU39" i="3"/>
  <c r="AF18" i="3"/>
  <c r="AT29" i="3"/>
  <c r="AX23" i="3"/>
  <c r="AZ21" i="3"/>
  <c r="AV26" i="3"/>
  <c r="AW13" i="3"/>
  <c r="Z5" i="6" a="1"/>
  <c r="AU13" i="3"/>
  <c r="AZ30" i="3"/>
  <c r="U6" i="6" a="1"/>
  <c r="AX10" i="3"/>
  <c r="AY31" i="3"/>
  <c r="AS40" i="3"/>
  <c r="AZ7" i="3"/>
  <c r="AW20" i="3"/>
  <c r="AX34" i="3"/>
  <c r="AW28" i="3"/>
  <c r="AU23" i="3"/>
  <c r="AF5" i="3"/>
  <c r="AU29" i="3"/>
  <c r="AY10" i="3"/>
  <c r="AS19" i="3"/>
  <c r="AF22" i="3"/>
  <c r="AU21" i="3"/>
  <c r="AS38" i="3"/>
  <c r="AT5" i="6" a="1"/>
  <c r="AZ8" i="3"/>
  <c r="AX32" i="3"/>
  <c r="AU16" i="3"/>
  <c r="AU6" i="6" a="1"/>
  <c r="AY12" i="3"/>
  <c r="AT23" i="3"/>
  <c r="AP5" i="3"/>
  <c r="AW7" i="3"/>
  <c r="AV24" i="3"/>
  <c r="AS37" i="3"/>
  <c r="AW42" i="3"/>
  <c r="K5" i="6" a="1"/>
  <c r="AS9" i="3"/>
  <c r="AF24" i="3"/>
  <c r="AU19" i="3"/>
  <c r="AI5" i="6" a="1"/>
  <c r="AY21" i="3"/>
  <c r="E6" i="6" a="1"/>
  <c r="AV28" i="3"/>
  <c r="AV41" i="3"/>
  <c r="AU24" i="3"/>
  <c r="AN6" i="6" a="1"/>
  <c r="F6" i="6" a="1"/>
  <c r="AZ37" i="3"/>
  <c r="AW31" i="3"/>
  <c r="AF37" i="3"/>
  <c r="AS8" i="3"/>
  <c r="AT27" i="3"/>
  <c r="AZ12" i="3"/>
  <c r="AY18" i="3"/>
  <c r="AF12" i="3"/>
  <c r="AF9" i="3"/>
  <c r="AT46" i="3"/>
  <c r="AW34" i="3"/>
  <c r="AE5" i="6" a="1"/>
  <c r="AY23" i="3"/>
  <c r="AV46" i="3"/>
  <c r="AY5" i="6" a="1"/>
  <c r="AW23" i="3"/>
  <c r="AY13" i="3"/>
  <c r="AF27" i="3"/>
  <c r="AY19" i="3"/>
  <c r="AW14" i="3"/>
  <c r="AY36" i="3"/>
  <c r="AW22" i="3"/>
  <c r="AV5" i="3"/>
  <c r="AY9" i="3"/>
  <c r="AS41" i="3"/>
  <c r="AV7" i="3"/>
  <c r="AM6" i="6" a="1"/>
  <c r="AY25" i="3"/>
  <c r="AY35" i="3"/>
  <c r="AT30" i="3"/>
  <c r="AY11" i="3"/>
  <c r="AW33" i="3"/>
  <c r="AT45" i="3"/>
  <c r="AU11" i="3"/>
  <c r="AZ45" i="3"/>
  <c r="AV9" i="3"/>
  <c r="AS6" i="3"/>
  <c r="AZ5" i="3"/>
  <c r="AZ15" i="3"/>
  <c r="AU5" i="3"/>
  <c r="AZ23" i="3"/>
  <c r="AX39" i="3"/>
  <c r="AY28" i="3"/>
  <c r="AY34" i="3"/>
  <c r="AW36" i="3"/>
  <c r="AF8" i="3"/>
  <c r="AK6" i="6" a="1"/>
  <c r="AS33" i="3"/>
  <c r="AW10" i="3"/>
  <c r="AV34" i="3"/>
  <c r="AU20" i="3"/>
  <c r="C5" i="3"/>
  <c r="AV20" i="3"/>
  <c r="AF46" i="3"/>
  <c r="AF36" i="3"/>
  <c r="AT9" i="3"/>
  <c r="AS32" i="3"/>
  <c r="AT41" i="3"/>
  <c r="AJ6" i="6" a="1"/>
  <c r="AU14" i="3"/>
  <c r="AF34" i="3"/>
  <c r="G5" i="6" a="1"/>
  <c r="AV18" i="3"/>
  <c r="AQ6" i="6" a="1"/>
  <c r="AS34" i="3"/>
  <c r="AZ9" i="3"/>
  <c r="W5" i="6" a="1"/>
  <c r="AU35" i="3"/>
  <c r="AU6" i="3"/>
  <c r="AT15" i="3"/>
  <c r="AS26" i="3"/>
  <c r="AD5" i="6" a="1"/>
  <c r="AS22" i="3"/>
  <c r="J5" i="6" a="1"/>
  <c r="AW29" i="3"/>
  <c r="AZ11" i="3"/>
  <c r="AV45" i="3"/>
  <c r="AO6" i="6" a="1"/>
  <c r="AW38" i="3"/>
  <c r="AV22" i="3"/>
  <c r="AV36" i="3"/>
  <c r="AX15" i="3"/>
  <c r="AF7" i="3"/>
  <c r="AW18" i="3"/>
  <c r="AS13" i="3"/>
  <c r="AN5" i="6" a="1"/>
  <c r="AS11" i="3"/>
  <c r="AZ24" i="3"/>
  <c r="AX45" i="3"/>
  <c r="AT32" i="3"/>
  <c r="AF28" i="3"/>
  <c r="AP5" i="6" a="1"/>
  <c r="AV16" i="3"/>
  <c r="AV37" i="3"/>
  <c r="AV17" i="3"/>
  <c r="AT12" i="3"/>
  <c r="AU40" i="3"/>
  <c r="AF38" i="3"/>
  <c r="AT26" i="3"/>
  <c r="AT35" i="3"/>
  <c r="AS25" i="3"/>
  <c r="AA6" i="6" a="1"/>
  <c r="AH5" i="6" a="1"/>
  <c r="AP6" i="3"/>
  <c r="AT11" i="3"/>
  <c r="V6" i="6" a="1"/>
  <c r="AF6" i="3"/>
  <c r="T6" i="6" a="1"/>
  <c r="AU26" i="3"/>
  <c r="AV35" i="3"/>
  <c r="AU45" i="3"/>
  <c r="AX9" i="3"/>
  <c r="AV23" i="3"/>
  <c r="L5" i="6" a="1"/>
  <c r="AY16" i="3"/>
  <c r="AT18" i="3"/>
  <c r="AW8" i="3"/>
  <c r="AU33" i="3"/>
  <c r="AS30" i="3"/>
  <c r="AX14" i="3"/>
  <c r="AD6" i="6" a="1"/>
  <c r="AS23" i="3"/>
  <c r="AF42" i="3"/>
  <c r="J6" i="6" a="1"/>
  <c r="AY8" i="3"/>
  <c r="AR5" i="3"/>
  <c r="AX11" i="3"/>
  <c r="AF14" i="3"/>
  <c r="AX8" i="3"/>
  <c r="AS14" i="3"/>
  <c r="AY38" i="3"/>
  <c r="AV19" i="3"/>
  <c r="AT6" i="6" a="1"/>
  <c r="AS16" i="3"/>
  <c r="AS28" i="3"/>
  <c r="AU12" i="3"/>
  <c r="AZ33" i="3"/>
  <c r="AZ32" i="3"/>
  <c r="AF33" i="3"/>
  <c r="W6" i="6" a="1"/>
  <c r="AH6" i="6" a="1"/>
  <c r="AU32" i="3"/>
  <c r="AW19" i="3"/>
  <c r="AL6" i="6" a="1"/>
  <c r="AB5" i="6" a="1"/>
  <c r="AX18" i="3"/>
  <c r="F46" i="3"/>
  <c r="AX42" i="3"/>
  <c r="D6" i="6" a="1"/>
  <c r="AZ27" i="3"/>
  <c r="AT6" i="3"/>
  <c r="G6" i="6" a="1"/>
  <c r="AU8" i="3"/>
  <c r="AS6" i="6" a="1"/>
  <c r="AV31" i="3"/>
  <c r="AX37" i="3"/>
  <c r="AV27" i="3"/>
  <c r="AF15" i="3"/>
  <c r="AS5" i="6" a="1"/>
  <c r="AZ46" i="3"/>
  <c r="AF16" i="3"/>
  <c r="AZ26" i="3"/>
  <c r="AV15" i="3"/>
  <c r="AZ38" i="3"/>
  <c r="AZ29" i="3"/>
  <c r="U5" i="6" a="1"/>
  <c r="AW32" i="3"/>
  <c r="AW24" i="3"/>
  <c r="AV13" i="3"/>
  <c r="AT19" i="3"/>
  <c r="AZ25" i="3"/>
  <c r="AY15" i="3"/>
  <c r="AF31" i="3"/>
  <c r="AF23" i="3"/>
  <c r="S6" i="6" a="1"/>
  <c r="AV32" i="3"/>
  <c r="AF13" i="3"/>
  <c r="AQ5" i="6" a="1"/>
  <c r="AC5" i="6" a="1"/>
  <c r="AS21" i="3"/>
  <c r="AV12" i="3"/>
  <c r="AS31" i="3"/>
  <c r="AX5" i="6" a="1"/>
  <c r="AX46" i="3"/>
  <c r="AX27" i="3"/>
  <c r="AU30" i="3"/>
  <c r="AT16" i="3"/>
  <c r="AY41" i="3"/>
  <c r="AW9" i="3"/>
  <c r="AU31" i="3"/>
  <c r="AV6" i="6" a="1"/>
  <c r="M5" i="6" a="1"/>
  <c r="AP7" i="3"/>
  <c r="D5" i="6" a="1"/>
  <c r="AW15" i="3"/>
  <c r="AU7" i="3"/>
  <c r="AF39" i="3"/>
  <c r="AM5" i="6" a="1"/>
  <c r="AT34" i="3"/>
  <c r="Y6" i="6" a="1"/>
  <c r="AW25" i="3"/>
  <c r="AW26" i="3"/>
  <c r="AS10" i="3"/>
  <c r="AZ13" i="3"/>
  <c r="AZ34" i="3"/>
  <c r="AY39" i="3"/>
  <c r="AX13" i="3"/>
  <c r="AY42" i="3"/>
  <c r="AZ19" i="3"/>
  <c r="X5" i="6" a="1"/>
  <c r="X6" i="6" a="1"/>
  <c r="AS5" i="3"/>
  <c r="AS27" i="3"/>
  <c r="AZ40" i="3"/>
  <c r="AT36" i="3"/>
  <c r="AR5" i="6" a="1"/>
  <c r="AF5" i="6" a="1"/>
  <c r="AC6" i="6" a="1"/>
  <c r="AT33" i="3"/>
  <c r="AY37" i="3"/>
  <c r="AU37" i="3"/>
  <c r="AF17" i="3"/>
  <c r="AS42" i="3"/>
  <c r="EQ16" i="4" a="1"/>
  <c r="EM15" i="4" a="1"/>
  <c r="EQ11" i="4" a="1"/>
  <c r="EP13" i="4" a="1"/>
  <c r="EW16" i="4" a="1"/>
  <c r="EP15" i="4" a="1"/>
  <c r="EN5" i="4" a="1"/>
  <c r="ES5" i="4" a="1"/>
  <c r="ET12" i="4" a="1"/>
  <c r="EV15" i="4" a="1"/>
  <c r="EQ12" i="4" a="1"/>
  <c r="EP5" i="4" a="1"/>
  <c r="EQ9" i="4" a="1"/>
  <c r="ET16" i="4" a="1"/>
  <c r="EP8" i="4" a="1"/>
  <c r="EQ15" i="4" a="1"/>
  <c r="C6" i="4" a="1"/>
  <c r="EU14" i="4" a="1"/>
  <c r="ER14" i="4" a="1"/>
  <c r="EO12" i="4" a="1"/>
  <c r="ER11" i="4" a="1"/>
  <c r="EO16" i="4" a="1"/>
  <c r="ER16" i="4" a="1"/>
  <c r="ER13" i="4" a="1"/>
  <c r="EU12" i="4" a="1"/>
  <c r="EU9" i="4" a="1"/>
  <c r="EQ13" i="4" a="1"/>
  <c r="EW15" i="4" a="1"/>
  <c r="EU11" i="4" a="1"/>
  <c r="EO9" i="4" a="1"/>
  <c r="ET6" i="4" a="1"/>
  <c r="EL6" i="4" a="1"/>
  <c r="EM5" i="4" a="1"/>
  <c r="EM9" i="4" a="1"/>
  <c r="EP12" i="4" a="1"/>
  <c r="EN14" i="4" a="1"/>
  <c r="EO14" i="4" a="1"/>
  <c r="EP9" i="4" a="1"/>
  <c r="EU8" i="4" a="1"/>
  <c r="ER8" i="4" a="1"/>
  <c r="EL8" i="4" a="1"/>
  <c r="EO7" i="4" a="1"/>
  <c r="EW8" i="4" a="1"/>
  <c r="EP11" i="4" a="1"/>
  <c r="EN7" i="4" a="1"/>
  <c r="ET11" i="4" a="1"/>
  <c r="EM11" i="4" a="1"/>
  <c r="EW12" i="4" a="1"/>
  <c r="C5" i="4" a="1"/>
  <c r="EL11" i="4" a="1"/>
  <c r="EL16" i="4" a="1"/>
  <c r="ER5" i="4" a="1"/>
  <c r="EN13" i="4" a="1"/>
  <c r="EN16" i="4" a="1"/>
  <c r="EN6" i="4" a="1"/>
  <c r="EU7" i="4" a="1"/>
  <c r="EV13" i="4" a="1"/>
  <c r="ER12" i="4" a="1"/>
  <c r="ES16" i="4" a="1"/>
  <c r="EQ5" i="4" a="1"/>
  <c r="EW14" i="4" a="1"/>
  <c r="ES6" i="4" a="1"/>
  <c r="EN8" i="4" a="1"/>
  <c r="EL9" i="4" a="1"/>
  <c r="EP6" i="4" a="1"/>
  <c r="EV7" i="4" a="1"/>
  <c r="EQ6" i="4" a="1"/>
  <c r="ER7" i="4" a="1"/>
  <c r="ET15" i="4" a="1"/>
  <c r="EM7" i="4" a="1"/>
  <c r="EM14" i="4" a="1"/>
  <c r="EU16" i="4" a="1"/>
  <c r="ES15" i="4" a="1"/>
  <c r="EV6" i="4" a="1"/>
  <c r="EO5" i="4" a="1"/>
  <c r="EM12" i="4" a="1"/>
  <c r="EU13" i="4" a="1"/>
  <c r="EU6" i="4" a="1"/>
  <c r="EO8" i="4" a="1"/>
  <c r="ER6" i="4" a="1"/>
  <c r="EL13" i="4" a="1"/>
  <c r="ES8" i="4" a="1"/>
  <c r="ET8" i="4" a="1"/>
  <c r="EU15" i="4" a="1"/>
  <c r="ES7" i="4" a="1"/>
  <c r="ES14" i="4" a="1"/>
  <c r="EW13" i="4" a="1"/>
  <c r="EN11" i="4" a="1"/>
  <c r="ER15" i="4" a="1"/>
  <c r="EM8" i="4" a="1"/>
  <c r="EQ7" i="4" a="1"/>
  <c r="ES12" i="4" a="1"/>
  <c r="EO6" i="4" a="1"/>
  <c r="EW5" i="4" a="1"/>
  <c r="EM13" i="4" a="1"/>
  <c r="EO13" i="4" a="1"/>
  <c r="EO11" i="4" a="1"/>
  <c r="ET5" i="4" a="1"/>
  <c r="EN15" i="4" a="1"/>
  <c r="EV8" i="4" a="1"/>
  <c r="EW7" i="4" a="1"/>
  <c r="EU5" i="4" a="1"/>
  <c r="EO15" i="4" a="1"/>
  <c r="EL12" i="4" a="1"/>
  <c r="EQ8" i="4" a="1"/>
  <c r="ET14" i="4" a="1"/>
  <c r="EV9" i="4" a="1"/>
  <c r="EL7" i="4" a="1"/>
  <c r="EQ14" i="4" a="1"/>
  <c r="EP7" i="4" a="1"/>
  <c r="ET7" i="4" a="1"/>
  <c r="EV12" i="4" a="1"/>
  <c r="EV14" i="4" a="1"/>
  <c r="EN9" i="4" a="1"/>
  <c r="EW6" i="4" a="1"/>
  <c r="EM6" i="4" a="1"/>
  <c r="EW9" i="4" a="1"/>
  <c r="ET9" i="4" a="1"/>
  <c r="EL14" i="4" a="1"/>
  <c r="EV5" i="4" a="1"/>
  <c r="EL5" i="4" a="1"/>
  <c r="EM16" i="4" a="1"/>
  <c r="EL15" i="4" a="1"/>
  <c r="ER9" i="4" a="1"/>
  <c r="EW11" i="4" a="1"/>
  <c r="EN12" i="4" a="1"/>
  <c r="ES9" i="4" a="1"/>
  <c r="EV11" i="4" a="1"/>
  <c r="ES13" i="4" a="1"/>
  <c r="EP16" i="4" a="1"/>
  <c r="EV16" i="4" a="1"/>
  <c r="ES11" i="4" a="1"/>
  <c r="ET13" i="4" a="1"/>
  <c r="EP14" i="4" a="1"/>
  <c r="CR14" i="1" l="1"/>
  <c r="CK229" i="1"/>
  <c r="CK227" i="1" s="1"/>
  <c r="CN66" i="1"/>
  <c r="CQ53" i="1"/>
  <c r="CR53" i="1"/>
  <c r="CS53" i="1" s="1"/>
  <c r="Z74" i="1"/>
  <c r="AA69" i="1"/>
  <c r="CS14" i="1"/>
  <c r="AB157" i="1"/>
  <c r="CL95" i="1"/>
  <c r="CI145" i="1"/>
  <c r="CI146" i="1" s="1"/>
  <c r="CL80" i="1"/>
  <c r="CK95" i="1"/>
  <c r="CK111" i="1" s="1"/>
  <c r="CI219" i="1"/>
  <c r="CI221" i="1" s="1"/>
  <c r="CJ78" i="1"/>
  <c r="Z260" i="1"/>
  <c r="CI78" i="1"/>
  <c r="CK112" i="1"/>
  <c r="CP228" i="1"/>
  <c r="CQ166" i="1"/>
  <c r="CO18" i="1"/>
  <c r="CP210" i="1"/>
  <c r="CO211" i="1"/>
  <c r="CN208" i="1"/>
  <c r="CN212" i="1" s="1"/>
  <c r="CO207" i="1"/>
  <c r="CQ151" i="1"/>
  <c r="CP154" i="1"/>
  <c r="CP275" i="1" s="1"/>
  <c r="CO232" i="1"/>
  <c r="BY48" i="1"/>
  <c r="CA35" i="1"/>
  <c r="CE48" i="1"/>
  <c r="CA48" i="1"/>
  <c r="CF48" i="1"/>
  <c r="CD48" i="1"/>
  <c r="BZ48" i="1"/>
  <c r="BL48" i="1"/>
  <c r="CC48" i="1"/>
  <c r="CB48" i="1"/>
  <c r="CF35" i="1"/>
  <c r="CD35" i="1"/>
  <c r="BY35" i="1"/>
  <c r="CE35" i="1"/>
  <c r="BZ35" i="1"/>
  <c r="CC35" i="1"/>
  <c r="CB35" i="1"/>
  <c r="BL35" i="1"/>
  <c r="Y219" i="1"/>
  <c r="Y221" i="1" s="1"/>
  <c r="Y225" i="1" s="1"/>
  <c r="Y239" i="1" s="1"/>
  <c r="Y233" i="1"/>
  <c r="Y231" i="1" s="1"/>
  <c r="Y80" i="1"/>
  <c r="Y78" i="1"/>
  <c r="X219" i="1"/>
  <c r="X221" i="1" s="1"/>
  <c r="X78" i="1"/>
  <c r="X80" i="1"/>
  <c r="Z219" i="1"/>
  <c r="Z221" i="1" s="1"/>
  <c r="Z225" i="1" s="1"/>
  <c r="Z239" i="1" s="1"/>
  <c r="Z233" i="1"/>
  <c r="Z231" i="1" s="1"/>
  <c r="Z80" i="1"/>
  <c r="Z78" i="1"/>
  <c r="CD51" i="1"/>
  <c r="CC71" i="1"/>
  <c r="CA34" i="1"/>
  <c r="CA257" i="1" s="1"/>
  <c r="CD65" i="1"/>
  <c r="AH7" i="6" s="1"/>
  <c r="CD61" i="1"/>
  <c r="CF62" i="1"/>
  <c r="BY71" i="1"/>
  <c r="BL71" i="1"/>
  <c r="CD72" i="1"/>
  <c r="AV7" i="6" s="1"/>
  <c r="CB46" i="1"/>
  <c r="R7" i="6" s="1"/>
  <c r="X7" i="6" s="1"/>
  <c r="CD71" i="1"/>
  <c r="CD41" i="1"/>
  <c r="V7" i="6" s="1"/>
  <c r="BY41" i="1"/>
  <c r="CB34" i="1"/>
  <c r="CB257" i="1" s="1"/>
  <c r="BY77" i="1"/>
  <c r="BL34" i="1"/>
  <c r="AW7" i="6" s="1"/>
  <c r="BY47" i="1"/>
  <c r="CA39" i="1"/>
  <c r="CB49" i="1"/>
  <c r="BZ62" i="1"/>
  <c r="O7" i="6" s="1"/>
  <c r="BL73" i="1"/>
  <c r="AQ7" i="6" s="1"/>
  <c r="CF34" i="1"/>
  <c r="JJ9" i="4" s="1"/>
  <c r="BY72" i="1"/>
  <c r="AM7" i="6" s="1"/>
  <c r="JM16" i="4" s="1"/>
  <c r="CF73" i="1"/>
  <c r="CA50" i="1"/>
  <c r="BL49" i="1"/>
  <c r="BL72" i="1"/>
  <c r="CF61" i="1"/>
  <c r="BL62" i="1"/>
  <c r="BZ71" i="1"/>
  <c r="CC51" i="1"/>
  <c r="CC47" i="1"/>
  <c r="JM9" i="4" s="1"/>
  <c r="CA47" i="1"/>
  <c r="JL16" i="4" s="1"/>
  <c r="BZ50" i="1"/>
  <c r="CB47" i="1"/>
  <c r="CC39" i="1"/>
  <c r="JK16" i="4" s="1"/>
  <c r="CA77" i="1"/>
  <c r="BZ40" i="1"/>
  <c r="CE41" i="1"/>
  <c r="CC40" i="1"/>
  <c r="C7" i="6" s="1"/>
  <c r="T7" i="6" s="1"/>
  <c r="BY50" i="1"/>
  <c r="CC72" i="1"/>
  <c r="CC34" i="1"/>
  <c r="CC257" i="1" s="1"/>
  <c r="CB61" i="1"/>
  <c r="JL9" i="4" s="1"/>
  <c r="CF65" i="1"/>
  <c r="AL7" i="6" s="1"/>
  <c r="BZ58" i="1"/>
  <c r="BZ220" i="1" s="1"/>
  <c r="BZ61" i="1"/>
  <c r="J7" i="6" s="1"/>
  <c r="BY73" i="1"/>
  <c r="Z7" i="6" s="1"/>
  <c r="BL46" i="1"/>
  <c r="CF39" i="1"/>
  <c r="CF49" i="1"/>
  <c r="BZ39" i="1"/>
  <c r="CA41" i="1"/>
  <c r="CD40" i="1"/>
  <c r="BL47" i="1"/>
  <c r="BY40" i="1"/>
  <c r="CE58" i="1"/>
  <c r="CE220" i="1" s="1"/>
  <c r="AD7" i="6" s="1"/>
  <c r="CF51" i="1"/>
  <c r="CE46" i="1"/>
  <c r="CA73" i="1"/>
  <c r="CD62" i="1"/>
  <c r="CB50" i="1"/>
  <c r="CD73" i="1"/>
  <c r="AP7" i="6" s="1"/>
  <c r="Y7" i="6" s="1"/>
  <c r="CA51" i="1"/>
  <c r="AA7" i="6" s="1"/>
  <c r="AJ7" i="6" s="1"/>
  <c r="BY34" i="1"/>
  <c r="BY49" i="1"/>
  <c r="CB65" i="1"/>
  <c r="CE51" i="1"/>
  <c r="I7" i="6" s="1"/>
  <c r="AK7" i="6" s="1"/>
  <c r="CE40" i="1"/>
  <c r="K7" i="6" s="1"/>
  <c r="F7" i="6" s="1"/>
  <c r="CB71" i="1"/>
  <c r="CF50" i="1"/>
  <c r="AC7" i="6" s="1"/>
  <c r="AE7" i="6" s="1"/>
  <c r="M7" i="6" s="1"/>
  <c r="Q7" i="6" s="1"/>
  <c r="CA72" i="1"/>
  <c r="BZ72" i="1"/>
  <c r="CA62" i="1"/>
  <c r="CF72" i="1"/>
  <c r="AU7" i="6" s="1"/>
  <c r="BL41" i="1"/>
  <c r="CE50" i="1"/>
  <c r="CB58" i="1"/>
  <c r="CB220" i="1" s="1"/>
  <c r="CC73" i="1"/>
  <c r="CC77" i="1"/>
  <c r="AX7" i="6" s="1"/>
  <c r="BZ49" i="1"/>
  <c r="AT7" i="6" s="1"/>
  <c r="S7" i="6" s="1"/>
  <c r="BY39" i="1"/>
  <c r="CE61" i="1"/>
  <c r="CA71" i="1"/>
  <c r="CB73" i="1"/>
  <c r="CA61" i="1"/>
  <c r="CF77" i="1"/>
  <c r="CF47" i="1"/>
  <c r="CA46" i="1"/>
  <c r="AN7" i="6" s="1"/>
  <c r="CE72" i="1"/>
  <c r="CC41" i="1"/>
  <c r="CE77" i="1"/>
  <c r="CF41" i="1"/>
  <c r="G7" i="6" s="1"/>
  <c r="BL58" i="1"/>
  <c r="AF7" i="6" s="1"/>
  <c r="CC46" i="1"/>
  <c r="CD46" i="1"/>
  <c r="JJ16" i="4" s="1"/>
  <c r="BY51" i="1"/>
  <c r="CB72" i="1"/>
  <c r="CE34" i="1"/>
  <c r="AB7" i="6" s="1"/>
  <c r="BL40" i="1"/>
  <c r="CD77" i="1"/>
  <c r="BY46" i="1"/>
  <c r="BZ41" i="1"/>
  <c r="CD47" i="1"/>
  <c r="L7" i="6" s="1"/>
  <c r="BL65" i="1"/>
  <c r="BZ34" i="1"/>
  <c r="BZ257" i="1" s="1"/>
  <c r="CA58" i="1"/>
  <c r="BZ65" i="1"/>
  <c r="BY58" i="1"/>
  <c r="BY220" i="1" s="1"/>
  <c r="AI7" i="6" s="1"/>
  <c r="CC65" i="1"/>
  <c r="D7" i="6" s="1"/>
  <c r="BZ47" i="1"/>
  <c r="AG7" i="6" s="1"/>
  <c r="BZ46" i="1"/>
  <c r="BL77" i="1"/>
  <c r="W7" i="6" s="1"/>
  <c r="CB77" i="1"/>
  <c r="CE73" i="1"/>
  <c r="CF46" i="1"/>
  <c r="CC49" i="1"/>
  <c r="CD49" i="1"/>
  <c r="CE39" i="1"/>
  <c r="BY61" i="1"/>
  <c r="CC61" i="1"/>
  <c r="BZ77" i="1"/>
  <c r="AS7" i="6" s="1"/>
  <c r="BZ73" i="1"/>
  <c r="CE62" i="1"/>
  <c r="CD39" i="1"/>
  <c r="BL61" i="1"/>
  <c r="CB40" i="1"/>
  <c r="CC58" i="1"/>
  <c r="CC220" i="1" s="1"/>
  <c r="BY65" i="1"/>
  <c r="H7" i="6" s="1"/>
  <c r="CA49" i="1"/>
  <c r="BZ51" i="1"/>
  <c r="CD34" i="1"/>
  <c r="CD257" i="1" s="1"/>
  <c r="AR7" i="6" s="1"/>
  <c r="CF40" i="1"/>
  <c r="BL39" i="1"/>
  <c r="BL50" i="1"/>
  <c r="JK9" i="4" s="1"/>
  <c r="AO7" i="6" s="1"/>
  <c r="CA65" i="1"/>
  <c r="BL51" i="1"/>
  <c r="CA40" i="1"/>
  <c r="CE71" i="1"/>
  <c r="CD50" i="1"/>
  <c r="P7" i="6" s="1"/>
  <c r="E7" i="6" s="1"/>
  <c r="U7" i="6" s="1"/>
  <c r="CC50" i="1"/>
  <c r="AY7" i="6" s="1"/>
  <c r="CD58" i="1"/>
  <c r="CB41" i="1"/>
  <c r="CC62" i="1"/>
  <c r="CB62" i="1"/>
  <c r="CE49" i="1"/>
  <c r="CE47" i="1"/>
  <c r="CF58" i="1"/>
  <c r="CF220" i="1" s="1"/>
  <c r="CB51" i="1"/>
  <c r="BY62" i="1"/>
  <c r="CF71" i="1"/>
  <c r="N7" i="6" s="1"/>
  <c r="CQ43" i="1"/>
  <c r="CS150" i="1"/>
  <c r="CR206" i="1"/>
  <c r="CR209" i="1"/>
  <c r="CR205" i="1"/>
  <c r="CJ95" i="1"/>
  <c r="CJ81" i="1"/>
  <c r="AC72" i="1"/>
  <c r="CV72" i="1"/>
  <c r="CW72" i="1" s="1"/>
  <c r="CX72" i="1" s="1"/>
  <c r="CY72" i="1" s="1"/>
  <c r="AD61" i="1"/>
  <c r="AY87" i="3"/>
  <c r="AF57" i="3"/>
  <c r="AF78" i="3"/>
  <c r="AV93" i="3"/>
  <c r="AF66" i="3"/>
  <c r="C69" i="3"/>
  <c r="C76" i="3"/>
  <c r="C64" i="3"/>
  <c r="AS57" i="3"/>
  <c r="AF56" i="3"/>
  <c r="AF80" i="3"/>
  <c r="AY61" i="3"/>
  <c r="C70" i="3"/>
  <c r="C89" i="3"/>
  <c r="C54" i="3"/>
  <c r="AS54" i="3"/>
  <c r="AS55" i="3"/>
  <c r="AS94" i="3"/>
  <c r="AS60" i="3"/>
  <c r="AS97" i="3"/>
  <c r="AV60" i="3"/>
  <c r="AV65" i="3"/>
  <c r="AW70" i="3"/>
  <c r="AW49" i="3"/>
  <c r="AZ61" i="3"/>
  <c r="AZ78" i="3"/>
  <c r="AZ47" i="3"/>
  <c r="AZ72" i="3"/>
  <c r="AY84" i="3"/>
  <c r="AX95" i="3"/>
  <c r="AX64" i="3"/>
  <c r="AX47" i="3"/>
  <c r="AX65" i="3"/>
  <c r="AX76" i="3"/>
  <c r="AX81" i="3"/>
  <c r="AX73" i="3"/>
  <c r="AX69" i="3"/>
  <c r="AW61" i="3"/>
  <c r="AF88" i="3"/>
  <c r="AF73" i="3"/>
  <c r="C84" i="3"/>
  <c r="C71" i="3"/>
  <c r="AS88" i="3"/>
  <c r="AS69" i="3"/>
  <c r="AS82" i="3"/>
  <c r="AV70" i="3"/>
  <c r="AW58" i="3"/>
  <c r="AW94" i="3"/>
  <c r="AW69" i="3"/>
  <c r="AF77" i="3"/>
  <c r="AX56" i="3"/>
  <c r="C75" i="3"/>
  <c r="AV66" i="3"/>
  <c r="AW73" i="3"/>
  <c r="AS71" i="3"/>
  <c r="AW66" i="3"/>
  <c r="AW56" i="3"/>
  <c r="AY47" i="3"/>
  <c r="AY62" i="3"/>
  <c r="AX55" i="3"/>
  <c r="C56" i="3"/>
  <c r="AS77" i="3"/>
  <c r="AS90" i="3"/>
  <c r="AV72" i="3"/>
  <c r="AV92" i="3"/>
  <c r="AW81" i="3"/>
  <c r="AY90" i="3"/>
  <c r="AY58" i="3"/>
  <c r="AX90" i="3"/>
  <c r="C62" i="3"/>
  <c r="AS58" i="3"/>
  <c r="AV75" i="3"/>
  <c r="AV55" i="3"/>
  <c r="AW82" i="3"/>
  <c r="AZ63" i="3"/>
  <c r="AZ58" i="3"/>
  <c r="AZ68" i="3"/>
  <c r="AX97" i="3"/>
  <c r="AV56" i="3"/>
  <c r="AW71" i="3"/>
  <c r="AZ83" i="3"/>
  <c r="AZ65" i="3"/>
  <c r="AZ54" i="3"/>
  <c r="AZ92" i="3"/>
  <c r="AU47" i="3"/>
  <c r="AU89" i="3"/>
  <c r="AU70" i="3"/>
  <c r="AU68" i="3"/>
  <c r="AU81" i="3"/>
  <c r="AU93" i="3"/>
  <c r="AU74" i="3"/>
  <c r="AU50" i="3"/>
  <c r="AU86" i="3"/>
  <c r="AU66" i="3"/>
  <c r="AU80" i="3"/>
  <c r="AU82" i="3"/>
  <c r="AF69" i="3"/>
  <c r="AF68" i="3"/>
  <c r="AF81" i="3"/>
  <c r="AF97" i="3"/>
  <c r="AF92" i="3"/>
  <c r="AY96" i="3"/>
  <c r="AY80" i="3"/>
  <c r="AY63" i="3"/>
  <c r="AY64" i="3"/>
  <c r="AY93" i="3"/>
  <c r="AT87" i="3"/>
  <c r="AT77" i="3"/>
  <c r="AT84" i="3"/>
  <c r="AT66" i="3"/>
  <c r="AT73" i="3"/>
  <c r="AT64" i="3"/>
  <c r="AT57" i="3"/>
  <c r="AT94" i="3"/>
  <c r="AT81" i="3"/>
  <c r="AT60" i="3"/>
  <c r="AT48" i="3"/>
  <c r="AT82" i="3"/>
  <c r="C93" i="3"/>
  <c r="C60" i="3"/>
  <c r="C94" i="3"/>
  <c r="AF54" i="3"/>
  <c r="AY49" i="3"/>
  <c r="C79" i="3"/>
  <c r="AS48" i="3"/>
  <c r="AS96" i="3"/>
  <c r="AW79" i="3"/>
  <c r="AZ87" i="3"/>
  <c r="AZ80" i="3"/>
  <c r="AX93" i="3"/>
  <c r="AX63" i="3"/>
  <c r="AX54" i="3"/>
  <c r="AF58" i="3"/>
  <c r="C68" i="3"/>
  <c r="AS92" i="3"/>
  <c r="AW90" i="3"/>
  <c r="AX57" i="3"/>
  <c r="AW50" i="3"/>
  <c r="AW84" i="3"/>
  <c r="C81" i="3"/>
  <c r="AV54" i="3"/>
  <c r="AW72" i="3"/>
  <c r="AX49" i="3"/>
  <c r="AS85" i="3"/>
  <c r="AV85" i="3"/>
  <c r="AZ85" i="3"/>
  <c r="AZ79" i="3"/>
  <c r="AV69" i="3"/>
  <c r="AZ75" i="3"/>
  <c r="AU94" i="3"/>
  <c r="AU67" i="3"/>
  <c r="AU79" i="3"/>
  <c r="AF87" i="3"/>
  <c r="AF94" i="3"/>
  <c r="AY68" i="3"/>
  <c r="AY66" i="3"/>
  <c r="AT49" i="3"/>
  <c r="AT72" i="3"/>
  <c r="AT47" i="3"/>
  <c r="AY69" i="3"/>
  <c r="AF59" i="3"/>
  <c r="AF84" i="3"/>
  <c r="AV62" i="3"/>
  <c r="AF90" i="3"/>
  <c r="AY70" i="3"/>
  <c r="C86" i="3"/>
  <c r="AS86" i="3"/>
  <c r="AF72" i="3"/>
  <c r="AF85" i="3"/>
  <c r="AY81" i="3"/>
  <c r="C97" i="3"/>
  <c r="C50" i="3"/>
  <c r="C88" i="3"/>
  <c r="C95" i="3"/>
  <c r="AS95" i="3"/>
  <c r="AS80" i="3"/>
  <c r="AS91" i="3"/>
  <c r="AS84" i="3"/>
  <c r="AV77" i="3"/>
  <c r="AV83" i="3"/>
  <c r="AW54" i="3"/>
  <c r="AW64" i="3"/>
  <c r="AW93" i="3"/>
  <c r="AZ96" i="3"/>
  <c r="AZ66" i="3"/>
  <c r="AZ57" i="3"/>
  <c r="AZ56" i="3"/>
  <c r="AY57" i="3"/>
  <c r="AX77" i="3"/>
  <c r="AX92" i="3"/>
  <c r="AX84" i="3"/>
  <c r="AX48" i="3"/>
  <c r="AX58" i="3"/>
  <c r="AX85" i="3"/>
  <c r="AX88" i="3"/>
  <c r="AV48" i="3"/>
  <c r="AW88" i="3"/>
  <c r="AF65" i="3"/>
  <c r="AX86" i="3"/>
  <c r="C96" i="3"/>
  <c r="C82" i="3"/>
  <c r="AS74" i="3"/>
  <c r="AS67" i="3"/>
  <c r="AV57" i="3"/>
  <c r="AV89" i="3"/>
  <c r="AW47" i="3"/>
  <c r="AW92" i="3"/>
  <c r="AW68" i="3"/>
  <c r="AF83" i="3"/>
  <c r="AX72" i="3"/>
  <c r="AS81" i="3"/>
  <c r="AV76" i="3"/>
  <c r="AY83" i="3"/>
  <c r="AS66" i="3"/>
  <c r="AW75" i="3"/>
  <c r="AW97" i="3"/>
  <c r="AY48" i="3"/>
  <c r="AX96" i="3"/>
  <c r="AX79" i="3"/>
  <c r="C83" i="3"/>
  <c r="AS50" i="3"/>
  <c r="AV94" i="3"/>
  <c r="AV79" i="3"/>
  <c r="AV61" i="3"/>
  <c r="AZ86" i="3"/>
  <c r="AY88" i="3"/>
  <c r="AY76" i="3"/>
  <c r="C91" i="3"/>
  <c r="C90" i="3"/>
  <c r="AS78" i="3"/>
  <c r="AV91" i="3"/>
  <c r="AV68" i="3"/>
  <c r="AW67" i="3"/>
  <c r="AZ91" i="3"/>
  <c r="AZ48" i="3"/>
  <c r="AZ59" i="3"/>
  <c r="AX91" i="3"/>
  <c r="AV47" i="3"/>
  <c r="AW76" i="3"/>
  <c r="AZ94" i="3"/>
  <c r="AZ71" i="3"/>
  <c r="AZ89" i="3"/>
  <c r="AZ62" i="3"/>
  <c r="AU55" i="3"/>
  <c r="AU69" i="3"/>
  <c r="AU90" i="3"/>
  <c r="AU64" i="3"/>
  <c r="AU62" i="3"/>
  <c r="AU97" i="3"/>
  <c r="AU92" i="3"/>
  <c r="AU95" i="3"/>
  <c r="AU54" i="3"/>
  <c r="AU58" i="3"/>
  <c r="AU88" i="3"/>
  <c r="AU84" i="3"/>
  <c r="AF67" i="3"/>
  <c r="AF64" i="3"/>
  <c r="AF75" i="3"/>
  <c r="AF70" i="3"/>
  <c r="AF47" i="3"/>
  <c r="AY79" i="3"/>
  <c r="AY89" i="3"/>
  <c r="AY94" i="3"/>
  <c r="AY72" i="3"/>
  <c r="AY56" i="3"/>
  <c r="AT68" i="3"/>
  <c r="AT78" i="3"/>
  <c r="AT90" i="3"/>
  <c r="AT62" i="3"/>
  <c r="AT50" i="3"/>
  <c r="AT85" i="3"/>
  <c r="AT56" i="3"/>
  <c r="AT74" i="3"/>
  <c r="AT76" i="3"/>
  <c r="AT59" i="3"/>
  <c r="AT70" i="3"/>
  <c r="AT92" i="3"/>
  <c r="C72" i="3"/>
  <c r="AS75" i="3"/>
  <c r="AV49" i="3"/>
  <c r="AZ74" i="3"/>
  <c r="AY59" i="3"/>
  <c r="AX87" i="3"/>
  <c r="AX83" i="3"/>
  <c r="AV73" i="3"/>
  <c r="C66" i="3"/>
  <c r="AS83" i="3"/>
  <c r="AW86" i="3"/>
  <c r="AW77" i="3"/>
  <c r="AV82" i="3"/>
  <c r="AV58" i="3"/>
  <c r="AY95" i="3"/>
  <c r="AS70" i="3"/>
  <c r="AY92" i="3"/>
  <c r="C87" i="3"/>
  <c r="AV86" i="3"/>
  <c r="AW91" i="3"/>
  <c r="AZ64" i="3"/>
  <c r="AX74" i="3"/>
  <c r="AZ69" i="3"/>
  <c r="AZ82" i="3"/>
  <c r="AU85" i="3"/>
  <c r="AU48" i="3"/>
  <c r="AU78" i="3"/>
  <c r="AF61" i="3"/>
  <c r="AF71" i="3"/>
  <c r="AY60" i="3"/>
  <c r="AT88" i="3"/>
  <c r="AT58" i="3"/>
  <c r="AT67" i="3"/>
  <c r="AT96" i="3"/>
  <c r="AT80" i="3"/>
  <c r="AU91" i="3"/>
  <c r="AY50" i="3"/>
  <c r="C61" i="3"/>
  <c r="AV90" i="3"/>
  <c r="AF95" i="3"/>
  <c r="AF96" i="3"/>
  <c r="AY77" i="3"/>
  <c r="C92" i="3"/>
  <c r="AS72" i="3"/>
  <c r="AF91" i="3"/>
  <c r="AF86" i="3"/>
  <c r="AY82" i="3"/>
  <c r="C77" i="3"/>
  <c r="C55" i="3"/>
  <c r="C74" i="3"/>
  <c r="C73" i="3"/>
  <c r="AS65" i="3"/>
  <c r="AS62" i="3"/>
  <c r="AS61" i="3"/>
  <c r="AS59" i="3"/>
  <c r="AV78" i="3"/>
  <c r="AV74" i="3"/>
  <c r="AW96" i="3"/>
  <c r="AW59" i="3"/>
  <c r="AZ93" i="3"/>
  <c r="AZ97" i="3"/>
  <c r="AZ90" i="3"/>
  <c r="AZ77" i="3"/>
  <c r="AZ67" i="3"/>
  <c r="AX94" i="3"/>
  <c r="AX78" i="3"/>
  <c r="AX61" i="3"/>
  <c r="AX80" i="3"/>
  <c r="AX71" i="3"/>
  <c r="AX66" i="3"/>
  <c r="AX68" i="3"/>
  <c r="AX67" i="3"/>
  <c r="AV71" i="3"/>
  <c r="AW55" i="3"/>
  <c r="AF63" i="3"/>
  <c r="AX60" i="3"/>
  <c r="C59" i="3"/>
  <c r="C63" i="3"/>
  <c r="AS64" i="3"/>
  <c r="AS79" i="3"/>
  <c r="AV59" i="3"/>
  <c r="AW63" i="3"/>
  <c r="AW48" i="3"/>
  <c r="AW74" i="3"/>
  <c r="AW62" i="3"/>
  <c r="AX82" i="3"/>
  <c r="C80" i="3"/>
  <c r="AS63" i="3"/>
  <c r="AW83" i="3"/>
  <c r="AY86" i="3"/>
  <c r="AV80" i="3"/>
  <c r="AW57" i="3"/>
  <c r="AW60" i="3"/>
  <c r="AY55" i="3"/>
  <c r="AX50" i="3"/>
  <c r="C67" i="3"/>
  <c r="AS93" i="3"/>
  <c r="AS89" i="3"/>
  <c r="AV96" i="3"/>
  <c r="AV67" i="3"/>
  <c r="AV63" i="3"/>
  <c r="AZ95" i="3"/>
  <c r="AY67" i="3"/>
  <c r="AY97" i="3"/>
  <c r="C85" i="3"/>
  <c r="AS73" i="3"/>
  <c r="AV64" i="3"/>
  <c r="AV97" i="3"/>
  <c r="AW87" i="3"/>
  <c r="AW65" i="3"/>
  <c r="AZ60" i="3"/>
  <c r="AZ76" i="3"/>
  <c r="AZ81" i="3"/>
  <c r="AX59" i="3"/>
  <c r="AV50" i="3"/>
  <c r="AW85" i="3"/>
  <c r="AZ70" i="3"/>
  <c r="AZ84" i="3"/>
  <c r="AZ73" i="3"/>
  <c r="AZ49" i="3"/>
  <c r="AU63" i="3"/>
  <c r="AU57" i="3"/>
  <c r="AU75" i="3"/>
  <c r="AU71" i="3"/>
  <c r="AU61" i="3"/>
  <c r="AU49" i="3"/>
  <c r="AU65" i="3"/>
  <c r="AU59" i="3"/>
  <c r="AU60" i="3"/>
  <c r="AU72" i="3"/>
  <c r="AU73" i="3"/>
  <c r="AU77" i="3"/>
  <c r="AF60" i="3"/>
  <c r="AF55" i="3"/>
  <c r="AF89" i="3"/>
  <c r="AF74" i="3"/>
  <c r="AF82" i="3"/>
  <c r="AY91" i="3"/>
  <c r="AY74" i="3"/>
  <c r="AY65" i="3"/>
  <c r="AY78" i="3"/>
  <c r="AY71" i="3"/>
  <c r="AT69" i="3"/>
  <c r="AT65" i="3"/>
  <c r="AT86" i="3"/>
  <c r="AT83" i="3"/>
  <c r="AT61" i="3"/>
  <c r="AT91" i="3"/>
  <c r="AT93" i="3"/>
  <c r="AT95" i="3"/>
  <c r="AT55" i="3"/>
  <c r="AT97" i="3"/>
  <c r="AT89" i="3"/>
  <c r="AT71" i="3"/>
  <c r="AV81" i="3"/>
  <c r="AY85" i="3"/>
  <c r="AV87" i="3"/>
  <c r="AF76" i="3"/>
  <c r="AY54" i="3"/>
  <c r="AS56" i="3"/>
  <c r="AF79" i="3"/>
  <c r="C58" i="3"/>
  <c r="C65" i="3"/>
  <c r="AS87" i="3"/>
  <c r="AV88" i="3"/>
  <c r="AW89" i="3"/>
  <c r="AZ88" i="3"/>
  <c r="AX75" i="3"/>
  <c r="AX62" i="3"/>
  <c r="AX70" i="3"/>
  <c r="AF62" i="3"/>
  <c r="C57" i="3"/>
  <c r="AV95" i="3"/>
  <c r="AW80" i="3"/>
  <c r="C78" i="3"/>
  <c r="AS68" i="3"/>
  <c r="AW78" i="3"/>
  <c r="AX89" i="3"/>
  <c r="AS76" i="3"/>
  <c r="AV84" i="3"/>
  <c r="AY75" i="3"/>
  <c r="AZ55" i="3"/>
  <c r="AW95" i="3"/>
  <c r="AZ50" i="3"/>
  <c r="AU76" i="3"/>
  <c r="AU83" i="3"/>
  <c r="AU87" i="3"/>
  <c r="AU96" i="3"/>
  <c r="AU56" i="3"/>
  <c r="AF49" i="3"/>
  <c r="AF93" i="3"/>
  <c r="AY73" i="3"/>
  <c r="AT63" i="3"/>
  <c r="AT79" i="3"/>
  <c r="AT54" i="3"/>
  <c r="AT75" i="3"/>
  <c r="CT53" i="1" l="1"/>
  <c r="CU53" i="1"/>
  <c r="CV53" i="1" s="1"/>
  <c r="CI155" i="1"/>
  <c r="CI233" i="1"/>
  <c r="CI231" i="1" s="1"/>
  <c r="CI118" i="1"/>
  <c r="CJ233" i="1"/>
  <c r="CJ231" i="1" s="1"/>
  <c r="CO66" i="1"/>
  <c r="CT14" i="1"/>
  <c r="CK113" i="1"/>
  <c r="CQ228" i="1"/>
  <c r="CR166" i="1"/>
  <c r="AC157" i="1"/>
  <c r="CL111" i="1"/>
  <c r="CL112" i="1"/>
  <c r="CL113" i="1"/>
  <c r="CP18" i="1"/>
  <c r="CQ210" i="1"/>
  <c r="CP211" i="1"/>
  <c r="CO208" i="1"/>
  <c r="CO212" i="1" s="1"/>
  <c r="CP207" i="1"/>
  <c r="CR151" i="1"/>
  <c r="CQ154" i="1"/>
  <c r="CQ275" i="1" s="1"/>
  <c r="CP232" i="1"/>
  <c r="BZ151" i="1"/>
  <c r="CA151" i="1" s="1"/>
  <c r="BL99" i="1"/>
  <c r="CF100" i="1"/>
  <c r="CB172" i="1"/>
  <c r="CC172" i="1" s="1"/>
  <c r="CD179" i="1"/>
  <c r="CD209" i="1" s="1"/>
  <c r="CE209" i="1" s="1"/>
  <c r="CB190" i="1"/>
  <c r="CC190" i="1" s="1"/>
  <c r="BL150" i="1"/>
  <c r="BM150" i="1" s="1"/>
  <c r="CD159" i="1"/>
  <c r="CD150" i="1"/>
  <c r="CE150" i="1" s="1"/>
  <c r="CF153" i="1"/>
  <c r="CG153" i="1" s="1"/>
  <c r="CB153" i="1"/>
  <c r="CC153" i="1" s="1"/>
  <c r="CB178" i="1"/>
  <c r="CC178" i="1" s="1"/>
  <c r="CB170" i="1"/>
  <c r="CB205" i="1" s="1"/>
  <c r="CC205" i="1" s="1"/>
  <c r="BZ179" i="1"/>
  <c r="BZ209" i="1" s="1"/>
  <c r="CA209" i="1" s="1"/>
  <c r="BZ190" i="1"/>
  <c r="CA190" i="1" s="1"/>
  <c r="BZ180" i="1"/>
  <c r="CA180" i="1" s="1"/>
  <c r="BZ186" i="1"/>
  <c r="BZ176" i="1"/>
  <c r="CA176" i="1" s="1"/>
  <c r="BZ158" i="1"/>
  <c r="BL171" i="1"/>
  <c r="BL206" i="1" s="1"/>
  <c r="BM206" i="1" s="1"/>
  <c r="BL179" i="1"/>
  <c r="BL209" i="1" s="1"/>
  <c r="BM209" i="1" s="1"/>
  <c r="BL148" i="1"/>
  <c r="BM148" i="1" s="1"/>
  <c r="CA99" i="1"/>
  <c r="CF99" i="1"/>
  <c r="CF172" i="1"/>
  <c r="CG172" i="1" s="1"/>
  <c r="CF159" i="1"/>
  <c r="CB100" i="1"/>
  <c r="CF170" i="1"/>
  <c r="CF205" i="1" s="1"/>
  <c r="CG205" i="1" s="1"/>
  <c r="CG170" i="1" s="1"/>
  <c r="CF148" i="1"/>
  <c r="CG148" i="1" s="1"/>
  <c r="CB175" i="1"/>
  <c r="CC175" i="1" s="1"/>
  <c r="CF190" i="1"/>
  <c r="CG190" i="1" s="1"/>
  <c r="CB151" i="1"/>
  <c r="CC151" i="1" s="1"/>
  <c r="CB189" i="1"/>
  <c r="CC189" i="1" s="1"/>
  <c r="CD100" i="1"/>
  <c r="CB185" i="1"/>
  <c r="CD171" i="1"/>
  <c r="CD206" i="1" s="1"/>
  <c r="CE206" i="1" s="1"/>
  <c r="CD148" i="1"/>
  <c r="CE148" i="1" s="1"/>
  <c r="BL151" i="1"/>
  <c r="CD157" i="1"/>
  <c r="CD177" i="1"/>
  <c r="CE177" i="1" s="1"/>
  <c r="CD185" i="1"/>
  <c r="CD168" i="1"/>
  <c r="CE168" i="1" s="1"/>
  <c r="CF166" i="1"/>
  <c r="CF152" i="1"/>
  <c r="CG152" i="1" s="1"/>
  <c r="CB168" i="1"/>
  <c r="CC168" i="1" s="1"/>
  <c r="BL180" i="1"/>
  <c r="BM180" i="1" s="1"/>
  <c r="BL189" i="1"/>
  <c r="BM189" i="1" s="1"/>
  <c r="BL190" i="1"/>
  <c r="CB152" i="1"/>
  <c r="CC152" i="1" s="1"/>
  <c r="CE100" i="1"/>
  <c r="BZ185" i="1"/>
  <c r="BZ189" i="1"/>
  <c r="CA189" i="1" s="1"/>
  <c r="BZ145" i="1"/>
  <c r="BZ153" i="1"/>
  <c r="CA153" i="1" s="1"/>
  <c r="CF171" i="1"/>
  <c r="CF206" i="1" s="1"/>
  <c r="CG206" i="1" s="1"/>
  <c r="CG171" i="1" s="1"/>
  <c r="CF158" i="1"/>
  <c r="CF175" i="1"/>
  <c r="CB145" i="1"/>
  <c r="CB171" i="1"/>
  <c r="CB206" i="1" s="1"/>
  <c r="CC206" i="1" s="1"/>
  <c r="CD186" i="1"/>
  <c r="CD178" i="1"/>
  <c r="CE178" i="1" s="1"/>
  <c r="CB99" i="1"/>
  <c r="BZ181" i="1"/>
  <c r="CA181" i="1" s="1"/>
  <c r="BZ159" i="1"/>
  <c r="BZ143" i="1"/>
  <c r="BZ173" i="1"/>
  <c r="CA173" i="1" s="1"/>
  <c r="BZ100" i="1"/>
  <c r="BZ150" i="1"/>
  <c r="CA150" i="1" s="1"/>
  <c r="BZ152" i="1"/>
  <c r="CA152" i="1" s="1"/>
  <c r="BZ168" i="1"/>
  <c r="CA168" i="1" s="1"/>
  <c r="BZ157" i="1"/>
  <c r="BL159" i="1"/>
  <c r="BL175" i="1"/>
  <c r="BM175" i="1" s="1"/>
  <c r="CF150" i="1"/>
  <c r="CF179" i="1"/>
  <c r="CF209" i="1" s="1"/>
  <c r="CG209" i="1" s="1"/>
  <c r="CG179" i="1" s="1"/>
  <c r="CD180" i="1"/>
  <c r="CE180" i="1" s="1"/>
  <c r="CF180" i="1"/>
  <c r="CG180" i="1" s="1"/>
  <c r="CB157" i="1"/>
  <c r="CB180" i="1"/>
  <c r="CC180" i="1" s="1"/>
  <c r="BY100" i="1"/>
  <c r="CD189" i="1"/>
  <c r="CE189" i="1" s="1"/>
  <c r="CD161" i="1"/>
  <c r="CE161" i="1" s="1"/>
  <c r="BL186" i="1"/>
  <c r="CB179" i="1"/>
  <c r="CB209" i="1" s="1"/>
  <c r="CC209" i="1" s="1"/>
  <c r="CB144" i="1"/>
  <c r="CC144" i="1" s="1"/>
  <c r="BL176" i="1"/>
  <c r="BM176" i="1" s="1"/>
  <c r="CD153" i="1"/>
  <c r="CE153" i="1" s="1"/>
  <c r="CD173" i="1"/>
  <c r="CE173" i="1" s="1"/>
  <c r="CD145" i="1"/>
  <c r="CD172" i="1"/>
  <c r="CE172" i="1" s="1"/>
  <c r="CD181" i="1"/>
  <c r="CE181" i="1" s="1"/>
  <c r="CD166" i="1"/>
  <c r="CE166" i="1" s="1"/>
  <c r="CF143" i="1"/>
  <c r="CF144" i="1"/>
  <c r="CG144" i="1" s="1"/>
  <c r="CF177" i="1"/>
  <c r="CG177" i="1" s="1"/>
  <c r="CF189" i="1"/>
  <c r="CG189" i="1" s="1"/>
  <c r="CB186" i="1"/>
  <c r="CB166" i="1"/>
  <c r="AI100" i="1"/>
  <c r="BL173" i="1"/>
  <c r="BM173" i="1" s="1"/>
  <c r="BL161" i="1"/>
  <c r="BM161" i="1" s="1"/>
  <c r="BL152" i="1"/>
  <c r="BM152" i="1" s="1"/>
  <c r="CB150" i="1"/>
  <c r="CC150" i="1" s="1"/>
  <c r="BL172" i="1"/>
  <c r="BM172" i="1" s="1"/>
  <c r="BZ161" i="1"/>
  <c r="CA161" i="1" s="1"/>
  <c r="BZ99" i="1"/>
  <c r="BL178" i="1"/>
  <c r="BM178" i="1" s="1"/>
  <c r="CB158" i="1"/>
  <c r="CF173" i="1"/>
  <c r="CG173" i="1" s="1"/>
  <c r="CB173" i="1"/>
  <c r="CC173" i="1" s="1"/>
  <c r="CD99" i="1"/>
  <c r="CC100" i="1"/>
  <c r="CD144" i="1"/>
  <c r="CE144" i="1" s="1"/>
  <c r="BL145" i="1"/>
  <c r="CD151" i="1"/>
  <c r="CE151" i="1" s="1"/>
  <c r="CF185" i="1"/>
  <c r="CF178" i="1"/>
  <c r="CG178" i="1" s="1"/>
  <c r="CE99" i="1"/>
  <c r="BZ171" i="1"/>
  <c r="BZ206" i="1" s="1"/>
  <c r="CA206" i="1" s="1"/>
  <c r="BZ148" i="1"/>
  <c r="CA148" i="1" s="1"/>
  <c r="BZ170" i="1"/>
  <c r="BZ205" i="1" s="1"/>
  <c r="CA205" i="1" s="1"/>
  <c r="BZ144" i="1"/>
  <c r="CA144" i="1" s="1"/>
  <c r="BZ175" i="1"/>
  <c r="BZ177" i="1"/>
  <c r="CA177" i="1" s="1"/>
  <c r="BZ172" i="1"/>
  <c r="CA172" i="1" s="1"/>
  <c r="BZ166" i="1"/>
  <c r="CA166" i="1" s="1"/>
  <c r="BZ178" i="1"/>
  <c r="CA178" i="1" s="1"/>
  <c r="BL181" i="1"/>
  <c r="BM181" i="1" s="1"/>
  <c r="BL170" i="1"/>
  <c r="BL205" i="1" s="1"/>
  <c r="BM205" i="1" s="1"/>
  <c r="BL157" i="1"/>
  <c r="BL158" i="1"/>
  <c r="CA100" i="1"/>
  <c r="CF181" i="1"/>
  <c r="CG181" i="1" s="1"/>
  <c r="CF176" i="1"/>
  <c r="CG176" i="1" s="1"/>
  <c r="CF186" i="1"/>
  <c r="CB143" i="1"/>
  <c r="CC143" i="1" s="1"/>
  <c r="CF157" i="1"/>
  <c r="CF145" i="1"/>
  <c r="CG145" i="1" s="1"/>
  <c r="CF151" i="1"/>
  <c r="CG151" i="1" s="1"/>
  <c r="CD152" i="1"/>
  <c r="CE152" i="1" s="1"/>
  <c r="CB181" i="1"/>
  <c r="CC181" i="1" s="1"/>
  <c r="CB161" i="1"/>
  <c r="CC161" i="1" s="1"/>
  <c r="CB177" i="1"/>
  <c r="CC177" i="1" s="1"/>
  <c r="CD143" i="1"/>
  <c r="BL166" i="1"/>
  <c r="CB159" i="1"/>
  <c r="BL153" i="1"/>
  <c r="BM153" i="1" s="1"/>
  <c r="CD158" i="1"/>
  <c r="CD170" i="1"/>
  <c r="CD205" i="1" s="1"/>
  <c r="CE205" i="1" s="1"/>
  <c r="CD176" i="1"/>
  <c r="CE176" i="1" s="1"/>
  <c r="CD175" i="1"/>
  <c r="CE175" i="1" s="1"/>
  <c r="CD190" i="1"/>
  <c r="CE190" i="1" s="1"/>
  <c r="CF161" i="1"/>
  <c r="CG161" i="1" s="1"/>
  <c r="CF168" i="1"/>
  <c r="CG168" i="1" s="1"/>
  <c r="CC99" i="1"/>
  <c r="CB176" i="1"/>
  <c r="CC176" i="1" s="1"/>
  <c r="CB148" i="1"/>
  <c r="CC148" i="1" s="1"/>
  <c r="BL185" i="1"/>
  <c r="BL143" i="1"/>
  <c r="BM143" i="1" s="1"/>
  <c r="BL177" i="1"/>
  <c r="BM177" i="1" s="1"/>
  <c r="BL168" i="1"/>
  <c r="BM168" i="1" s="1"/>
  <c r="BL144" i="1"/>
  <c r="BM144" i="1" s="1"/>
  <c r="BL279" i="1"/>
  <c r="CH124" i="1"/>
  <c r="CH125" i="1" s="1"/>
  <c r="CB163" i="1"/>
  <c r="CC163" i="1" s="1"/>
  <c r="CF163" i="1"/>
  <c r="CG163" i="1" s="1"/>
  <c r="CD163" i="1"/>
  <c r="CE163" i="1" s="1"/>
  <c r="BL163" i="1"/>
  <c r="BM163" i="1" s="1"/>
  <c r="BZ163" i="1"/>
  <c r="CA163" i="1" s="1"/>
  <c r="BL169" i="1"/>
  <c r="CD169" i="1"/>
  <c r="CB169" i="1"/>
  <c r="CF169" i="1"/>
  <c r="BZ169" i="1"/>
  <c r="CA278" i="1"/>
  <c r="JJ21" i="4"/>
  <c r="CD103" i="1" s="1"/>
  <c r="CA36" i="1"/>
  <c r="CA14" i="1" s="1"/>
  <c r="JK14" i="4"/>
  <c r="BL36" i="1"/>
  <c r="BL14" i="1" s="1"/>
  <c r="BY36" i="1"/>
  <c r="BY14" i="1" s="1"/>
  <c r="BL220" i="1"/>
  <c r="CF36" i="1"/>
  <c r="CF278" i="1"/>
  <c r="JL21" i="4"/>
  <c r="CF103" i="1" s="1"/>
  <c r="Y236" i="1"/>
  <c r="Y237" i="1" s="1"/>
  <c r="CF124" i="1"/>
  <c r="CF125" i="1" s="1"/>
  <c r="CB52" i="1"/>
  <c r="CE257" i="1"/>
  <c r="CC279" i="1"/>
  <c r="CA52" i="1"/>
  <c r="CE278" i="1"/>
  <c r="CC278" i="1"/>
  <c r="JM7" i="4"/>
  <c r="CA279" i="1"/>
  <c r="JJ8" i="4"/>
  <c r="Z236" i="1"/>
  <c r="Z237" i="1" s="1"/>
  <c r="CF52" i="1"/>
  <c r="BZ278" i="1"/>
  <c r="BZ36" i="1"/>
  <c r="BZ14" i="1" s="1"/>
  <c r="CA220" i="1"/>
  <c r="CD279" i="1"/>
  <c r="CB124" i="1"/>
  <c r="CB125" i="1" s="1"/>
  <c r="JK21" i="4"/>
  <c r="CE103" i="1" s="1"/>
  <c r="JK15" i="4"/>
  <c r="CD278" i="1"/>
  <c r="JL14" i="4"/>
  <c r="CC52" i="1"/>
  <c r="BY52" i="1"/>
  <c r="CI124" i="1"/>
  <c r="CI125" i="1" s="1"/>
  <c r="CI128" i="1" s="1"/>
  <c r="CF257" i="1"/>
  <c r="BY279" i="1"/>
  <c r="JL8" i="4"/>
  <c r="CE52" i="1"/>
  <c r="BL278" i="1"/>
  <c r="CE124" i="1"/>
  <c r="CE125" i="1" s="1"/>
  <c r="CD36" i="1"/>
  <c r="CD14" i="1" s="1"/>
  <c r="CC36" i="1"/>
  <c r="CC14" i="1" s="1"/>
  <c r="CD220" i="1"/>
  <c r="CE36" i="1"/>
  <c r="CE14" i="1" s="1"/>
  <c r="CG124" i="1"/>
  <c r="CG125" i="1" s="1"/>
  <c r="CD124" i="1"/>
  <c r="CD125" i="1" s="1"/>
  <c r="CB36" i="1"/>
  <c r="CB14" i="1" s="1"/>
  <c r="CB278" i="1"/>
  <c r="CC124" i="1"/>
  <c r="CC125" i="1" s="1"/>
  <c r="JJ15" i="4"/>
  <c r="CB279" i="1"/>
  <c r="BY278" i="1"/>
  <c r="CD52" i="1"/>
  <c r="JM8" i="4"/>
  <c r="JL7" i="4"/>
  <c r="CF279" i="1"/>
  <c r="JJ7" i="4"/>
  <c r="JK8" i="4"/>
  <c r="JM21" i="4"/>
  <c r="CG103" i="1" s="1"/>
  <c r="BZ279" i="1"/>
  <c r="CE279" i="1"/>
  <c r="JK7" i="4"/>
  <c r="BL52" i="1"/>
  <c r="JL15" i="4"/>
  <c r="BZ52" i="1"/>
  <c r="JM14" i="4"/>
  <c r="JM15" i="4"/>
  <c r="JJ14" i="4"/>
  <c r="CJ111" i="1"/>
  <c r="CR43" i="1"/>
  <c r="CS43" i="1" s="1"/>
  <c r="CS206" i="1"/>
  <c r="CS209" i="1"/>
  <c r="CS205" i="1"/>
  <c r="CT150" i="1"/>
  <c r="CJ112" i="1"/>
  <c r="CJ113" i="1"/>
  <c r="AD72" i="1"/>
  <c r="CZ72" i="1"/>
  <c r="DA72" i="1" s="1"/>
  <c r="DB72" i="1" s="1"/>
  <c r="AE61" i="1"/>
  <c r="U34" i="1"/>
  <c r="V34" i="1"/>
  <c r="W34" i="1"/>
  <c r="CF14" i="1" l="1"/>
  <c r="AA84" i="1"/>
  <c r="CP66" i="1"/>
  <c r="CI122" i="1"/>
  <c r="CI121" i="1"/>
  <c r="CI120" i="1"/>
  <c r="CW53" i="1"/>
  <c r="CX53" i="1" s="1"/>
  <c r="CU14" i="1"/>
  <c r="CV14" i="1"/>
  <c r="CW14" i="1"/>
  <c r="CX14" i="1" s="1"/>
  <c r="CR228" i="1"/>
  <c r="CS166" i="1"/>
  <c r="CS228" i="1" s="1"/>
  <c r="AD157" i="1"/>
  <c r="AE157" i="1"/>
  <c r="CQ18" i="1"/>
  <c r="CA42" i="1"/>
  <c r="CA54" i="1" s="1"/>
  <c r="BL42" i="1"/>
  <c r="BL43" i="1" s="1"/>
  <c r="BY42" i="1"/>
  <c r="CJ18" i="1"/>
  <c r="CD42" i="1"/>
  <c r="CD43" i="1" s="1"/>
  <c r="CG18" i="1"/>
  <c r="CC18" i="1"/>
  <c r="CI18" i="1"/>
  <c r="CE18" i="1"/>
  <c r="CB42" i="1"/>
  <c r="CF18" i="1"/>
  <c r="CR210" i="1"/>
  <c r="CQ211" i="1"/>
  <c r="CP208" i="1"/>
  <c r="CP212" i="1" s="1"/>
  <c r="CQ207" i="1"/>
  <c r="CS151" i="1"/>
  <c r="CR154" i="1"/>
  <c r="CR275" i="1" s="1"/>
  <c r="CQ232" i="1"/>
  <c r="BZ187" i="1"/>
  <c r="BL187" i="1"/>
  <c r="CB228" i="1"/>
  <c r="CA143" i="1"/>
  <c r="BZ146" i="1"/>
  <c r="BZ118" i="1" s="1"/>
  <c r="BL146" i="1"/>
  <c r="BL118" i="1" s="1"/>
  <c r="CB187" i="1"/>
  <c r="CC235" i="1" s="1"/>
  <c r="CG150" i="1"/>
  <c r="CG154" i="1" s="1"/>
  <c r="CF154" i="1"/>
  <c r="CD160" i="1"/>
  <c r="CE59" i="1" s="1"/>
  <c r="CC166" i="1"/>
  <c r="CD228" i="1" s="1"/>
  <c r="CE143" i="1"/>
  <c r="CD146" i="1"/>
  <c r="CD118" i="1" s="1"/>
  <c r="CD120" i="1" s="1"/>
  <c r="BM166" i="1"/>
  <c r="BM228" i="1" s="1"/>
  <c r="CD187" i="1"/>
  <c r="CF228" i="1"/>
  <c r="CE154" i="1"/>
  <c r="BM151" i="1"/>
  <c r="BM154" i="1" s="1"/>
  <c r="BL154" i="1"/>
  <c r="CG166" i="1"/>
  <c r="CG175" i="1"/>
  <c r="CG182" i="1" s="1"/>
  <c r="CF182" i="1"/>
  <c r="CF211" i="1" s="1"/>
  <c r="CF210" i="1" s="1"/>
  <c r="CG143" i="1"/>
  <c r="CG146" i="1" s="1"/>
  <c r="CF146" i="1"/>
  <c r="CF118" i="1" s="1"/>
  <c r="CF120" i="1" s="1"/>
  <c r="CA175" i="1"/>
  <c r="BZ182" i="1"/>
  <c r="BZ211" i="1" s="1"/>
  <c r="BZ210" i="1" s="1"/>
  <c r="BZ160" i="1"/>
  <c r="BZ164" i="1" s="1"/>
  <c r="CA154" i="1"/>
  <c r="CB160" i="1"/>
  <c r="CF187" i="1"/>
  <c r="BL160" i="1"/>
  <c r="CF160" i="1"/>
  <c r="CF164" i="1" s="1"/>
  <c r="CC154" i="1"/>
  <c r="CB154" i="1"/>
  <c r="CE228" i="1"/>
  <c r="BZ154" i="1"/>
  <c r="CB182" i="1"/>
  <c r="CB211" i="1" s="1"/>
  <c r="CB210" i="1" s="1"/>
  <c r="BL182" i="1"/>
  <c r="BL211" i="1" s="1"/>
  <c r="BL210" i="1" s="1"/>
  <c r="CD182" i="1"/>
  <c r="CD211" i="1" s="1"/>
  <c r="CD210" i="1" s="1"/>
  <c r="CB146" i="1"/>
  <c r="CD154" i="1"/>
  <c r="CH128" i="1"/>
  <c r="CH129" i="1"/>
  <c r="CH130" i="1"/>
  <c r="BM169" i="1"/>
  <c r="BL174" i="1"/>
  <c r="CE169" i="1"/>
  <c r="CD174" i="1"/>
  <c r="CC169" i="1"/>
  <c r="CB174" i="1"/>
  <c r="CG169" i="1"/>
  <c r="CG174" i="1" s="1"/>
  <c r="CG208" i="1" s="1"/>
  <c r="CG207" i="1" s="1"/>
  <c r="CF174" i="1"/>
  <c r="CA169" i="1"/>
  <c r="BZ174" i="1"/>
  <c r="CD128" i="1"/>
  <c r="CA53" i="1"/>
  <c r="CA38" i="1"/>
  <c r="JK19" i="4"/>
  <c r="CE104" i="1" s="1"/>
  <c r="BL53" i="1"/>
  <c r="CC37" i="1"/>
  <c r="CC53" i="1"/>
  <c r="CI251" i="1"/>
  <c r="CF42" i="1"/>
  <c r="AA85" i="1" s="1"/>
  <c r="CG38" i="1"/>
  <c r="CJ37" i="1"/>
  <c r="BY53" i="1"/>
  <c r="JL20" i="4"/>
  <c r="CF105" i="1" s="1"/>
  <c r="CF130" i="1" s="1"/>
  <c r="BZ42" i="1"/>
  <c r="CF53" i="1"/>
  <c r="Y84" i="1"/>
  <c r="JJ19" i="4"/>
  <c r="CD104" i="1" s="1"/>
  <c r="CD133" i="1" s="1"/>
  <c r="JM20" i="4"/>
  <c r="CG105" i="1" s="1"/>
  <c r="CD53" i="1"/>
  <c r="JM19" i="4"/>
  <c r="CG104" i="1" s="1"/>
  <c r="CE179" i="1"/>
  <c r="CE182" i="1" s="1"/>
  <c r="CE211" i="1" s="1"/>
  <c r="CE210" i="1" s="1"/>
  <c r="CF128" i="1"/>
  <c r="JJ20" i="4"/>
  <c r="CD105" i="1" s="1"/>
  <c r="CD134" i="1" s="1"/>
  <c r="JL19" i="4"/>
  <c r="CF104" i="1" s="1"/>
  <c r="JK20" i="4"/>
  <c r="CE105" i="1" s="1"/>
  <c r="CE134" i="1" s="1"/>
  <c r="CD214" i="1"/>
  <c r="CD37" i="1"/>
  <c r="BZ38" i="1"/>
  <c r="CD251" i="1"/>
  <c r="BZ53" i="1"/>
  <c r="CE170" i="1"/>
  <c r="CE214" i="1"/>
  <c r="CG214" i="1"/>
  <c r="CF37" i="1"/>
  <c r="CH251" i="1"/>
  <c r="CJ214" i="1"/>
  <c r="CE53" i="1"/>
  <c r="CC42" i="1"/>
  <c r="CF251" i="1"/>
  <c r="CB38" i="1"/>
  <c r="CH270" i="1"/>
  <c r="Z84" i="1"/>
  <c r="CE37" i="1"/>
  <c r="CG128" i="1"/>
  <c r="CE128" i="1"/>
  <c r="CG251" i="1"/>
  <c r="CF38" i="1"/>
  <c r="CF214" i="1"/>
  <c r="CE251" i="1"/>
  <c r="CC38" i="1"/>
  <c r="CC251" i="1"/>
  <c r="CE171" i="1"/>
  <c r="CB53" i="1"/>
  <c r="CD38" i="1"/>
  <c r="CH37" i="1"/>
  <c r="CI214" i="1"/>
  <c r="CI129" i="1"/>
  <c r="CE42" i="1"/>
  <c r="CI37" i="1"/>
  <c r="CI130" i="1"/>
  <c r="CG37" i="1"/>
  <c r="CE38" i="1"/>
  <c r="CH214" i="1"/>
  <c r="CA228" i="1"/>
  <c r="BL54" i="1"/>
  <c r="BY43" i="1"/>
  <c r="BY54" i="1"/>
  <c r="CT43" i="1"/>
  <c r="CU43" i="1" s="1"/>
  <c r="CT205" i="1"/>
  <c r="CT209" i="1"/>
  <c r="CU150" i="1"/>
  <c r="CT206" i="1"/>
  <c r="AE72" i="1"/>
  <c r="V257" i="1"/>
  <c r="W257" i="1"/>
  <c r="U257" i="1"/>
  <c r="CQ66" i="1" l="1"/>
  <c r="CR66" i="1" s="1"/>
  <c r="CT166" i="1"/>
  <c r="CT228" i="1" s="1"/>
  <c r="CS66" i="1"/>
  <c r="CT66" i="1" s="1"/>
  <c r="CY14" i="1"/>
  <c r="CZ14" i="1" s="1"/>
  <c r="DA14" i="1" s="1"/>
  <c r="CB43" i="1"/>
  <c r="CB54" i="1"/>
  <c r="CB45" i="1"/>
  <c r="CD54" i="1"/>
  <c r="CC228" i="1"/>
  <c r="CY53" i="1"/>
  <c r="CZ53" i="1" s="1"/>
  <c r="DB14" i="1"/>
  <c r="CS18" i="1"/>
  <c r="CR18" i="1"/>
  <c r="CG275" i="1"/>
  <c r="CA43" i="1"/>
  <c r="CH44" i="1"/>
  <c r="CH18" i="1"/>
  <c r="CD18" i="1"/>
  <c r="CF54" i="1"/>
  <c r="AA86" i="1" s="1"/>
  <c r="CD44" i="1"/>
  <c r="CA258" i="1"/>
  <c r="CA259" i="1" s="1"/>
  <c r="CC45" i="1"/>
  <c r="CE45" i="1"/>
  <c r="CS210" i="1"/>
  <c r="CR211" i="1"/>
  <c r="CQ208" i="1"/>
  <c r="CQ212" i="1" s="1"/>
  <c r="CR207" i="1"/>
  <c r="CH228" i="1"/>
  <c r="CG228" i="1"/>
  <c r="CA235" i="1"/>
  <c r="BZ274" i="1"/>
  <c r="CT151" i="1"/>
  <c r="CS154" i="1"/>
  <c r="CS275" i="1" s="1"/>
  <c r="CD232" i="1"/>
  <c r="CF275" i="1"/>
  <c r="BM235" i="1"/>
  <c r="BL274" i="1"/>
  <c r="CF232" i="1"/>
  <c r="CF155" i="1"/>
  <c r="CR232" i="1"/>
  <c r="BL155" i="1"/>
  <c r="BL194" i="1"/>
  <c r="BL135" i="1" s="1"/>
  <c r="CA59" i="1"/>
  <c r="CA160" i="1"/>
  <c r="CB164" i="1"/>
  <c r="CC59" i="1"/>
  <c r="CC160" i="1"/>
  <c r="BZ194" i="1"/>
  <c r="BZ155" i="1"/>
  <c r="CF121" i="1"/>
  <c r="CD164" i="1"/>
  <c r="CE160" i="1"/>
  <c r="CE235" i="1"/>
  <c r="CD274" i="1"/>
  <c r="CA275" i="1"/>
  <c r="CA232" i="1"/>
  <c r="BM232" i="1"/>
  <c r="BM275" i="1"/>
  <c r="CH233" i="1"/>
  <c r="CG118" i="1"/>
  <c r="CG121" i="1" s="1"/>
  <c r="CG233" i="1"/>
  <c r="CG235" i="1"/>
  <c r="CF194" i="1"/>
  <c r="CF274" i="1"/>
  <c r="BM160" i="1"/>
  <c r="BM164" i="1" s="1"/>
  <c r="BL164" i="1"/>
  <c r="BL272" i="1" s="1"/>
  <c r="CG59" i="1"/>
  <c r="CG160" i="1"/>
  <c r="CH275" i="1"/>
  <c r="CH277" i="1" s="1"/>
  <c r="CH232" i="1"/>
  <c r="CG155" i="1"/>
  <c r="CG232" i="1"/>
  <c r="CB275" i="1"/>
  <c r="CB155" i="1"/>
  <c r="CB194" i="1"/>
  <c r="CB232" i="1"/>
  <c r="CB118" i="1"/>
  <c r="CB274" i="1"/>
  <c r="CC275" i="1"/>
  <c r="CC232" i="1"/>
  <c r="CE232" i="1"/>
  <c r="CD275" i="1"/>
  <c r="CD155" i="1"/>
  <c r="CD194" i="1"/>
  <c r="CE275" i="1"/>
  <c r="BL208" i="1"/>
  <c r="BL183" i="1"/>
  <c r="CD208" i="1"/>
  <c r="CD183" i="1"/>
  <c r="CB208" i="1"/>
  <c r="CB183" i="1"/>
  <c r="CF208" i="1"/>
  <c r="CF183" i="1"/>
  <c r="CF191" i="1" s="1"/>
  <c r="BZ208" i="1"/>
  <c r="BZ183" i="1"/>
  <c r="BZ191" i="1" s="1"/>
  <c r="CE129" i="1"/>
  <c r="CE133" i="1"/>
  <c r="BZ45" i="1"/>
  <c r="BZ54" i="1"/>
  <c r="BZ43" i="1"/>
  <c r="CA45" i="1"/>
  <c r="CG211" i="1"/>
  <c r="CH223" i="1"/>
  <c r="CG223" i="1"/>
  <c r="CJ44" i="1"/>
  <c r="CF43" i="1"/>
  <c r="CG45" i="1"/>
  <c r="CF44" i="1"/>
  <c r="BZ272" i="1"/>
  <c r="CF272" i="1"/>
  <c r="CF270" i="1"/>
  <c r="CF134" i="1"/>
  <c r="CF122" i="1"/>
  <c r="CG134" i="1"/>
  <c r="CG130" i="1"/>
  <c r="CG133" i="1"/>
  <c r="CG129" i="1"/>
  <c r="CF133" i="1"/>
  <c r="CF129" i="1"/>
  <c r="CG44" i="1"/>
  <c r="CC43" i="1"/>
  <c r="Y85" i="1"/>
  <c r="CC54" i="1"/>
  <c r="CD45" i="1"/>
  <c r="CC44" i="1"/>
  <c r="CD122" i="1"/>
  <c r="CD129" i="1"/>
  <c r="CE174" i="1"/>
  <c r="CD121" i="1"/>
  <c r="CE223" i="1"/>
  <c r="CG222" i="1"/>
  <c r="CD130" i="1"/>
  <c r="CF223" i="1"/>
  <c r="CA60" i="1"/>
  <c r="CA64" i="1" s="1"/>
  <c r="CA67" i="1" s="1"/>
  <c r="CA74" i="1" s="1"/>
  <c r="CA219" i="1" s="1"/>
  <c r="CA221" i="1" s="1"/>
  <c r="CA55" i="1"/>
  <c r="CE130" i="1"/>
  <c r="CG183" i="1"/>
  <c r="CH222" i="1"/>
  <c r="CF45" i="1"/>
  <c r="CE44" i="1"/>
  <c r="CI44" i="1"/>
  <c r="Z85" i="1"/>
  <c r="CE54" i="1"/>
  <c r="CE43" i="1"/>
  <c r="BY60" i="1"/>
  <c r="BY64" i="1" s="1"/>
  <c r="BY55" i="1"/>
  <c r="BL60" i="1"/>
  <c r="BL64" i="1" s="1"/>
  <c r="BL55" i="1"/>
  <c r="CV43" i="1"/>
  <c r="CU205" i="1"/>
  <c r="CV150" i="1"/>
  <c r="CU206" i="1"/>
  <c r="CU209" i="1"/>
  <c r="CU166" i="1"/>
  <c r="AB176" i="1"/>
  <c r="A1" i="1"/>
  <c r="CH56" i="1" l="1"/>
  <c r="CD55" i="1"/>
  <c r="CB55" i="1"/>
  <c r="CB258" i="1"/>
  <c r="CB259" i="1" s="1"/>
  <c r="CB60" i="1"/>
  <c r="CB64" i="1" s="1"/>
  <c r="CB57" i="1"/>
  <c r="CB276" i="1"/>
  <c r="CD258" i="1"/>
  <c r="CD259" i="1" s="1"/>
  <c r="CD60" i="1"/>
  <c r="CD64" i="1" s="1"/>
  <c r="CD67" i="1" s="1"/>
  <c r="CD260" i="1" s="1"/>
  <c r="DA53" i="1"/>
  <c r="DB53" i="1" s="1"/>
  <c r="CT18" i="1"/>
  <c r="CG57" i="1"/>
  <c r="CI138" i="1"/>
  <c r="CI252" i="1"/>
  <c r="CG276" i="1"/>
  <c r="CG277" i="1" s="1"/>
  <c r="CF55" i="1"/>
  <c r="CF258" i="1"/>
  <c r="CF259" i="1" s="1"/>
  <c r="CJ56" i="1"/>
  <c r="CF60" i="1"/>
  <c r="CF56" i="1"/>
  <c r="CC60" i="1"/>
  <c r="CG252" i="1"/>
  <c r="CF192" i="1"/>
  <c r="CT210" i="1"/>
  <c r="CS211" i="1"/>
  <c r="CR208" i="1"/>
  <c r="CR212" i="1" s="1"/>
  <c r="CS207" i="1"/>
  <c r="CA164" i="1"/>
  <c r="CB59" i="1"/>
  <c r="CB191" i="1"/>
  <c r="CB192" i="1" s="1"/>
  <c r="CD191" i="1"/>
  <c r="CD192" i="1" s="1"/>
  <c r="CU151" i="1"/>
  <c r="CT154" i="1"/>
  <c r="CT275" i="1" s="1"/>
  <c r="CB272" i="1"/>
  <c r="CB270" i="1"/>
  <c r="CE164" i="1"/>
  <c r="CF59" i="1"/>
  <c r="CS232" i="1"/>
  <c r="CG231" i="1"/>
  <c r="BZ192" i="1"/>
  <c r="CD59" i="1"/>
  <c r="CC164" i="1"/>
  <c r="BZ135" i="1"/>
  <c r="CA63" i="1"/>
  <c r="CD270" i="1"/>
  <c r="CD272" i="1"/>
  <c r="CH231" i="1"/>
  <c r="CG120" i="1"/>
  <c r="CG122" i="1"/>
  <c r="CF135" i="1"/>
  <c r="CG63" i="1"/>
  <c r="CH59" i="1"/>
  <c r="CG164" i="1"/>
  <c r="CB135" i="1"/>
  <c r="CC63" i="1"/>
  <c r="CD135" i="1"/>
  <c r="CE63" i="1"/>
  <c r="CF207" i="1"/>
  <c r="CF212" i="1"/>
  <c r="CJ215" i="1" s="1"/>
  <c r="BL212" i="1"/>
  <c r="BL207" i="1"/>
  <c r="CD212" i="1"/>
  <c r="CD207" i="1"/>
  <c r="CB212" i="1"/>
  <c r="CB207" i="1"/>
  <c r="BZ207" i="1"/>
  <c r="BZ212" i="1"/>
  <c r="CG224" i="1"/>
  <c r="CG225" i="1" s="1"/>
  <c r="BZ55" i="1"/>
  <c r="BZ60" i="1"/>
  <c r="CA276" i="1"/>
  <c r="CA277" i="1" s="1"/>
  <c r="CA57" i="1"/>
  <c r="BZ258" i="1"/>
  <c r="BZ259" i="1" s="1"/>
  <c r="CD56" i="1"/>
  <c r="BZ57" i="1"/>
  <c r="BZ276" i="1"/>
  <c r="CB138" i="1"/>
  <c r="CH224" i="1"/>
  <c r="CH225" i="1" s="1"/>
  <c r="CD138" i="1"/>
  <c r="CC276" i="1"/>
  <c r="CC277" i="1" s="1"/>
  <c r="CE222" i="1"/>
  <c r="CE224" i="1" s="1"/>
  <c r="CE183" i="1"/>
  <c r="CG210" i="1"/>
  <c r="CG212" i="1"/>
  <c r="CC258" i="1"/>
  <c r="CC259" i="1" s="1"/>
  <c r="CG56" i="1"/>
  <c r="Y86" i="1"/>
  <c r="CC55" i="1"/>
  <c r="CC252" i="1"/>
  <c r="CD276" i="1"/>
  <c r="CD277" i="1" s="1"/>
  <c r="CC138" i="1"/>
  <c r="CD252" i="1"/>
  <c r="CC57" i="1"/>
  <c r="CD57" i="1"/>
  <c r="CC56" i="1"/>
  <c r="CE208" i="1"/>
  <c r="CF222" i="1"/>
  <c r="CF224" i="1" s="1"/>
  <c r="CA66" i="1"/>
  <c r="CA92" i="1"/>
  <c r="CA145" i="1"/>
  <c r="CA146" i="1" s="1"/>
  <c r="CA118" i="1" s="1"/>
  <c r="CA78" i="1"/>
  <c r="CA260" i="1"/>
  <c r="CA68" i="1"/>
  <c r="CA271" i="1" s="1"/>
  <c r="CF138" i="1"/>
  <c r="CE57" i="1"/>
  <c r="CE138" i="1"/>
  <c r="CE252" i="1"/>
  <c r="CB66" i="1"/>
  <c r="CB67" i="1"/>
  <c r="CE276" i="1"/>
  <c r="CE277" i="1" s="1"/>
  <c r="CF276" i="1"/>
  <c r="CF277" i="1" s="1"/>
  <c r="CE258" i="1"/>
  <c r="CE259" i="1" s="1"/>
  <c r="Z86" i="1"/>
  <c r="CE56" i="1"/>
  <c r="CH138" i="1"/>
  <c r="CE55" i="1"/>
  <c r="CG138" i="1"/>
  <c r="CE60" i="1"/>
  <c r="CH252" i="1"/>
  <c r="CF57" i="1"/>
  <c r="CI56" i="1"/>
  <c r="CF252" i="1"/>
  <c r="BL67" i="1"/>
  <c r="BL66" i="1"/>
  <c r="BY66" i="1"/>
  <c r="BY67" i="1"/>
  <c r="CU66" i="1"/>
  <c r="CV66" i="1" s="1"/>
  <c r="CW43" i="1"/>
  <c r="CX43" i="1" s="1"/>
  <c r="CV166" i="1"/>
  <c r="CW150" i="1"/>
  <c r="CV205" i="1"/>
  <c r="CV209" i="1"/>
  <c r="CU228" i="1"/>
  <c r="CV206" i="1"/>
  <c r="AC176" i="1"/>
  <c r="CB277" i="1" l="1"/>
  <c r="CD74" i="1"/>
  <c r="CD78" i="1" s="1"/>
  <c r="CH69" i="1"/>
  <c r="CD66" i="1"/>
  <c r="CD68" i="1"/>
  <c r="CD271" i="1" s="1"/>
  <c r="CC64" i="1"/>
  <c r="CD81" i="1"/>
  <c r="CU18" i="1"/>
  <c r="CF64" i="1"/>
  <c r="CI81" i="1"/>
  <c r="CC67" i="1"/>
  <c r="CC66" i="1"/>
  <c r="CU210" i="1"/>
  <c r="CT211" i="1"/>
  <c r="CD137" i="1"/>
  <c r="CD140" i="1" s="1"/>
  <c r="CD136" i="1"/>
  <c r="CD139" i="1" s="1"/>
  <c r="CS208" i="1"/>
  <c r="CS212" i="1" s="1"/>
  <c r="CT207" i="1"/>
  <c r="CA229" i="1"/>
  <c r="CA227" i="1" s="1"/>
  <c r="CB229" i="1"/>
  <c r="CB227" i="1" s="1"/>
  <c r="CE229" i="1"/>
  <c r="CE227" i="1" s="1"/>
  <c r="CF229" i="1"/>
  <c r="CF227" i="1" s="1"/>
  <c r="CH229" i="1"/>
  <c r="CH227" i="1" s="1"/>
  <c r="CH239" i="1" s="1"/>
  <c r="CG229" i="1"/>
  <c r="CG227" i="1" s="1"/>
  <c r="CV151" i="1"/>
  <c r="CU154" i="1"/>
  <c r="CU275" i="1" s="1"/>
  <c r="CT232" i="1"/>
  <c r="CD229" i="1"/>
  <c r="CD227" i="1" s="1"/>
  <c r="CC229" i="1"/>
  <c r="CC227" i="1" s="1"/>
  <c r="CF215" i="1"/>
  <c r="CF136" i="1"/>
  <c r="CF139" i="1" s="1"/>
  <c r="CF137" i="1"/>
  <c r="CF140" i="1" s="1"/>
  <c r="CD215" i="1"/>
  <c r="CH215" i="1"/>
  <c r="BZ64" i="1"/>
  <c r="CB81" i="1"/>
  <c r="CE207" i="1"/>
  <c r="CE212" i="1"/>
  <c r="CA233" i="1"/>
  <c r="CA231" i="1" s="1"/>
  <c r="CA155" i="1"/>
  <c r="CD219" i="1"/>
  <c r="CD221" i="1" s="1"/>
  <c r="CD92" i="1"/>
  <c r="CH139" i="1"/>
  <c r="CH140" i="1"/>
  <c r="CF81" i="1"/>
  <c r="CH81" i="1"/>
  <c r="CG81" i="1"/>
  <c r="CE64" i="1"/>
  <c r="CB74" i="1"/>
  <c r="CB70" i="1"/>
  <c r="CB260" i="1"/>
  <c r="CB68" i="1"/>
  <c r="CB271" i="1" s="1"/>
  <c r="BL74" i="1"/>
  <c r="BL68" i="1"/>
  <c r="BL271" i="1" s="1"/>
  <c r="CM90" i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CZ90" i="1" s="1"/>
  <c r="DA90" i="1" s="1"/>
  <c r="DB90" i="1" s="1"/>
  <c r="BY68" i="1"/>
  <c r="BY271" i="1" s="1"/>
  <c r="BY74" i="1"/>
  <c r="CW66" i="1"/>
  <c r="CX66" i="1" s="1"/>
  <c r="CY43" i="1"/>
  <c r="CZ43" i="1" s="1"/>
  <c r="CX150" i="1"/>
  <c r="CW206" i="1"/>
  <c r="CW205" i="1"/>
  <c r="CW166" i="1"/>
  <c r="CW209" i="1"/>
  <c r="CV228" i="1"/>
  <c r="AE176" i="1"/>
  <c r="AD176" i="1"/>
  <c r="CV18" i="1" l="1"/>
  <c r="CF67" i="1"/>
  <c r="AA87" i="1" s="1"/>
  <c r="CF66" i="1"/>
  <c r="CD253" i="1"/>
  <c r="CC69" i="1"/>
  <c r="CG69" i="1"/>
  <c r="CC260" i="1"/>
  <c r="CC74" i="1"/>
  <c r="CC68" i="1"/>
  <c r="CC271" i="1" s="1"/>
  <c r="CD70" i="1"/>
  <c r="CC70" i="1"/>
  <c r="Y87" i="1"/>
  <c r="CV210" i="1"/>
  <c r="CU211" i="1"/>
  <c r="CG239" i="1"/>
  <c r="CG236" i="1"/>
  <c r="CG186" i="1" s="1"/>
  <c r="CG187" i="1" s="1"/>
  <c r="CG237" i="1" s="1"/>
  <c r="CT208" i="1"/>
  <c r="CT212" i="1" s="1"/>
  <c r="CU207" i="1"/>
  <c r="CW151" i="1"/>
  <c r="CV154" i="1"/>
  <c r="CV275" i="1" s="1"/>
  <c r="CU232" i="1"/>
  <c r="BZ67" i="1"/>
  <c r="BZ66" i="1"/>
  <c r="CB92" i="1"/>
  <c r="CB78" i="1"/>
  <c r="CB219" i="1"/>
  <c r="CB221" i="1" s="1"/>
  <c r="CB233" i="1"/>
  <c r="CB231" i="1" s="1"/>
  <c r="CE67" i="1"/>
  <c r="CE66" i="1"/>
  <c r="BY219" i="1"/>
  <c r="BY221" i="1" s="1"/>
  <c r="BY78" i="1"/>
  <c r="BY92" i="1"/>
  <c r="BL219" i="1"/>
  <c r="BL221" i="1" s="1"/>
  <c r="BL92" i="1"/>
  <c r="BL78" i="1"/>
  <c r="CY66" i="1"/>
  <c r="CZ66" i="1" s="1"/>
  <c r="DA43" i="1"/>
  <c r="DB43" i="1" s="1"/>
  <c r="CX209" i="1"/>
  <c r="CX206" i="1"/>
  <c r="CX205" i="1"/>
  <c r="CX166" i="1"/>
  <c r="CY150" i="1"/>
  <c r="CW228" i="1"/>
  <c r="AB152" i="1"/>
  <c r="AB162" i="1"/>
  <c r="AB161" i="1"/>
  <c r="AB153" i="1"/>
  <c r="AB148" i="1"/>
  <c r="AB177" i="1"/>
  <c r="AB169" i="1"/>
  <c r="AB144" i="1"/>
  <c r="CW18" i="1" l="1"/>
  <c r="CX18" i="1"/>
  <c r="CF260" i="1"/>
  <c r="CF69" i="1"/>
  <c r="CF68" i="1"/>
  <c r="CF271" i="1" s="1"/>
  <c r="CJ69" i="1"/>
  <c r="CG70" i="1"/>
  <c r="CI253" i="1"/>
  <c r="CF74" i="1"/>
  <c r="CD80" i="1"/>
  <c r="CC78" i="1"/>
  <c r="CC145" i="1"/>
  <c r="CC146" i="1" s="1"/>
  <c r="CC92" i="1"/>
  <c r="CD95" i="1" s="1"/>
  <c r="CD112" i="1" s="1"/>
  <c r="CC219" i="1"/>
  <c r="CC221" i="1" s="1"/>
  <c r="CW210" i="1"/>
  <c r="CV211" i="1"/>
  <c r="CU208" i="1"/>
  <c r="CU212" i="1" s="1"/>
  <c r="CV207" i="1"/>
  <c r="CX151" i="1"/>
  <c r="CW154" i="1"/>
  <c r="CW275" i="1" s="1"/>
  <c r="CV232" i="1"/>
  <c r="BZ68" i="1"/>
  <c r="BZ271" i="1" s="1"/>
  <c r="BZ70" i="1"/>
  <c r="CC253" i="1"/>
  <c r="BZ74" i="1"/>
  <c r="BZ260" i="1"/>
  <c r="CD69" i="1"/>
  <c r="CA70" i="1"/>
  <c r="CG274" i="1"/>
  <c r="CH235" i="1"/>
  <c r="CH236" i="1" s="1"/>
  <c r="CH237" i="1" s="1"/>
  <c r="CG270" i="1"/>
  <c r="CG272" i="1"/>
  <c r="CG191" i="1"/>
  <c r="CG192" i="1" s="1"/>
  <c r="CG194" i="1"/>
  <c r="CG253" i="1"/>
  <c r="CI69" i="1"/>
  <c r="CH253" i="1"/>
  <c r="CE70" i="1"/>
  <c r="CE68" i="1"/>
  <c r="CE271" i="1" s="1"/>
  <c r="CE69" i="1"/>
  <c r="CF70" i="1"/>
  <c r="CE74" i="1"/>
  <c r="CF253" i="1"/>
  <c r="CE253" i="1"/>
  <c r="Z87" i="1"/>
  <c r="CE260" i="1"/>
  <c r="DA66" i="1"/>
  <c r="DB66" i="1" s="1"/>
  <c r="CY206" i="1"/>
  <c r="CZ150" i="1"/>
  <c r="CY205" i="1"/>
  <c r="CY166" i="1"/>
  <c r="CY228" i="1" s="1"/>
  <c r="CX228" i="1"/>
  <c r="CY209" i="1"/>
  <c r="AC162" i="1"/>
  <c r="AC152" i="1"/>
  <c r="AB190" i="1"/>
  <c r="AC148" i="1"/>
  <c r="AC177" i="1"/>
  <c r="AB173" i="1"/>
  <c r="AB180" i="1"/>
  <c r="AC169" i="1"/>
  <c r="AC153" i="1"/>
  <c r="AB181" i="1"/>
  <c r="AC144" i="1"/>
  <c r="AC161" i="1"/>
  <c r="CC80" i="1" l="1"/>
  <c r="CF219" i="1"/>
  <c r="CF221" i="1" s="1"/>
  <c r="CF225" i="1" s="1"/>
  <c r="CF239" i="1" s="1"/>
  <c r="CF78" i="1"/>
  <c r="CF92" i="1"/>
  <c r="CI95" i="1" s="1"/>
  <c r="CI80" i="1"/>
  <c r="CC118" i="1"/>
  <c r="CC155" i="1"/>
  <c r="CC81" i="1" s="1"/>
  <c r="CC233" i="1"/>
  <c r="CC231" i="1" s="1"/>
  <c r="CD233" i="1"/>
  <c r="CD231" i="1" s="1"/>
  <c r="CX210" i="1"/>
  <c r="CW211" i="1"/>
  <c r="CV208" i="1"/>
  <c r="CV212" i="1" s="1"/>
  <c r="CW207" i="1"/>
  <c r="CY151" i="1"/>
  <c r="CX154" i="1"/>
  <c r="CX275" i="1" s="1"/>
  <c r="CW232" i="1"/>
  <c r="CD111" i="1"/>
  <c r="CD113" i="1"/>
  <c r="CB80" i="1"/>
  <c r="BZ92" i="1"/>
  <c r="BZ78" i="1"/>
  <c r="BZ219" i="1"/>
  <c r="BZ221" i="1" s="1"/>
  <c r="CH63" i="1"/>
  <c r="CG135" i="1"/>
  <c r="CE78" i="1"/>
  <c r="CE145" i="1"/>
  <c r="CE146" i="1" s="1"/>
  <c r="CE80" i="1" s="1"/>
  <c r="CE219" i="1"/>
  <c r="CE221" i="1" s="1"/>
  <c r="CE225" i="1" s="1"/>
  <c r="CE239" i="1" s="1"/>
  <c r="CE92" i="1"/>
  <c r="CF80" i="1"/>
  <c r="CG80" i="1"/>
  <c r="CH80" i="1"/>
  <c r="DA150" i="1"/>
  <c r="CZ166" i="1"/>
  <c r="CZ228" i="1" s="1"/>
  <c r="CZ209" i="1"/>
  <c r="CZ206" i="1"/>
  <c r="CZ205" i="1"/>
  <c r="AE162" i="1"/>
  <c r="AD162" i="1"/>
  <c r="AE152" i="1"/>
  <c r="AD152" i="1"/>
  <c r="AC190" i="1"/>
  <c r="AE177" i="1"/>
  <c r="AD177" i="1"/>
  <c r="AE169" i="1"/>
  <c r="AD169" i="1"/>
  <c r="AD144" i="1"/>
  <c r="AE144" i="1"/>
  <c r="AC180" i="1"/>
  <c r="AE153" i="1"/>
  <c r="AD153" i="1"/>
  <c r="AE161" i="1"/>
  <c r="AD161" i="1"/>
  <c r="AC181" i="1"/>
  <c r="AC173" i="1"/>
  <c r="AE148" i="1"/>
  <c r="AD148" i="1"/>
  <c r="CI112" i="1" l="1"/>
  <c r="CI113" i="1"/>
  <c r="CI111" i="1"/>
  <c r="CL116" i="1"/>
  <c r="CY18" i="1"/>
  <c r="CZ18" i="1"/>
  <c r="CX211" i="1"/>
  <c r="CY210" i="1"/>
  <c r="CW208" i="1"/>
  <c r="CW212" i="1" s="1"/>
  <c r="CX207" i="1"/>
  <c r="CZ151" i="1"/>
  <c r="CY154" i="1"/>
  <c r="CX232" i="1"/>
  <c r="CC95" i="1"/>
  <c r="CB95" i="1"/>
  <c r="CG137" i="1"/>
  <c r="CG140" i="1" s="1"/>
  <c r="CG136" i="1"/>
  <c r="CG139" i="1" s="1"/>
  <c r="CF95" i="1"/>
  <c r="CH95" i="1"/>
  <c r="CL96" i="1" s="1"/>
  <c r="CG95" i="1"/>
  <c r="CK96" i="1" s="1"/>
  <c r="CE95" i="1"/>
  <c r="CE118" i="1"/>
  <c r="CF233" i="1"/>
  <c r="CF231" i="1" s="1"/>
  <c r="CE155" i="1"/>
  <c r="CE81" i="1" s="1"/>
  <c r="CE233" i="1"/>
  <c r="CE231" i="1" s="1"/>
  <c r="CE236" i="1" s="1"/>
  <c r="CE186" i="1" s="1"/>
  <c r="CE187" i="1" s="1"/>
  <c r="CE191" i="1" s="1"/>
  <c r="DA205" i="1"/>
  <c r="DA206" i="1"/>
  <c r="DA166" i="1"/>
  <c r="DB166" i="1" s="1"/>
  <c r="DB228" i="1" s="1"/>
  <c r="DA209" i="1"/>
  <c r="DB150" i="1"/>
  <c r="AE190" i="1"/>
  <c r="AD190" i="1"/>
  <c r="AE180" i="1"/>
  <c r="AD180" i="1"/>
  <c r="AE181" i="1"/>
  <c r="AD181" i="1"/>
  <c r="AE173" i="1"/>
  <c r="AD173" i="1"/>
  <c r="BY257" i="1"/>
  <c r="CZ210" i="1" l="1"/>
  <c r="CY211" i="1"/>
  <c r="DA151" i="1"/>
  <c r="CZ154" i="1"/>
  <c r="CY275" i="1"/>
  <c r="CX208" i="1"/>
  <c r="CX212" i="1" s="1"/>
  <c r="CY207" i="1"/>
  <c r="CY232" i="1"/>
  <c r="CE120" i="1"/>
  <c r="CE121" i="1"/>
  <c r="CE122" i="1"/>
  <c r="CE270" i="1"/>
  <c r="CE111" i="1"/>
  <c r="CE112" i="1"/>
  <c r="CI96" i="1"/>
  <c r="CE113" i="1"/>
  <c r="CE274" i="1"/>
  <c r="CG96" i="1"/>
  <c r="CG111" i="1"/>
  <c r="CG113" i="1"/>
  <c r="CG112" i="1"/>
  <c r="CE194" i="1"/>
  <c r="CE135" i="1" s="1"/>
  <c r="CE137" i="1" s="1"/>
  <c r="CE140" i="1" s="1"/>
  <c r="CF235" i="1"/>
  <c r="CF236" i="1" s="1"/>
  <c r="CF237" i="1" s="1"/>
  <c r="CE272" i="1"/>
  <c r="CH96" i="1"/>
  <c r="CH112" i="1"/>
  <c r="CK116" i="1" s="1"/>
  <c r="CH111" i="1"/>
  <c r="CH113" i="1"/>
  <c r="CE237" i="1"/>
  <c r="CF96" i="1"/>
  <c r="CJ96" i="1"/>
  <c r="CF113" i="1"/>
  <c r="CF111" i="1"/>
  <c r="CF112" i="1"/>
  <c r="DA228" i="1"/>
  <c r="DB206" i="1"/>
  <c r="DB205" i="1"/>
  <c r="DB209" i="1"/>
  <c r="CE192" i="1"/>
  <c r="AB46" i="1"/>
  <c r="DB18" i="1" l="1"/>
  <c r="DA18" i="1"/>
  <c r="CZ211" i="1"/>
  <c r="DA210" i="1"/>
  <c r="CZ275" i="1"/>
  <c r="CZ232" i="1"/>
  <c r="DA154" i="1"/>
  <c r="DB151" i="1"/>
  <c r="DB154" i="1" s="1"/>
  <c r="CY208" i="1"/>
  <c r="CY212" i="1" s="1"/>
  <c r="CZ207" i="1"/>
  <c r="CJ116" i="1"/>
  <c r="CH116" i="1"/>
  <c r="CF63" i="1"/>
  <c r="CI116" i="1"/>
  <c r="CG116" i="1"/>
  <c r="CE136" i="1"/>
  <c r="CE139" i="1" s="1"/>
  <c r="AC46" i="1"/>
  <c r="BY258" i="1"/>
  <c r="BY259" i="1" s="1"/>
  <c r="DB210" i="1" l="1"/>
  <c r="DB211" i="1" s="1"/>
  <c r="DA211" i="1"/>
  <c r="DA232" i="1"/>
  <c r="DB232" i="1"/>
  <c r="DB275" i="1"/>
  <c r="DA275" i="1"/>
  <c r="CZ208" i="1"/>
  <c r="CZ212" i="1" s="1"/>
  <c r="DA207" i="1"/>
  <c r="AD46" i="1"/>
  <c r="BY260" i="1"/>
  <c r="DA208" i="1" l="1"/>
  <c r="DA212" i="1" s="1"/>
  <c r="DB207" i="1"/>
  <c r="DB208" i="1" s="1"/>
  <c r="DB212" i="1" s="1"/>
  <c r="AE46" i="1"/>
  <c r="BI91" i="1" l="1"/>
  <c r="AT91" i="1"/>
  <c r="BT91" i="1"/>
  <c r="AV91" i="1"/>
  <c r="AX91" i="1"/>
  <c r="AR91" i="1"/>
  <c r="AO91" i="1" l="1"/>
  <c r="BK91" i="1"/>
  <c r="AN91" i="1"/>
  <c r="AW91" i="1"/>
  <c r="BB91" i="1"/>
  <c r="BM91" i="1"/>
  <c r="BQ91" i="1"/>
  <c r="AJ91" i="1"/>
  <c r="BS91" i="1"/>
  <c r="BR91" i="1"/>
  <c r="BO91" i="1"/>
  <c r="AM91" i="1"/>
  <c r="AI91" i="1"/>
  <c r="AP91" i="1"/>
  <c r="AZ91" i="1"/>
  <c r="AS91" i="1"/>
  <c r="BN91" i="1"/>
  <c r="BU91" i="1"/>
  <c r="BA91" i="1"/>
  <c r="BC91" i="1"/>
  <c r="AU91" i="1"/>
  <c r="BW91" i="1"/>
  <c r="BP91" i="1"/>
  <c r="BJ91" i="1"/>
  <c r="BH91" i="1"/>
  <c r="BX91" i="1"/>
  <c r="BG91" i="1"/>
  <c r="AQ91" i="1"/>
  <c r="AY91" i="1"/>
  <c r="AK91" i="1"/>
  <c r="BE91" i="1"/>
  <c r="BD91" i="1"/>
  <c r="BV91" i="1"/>
  <c r="BF91" i="1"/>
  <c r="BL257" i="1" l="1"/>
  <c r="AB166" i="1" l="1"/>
  <c r="CN103" i="1" l="1"/>
  <c r="AB228" i="1"/>
  <c r="V32" i="2"/>
  <c r="V21" i="2"/>
  <c r="W9" i="2"/>
  <c r="V29" i="2"/>
  <c r="X7" i="2"/>
  <c r="F23" i="2"/>
  <c r="M14" i="2"/>
  <c r="F13" i="2"/>
  <c r="X28" i="2"/>
  <c r="T35" i="2"/>
  <c r="Q28" i="2"/>
  <c r="H17" i="2"/>
  <c r="Q22" i="2"/>
  <c r="X33" i="2"/>
  <c r="S35" i="2"/>
  <c r="F24" i="2"/>
  <c r="E33" i="2"/>
  <c r="H9" i="2"/>
  <c r="Q69" i="2"/>
  <c r="U19" i="2"/>
  <c r="C8" i="2"/>
  <c r="X19" i="2"/>
  <c r="W16" i="2"/>
  <c r="O13" i="2"/>
  <c r="S32" i="2"/>
  <c r="W36" i="2"/>
  <c r="K5" i="2"/>
  <c r="I23" i="2"/>
  <c r="M22" i="2"/>
  <c r="F10" i="2"/>
  <c r="T26" i="2"/>
  <c r="Q18" i="2"/>
  <c r="V34" i="2"/>
  <c r="T5" i="2"/>
  <c r="T34" i="2"/>
  <c r="K34" i="2"/>
  <c r="G7" i="2"/>
  <c r="N5" i="2"/>
  <c r="J24" i="2"/>
  <c r="L34" i="2"/>
  <c r="G6" i="2"/>
  <c r="U27" i="2"/>
  <c r="K26" i="2"/>
  <c r="K11" i="2"/>
  <c r="O8" i="2"/>
  <c r="D19" i="2"/>
  <c r="C21" i="2"/>
  <c r="L29" i="2"/>
  <c r="U17" i="2"/>
  <c r="I27" i="2"/>
  <c r="X41" i="2"/>
  <c r="Q19" i="2"/>
  <c r="M16" i="2"/>
  <c r="H8" i="2"/>
  <c r="G23" i="2"/>
  <c r="O7" i="2"/>
  <c r="D16" i="2"/>
  <c r="G17" i="2"/>
  <c r="W25" i="2"/>
  <c r="E32" i="2"/>
  <c r="G15" i="2"/>
  <c r="J18" i="2"/>
  <c r="D9" i="2"/>
  <c r="Q5" i="2"/>
  <c r="U21" i="2"/>
  <c r="U29" i="2"/>
  <c r="Q6" i="2"/>
  <c r="W46" i="2"/>
  <c r="Q58" i="2"/>
  <c r="N11" i="2"/>
  <c r="D6" i="2"/>
  <c r="O9" i="2"/>
  <c r="R35" i="2"/>
  <c r="S27" i="2"/>
  <c r="O16" i="2"/>
  <c r="L8" i="2"/>
  <c r="U15" i="2"/>
  <c r="O32" i="2"/>
  <c r="I14" i="2"/>
  <c r="O6" i="2"/>
  <c r="U12" i="2"/>
  <c r="N9" i="2"/>
  <c r="H12" i="2"/>
  <c r="G34" i="2"/>
  <c r="K28" i="2"/>
  <c r="X14" i="2"/>
  <c r="U6" i="2"/>
  <c r="U36" i="2"/>
  <c r="F89" i="2"/>
  <c r="Q78" i="2"/>
  <c r="F75" i="2"/>
  <c r="Q46" i="2"/>
  <c r="G16" i="2"/>
  <c r="D32" i="2"/>
  <c r="G36" i="2"/>
  <c r="F21" i="2"/>
  <c r="S33" i="2"/>
  <c r="H29" i="2"/>
  <c r="T36" i="2"/>
  <c r="U14" i="2"/>
  <c r="G19" i="2"/>
  <c r="L23" i="2"/>
  <c r="L17" i="2"/>
  <c r="R10" i="2"/>
  <c r="M18" i="2"/>
  <c r="Q16" i="2"/>
  <c r="J27" i="2"/>
  <c r="J13" i="2"/>
  <c r="R25" i="2"/>
  <c r="V7" i="2"/>
  <c r="V12" i="2"/>
  <c r="U23" i="2"/>
  <c r="N24" i="2"/>
  <c r="X11" i="2"/>
  <c r="P7" i="2"/>
  <c r="V35" i="2"/>
  <c r="S25" i="2"/>
  <c r="Q56" i="2"/>
  <c r="L13" i="2"/>
  <c r="Q35" i="2"/>
  <c r="R12" i="2"/>
  <c r="P27" i="2"/>
  <c r="V26" i="2"/>
  <c r="I28" i="2"/>
  <c r="O35" i="2"/>
  <c r="C6" i="2"/>
  <c r="O17" i="2"/>
  <c r="N36" i="2"/>
  <c r="W21" i="2"/>
  <c r="K33" i="2"/>
  <c r="G20" i="2"/>
  <c r="H20" i="2"/>
  <c r="L35" i="2"/>
  <c r="P9" i="2"/>
  <c r="D47" i="2"/>
  <c r="N18" i="2"/>
  <c r="C20" i="2"/>
  <c r="S12" i="2"/>
  <c r="K32" i="2"/>
  <c r="W17" i="2"/>
  <c r="L12" i="2"/>
  <c r="R33" i="2"/>
  <c r="H24" i="2"/>
  <c r="L7" i="2"/>
  <c r="X13" i="2"/>
  <c r="C31" i="2"/>
  <c r="X23" i="2"/>
  <c r="G29" i="2"/>
  <c r="D34" i="2"/>
  <c r="L20" i="2"/>
  <c r="D8" i="2"/>
  <c r="K87" i="2"/>
  <c r="I16" i="2"/>
  <c r="F6" i="2"/>
  <c r="O26" i="2"/>
  <c r="H30" i="2"/>
  <c r="M19" i="2"/>
  <c r="F27" i="2"/>
  <c r="R54" i="2"/>
  <c r="J33" i="2"/>
  <c r="W13" i="2"/>
  <c r="U30" i="2"/>
  <c r="O15" i="2"/>
  <c r="O19" i="2"/>
  <c r="Q30" i="2"/>
  <c r="I31" i="2"/>
  <c r="H99" i="2"/>
  <c r="X66" i="2"/>
  <c r="C24" i="2"/>
  <c r="K12" i="2"/>
  <c r="C17" i="2"/>
  <c r="P34" i="2"/>
  <c r="T22" i="2"/>
  <c r="E19" i="2"/>
  <c r="R29" i="2"/>
  <c r="W5" i="2"/>
  <c r="I8" i="2"/>
  <c r="T12" i="2"/>
  <c r="O27" i="2"/>
  <c r="I18" i="2"/>
  <c r="L16" i="2"/>
  <c r="L10" i="2"/>
  <c r="J10" i="2"/>
  <c r="Q21" i="2"/>
  <c r="R5" i="2"/>
  <c r="K13" i="2"/>
  <c r="V28" i="2"/>
  <c r="J26" i="2"/>
  <c r="X8" i="2"/>
  <c r="U25" i="2"/>
  <c r="N29" i="2"/>
  <c r="X9" i="2"/>
  <c r="D26" i="2"/>
  <c r="R18" i="2"/>
  <c r="K29" i="2"/>
  <c r="J21" i="2"/>
  <c r="P15" i="2"/>
  <c r="L33" i="2"/>
  <c r="D20" i="2"/>
  <c r="N27" i="2"/>
  <c r="I9" i="2"/>
  <c r="U11" i="2"/>
  <c r="N25" i="2"/>
  <c r="O33" i="2"/>
  <c r="W23" i="2"/>
  <c r="R6" i="2"/>
  <c r="E14" i="2"/>
  <c r="U18" i="2"/>
  <c r="U35" i="2"/>
  <c r="P22" i="2"/>
  <c r="V24" i="2"/>
  <c r="T15" i="2"/>
  <c r="G33" i="2"/>
  <c r="U34" i="2"/>
  <c r="Q11" i="2"/>
  <c r="K21" i="2"/>
  <c r="H19" i="2"/>
  <c r="W24" i="2"/>
  <c r="S26" i="2"/>
  <c r="Q33" i="2"/>
  <c r="H22" i="2"/>
  <c r="D29" i="2"/>
  <c r="K10" i="2"/>
  <c r="O25" i="2"/>
  <c r="G31" i="2"/>
  <c r="P23" i="2"/>
  <c r="T33" i="2"/>
  <c r="Q17" i="2"/>
  <c r="S36" i="2"/>
  <c r="V33" i="2"/>
  <c r="D17" i="2"/>
  <c r="F17" i="2"/>
  <c r="F28" i="2"/>
  <c r="Q14" i="2"/>
  <c r="O12" i="2"/>
  <c r="J22" i="2"/>
  <c r="K23" i="2"/>
  <c r="K17" i="2"/>
  <c r="I12" i="2"/>
  <c r="M33" i="2"/>
  <c r="R32" i="2"/>
  <c r="V16" i="2"/>
  <c r="F34" i="2"/>
  <c r="S13" i="2"/>
  <c r="H49" i="2"/>
  <c r="S17" i="2"/>
  <c r="I20" i="2"/>
  <c r="S16" i="2"/>
  <c r="F35" i="2"/>
  <c r="I19" i="2"/>
  <c r="V14" i="2"/>
  <c r="C19" i="2"/>
  <c r="E30" i="2"/>
  <c r="U22" i="2"/>
  <c r="O30" i="2"/>
  <c r="Q12" i="2"/>
  <c r="F31" i="2"/>
  <c r="W35" i="2"/>
  <c r="D24" i="2"/>
  <c r="R13" i="2"/>
  <c r="J15" i="2"/>
  <c r="W12" i="2"/>
  <c r="R31" i="2"/>
  <c r="C27" i="2"/>
  <c r="G22" i="2"/>
  <c r="S62" i="2"/>
  <c r="K36" i="2"/>
  <c r="I15" i="2"/>
  <c r="P20" i="2"/>
  <c r="V23" i="2"/>
  <c r="D7" i="2"/>
  <c r="N33" i="2"/>
  <c r="T30" i="2"/>
  <c r="D28" i="2"/>
  <c r="S34" i="2"/>
  <c r="O18" i="2"/>
  <c r="N28" i="2"/>
  <c r="C9" i="2"/>
  <c r="M8" i="2"/>
  <c r="H13" i="2"/>
  <c r="P14" i="2"/>
  <c r="P36" i="2"/>
  <c r="W31" i="2"/>
  <c r="W30" i="2"/>
  <c r="J25" i="2"/>
  <c r="N35" i="2"/>
  <c r="S23" i="2"/>
  <c r="X16" i="2"/>
  <c r="M25" i="2"/>
  <c r="I32" i="2"/>
  <c r="X10" i="2"/>
  <c r="Q55" i="2"/>
  <c r="W32" i="2"/>
  <c r="C28" i="2"/>
  <c r="R21" i="2"/>
  <c r="C34" i="2"/>
  <c r="L32" i="2"/>
  <c r="N14" i="2"/>
  <c r="E35" i="2"/>
  <c r="X34" i="2"/>
  <c r="W8" i="2"/>
  <c r="J9" i="2"/>
  <c r="N16" i="2"/>
  <c r="D12" i="2"/>
  <c r="W20" i="2"/>
  <c r="L19" i="2"/>
  <c r="R23" i="2"/>
  <c r="T29" i="2"/>
  <c r="S9" i="2"/>
  <c r="C22" i="2"/>
  <c r="K25" i="2"/>
  <c r="F5" i="2"/>
  <c r="R28" i="2"/>
  <c r="F11" i="2"/>
  <c r="L9" i="2"/>
  <c r="H54" i="2"/>
  <c r="D15" i="2"/>
  <c r="K7" i="2"/>
  <c r="G32" i="2"/>
  <c r="H23" i="2"/>
  <c r="H6" i="2"/>
  <c r="O22" i="2"/>
  <c r="P17" i="2"/>
  <c r="K35" i="2"/>
  <c r="W18" i="2"/>
  <c r="J6" i="2"/>
  <c r="T7" i="2"/>
  <c r="U7" i="2"/>
  <c r="X22" i="2"/>
  <c r="H36" i="2"/>
  <c r="J19" i="2"/>
  <c r="G14" i="2"/>
  <c r="S20" i="2"/>
  <c r="J7" i="2"/>
  <c r="O20" i="2"/>
  <c r="G26" i="2"/>
  <c r="G5" i="2"/>
  <c r="R24" i="2"/>
  <c r="E29" i="2"/>
  <c r="Q9" i="2"/>
  <c r="N17" i="2"/>
  <c r="R34" i="2"/>
  <c r="C59" i="2"/>
  <c r="M28" i="2"/>
  <c r="Q8" i="2"/>
  <c r="S15" i="2"/>
  <c r="K8" i="2"/>
  <c r="H16" i="2"/>
  <c r="H31" i="2"/>
  <c r="D22" i="2"/>
  <c r="J12" i="2"/>
  <c r="Q24" i="2"/>
  <c r="S22" i="2"/>
  <c r="S19" i="2"/>
  <c r="N19" i="2"/>
  <c r="R20" i="2"/>
  <c r="P28" i="2"/>
  <c r="V10" i="2"/>
  <c r="K31" i="2"/>
  <c r="D23" i="2"/>
  <c r="M27" i="2"/>
  <c r="X15" i="2"/>
  <c r="O28" i="2"/>
  <c r="W11" i="2"/>
  <c r="D35" i="2"/>
  <c r="G10" i="2"/>
  <c r="N31" i="2"/>
  <c r="V5" i="2"/>
  <c r="P8" i="2"/>
  <c r="D10" i="2"/>
  <c r="X5" i="2"/>
  <c r="D36" i="2"/>
  <c r="S30" i="2"/>
  <c r="M5" i="2"/>
  <c r="L15" i="2"/>
  <c r="E31" i="2"/>
  <c r="E26" i="2"/>
  <c r="Q27" i="2"/>
  <c r="K16" i="2"/>
  <c r="R8" i="2"/>
  <c r="P6" i="2"/>
  <c r="X63" i="2"/>
  <c r="I5" i="2"/>
  <c r="O5" i="2"/>
  <c r="I29" i="2"/>
  <c r="W10" i="2"/>
  <c r="O36" i="2"/>
  <c r="N10" i="2"/>
  <c r="G30" i="2"/>
  <c r="I35" i="2"/>
  <c r="V36" i="2"/>
  <c r="R9" i="2"/>
  <c r="T24" i="2"/>
  <c r="U13" i="2"/>
  <c r="D21" i="2"/>
  <c r="P19" i="2"/>
  <c r="N26" i="2"/>
  <c r="F25" i="2"/>
  <c r="S28" i="2"/>
  <c r="W29" i="2"/>
  <c r="M26" i="2"/>
  <c r="I17" i="2"/>
  <c r="V18" i="2"/>
  <c r="J31" i="2"/>
  <c r="X20" i="2"/>
  <c r="I24" i="2"/>
  <c r="I10" i="2"/>
  <c r="M35" i="2"/>
  <c r="F7" i="2"/>
  <c r="H34" i="2"/>
  <c r="K24" i="2"/>
  <c r="P33" i="2"/>
  <c r="T18" i="2"/>
  <c r="G35" i="2"/>
  <c r="G27" i="2"/>
  <c r="P13" i="2"/>
  <c r="O11" i="2"/>
  <c r="G24" i="2"/>
  <c r="K30" i="2"/>
  <c r="P11" i="2"/>
  <c r="X25" i="2"/>
  <c r="T27" i="2"/>
  <c r="J36" i="2"/>
  <c r="T13" i="2"/>
  <c r="S6" i="2"/>
  <c r="F20" i="2"/>
  <c r="E10" i="2"/>
  <c r="T9" i="2"/>
  <c r="X27" i="2"/>
  <c r="G25" i="2"/>
  <c r="P16" i="2"/>
  <c r="K20" i="2"/>
  <c r="W26" i="2"/>
  <c r="P26" i="2"/>
  <c r="M12" i="2"/>
  <c r="U20" i="2"/>
  <c r="I30" i="2"/>
  <c r="R14" i="2"/>
  <c r="L18" i="2"/>
  <c r="F9" i="2"/>
  <c r="K9" i="2"/>
  <c r="H27" i="2"/>
  <c r="L24" i="2"/>
  <c r="E25" i="2"/>
  <c r="X18" i="2"/>
  <c r="R15" i="2"/>
  <c r="M20" i="2"/>
  <c r="H7" i="2"/>
  <c r="L26" i="2"/>
  <c r="L31" i="2"/>
  <c r="T19" i="2"/>
  <c r="E8" i="2"/>
  <c r="N7" i="2"/>
  <c r="L21" i="2"/>
  <c r="L28" i="2"/>
  <c r="S31" i="2"/>
  <c r="F12" i="2"/>
  <c r="Q10" i="2"/>
  <c r="W33" i="2"/>
  <c r="H18" i="2"/>
  <c r="U8" i="2"/>
  <c r="M13" i="2"/>
  <c r="M32" i="2"/>
  <c r="G28" i="2"/>
  <c r="V22" i="2"/>
  <c r="D33" i="2"/>
  <c r="O29" i="2"/>
  <c r="T16" i="2"/>
  <c r="P24" i="2"/>
  <c r="M29" i="2"/>
  <c r="L22" i="2"/>
  <c r="P30" i="2"/>
  <c r="Q29" i="2"/>
  <c r="Q31" i="2"/>
  <c r="K59" i="2"/>
  <c r="E28" i="2"/>
  <c r="T14" i="2"/>
  <c r="F19" i="2"/>
  <c r="Q26" i="2"/>
  <c r="N30" i="2"/>
  <c r="W27" i="2"/>
  <c r="U10" i="2"/>
  <c r="C35" i="2"/>
  <c r="L36" i="2"/>
  <c r="V13" i="2"/>
  <c r="E24" i="2"/>
  <c r="P35" i="2"/>
  <c r="H26" i="2"/>
  <c r="I22" i="2"/>
  <c r="H11" i="2"/>
  <c r="T28" i="2"/>
  <c r="Q13" i="2"/>
  <c r="Q23" i="2"/>
  <c r="P69" i="2"/>
  <c r="J28" i="2"/>
  <c r="S7" i="2"/>
  <c r="F36" i="2"/>
  <c r="O34" i="2"/>
  <c r="X21" i="2"/>
  <c r="M36" i="2"/>
  <c r="N6" i="2"/>
  <c r="P32" i="2"/>
  <c r="Q15" i="2"/>
  <c r="D27" i="2"/>
  <c r="X31" i="2"/>
  <c r="F33" i="2"/>
  <c r="C25" i="2"/>
  <c r="G8" i="2"/>
  <c r="U16" i="2"/>
  <c r="F29" i="2"/>
  <c r="S8" i="2"/>
  <c r="D31" i="2"/>
  <c r="W15" i="2"/>
  <c r="Q20" i="2"/>
  <c r="W28" i="2"/>
  <c r="I36" i="2"/>
  <c r="E11" i="2"/>
  <c r="H21" i="2"/>
  <c r="X92" i="2"/>
  <c r="M15" i="2"/>
  <c r="D18" i="2"/>
  <c r="X30" i="2"/>
  <c r="H15" i="2"/>
  <c r="V9" i="2"/>
  <c r="C18" i="2"/>
  <c r="G11" i="2"/>
  <c r="P29" i="2"/>
  <c r="J35" i="2"/>
  <c r="K43" i="2"/>
  <c r="C32" i="2"/>
  <c r="O10" i="2"/>
  <c r="E15" i="2"/>
  <c r="W7" i="2"/>
  <c r="V31" i="2"/>
  <c r="J20" i="2"/>
  <c r="G9" i="2"/>
  <c r="H10" i="2"/>
  <c r="L6" i="2"/>
  <c r="I33" i="2"/>
  <c r="P31" i="2"/>
  <c r="C36" i="2"/>
  <c r="K6" i="2"/>
  <c r="AR89" i="3"/>
  <c r="D13" i="2"/>
  <c r="I7" i="2"/>
  <c r="E12" i="2"/>
  <c r="I25" i="2"/>
  <c r="M7" i="2"/>
  <c r="U26" i="2"/>
  <c r="E23" i="2"/>
  <c r="S5" i="2"/>
  <c r="S21" i="2"/>
  <c r="E6" i="2"/>
  <c r="F16" i="2"/>
  <c r="T31" i="2"/>
  <c r="W14" i="2"/>
  <c r="M17" i="2"/>
  <c r="P5" i="2"/>
  <c r="U5" i="2"/>
  <c r="T20" i="2"/>
  <c r="T6" i="2"/>
  <c r="C14" i="2"/>
  <c r="X17" i="2"/>
  <c r="Q25" i="2"/>
  <c r="L14" i="2"/>
  <c r="M10" i="2"/>
  <c r="H28" i="2"/>
  <c r="Q32" i="2"/>
  <c r="Q7" i="2"/>
  <c r="O23" i="2"/>
  <c r="J32" i="2"/>
  <c r="M11" i="2"/>
  <c r="J17" i="2"/>
  <c r="P25" i="2"/>
  <c r="C29" i="2"/>
  <c r="S18" i="2"/>
  <c r="L25" i="2"/>
  <c r="L30" i="2"/>
  <c r="L11" i="2"/>
  <c r="T10" i="2"/>
  <c r="E34" i="2"/>
  <c r="R27" i="2"/>
  <c r="R17" i="2"/>
  <c r="T21" i="2"/>
  <c r="N21" i="2"/>
  <c r="R36" i="2"/>
  <c r="N23" i="2"/>
  <c r="E36" i="2"/>
  <c r="M23" i="2"/>
  <c r="H32" i="2"/>
  <c r="O24" i="2"/>
  <c r="C7" i="2"/>
  <c r="L5" i="2"/>
  <c r="V11" i="2"/>
  <c r="Q59" i="2"/>
  <c r="E17" i="2"/>
  <c r="Q36" i="2"/>
  <c r="T11" i="2"/>
  <c r="T23" i="2"/>
  <c r="AR70" i="3"/>
  <c r="AR64" i="3"/>
  <c r="AR56" i="3"/>
  <c r="AR90" i="3"/>
  <c r="AR57" i="3"/>
  <c r="AR71" i="3"/>
  <c r="AR60" i="3"/>
  <c r="AR69" i="3"/>
  <c r="AS49" i="3"/>
  <c r="AR49" i="3"/>
  <c r="AR55" i="3"/>
  <c r="AR62" i="3"/>
  <c r="AF50" i="3"/>
  <c r="AR76" i="3"/>
  <c r="AR88" i="3"/>
  <c r="AR50" i="3"/>
  <c r="AR93" i="3"/>
  <c r="X24" i="2"/>
  <c r="C10" i="2"/>
  <c r="T8" i="2"/>
  <c r="E7" i="2"/>
  <c r="J5" i="2"/>
  <c r="M24" i="2"/>
  <c r="J29" i="2"/>
  <c r="AR97" i="3"/>
  <c r="AR92" i="3"/>
  <c r="AR72" i="3"/>
  <c r="AR68" i="3"/>
  <c r="P18" i="2"/>
  <c r="O21" i="2"/>
  <c r="J11" i="2"/>
  <c r="F26" i="2"/>
  <c r="K18" i="2"/>
  <c r="U28" i="2"/>
  <c r="V20" i="2"/>
  <c r="N12" i="2"/>
  <c r="J8" i="2"/>
  <c r="G21" i="2"/>
  <c r="M34" i="2"/>
  <c r="U24" i="2"/>
  <c r="V17" i="2"/>
  <c r="E18" i="2"/>
  <c r="U33" i="2"/>
  <c r="W70" i="2"/>
  <c r="X36" i="2"/>
  <c r="D11" i="2"/>
  <c r="R26" i="2"/>
  <c r="E16" i="2"/>
  <c r="W74" i="2"/>
  <c r="N34" i="2"/>
  <c r="T32" i="2"/>
  <c r="K22" i="2"/>
  <c r="H14" i="2"/>
  <c r="R16" i="2"/>
  <c r="R19" i="2"/>
  <c r="E5" i="2"/>
  <c r="Q57" i="2"/>
  <c r="J23" i="2"/>
  <c r="C26" i="2"/>
  <c r="V30" i="2"/>
  <c r="N13" i="2"/>
  <c r="T25" i="2"/>
  <c r="J14" i="2"/>
  <c r="X32" i="2"/>
  <c r="J16" i="2"/>
  <c r="F8" i="2"/>
  <c r="F32" i="2"/>
  <c r="R11" i="2"/>
  <c r="R22" i="2"/>
  <c r="C23" i="2"/>
  <c r="C65" i="2"/>
  <c r="S14" i="2"/>
  <c r="I6" i="2"/>
  <c r="W22" i="2"/>
  <c r="O31" i="2"/>
  <c r="Q34" i="2"/>
  <c r="K19" i="2"/>
  <c r="D5" i="2"/>
  <c r="M31" i="2"/>
  <c r="M30" i="2"/>
  <c r="S24" i="2"/>
  <c r="R7" i="2"/>
  <c r="E20" i="2"/>
  <c r="S29" i="2"/>
  <c r="AR74" i="3"/>
  <c r="AR85" i="3"/>
  <c r="AR94" i="3"/>
  <c r="AR84" i="3"/>
  <c r="AR48" i="3"/>
  <c r="AR87" i="3"/>
  <c r="AR75" i="3"/>
  <c r="AR54" i="3"/>
  <c r="AR80" i="3"/>
  <c r="AR91" i="3"/>
  <c r="AR95" i="3"/>
  <c r="AR63" i="3"/>
  <c r="AR58" i="3"/>
  <c r="D30" i="2"/>
  <c r="C16" i="2"/>
  <c r="AS47" i="3"/>
  <c r="AR83" i="3"/>
  <c r="E27" i="2"/>
  <c r="F22" i="2"/>
  <c r="V19" i="2"/>
  <c r="V8" i="2"/>
  <c r="N8" i="2"/>
  <c r="X26" i="2"/>
  <c r="AR67" i="3"/>
  <c r="AR79" i="3"/>
  <c r="AR73" i="3"/>
  <c r="AR65" i="3"/>
  <c r="AR47" i="3"/>
  <c r="P12" i="2"/>
  <c r="S10" i="2"/>
  <c r="K14" i="2"/>
  <c r="I11" i="2"/>
  <c r="W19" i="2"/>
  <c r="P21" i="2"/>
  <c r="M9" i="2"/>
  <c r="E13" i="2"/>
  <c r="X35" i="2"/>
  <c r="G12" i="2"/>
  <c r="W34" i="2"/>
  <c r="C15" i="2"/>
  <c r="C11" i="2"/>
  <c r="F14" i="2"/>
  <c r="K27" i="2"/>
  <c r="I34" i="2"/>
  <c r="H33" i="2"/>
  <c r="N20" i="2"/>
  <c r="X29" i="2"/>
  <c r="R30" i="2"/>
  <c r="N32" i="2"/>
  <c r="C33" i="2"/>
  <c r="C13" i="2"/>
  <c r="E9" i="2"/>
  <c r="M21" i="2"/>
  <c r="N22" i="2"/>
  <c r="D14" i="2"/>
  <c r="H35" i="2"/>
  <c r="Q54" i="2"/>
  <c r="H5" i="2"/>
  <c r="I21" i="2"/>
  <c r="F30" i="2"/>
  <c r="I13" i="2"/>
  <c r="V27" i="2"/>
  <c r="F15" i="2"/>
  <c r="T17" i="2"/>
  <c r="H25" i="2"/>
  <c r="M6" i="2"/>
  <c r="K15" i="2"/>
  <c r="E22" i="2"/>
  <c r="D25" i="2"/>
  <c r="U9" i="2"/>
  <c r="C30" i="2"/>
  <c r="P10" i="2"/>
  <c r="U32" i="2"/>
  <c r="S11" i="2"/>
  <c r="J30" i="2"/>
  <c r="V25" i="2"/>
  <c r="E21" i="2"/>
  <c r="C12" i="2"/>
  <c r="U31" i="2"/>
  <c r="L27" i="2"/>
  <c r="X12" i="2"/>
  <c r="J34" i="2"/>
  <c r="AR86" i="3"/>
  <c r="AR59" i="3"/>
  <c r="AR82" i="3"/>
  <c r="AR66" i="3"/>
  <c r="AR77" i="3"/>
  <c r="AR96" i="3"/>
  <c r="AR81" i="3"/>
  <c r="G18" i="2"/>
  <c r="V15" i="2"/>
  <c r="O14" i="2"/>
  <c r="N15" i="2"/>
  <c r="E45" i="2"/>
  <c r="I26" i="2"/>
  <c r="F18" i="2"/>
  <c r="G13" i="2"/>
  <c r="AR61" i="3"/>
  <c r="AR78" i="3"/>
  <c r="AF48" i="3"/>
  <c r="AR37" i="3"/>
  <c r="AM46" i="3"/>
  <c r="AG45" i="3"/>
  <c r="G7" i="3"/>
  <c r="AR34" i="3"/>
  <c r="AA46" i="3"/>
  <c r="AJ46" i="3"/>
  <c r="E40" i="3"/>
  <c r="G17" i="3"/>
  <c r="AQ6" i="3"/>
  <c r="E9" i="3"/>
  <c r="F32" i="3"/>
  <c r="AR19" i="3"/>
  <c r="D33" i="3"/>
  <c r="F39" i="3"/>
  <c r="J46" i="3"/>
  <c r="X46" i="3"/>
  <c r="W45" i="3"/>
  <c r="H45" i="3"/>
  <c r="F10" i="3"/>
  <c r="AR22" i="3"/>
  <c r="E5" i="3"/>
  <c r="F17" i="3"/>
  <c r="F8" i="3"/>
  <c r="D37" i="3"/>
  <c r="G27" i="3"/>
  <c r="S46" i="3"/>
  <c r="F22" i="3"/>
  <c r="D13" i="3"/>
  <c r="G11" i="3"/>
  <c r="E25" i="3"/>
  <c r="E11" i="3"/>
  <c r="F36" i="3"/>
  <c r="F18" i="3"/>
  <c r="D19" i="3"/>
  <c r="AE46" i="3"/>
  <c r="AI46" i="3"/>
  <c r="AR41" i="3"/>
  <c r="F20" i="3"/>
  <c r="AR12" i="3"/>
  <c r="AD10" i="3"/>
  <c r="D24" i="3"/>
  <c r="AR36" i="3"/>
  <c r="S45" i="3"/>
  <c r="D36" i="3"/>
  <c r="AR13" i="3"/>
  <c r="E28" i="3"/>
  <c r="AR24" i="3"/>
  <c r="AD17" i="3"/>
  <c r="D16" i="3"/>
  <c r="E41" i="3"/>
  <c r="F19" i="3"/>
  <c r="F25" i="3"/>
  <c r="G5" i="3"/>
  <c r="E26" i="3"/>
  <c r="AQ46" i="3"/>
  <c r="C45" i="3"/>
  <c r="AR21" i="3"/>
  <c r="AR9" i="3"/>
  <c r="F29" i="3"/>
  <c r="G31" i="3"/>
  <c r="E39" i="3"/>
  <c r="AD15" i="3"/>
  <c r="AA45" i="3"/>
  <c r="AC46" i="3"/>
  <c r="D26" i="3"/>
  <c r="E20" i="3"/>
  <c r="G26" i="3"/>
  <c r="T46" i="3"/>
  <c r="X45" i="3"/>
  <c r="D34" i="3"/>
  <c r="E14" i="3"/>
  <c r="E18" i="3"/>
  <c r="I46" i="3"/>
  <c r="E32" i="3"/>
  <c r="AR33" i="3"/>
  <c r="F33" i="3"/>
  <c r="AD18" i="3"/>
  <c r="L46" i="3"/>
  <c r="E10" i="3"/>
  <c r="AI45" i="3"/>
  <c r="D17" i="3"/>
  <c r="AP45" i="3"/>
  <c r="AE45" i="3"/>
  <c r="D40" i="3"/>
  <c r="D12" i="3"/>
  <c r="AD13" i="3"/>
  <c r="D29" i="3"/>
  <c r="F12" i="3"/>
  <c r="AN45" i="3"/>
  <c r="W46" i="3"/>
  <c r="F14" i="3"/>
  <c r="F42" i="3"/>
  <c r="E6" i="3"/>
  <c r="AR42" i="3"/>
  <c r="D21" i="3"/>
  <c r="G46" i="3"/>
  <c r="AR11" i="3"/>
  <c r="R46" i="3"/>
  <c r="V45" i="3"/>
  <c r="N45" i="3"/>
  <c r="AR40" i="3"/>
  <c r="D15" i="3"/>
  <c r="E17" i="3"/>
  <c r="E21" i="3"/>
  <c r="E22" i="3"/>
  <c r="T45" i="3"/>
  <c r="AB45" i="3"/>
  <c r="D30" i="3"/>
  <c r="D39" i="3"/>
  <c r="G45" i="3"/>
  <c r="E23" i="3"/>
  <c r="G14" i="3"/>
  <c r="AH46" i="3"/>
  <c r="AR32" i="3"/>
  <c r="AR30" i="3"/>
  <c r="D10" i="3"/>
  <c r="D23" i="3"/>
  <c r="AR17" i="3"/>
  <c r="AR25" i="3"/>
  <c r="D11" i="3"/>
  <c r="V46" i="3"/>
  <c r="AR27" i="3"/>
  <c r="K46" i="3"/>
  <c r="AR15" i="3"/>
  <c r="C46" i="3"/>
  <c r="E42" i="3"/>
  <c r="AD45" i="3"/>
  <c r="AD8" i="3"/>
  <c r="U45" i="3"/>
  <c r="F13" i="3"/>
  <c r="F31" i="3"/>
  <c r="AD14" i="3"/>
  <c r="AG46" i="3"/>
  <c r="O45" i="3"/>
  <c r="E35" i="3"/>
  <c r="E37" i="3"/>
  <c r="F6" i="3"/>
  <c r="AR38" i="3"/>
  <c r="AK46" i="3"/>
  <c r="E33" i="3"/>
  <c r="G9" i="3"/>
  <c r="AL46" i="3"/>
  <c r="Q45" i="3"/>
  <c r="D32" i="3"/>
  <c r="D9" i="3"/>
  <c r="Z45" i="3"/>
  <c r="AQ45" i="3"/>
  <c r="G21" i="3"/>
  <c r="G18" i="3"/>
  <c r="AD46" i="3"/>
  <c r="D42" i="3"/>
  <c r="G6" i="3"/>
  <c r="O46" i="3"/>
  <c r="AP46" i="3"/>
  <c r="AL45" i="3"/>
  <c r="AR46" i="3"/>
  <c r="M46" i="3"/>
  <c r="G15" i="3"/>
  <c r="D8" i="3"/>
  <c r="D27" i="3"/>
  <c r="F11" i="3"/>
  <c r="P45" i="3"/>
  <c r="H46" i="3"/>
  <c r="AR45" i="3"/>
  <c r="E38" i="3"/>
  <c r="D45" i="3"/>
  <c r="AD7" i="3"/>
  <c r="F24" i="3"/>
  <c r="F34" i="3"/>
  <c r="P46" i="3"/>
  <c r="E13" i="3"/>
  <c r="AC45" i="3"/>
  <c r="G10" i="3"/>
  <c r="D22" i="3"/>
  <c r="AN46" i="3"/>
  <c r="E36" i="3"/>
  <c r="AD5" i="3"/>
  <c r="G13" i="3"/>
  <c r="E24" i="3"/>
  <c r="F27" i="3"/>
  <c r="F37" i="3"/>
  <c r="E31" i="3"/>
  <c r="AD12" i="3"/>
  <c r="G23" i="3"/>
  <c r="N46" i="3"/>
  <c r="D6" i="3"/>
  <c r="G28" i="3"/>
  <c r="AD9" i="3"/>
  <c r="G24" i="3"/>
  <c r="AR39" i="3"/>
  <c r="M45" i="3"/>
  <c r="F9" i="3"/>
  <c r="AO6" i="3"/>
  <c r="AJ45" i="3"/>
  <c r="D38" i="3"/>
  <c r="Z46" i="3"/>
  <c r="AR14" i="3"/>
  <c r="AO46" i="3"/>
  <c r="G16" i="3"/>
  <c r="E16" i="3"/>
  <c r="AR20" i="3"/>
  <c r="AO45" i="3"/>
  <c r="AR8" i="3"/>
  <c r="AR31" i="3"/>
  <c r="F16" i="3"/>
  <c r="F5" i="3"/>
  <c r="AR18" i="3"/>
  <c r="E30" i="3"/>
  <c r="E12" i="3"/>
  <c r="E29" i="3"/>
  <c r="G19" i="3"/>
  <c r="G12" i="3"/>
  <c r="F23" i="3"/>
  <c r="AR26" i="3"/>
  <c r="E7" i="3"/>
  <c r="F30" i="3"/>
  <c r="E46" i="3"/>
  <c r="D20" i="3"/>
  <c r="E34" i="3"/>
  <c r="G30" i="3"/>
  <c r="F15" i="3"/>
  <c r="AR28" i="3"/>
  <c r="G29" i="3"/>
  <c r="F21" i="3"/>
  <c r="E45" i="3"/>
  <c r="AH45" i="3"/>
  <c r="E15" i="3"/>
  <c r="D25" i="3"/>
  <c r="Y46" i="3"/>
  <c r="AD16" i="3"/>
  <c r="AR29" i="3"/>
  <c r="AR10" i="3"/>
  <c r="G20" i="3"/>
  <c r="F7" i="3"/>
  <c r="Y45" i="3"/>
  <c r="Q46" i="3"/>
  <c r="AD6" i="3"/>
  <c r="D18" i="3"/>
  <c r="AB46" i="3"/>
  <c r="E27" i="3"/>
  <c r="G8" i="3"/>
  <c r="U46" i="3"/>
  <c r="D31" i="3"/>
  <c r="D7" i="3"/>
  <c r="AR23" i="3"/>
  <c r="D35" i="3"/>
  <c r="E19" i="3"/>
  <c r="F40" i="3"/>
  <c r="AM45" i="3"/>
  <c r="D14" i="3"/>
  <c r="K45" i="3"/>
  <c r="D41" i="3"/>
  <c r="D46" i="3"/>
  <c r="I45" i="3"/>
  <c r="J45" i="3"/>
  <c r="E8" i="3"/>
  <c r="G22" i="3"/>
  <c r="F26" i="3"/>
  <c r="L45" i="3"/>
  <c r="D28" i="3"/>
  <c r="D5" i="3"/>
  <c r="AK45" i="3"/>
  <c r="F41" i="3"/>
  <c r="F38" i="3"/>
  <c r="R45" i="3"/>
  <c r="AR16" i="3"/>
  <c r="AD11" i="3"/>
  <c r="AR35" i="3"/>
  <c r="F28" i="3"/>
  <c r="F35" i="3"/>
  <c r="G25" i="3"/>
  <c r="EH5" i="4" a="1"/>
  <c r="AD9" i="4" a="1"/>
  <c r="N9" i="4" a="1"/>
  <c r="R16" i="4" a="1"/>
  <c r="F11" i="4" a="1"/>
  <c r="BO14" i="4" a="1"/>
  <c r="CI14" i="4" a="1"/>
  <c r="ED16" i="4" a="1"/>
  <c r="DV16" i="4" a="1"/>
  <c r="DO5" i="4" a="1"/>
  <c r="AZ15" i="4" a="1"/>
  <c r="BB8" i="4" a="1"/>
  <c r="DT7" i="4" a="1"/>
  <c r="E16" i="4" a="1"/>
  <c r="AZ14" i="4" a="1"/>
  <c r="X13" i="4" a="1"/>
  <c r="BV7" i="4" a="1"/>
  <c r="EJ14" i="4" a="1"/>
  <c r="AF7" i="4" a="1"/>
  <c r="CX7" i="4" a="1"/>
  <c r="AB12" i="4" a="1"/>
  <c r="DO14" i="4" a="1"/>
  <c r="AL12" i="4" a="1"/>
  <c r="AX8" i="4" a="1"/>
  <c r="DA11" i="4" a="1"/>
  <c r="BY8" i="4" a="1"/>
  <c r="BY7" i="4" a="1"/>
  <c r="DL9" i="4" a="1"/>
  <c r="BF11" i="4" a="1"/>
  <c r="CY15" i="4" a="1"/>
  <c r="BF9" i="4" a="1"/>
  <c r="CI7" i="4" a="1"/>
  <c r="CY6" i="4" a="1"/>
  <c r="DM5" i="4" a="1"/>
  <c r="DZ14" i="4" a="1"/>
  <c r="CK15" i="4" a="1"/>
  <c r="BN7" i="4" a="1"/>
  <c r="CI15" i="4" a="1"/>
  <c r="EC15" i="4" a="1"/>
  <c r="BU6" i="4" a="1"/>
  <c r="Y16" i="4" a="1"/>
  <c r="Y5" i="4" a="1"/>
  <c r="Z8" i="4" a="1"/>
  <c r="BK8" i="4" a="1"/>
  <c r="BM8" i="4" a="1"/>
  <c r="AK11" i="4" a="1"/>
  <c r="BF13" i="4" a="1"/>
  <c r="AJ12" i="4" a="1"/>
  <c r="CC11" i="4" a="1"/>
  <c r="BJ11" i="4" a="1"/>
  <c r="J8" i="4" a="1"/>
  <c r="BL13" i="4" a="1"/>
  <c r="F12" i="4" a="1"/>
  <c r="EJ5" i="4" a="1"/>
  <c r="AG7" i="4" a="1"/>
  <c r="AK9" i="4" a="1"/>
  <c r="CM12" i="4" a="1"/>
  <c r="BC9" i="4" a="1"/>
  <c r="AI9" i="4" a="1"/>
  <c r="AM11" i="4" a="1"/>
  <c r="BV14" i="4" a="1"/>
  <c r="CZ16" i="4" a="1"/>
  <c r="DH14" i="4" a="1"/>
  <c r="AV9" i="4" a="1"/>
  <c r="CF16" i="4" a="1"/>
  <c r="BJ12" i="4" a="1"/>
  <c r="AO12" i="4" a="1"/>
  <c r="BX9" i="4" a="1"/>
  <c r="EI16" i="4" a="1"/>
  <c r="CF7" i="4" a="1"/>
  <c r="J9" i="4" a="1"/>
  <c r="AT14" i="4" a="1"/>
  <c r="CT11" i="4" a="1"/>
  <c r="BR12" i="4" a="1"/>
  <c r="J16" i="4" a="1"/>
  <c r="DG12" i="4" a="1"/>
  <c r="Z15" i="4" a="1"/>
  <c r="DK7" i="4" a="1"/>
  <c r="CB7" i="4" a="1"/>
  <c r="AN7" i="4" a="1"/>
  <c r="AI16" i="4" a="1"/>
  <c r="AI14" i="4" a="1"/>
  <c r="CM16" i="4" a="1"/>
  <c r="AX11" i="4" a="1"/>
  <c r="BW11" i="4" a="1"/>
  <c r="CR13" i="4" a="1"/>
  <c r="BE15" i="4" a="1"/>
  <c r="D14" i="4" a="1"/>
  <c r="BU12" i="4" a="1"/>
  <c r="E14" i="4" a="1"/>
  <c r="BI13" i="4" a="1"/>
  <c r="DL15" i="4" a="1"/>
  <c r="DE11" i="4" a="1"/>
  <c r="EG12" i="4" a="1"/>
  <c r="AS6" i="4" a="1"/>
  <c r="AH13" i="4" a="1"/>
  <c r="DV5" i="4" a="1"/>
  <c r="DM6" i="4" a="1"/>
  <c r="D8" i="4" a="1"/>
  <c r="S11" i="4" a="1"/>
  <c r="BX8" i="4" a="1"/>
  <c r="DU7" i="4" a="1"/>
  <c r="AC11" i="4" a="1"/>
  <c r="CR8" i="4" a="1"/>
  <c r="BV5" i="4" a="1"/>
  <c r="DT12" i="4" a="1"/>
  <c r="DK5" i="4" a="1"/>
  <c r="DL14" i="4" a="1"/>
  <c r="AG12" i="4" a="1"/>
  <c r="BT7" i="4" a="1"/>
  <c r="BF7" i="4" a="1"/>
  <c r="CZ12" i="4" a="1"/>
  <c r="BE11" i="4" a="1"/>
  <c r="DG8" i="4" a="1"/>
  <c r="AK8" i="4" a="1"/>
  <c r="BH5" i="4" a="1"/>
  <c r="BD15" i="4" a="1"/>
  <c r="AD8" i="4" a="1"/>
  <c r="BO8" i="4" a="1"/>
  <c r="BU7" i="4" a="1"/>
  <c r="AN8" i="4" a="1"/>
  <c r="BS6" i="4" a="1"/>
  <c r="BZ15" i="4" a="1"/>
  <c r="DF15" i="4" a="1"/>
  <c r="DB14" i="4" a="1"/>
  <c r="DR16" i="4" a="1"/>
  <c r="CG16" i="4" a="1"/>
  <c r="BQ7" i="4" a="1"/>
  <c r="BD6" i="4" a="1"/>
  <c r="C15" i="4" a="1"/>
  <c r="L9" i="4" a="1"/>
  <c r="W11" i="4" a="1"/>
  <c r="BZ8" i="4" a="1"/>
  <c r="AI7" i="4" a="1"/>
  <c r="I14" i="4" a="1"/>
  <c r="DS12" i="4" a="1"/>
  <c r="BP7" i="4" a="1"/>
  <c r="AJ14" i="4" a="1"/>
  <c r="AI11" i="4" a="1"/>
  <c r="BL9" i="4" a="1"/>
  <c r="CN11" i="4" a="1"/>
  <c r="DP14" i="4" a="1"/>
  <c r="DV7" i="4" a="1"/>
  <c r="D6" i="4" a="1"/>
  <c r="DY11" i="4" a="1"/>
  <c r="K7" i="4" a="1"/>
  <c r="AB13" i="4" a="1"/>
  <c r="C9" i="4" a="1"/>
  <c r="BV13" i="4" a="1"/>
  <c r="CX14" i="4" a="1"/>
  <c r="CD5" i="4" a="1"/>
  <c r="AF16" i="4" a="1"/>
  <c r="EC7" i="4" a="1"/>
  <c r="Q12" i="4" a="1"/>
  <c r="DF5" i="4" a="1"/>
  <c r="AM7" i="4" a="1"/>
  <c r="BG5" i="4" a="1"/>
  <c r="CQ6" i="4" a="1"/>
  <c r="BC12" i="4" a="1"/>
  <c r="DP9" i="4" a="1"/>
  <c r="CO6" i="4" a="1"/>
  <c r="BW15" i="4" a="1"/>
  <c r="CF9" i="4" a="1"/>
  <c r="CQ14" i="4" a="1"/>
  <c r="CS14" i="4" a="1"/>
  <c r="EI14" i="4" a="1"/>
  <c r="CN16" i="4" a="1"/>
  <c r="DC9" i="4" a="1"/>
  <c r="EG14" i="4" a="1"/>
  <c r="CM8" i="4" a="1"/>
  <c r="DQ16" i="4" a="1"/>
  <c r="BB13" i="4" a="1"/>
  <c r="DH15" i="4" a="1"/>
  <c r="CT14" i="4" a="1"/>
  <c r="BK13" i="4" a="1"/>
  <c r="AZ7" i="4" a="1"/>
  <c r="DH12" i="4" a="1"/>
  <c r="CB13" i="4" a="1"/>
  <c r="T7" i="4" a="1"/>
  <c r="T16" i="4" a="1"/>
  <c r="V15" i="4" a="1"/>
  <c r="EH16" i="4" a="1"/>
  <c r="S15" i="4" a="1"/>
  <c r="DM12" i="4" a="1"/>
  <c r="AC16" i="4" a="1"/>
  <c r="AK14" i="4" a="1"/>
  <c r="BG8" i="4" a="1"/>
  <c r="DI14" i="4" a="1"/>
  <c r="DR5" i="4" a="1"/>
  <c r="CG12" i="4" a="1"/>
  <c r="EK5" i="4" a="1"/>
  <c r="BN11" i="4" a="1"/>
  <c r="AP9" i="4" a="1"/>
  <c r="DE14" i="4" a="1"/>
  <c r="EK15" i="4" a="1"/>
  <c r="DG15" i="4" a="1"/>
  <c r="CT8" i="4" a="1"/>
  <c r="EG5" i="4" a="1"/>
  <c r="AH8" i="4" a="1"/>
  <c r="BN16" i="4" a="1"/>
  <c r="K15" i="4" a="1"/>
  <c r="BZ5" i="4" a="1"/>
  <c r="BA5" i="4" a="1"/>
  <c r="BY13" i="4" a="1"/>
  <c r="EE14" i="4" a="1"/>
  <c r="CW14" i="4" a="1"/>
  <c r="CA15" i="4" a="1"/>
  <c r="CQ13" i="4" a="1"/>
  <c r="R13" i="4" a="1"/>
  <c r="DN9" i="4" a="1"/>
  <c r="EG16" i="4" a="1"/>
  <c r="AB11" i="4" a="1"/>
  <c r="AR11" i="4" a="1"/>
  <c r="EA5" i="4" a="1"/>
  <c r="DM15" i="4" a="1"/>
  <c r="AQ12" i="4" a="1"/>
  <c r="Q14" i="4" a="1"/>
  <c r="BA9" i="4" a="1"/>
  <c r="BE12" i="4" a="1"/>
  <c r="M7" i="4" a="1"/>
  <c r="BM15" i="4" a="1"/>
  <c r="CY16" i="4" a="1"/>
  <c r="ED14" i="4" a="1"/>
  <c r="AK13" i="4" a="1"/>
  <c r="J5" i="4" a="1"/>
  <c r="U16" i="4" a="1"/>
  <c r="R14" i="4" a="1"/>
  <c r="DH8" i="4" a="1"/>
  <c r="R6" i="4" a="1"/>
  <c r="DG13" i="4" a="1"/>
  <c r="AD11" i="4" a="1"/>
  <c r="AE6" i="4" a="1"/>
  <c r="BU8" i="4" a="1"/>
  <c r="X7" i="4" a="1"/>
  <c r="DF7" i="4" a="1"/>
  <c r="CX6" i="4" a="1"/>
  <c r="W5" i="4" a="1"/>
  <c r="BK6" i="4" a="1"/>
  <c r="CN8" i="4" a="1"/>
  <c r="BL12" i="4" a="1"/>
  <c r="BX16" i="4" a="1"/>
  <c r="P7" i="4" a="1"/>
  <c r="AC14" i="4" a="1"/>
  <c r="DQ13" i="4" a="1"/>
  <c r="BT13" i="4" a="1"/>
  <c r="AG15" i="4" a="1"/>
  <c r="M5" i="4" a="1"/>
  <c r="CV9" i="4" a="1"/>
  <c r="AE16" i="4" a="1"/>
  <c r="BS7" i="4" a="1"/>
  <c r="DO12" i="4" a="1"/>
  <c r="DU8" i="4" a="1"/>
  <c r="AA12" i="4" a="1"/>
  <c r="CJ5" i="4" a="1"/>
  <c r="CS8" i="4" a="1"/>
  <c r="DY16" i="4" a="1"/>
  <c r="BH12" i="4" a="1"/>
  <c r="DZ16" i="4" a="1"/>
  <c r="V12" i="4" a="1"/>
  <c r="AQ13" i="4" a="1"/>
  <c r="DC12" i="4" a="1"/>
  <c r="AO11" i="4" a="1"/>
  <c r="CO9" i="4" a="1"/>
  <c r="V14" i="4" a="1"/>
  <c r="DL6" i="4" a="1"/>
  <c r="I11" i="4" a="1"/>
  <c r="DI8" i="4" a="1"/>
  <c r="DC7" i="4" a="1"/>
  <c r="D13" i="4" a="1"/>
  <c r="K14" i="4" a="1"/>
  <c r="R11" i="4" a="1"/>
  <c r="BP11" i="4" a="1"/>
  <c r="P14" i="4" a="1"/>
  <c r="AE7" i="4" a="1"/>
  <c r="CV6" i="4" a="1"/>
  <c r="DA7" i="4" a="1"/>
  <c r="AC15" i="4" a="1"/>
  <c r="CO13" i="4" a="1"/>
  <c r="CZ15" i="4" a="1"/>
  <c r="P16" i="4" a="1"/>
  <c r="BH6" i="4" a="1"/>
  <c r="AO5" i="4" a="1"/>
  <c r="BT9" i="4" a="1"/>
  <c r="CJ9" i="4" a="1"/>
  <c r="CD8" i="4" a="1"/>
  <c r="CH7" i="4" a="1"/>
  <c r="AQ15" i="4" a="1"/>
  <c r="CN14" i="4" a="1"/>
  <c r="DY8" i="4" a="1"/>
  <c r="BR5" i="4" a="1"/>
  <c r="CV12" i="4" a="1"/>
  <c r="CU6" i="4" a="1"/>
  <c r="DE15" i="4" a="1"/>
  <c r="AV16" i="4" a="1"/>
  <c r="DE12" i="4" a="1"/>
  <c r="DG11" i="4" a="1"/>
  <c r="AI13" i="4" a="1"/>
  <c r="CC8" i="4" a="1"/>
  <c r="CA8" i="4" a="1"/>
  <c r="DQ8" i="4" a="1"/>
  <c r="O7" i="4" a="1"/>
  <c r="BE8" i="4" a="1"/>
  <c r="CK14" i="4" a="1"/>
  <c r="AG9" i="4" a="1"/>
  <c r="P9" i="4" a="1"/>
  <c r="M14" i="4" a="1"/>
  <c r="BI6" i="4" a="1"/>
  <c r="BY5" i="4" a="1"/>
  <c r="Y8" i="4" a="1"/>
  <c r="AM5" i="4" a="1"/>
  <c r="AY7" i="4" a="1"/>
  <c r="X5" i="4" a="1"/>
  <c r="DI16" i="4" a="1"/>
  <c r="CB9" i="4" a="1"/>
  <c r="AC12" i="4" a="1"/>
  <c r="J7" i="4" a="1"/>
  <c r="CX15" i="4" a="1"/>
  <c r="X15" i="4" a="1"/>
  <c r="BI5" i="4" a="1"/>
  <c r="C8" i="4" a="1"/>
  <c r="BO12" i="4" a="1"/>
  <c r="CW7" i="4" a="1"/>
  <c r="DX6" i="4" a="1"/>
  <c r="AK7" i="4" a="1"/>
  <c r="AF9" i="4" a="1"/>
  <c r="DQ9" i="4" a="1"/>
  <c r="CU8" i="4" a="1"/>
  <c r="W13" i="4" a="1"/>
  <c r="BZ9" i="4" a="1"/>
  <c r="AX6" i="4" a="1"/>
  <c r="CI13" i="4" a="1"/>
  <c r="AD5" i="4" a="1"/>
  <c r="DL13" i="4" a="1"/>
  <c r="AL5" i="4" a="1"/>
  <c r="DP16" i="4" a="1"/>
  <c r="AD7" i="4" a="1"/>
  <c r="DX13" i="4" a="1"/>
  <c r="BI16" i="4" a="1"/>
  <c r="F16" i="4" a="1"/>
  <c r="AK6" i="4" a="1"/>
  <c r="DD13" i="4" a="1"/>
  <c r="CP14" i="4" a="1"/>
  <c r="BQ9" i="4" a="1"/>
  <c r="BR13" i="4" a="1"/>
  <c r="DD9" i="4" a="1"/>
  <c r="CU9" i="4" a="1"/>
  <c r="C7" i="4" a="1"/>
  <c r="BF12" i="4" a="1"/>
  <c r="EF13" i="4" a="1"/>
  <c r="DW6" i="4" a="1"/>
  <c r="X8" i="4" a="1"/>
  <c r="DL11" i="4" a="1"/>
  <c r="AY9" i="4" a="1"/>
  <c r="BL8" i="4" a="1"/>
  <c r="BH14" i="4" a="1"/>
  <c r="CF14" i="4" a="1"/>
  <c r="O6" i="4" a="1"/>
  <c r="BE7" i="4" a="1"/>
  <c r="BD5" i="4" a="1"/>
  <c r="EC11" i="4" a="1"/>
  <c r="DZ12" i="4" a="1"/>
  <c r="ED9" i="4" a="1"/>
  <c r="DP11" i="4" a="1"/>
  <c r="AB9" i="4" a="1"/>
  <c r="CN7" i="4" a="1"/>
  <c r="AF8" i="4" a="1"/>
  <c r="CM13" i="4" a="1"/>
  <c r="EK8" i="4" a="1"/>
  <c r="EA13" i="4" a="1"/>
  <c r="CM6" i="4" a="1"/>
  <c r="BK12" i="4" a="1"/>
  <c r="DB16" i="4" a="1"/>
  <c r="BC5" i="4" a="1"/>
  <c r="AU11" i="4" a="1"/>
  <c r="DF13" i="4" a="1"/>
  <c r="CP13" i="4" a="1"/>
  <c r="EB8" i="4" a="1"/>
  <c r="AH5" i="4" a="1"/>
  <c r="BI7" i="4" a="1"/>
  <c r="BO5" i="4" a="1"/>
  <c r="DQ11" i="4" a="1"/>
  <c r="DN12" i="4" a="1"/>
  <c r="DR11" i="4" a="1"/>
  <c r="AP16" i="4" a="1"/>
  <c r="X6" i="4" a="1"/>
  <c r="BE6" i="4" a="1"/>
  <c r="AK5" i="4" a="1"/>
  <c r="EI6" i="4" a="1"/>
  <c r="BS12" i="4" a="1"/>
  <c r="T8" i="4" a="1"/>
  <c r="V5" i="4" a="1"/>
  <c r="DF11" i="4" a="1"/>
  <c r="DK13" i="4" a="1"/>
  <c r="DG5" i="4" a="1"/>
  <c r="EE11" i="4" a="1"/>
  <c r="EJ7" i="4" a="1"/>
  <c r="AP15" i="4" a="1"/>
  <c r="G12" i="4" a="1"/>
  <c r="BY15" i="4" a="1"/>
  <c r="AH15" i="4" a="1"/>
  <c r="DG16" i="4" a="1"/>
  <c r="U9" i="4" a="1"/>
  <c r="CS15" i="4" a="1"/>
  <c r="EE12" i="4" a="1"/>
  <c r="Q5" i="4" a="1"/>
  <c r="AI8" i="4" a="1"/>
  <c r="DP12" i="4" a="1"/>
  <c r="CF12" i="4" a="1"/>
  <c r="CE5" i="4" a="1"/>
  <c r="CR5" i="4" a="1"/>
  <c r="DQ14" i="4" a="1"/>
  <c r="AZ8" i="4" a="1"/>
  <c r="CL9" i="4" a="1"/>
  <c r="DU5" i="4" a="1"/>
  <c r="EA8" i="4" a="1"/>
  <c r="CQ8" i="4" a="1"/>
  <c r="EA15" i="4" a="1"/>
  <c r="Y6" i="4" a="1"/>
  <c r="CM7" i="4" a="1"/>
  <c r="AR12" i="4" a="1"/>
  <c r="ED6" i="4" a="1"/>
  <c r="CG8" i="4" a="1"/>
  <c r="BU13" i="4" a="1"/>
  <c r="AU13" i="4" a="1"/>
  <c r="DS6" i="4" a="1"/>
  <c r="DJ14" i="4" a="1"/>
  <c r="AY6" i="4" a="1"/>
  <c r="DI13" i="4" a="1"/>
  <c r="CA9" i="4" a="1"/>
  <c r="BS16" i="4" a="1"/>
  <c r="D15" i="4" a="1"/>
  <c r="F8" i="4" a="1"/>
  <c r="EF5" i="4" a="1"/>
  <c r="CH8" i="4" a="1"/>
  <c r="BP8" i="4" a="1"/>
  <c r="DA8" i="4" a="1"/>
  <c r="CF6" i="4" a="1"/>
  <c r="BB16" i="4" a="1"/>
  <c r="DR12" i="4" a="1"/>
  <c r="DP5" i="4" a="1"/>
  <c r="BK15" i="4" a="1"/>
  <c r="CN15" i="4" a="1"/>
  <c r="AY12" i="4" a="1"/>
  <c r="BV15" i="4" a="1"/>
  <c r="CR9" i="4" a="1"/>
  <c r="CC16" i="4" a="1"/>
  <c r="DV15" i="4" a="1"/>
  <c r="BG11" i="4" a="1"/>
  <c r="BB6" i="4" a="1"/>
  <c r="CE6" i="4" a="1"/>
  <c r="EG6" i="4" a="1"/>
  <c r="BK11" i="4" a="1"/>
  <c r="CA12" i="4" a="1"/>
  <c r="CS12" i="4" a="1"/>
  <c r="AM6" i="4" a="1"/>
  <c r="P8" i="4" a="1"/>
  <c r="BS15" i="4" a="1"/>
  <c r="EJ16" i="4" a="1"/>
  <c r="DE16" i="4" a="1"/>
  <c r="W12" i="4" a="1"/>
  <c r="AD12" i="4" a="1"/>
  <c r="CT7" i="4" a="1"/>
  <c r="CT12" i="4" a="1"/>
  <c r="BG12" i="4" a="1"/>
  <c r="DZ6" i="4" a="1"/>
  <c r="DP15" i="4" a="1"/>
  <c r="L5" i="4" a="1"/>
  <c r="W8" i="4" a="1"/>
  <c r="BJ9" i="4" a="1"/>
  <c r="N13" i="4" a="1"/>
  <c r="BX5" i="4" a="1"/>
  <c r="AE12" i="4" a="1"/>
  <c r="DO6" i="4" a="1"/>
  <c r="AX16" i="4" a="1"/>
  <c r="AI5" i="4" a="1"/>
  <c r="D7" i="4" a="1"/>
  <c r="T12" i="4" a="1"/>
  <c r="DF16" i="4" a="1"/>
  <c r="BO13" i="4" a="1"/>
  <c r="AP11" i="4" a="1"/>
  <c r="BZ11" i="4" a="1"/>
  <c r="K16" i="4" a="1"/>
  <c r="DQ5" i="4" a="1"/>
  <c r="CH14" i="4" a="1"/>
  <c r="BQ8" i="4" a="1"/>
  <c r="CP12" i="4" a="1"/>
  <c r="EJ12" i="4" a="1"/>
  <c r="CP8" i="4" a="1"/>
  <c r="BA7" i="4" a="1"/>
  <c r="BA6" i="4" a="1"/>
  <c r="AU7" i="4" a="1"/>
  <c r="DU11" i="4" a="1"/>
  <c r="CJ11" i="4" a="1"/>
  <c r="BJ5" i="4" a="1"/>
  <c r="DC15" i="4" a="1"/>
  <c r="BC8" i="4" a="1"/>
  <c r="I13" i="4" a="1"/>
  <c r="AN11" i="4" a="1"/>
  <c r="CC13" i="4" a="1"/>
  <c r="AW14" i="4" a="1"/>
  <c r="AY11" i="4" a="1"/>
  <c r="BM14" i="4" a="1"/>
  <c r="DW15" i="4" a="1"/>
  <c r="BV16" i="4" a="1"/>
  <c r="EJ13" i="4" a="1"/>
  <c r="DQ15" i="4" a="1"/>
  <c r="BH7" i="4" a="1"/>
  <c r="CK11" i="4" a="1"/>
  <c r="DA14" i="4" a="1"/>
  <c r="U5" i="4" a="1"/>
  <c r="CS7" i="4" a="1"/>
  <c r="DL5" i="4" a="1"/>
  <c r="DJ6" i="4" a="1"/>
  <c r="V16" i="4" a="1"/>
  <c r="I5" i="4" a="1"/>
  <c r="DT9" i="4" a="1"/>
  <c r="AK12" i="4" a="1"/>
  <c r="DB8" i="4" a="1"/>
  <c r="DG14" i="4" a="1"/>
  <c r="BM13" i="4" a="1"/>
  <c r="X9" i="4" a="1"/>
  <c r="H6" i="4" a="1"/>
  <c r="EE16" i="4" a="1"/>
  <c r="BP5" i="4" a="1"/>
  <c r="CJ13" i="4" a="1"/>
  <c r="EI9" i="4" a="1"/>
  <c r="CH6" i="4" a="1"/>
  <c r="AL15" i="4" a="1"/>
  <c r="AU16" i="4" a="1"/>
  <c r="CL16" i="4" a="1"/>
  <c r="DY14" i="4" a="1"/>
  <c r="BL16" i="4" a="1"/>
  <c r="AC6" i="4" a="1"/>
  <c r="BI9" i="4" a="1"/>
  <c r="DP7" i="4" a="1"/>
  <c r="AZ6" i="4" a="1"/>
  <c r="L6" i="4" a="1"/>
  <c r="Z5" i="4" a="1"/>
  <c r="BJ16" i="4" a="1"/>
  <c r="BB14" i="4" a="1"/>
  <c r="DO9" i="4" a="1"/>
  <c r="CB5" i="4" a="1"/>
  <c r="V6" i="4" a="1"/>
  <c r="AA11" i="4" a="1"/>
  <c r="EF15" i="4" a="1"/>
  <c r="DF12" i="4" a="1"/>
  <c r="AV8" i="4" a="1"/>
  <c r="D9" i="4" a="1"/>
  <c r="U12" i="4" a="1"/>
  <c r="AT8" i="4" a="1"/>
  <c r="CT15" i="4" a="1"/>
  <c r="Z7" i="4" a="1"/>
  <c r="CK6" i="4" a="1"/>
  <c r="AV15" i="4" a="1"/>
  <c r="AT6" i="4" a="1"/>
  <c r="BG7" i="4" a="1"/>
  <c r="DZ11" i="4" a="1"/>
  <c r="AD16" i="4" a="1"/>
  <c r="CL12" i="4" a="1"/>
  <c r="DS5" i="4" a="1"/>
  <c r="BE5" i="4" a="1"/>
  <c r="EH13" i="4" a="1"/>
  <c r="CJ8" i="4" a="1"/>
  <c r="I16" i="4" a="1"/>
  <c r="AR8" i="4" a="1"/>
  <c r="DK16" i="4" a="1"/>
  <c r="AB5" i="4" a="1"/>
  <c r="M6" i="4" a="1"/>
  <c r="BW16" i="4" a="1"/>
  <c r="K9" i="4" a="1"/>
  <c r="CW9" i="4" a="1"/>
  <c r="EI12" i="4" a="1"/>
  <c r="BY14" i="4" a="1"/>
  <c r="DX8" i="4" a="1"/>
  <c r="BM16" i="4" a="1"/>
  <c r="Z16" i="4" a="1"/>
  <c r="DM13" i="4" a="1"/>
  <c r="CT5" i="4" a="1"/>
  <c r="AJ9" i="4" a="1"/>
  <c r="U14" i="4" a="1"/>
  <c r="AT15" i="4" a="1"/>
  <c r="AR13" i="4" a="1"/>
  <c r="BJ6" i="4" a="1"/>
  <c r="BH16" i="4" a="1"/>
  <c r="DH6" i="4" a="1"/>
  <c r="BT16" i="4" a="1"/>
  <c r="DI7" i="4" a="1"/>
  <c r="AW7" i="4" a="1"/>
  <c r="DP8" i="4" a="1"/>
  <c r="AA9" i="4" a="1"/>
  <c r="DJ16" i="4" a="1"/>
  <c r="CG7" i="4" a="1"/>
  <c r="BC15" i="4" a="1"/>
  <c r="CD6" i="4" a="1"/>
  <c r="BQ11" i="4" a="1"/>
  <c r="BS14" i="4" a="1"/>
  <c r="AA6" i="4" a="1"/>
  <c r="F15" i="4" a="1"/>
  <c r="DT16" i="4" a="1"/>
  <c r="DX7" i="4" a="1"/>
  <c r="DW5" i="4" a="1"/>
  <c r="Q13" i="4" a="1"/>
  <c r="AA16" i="4" a="1"/>
  <c r="BV9" i="4" a="1"/>
  <c r="CG14" i="4" a="1"/>
  <c r="T6" i="4" a="1"/>
  <c r="O11" i="4" a="1"/>
  <c r="N12" i="4" a="1"/>
  <c r="AN13" i="4" a="1"/>
  <c r="AZ12" i="4" a="1"/>
  <c r="DE8" i="4" a="1"/>
  <c r="AO14" i="4" a="1"/>
  <c r="AB15" i="4" a="1"/>
  <c r="EF14" i="4" a="1"/>
  <c r="AA13" i="4" a="1"/>
  <c r="CK5" i="4" a="1"/>
  <c r="AJ5" i="4" a="1"/>
  <c r="CH15" i="4" a="1"/>
  <c r="I7" i="4" a="1"/>
  <c r="BV11" i="4" a="1"/>
  <c r="BW12" i="4" a="1"/>
  <c r="EA7" i="4" a="1"/>
  <c r="DK14" i="4" a="1"/>
  <c r="BV8" i="4" a="1"/>
  <c r="U11" i="4" a="1"/>
  <c r="DT6" i="4" a="1"/>
  <c r="BX12" i="4" a="1"/>
  <c r="BO16" i="4" a="1"/>
  <c r="AW5" i="4" a="1"/>
  <c r="CZ8" i="4" a="1"/>
  <c r="BP16" i="4" a="1"/>
  <c r="BD11" i="4" a="1"/>
  <c r="E9" i="4" a="1"/>
  <c r="EG7" i="4" a="1"/>
  <c r="AJ13" i="4" a="1"/>
  <c r="G14" i="4" a="1"/>
  <c r="AS9" i="4" a="1"/>
  <c r="EA16" i="4" a="1"/>
  <c r="AL13" i="4" a="1"/>
  <c r="BS13" i="4" a="1"/>
  <c r="AG14" i="4" a="1"/>
  <c r="D11" i="4" a="1"/>
  <c r="CI16" i="4" a="1"/>
  <c r="G11" i="4" a="1"/>
  <c r="EB6" i="4" a="1"/>
  <c r="AS15" i="4" a="1"/>
  <c r="CB14" i="4" a="1"/>
  <c r="AL8" i="4" a="1"/>
  <c r="DW14" i="4" a="1"/>
  <c r="CZ9" i="4" a="1"/>
  <c r="CB12" i="4" a="1"/>
  <c r="AK15" i="4" a="1"/>
  <c r="AH12" i="4" a="1"/>
  <c r="AU5" i="4" a="1"/>
  <c r="DB7" i="4" a="1"/>
  <c r="CS5" i="4" a="1"/>
  <c r="Y12" i="4" a="1"/>
  <c r="AO9" i="4" a="1"/>
  <c r="W6" i="4" a="1"/>
  <c r="AJ16" i="4" a="1"/>
  <c r="EC9" i="4" a="1"/>
  <c r="BF14" i="4" a="1"/>
  <c r="BU14" i="4" a="1"/>
  <c r="J14" i="4" a="1"/>
  <c r="BI15" i="4" a="1"/>
  <c r="DO16" i="4" a="1"/>
  <c r="AN15" i="4" a="1"/>
  <c r="AL6" i="4" a="1"/>
  <c r="DN15" i="4" a="1"/>
  <c r="L16" i="4" a="1"/>
  <c r="AN9" i="4" a="1"/>
  <c r="AR5" i="4" a="1"/>
  <c r="BW7" i="4" a="1"/>
  <c r="BQ15" i="4" a="1"/>
  <c r="CM15" i="4" a="1"/>
  <c r="DT11" i="4" a="1"/>
  <c r="AX13" i="4" a="1"/>
  <c r="CD15" i="4" a="1"/>
  <c r="F9" i="4" a="1"/>
  <c r="DN6" i="4" a="1"/>
  <c r="AX15" i="4" a="1"/>
  <c r="BM9" i="4" a="1"/>
  <c r="BP12" i="4" a="1"/>
  <c r="BI14" i="4" a="1"/>
  <c r="CD9" i="4" a="1"/>
  <c r="AG11" i="4" a="1"/>
  <c r="EB5" i="4" a="1"/>
  <c r="AQ5" i="4" a="1"/>
  <c r="BB15" i="4" a="1"/>
  <c r="BJ15" i="4" a="1"/>
  <c r="CE13" i="4" a="1"/>
  <c r="EB16" i="4" a="1"/>
  <c r="D12" i="4" a="1"/>
  <c r="BC16" i="4" a="1"/>
  <c r="BJ8" i="4" a="1"/>
  <c r="N14" i="4" a="1"/>
  <c r="AS5" i="4" a="1"/>
  <c r="CJ12" i="4" a="1"/>
  <c r="AR9" i="4" a="1"/>
  <c r="AP7" i="4" a="1"/>
  <c r="BZ13" i="4" a="1"/>
  <c r="CI8" i="4" a="1"/>
  <c r="CP9" i="4" a="1"/>
  <c r="CQ11" i="4" a="1"/>
  <c r="AO7" i="4" a="1"/>
  <c r="BD12" i="4" a="1"/>
  <c r="E6" i="4" a="1"/>
  <c r="DF6" i="4" a="1"/>
  <c r="F7" i="4" a="1"/>
  <c r="EC8" i="4" a="1"/>
  <c r="EA9" i="4" a="1"/>
  <c r="DX5" i="4" a="1"/>
  <c r="CA11" i="4" a="1"/>
  <c r="CY8" i="4" a="1"/>
  <c r="DB12" i="4" a="1"/>
  <c r="V8" i="4" a="1"/>
  <c r="DG7" i="4" a="1"/>
  <c r="P6" i="4" a="1"/>
  <c r="DM11" i="4" a="1"/>
  <c r="DD12" i="4" a="1"/>
  <c r="DF14" i="4" a="1"/>
  <c r="DC14" i="4" a="1"/>
  <c r="CV14" i="4" a="1"/>
  <c r="AS8" i="4" a="1"/>
  <c r="DV6" i="4" a="1"/>
  <c r="BB11" i="4" a="1"/>
  <c r="BG15" i="4" a="1"/>
  <c r="F13" i="4" a="1"/>
  <c r="CL6" i="4" a="1"/>
  <c r="AV11" i="4" a="1"/>
  <c r="AG16" i="4" a="1"/>
  <c r="CH13" i="4" a="1"/>
  <c r="EH7" i="4" a="1"/>
  <c r="CE7" i="4" a="1"/>
  <c r="BW6" i="4" a="1"/>
  <c r="AR16" i="4" a="1"/>
  <c r="BR6" i="4" a="1"/>
  <c r="CI12" i="4" a="1"/>
  <c r="CF11" i="4" a="1"/>
  <c r="EE6" i="4" a="1"/>
  <c r="BN9" i="4" a="1"/>
  <c r="BC13" i="4" a="1"/>
  <c r="L7" i="4" a="1"/>
  <c r="AS13" i="4" a="1"/>
  <c r="CR6" i="4" a="1"/>
  <c r="DQ7" i="4" a="1"/>
  <c r="L11" i="4" a="1"/>
  <c r="G7" i="4" a="1"/>
  <c r="CK13" i="4" a="1"/>
  <c r="BO15" i="4" a="1"/>
  <c r="BP15" i="4" a="1"/>
  <c r="AE15" i="4" a="1"/>
  <c r="BJ7" i="4" a="1"/>
  <c r="U6" i="4" a="1"/>
  <c r="BA15" i="4" a="1"/>
  <c r="CA6" i="4" a="1"/>
  <c r="M16" i="4" a="1"/>
  <c r="CB15" i="4" a="1"/>
  <c r="CQ15" i="4" a="1"/>
  <c r="Y11" i="4" a="1"/>
  <c r="BR11" i="4" a="1"/>
  <c r="DM16" i="4" a="1"/>
  <c r="T9" i="4" a="1"/>
  <c r="AB6" i="4" a="1"/>
  <c r="DX12" i="4" a="1"/>
  <c r="R8" i="4" a="1"/>
  <c r="CD16" i="4" a="1"/>
  <c r="BT15" i="4" a="1"/>
  <c r="AZ9" i="4" a="1"/>
  <c r="O8" i="4" a="1"/>
  <c r="CR16" i="4" a="1"/>
  <c r="CV5" i="4" a="1"/>
  <c r="I15" i="4" a="1"/>
  <c r="EF7" i="4" a="1"/>
  <c r="EI5" i="4" a="1"/>
  <c r="CC14" i="4" a="1"/>
  <c r="AZ5" i="4" a="1"/>
  <c r="DC13" i="4" a="1"/>
  <c r="CL11" i="4" a="1"/>
  <c r="DR6" i="4" a="1"/>
  <c r="N7" i="4" a="1"/>
  <c r="AJ7" i="4" a="1"/>
  <c r="CP15" i="4" a="1"/>
  <c r="EH8" i="4" a="1"/>
  <c r="G6" i="4" a="1"/>
  <c r="BC14" i="4" a="1"/>
  <c r="DO8" i="4" a="1"/>
  <c r="C16" i="4" a="1"/>
  <c r="BT5" i="4" a="1"/>
  <c r="DX11" i="4" a="1"/>
  <c r="AI15" i="4" a="1"/>
  <c r="CN9" i="4" a="1"/>
  <c r="EA6" i="4" a="1"/>
  <c r="AY5" i="4" a="1"/>
  <c r="DG9" i="4" a="1"/>
  <c r="BM5" i="4" a="1"/>
  <c r="J12" i="4" a="1"/>
  <c r="CQ5" i="4" a="1"/>
  <c r="CV13" i="4" a="1"/>
  <c r="R5" i="4" a="1"/>
  <c r="AX9" i="4" a="1"/>
  <c r="CF13" i="4" a="1"/>
  <c r="DS13" i="4" a="1"/>
  <c r="BO9" i="4" a="1"/>
  <c r="EK16" i="4" a="1"/>
  <c r="DL16" i="4" a="1"/>
  <c r="CN12" i="4" a="1"/>
  <c r="CF8" i="4" a="1"/>
  <c r="AB16" i="4" a="1"/>
  <c r="DC11" i="4" a="1"/>
  <c r="C13" i="4" a="1"/>
  <c r="AU15" i="4" a="1"/>
  <c r="AX14" i="4" a="1"/>
  <c r="K12" i="4" a="1"/>
  <c r="CT13" i="4" a="1"/>
  <c r="BS11" i="4" a="1"/>
  <c r="AC5" i="4" a="1"/>
  <c r="EK12" i="4" a="1"/>
  <c r="U8" i="4" a="1"/>
  <c r="AW12" i="4" a="1"/>
  <c r="Y7" i="4" a="1"/>
  <c r="BP9" i="4" a="1"/>
  <c r="DH13" i="4" a="1"/>
  <c r="AV5" i="4" a="1"/>
  <c r="AE11" i="4" a="1"/>
  <c r="DP6" i="4" a="1"/>
  <c r="T15" i="4" a="1"/>
  <c r="CF15" i="4" a="1"/>
  <c r="AH9" i="4" a="1"/>
  <c r="AQ16" i="4" a="1"/>
  <c r="AQ7" i="4" a="1"/>
  <c r="BJ14" i="4" a="1"/>
  <c r="DD6" i="4" a="1"/>
  <c r="DX9" i="4" a="1"/>
  <c r="E12" i="4" a="1"/>
  <c r="CE11" i="4" a="1"/>
  <c r="AC9" i="4" a="1"/>
  <c r="DZ13" i="4" a="1"/>
  <c r="AT5" i="4" a="1"/>
  <c r="CD12" i="4" a="1"/>
  <c r="I8" i="4" a="1"/>
  <c r="I12" i="4" a="1"/>
  <c r="AZ13" i="4" a="1"/>
  <c r="AP13" i="4" a="1"/>
  <c r="CS6" i="4" a="1"/>
  <c r="EC14" i="4" a="1"/>
  <c r="CO15" i="4" a="1"/>
  <c r="AL7" i="4" a="1"/>
  <c r="H14" i="4" a="1"/>
  <c r="ED11" i="4" a="1"/>
  <c r="EC12" i="4" a="1"/>
  <c r="L13" i="4" a="1"/>
  <c r="DZ9" i="4" a="1"/>
  <c r="BN6" i="4" a="1"/>
  <c r="DB13" i="4" a="1"/>
  <c r="N11" i="4" a="1"/>
  <c r="CM14" i="4" a="1"/>
  <c r="BP14" i="4" a="1"/>
  <c r="V9" i="4" a="1"/>
  <c r="DR14" i="4" a="1"/>
  <c r="W15" i="4" a="1"/>
  <c r="AF13" i="4" a="1"/>
  <c r="BM6" i="4" a="1"/>
  <c r="ED5" i="4" a="1"/>
  <c r="DA12" i="4" a="1"/>
  <c r="AP14" i="4" a="1"/>
  <c r="BB5" i="4" a="1"/>
  <c r="AE13" i="4" a="1"/>
  <c r="AV12" i="4" a="1"/>
  <c r="CD11" i="4" a="1"/>
  <c r="DC16" i="4" a="1"/>
  <c r="BR7" i="4" a="1"/>
  <c r="CI11" i="4" a="1"/>
  <c r="EE15" i="4" a="1"/>
  <c r="E8" i="4" a="1"/>
  <c r="AU12" i="4" a="1"/>
  <c r="BW13" i="4" a="1"/>
  <c r="BY11" i="4" a="1"/>
  <c r="BK9" i="4" a="1"/>
  <c r="DS8" i="4" a="1"/>
  <c r="DY5" i="4" a="1"/>
  <c r="BR14" i="4" a="1"/>
  <c r="BE9" i="4" a="1"/>
  <c r="AF11" i="4" a="1"/>
  <c r="BX13" i="4" a="1"/>
  <c r="DJ9" i="4" a="1"/>
  <c r="DN14" i="4" a="1"/>
  <c r="V11" i="4" a="1"/>
  <c r="CG6" i="4" a="1"/>
  <c r="CY14" i="4" a="1"/>
  <c r="BZ6" i="4" a="1"/>
  <c r="S12" i="4" a="1"/>
  <c r="BX6" i="4" a="1"/>
  <c r="CO5" i="4" a="1"/>
  <c r="DT13" i="4" a="1"/>
  <c r="DC8" i="4" a="1"/>
  <c r="CM11" i="4" a="1"/>
  <c r="X14" i="4" a="1"/>
  <c r="CT9" i="4" a="1"/>
  <c r="CO14" i="4" a="1"/>
  <c r="CQ12" i="4" a="1"/>
  <c r="AQ9" i="4" a="1"/>
  <c r="BZ7" i="4" a="1"/>
  <c r="AY16" i="4" a="1"/>
  <c r="CU5" i="4" a="1"/>
  <c r="G9" i="4" a="1"/>
  <c r="DO11" i="4" a="1"/>
  <c r="K6" i="4" a="1"/>
  <c r="CP7" i="4" a="1"/>
  <c r="DO15" i="4" a="1"/>
  <c r="CN13" i="4" a="1"/>
  <c r="DW7" i="4" a="1"/>
  <c r="BQ16" i="4" a="1"/>
  <c r="AS11" i="4" a="1"/>
  <c r="H5" i="4" a="1"/>
  <c r="CM9" i="4" a="1"/>
  <c r="DU16" i="4" a="1"/>
  <c r="AE9" i="4" a="1"/>
  <c r="J13" i="4" a="1"/>
  <c r="CO7" i="4" a="1"/>
  <c r="DR7" i="4" a="1"/>
  <c r="DJ7" i="4" a="1"/>
  <c r="BB9" i="4" a="1"/>
  <c r="CT6" i="4" a="1"/>
  <c r="BL11" i="4" a="1"/>
  <c r="AN12" i="4" a="1"/>
  <c r="D16" i="4" a="1"/>
  <c r="DW13" i="4" a="1"/>
  <c r="DN8" i="4" a="1"/>
  <c r="AJ8" i="4" a="1"/>
  <c r="AA8" i="4" a="1"/>
  <c r="BT14" i="4" a="1"/>
  <c r="CY9" i="4" a="1"/>
  <c r="CC6" i="4" a="1"/>
  <c r="BR15" i="4" a="1"/>
  <c r="DZ7" i="4" a="1"/>
  <c r="ED7" i="4" a="1"/>
  <c r="BK5" i="4" a="1"/>
  <c r="CJ14" i="4" a="1"/>
  <c r="DI5" i="4" a="1"/>
  <c r="H15" i="4" a="1"/>
  <c r="CQ7" i="4" a="1"/>
  <c r="AB14" i="4" a="1"/>
  <c r="AH7" i="4" a="1"/>
  <c r="DJ8" i="4" a="1"/>
  <c r="DA13" i="4" a="1"/>
  <c r="CW13" i="4" a="1"/>
  <c r="CD14" i="4" a="1"/>
  <c r="DF9" i="4" a="1"/>
  <c r="F6" i="4" a="1"/>
  <c r="H12" i="4" a="1"/>
  <c r="AA7" i="4" a="1"/>
  <c r="DM8" i="4" a="1"/>
  <c r="BL7" i="4" a="1"/>
  <c r="I9" i="4" a="1"/>
  <c r="AV14" i="4" a="1"/>
  <c r="EA14" i="4" a="1"/>
  <c r="O9" i="4" a="1"/>
  <c r="AS14" i="4" a="1"/>
  <c r="BT6" i="4" a="1"/>
  <c r="AK16" i="4" a="1"/>
  <c r="CY13" i="4" a="1"/>
  <c r="CG5" i="4" a="1"/>
  <c r="AT13" i="4" a="1"/>
  <c r="EH9" i="4" a="1"/>
  <c r="EB15" i="4" a="1"/>
  <c r="CO16" i="4" a="1"/>
  <c r="CV7" i="4" a="1"/>
  <c r="E13" i="4" a="1"/>
  <c r="DB6" i="4" a="1"/>
  <c r="K8" i="4" a="1"/>
  <c r="Z9" i="4" a="1"/>
  <c r="DX14" i="4" a="1"/>
  <c r="BT8" i="4" a="1"/>
  <c r="DR8" i="4" a="1"/>
  <c r="EF6" i="4" a="1"/>
  <c r="EE13" i="4" a="1"/>
  <c r="BN8" i="4" a="1"/>
  <c r="DU6" i="4" a="1"/>
  <c r="BZ14" i="4" a="1"/>
  <c r="P5" i="4" a="1"/>
  <c r="DK9" i="4" a="1"/>
  <c r="CI5" i="4" a="1"/>
  <c r="DK6" i="4" a="1"/>
  <c r="Q8" i="4" a="1"/>
  <c r="CL15" i="4" a="1"/>
  <c r="CU14" i="4" a="1"/>
  <c r="BG6" i="4" a="1"/>
  <c r="CW11" i="4" a="1"/>
  <c r="DA9" i="4" a="1"/>
  <c r="AD6" i="4" a="1"/>
  <c r="CZ5" i="4" a="1"/>
  <c r="EK14" i="4" a="1"/>
  <c r="BD14" i="4" a="1"/>
  <c r="EF11" i="4" a="1"/>
  <c r="DS16" i="4" a="1"/>
  <c r="EE8" i="4" a="1"/>
  <c r="CW5" i="4" a="1"/>
  <c r="AY14" i="4" a="1"/>
  <c r="P12" i="4" a="1"/>
  <c r="X11" i="4" a="1"/>
  <c r="BB12" i="4" a="1"/>
  <c r="U15" i="4" a="1"/>
  <c r="DL12" i="4" a="1"/>
  <c r="N6" i="4" a="1"/>
  <c r="AP5" i="4" a="1"/>
  <c r="C11" i="4" a="1"/>
  <c r="DT5" i="4" a="1"/>
  <c r="CV15" i="4" a="1"/>
  <c r="BD16" i="4" a="1"/>
  <c r="W7" i="4" a="1"/>
  <c r="EB11" i="4" a="1"/>
  <c r="EJ6" i="4" a="1"/>
  <c r="M9" i="4" a="1"/>
  <c r="CX16" i="4" a="1"/>
  <c r="AY13" i="4" a="1"/>
  <c r="AW13" i="4" a="1"/>
  <c r="M12" i="4" a="1"/>
  <c r="DD5" i="4" a="1"/>
  <c r="DT14" i="4" a="1"/>
  <c r="DX15" i="4" a="1"/>
  <c r="P11" i="4" a="1"/>
  <c r="M11" i="4" a="1"/>
  <c r="BA14" i="4" a="1"/>
  <c r="BH9" i="4" a="1"/>
  <c r="O12" i="4" a="1"/>
  <c r="DQ6" i="4" a="1"/>
  <c r="X16" i="4" a="1"/>
  <c r="CD7" i="4" a="1"/>
  <c r="S7" i="4" a="1"/>
  <c r="W9" i="4" a="1"/>
  <c r="EC13" i="4" a="1"/>
  <c r="DL7" i="4" a="1"/>
  <c r="BY9" i="4" a="1"/>
  <c r="CR12" i="4" a="1"/>
  <c r="CC5" i="4" a="1"/>
  <c r="DD11" i="4" a="1"/>
  <c r="S9" i="4" a="1"/>
  <c r="CS13" i="4" a="1"/>
  <c r="CE8" i="4" a="1"/>
  <c r="BE13" i="4" a="1"/>
  <c r="BD9" i="4" a="1"/>
  <c r="CA5" i="4" a="1"/>
  <c r="CX5" i="4" a="1"/>
  <c r="BL14" i="4" a="1"/>
  <c r="DD8" i="4" a="1"/>
  <c r="AH6" i="4" a="1"/>
  <c r="DV8" i="4" a="1"/>
  <c r="CX12" i="4" a="1"/>
  <c r="G8" i="4" a="1"/>
  <c r="U7" i="4" a="1"/>
  <c r="CH5" i="4" a="1"/>
  <c r="J15" i="4" a="1"/>
  <c r="EA11" i="4" a="1"/>
  <c r="AW15" i="4" a="1"/>
  <c r="CJ6" i="4" a="1"/>
  <c r="AA14" i="4" a="1"/>
  <c r="DC5" i="4" a="1"/>
  <c r="EC5" i="4" a="1"/>
  <c r="M13" i="4" a="1"/>
  <c r="Y9" i="4" a="1"/>
  <c r="S5" i="4" a="1"/>
  <c r="BF5" i="4" a="1"/>
  <c r="BY16" i="4" a="1"/>
  <c r="C14" i="4" a="1"/>
  <c r="BH8" i="4" a="1"/>
  <c r="CY12" i="4" a="1"/>
  <c r="BV6" i="4" a="1"/>
  <c r="CV11" i="4" a="1"/>
  <c r="DU9" i="4" a="1"/>
  <c r="CD13" i="4" a="1"/>
  <c r="DX16" i="4" a="1"/>
  <c r="DH5" i="4" a="1"/>
  <c r="AR7" i="4" a="1"/>
  <c r="AW9" i="4" a="1"/>
  <c r="CH12" i="4" a="1"/>
  <c r="BZ12" i="4" a="1"/>
  <c r="AG13" i="4" a="1"/>
  <c r="R7" i="4" a="1"/>
  <c r="DI15" i="4" a="1"/>
  <c r="AR15" i="4" a="1"/>
  <c r="BZ16" i="4" a="1"/>
  <c r="DR9" i="4" a="1"/>
  <c r="EF9" i="4" a="1"/>
  <c r="AT16" i="4" a="1"/>
  <c r="R9" i="4" a="1"/>
  <c r="CH16" i="4" a="1"/>
  <c r="BN15" i="4" a="1"/>
  <c r="CA16" i="4" a="1"/>
  <c r="CX8" i="4" a="1"/>
  <c r="CG9" i="4" a="1"/>
  <c r="H16" i="4" a="1"/>
  <c r="Y14" i="4" a="1"/>
  <c r="T5" i="4" a="1"/>
  <c r="T13" i="4" a="1"/>
  <c r="BX14" i="4" a="1"/>
  <c r="AQ8" i="4" a="1"/>
  <c r="F14" i="4" a="1"/>
  <c r="AW8" i="4" a="1"/>
  <c r="CL5" i="4" a="1"/>
  <c r="BG16" i="4" a="1"/>
  <c r="CB8" i="4" a="1"/>
  <c r="AO13" i="4" a="1"/>
  <c r="EF8" i="4" a="1"/>
  <c r="L14" i="4" a="1"/>
  <c r="V7" i="4" a="1"/>
  <c r="AI6" i="4" a="1"/>
  <c r="CC7" i="4" a="1"/>
  <c r="DZ8" i="4" a="1"/>
  <c r="EH6" i="4" a="1"/>
  <c r="DN7" i="4" a="1"/>
  <c r="CP6" i="4" a="1"/>
  <c r="N15" i="4" a="1"/>
  <c r="CE14" i="4" a="1"/>
  <c r="V13" i="4" a="1"/>
  <c r="E15" i="4" a="1"/>
  <c r="AW11" i="4" a="1"/>
  <c r="CU16" i="4" a="1"/>
  <c r="DM14" i="4" a="1"/>
  <c r="AD15" i="4" a="1"/>
  <c r="BC7" i="4" a="1"/>
  <c r="CZ11" i="4" a="1"/>
  <c r="Z6" i="4" a="1"/>
  <c r="AT9" i="4" a="1"/>
  <c r="EG9" i="4" a="1"/>
  <c r="EK9" i="4" a="1"/>
  <c r="DJ11" i="4" a="1"/>
  <c r="DJ5" i="4" a="1"/>
  <c r="BT12" i="4" a="1"/>
  <c r="CJ7" i="4" a="1"/>
  <c r="AX12" i="4" a="1"/>
  <c r="BN13" i="4" a="1"/>
  <c r="DY6" i="4" a="1"/>
  <c r="M8" i="4" a="1"/>
  <c r="EG8" i="4" a="1"/>
  <c r="AF12" i="4" a="1"/>
  <c r="AS16" i="4" a="1"/>
  <c r="EK7" i="4" a="1"/>
  <c r="DH9" i="4" a="1"/>
  <c r="CK8" i="4" a="1"/>
  <c r="BN12" i="4" a="1"/>
  <c r="DV12" i="4" a="1"/>
  <c r="DO13" i="4" a="1"/>
  <c r="G13" i="4" a="1"/>
  <c r="CK9" i="4" a="1"/>
  <c r="DI9" i="4" a="1"/>
  <c r="CR7" i="4" a="1"/>
  <c r="AY8" i="4" a="1"/>
  <c r="CN6" i="4" a="1"/>
  <c r="BJ13" i="4" a="1"/>
  <c r="DR15" i="4" a="1"/>
  <c r="EB12" i="4" a="1"/>
  <c r="BM12" i="4" a="1"/>
  <c r="AZ16" i="4" a="1"/>
  <c r="DH7" i="4" a="1"/>
  <c r="AM8" i="4" a="1"/>
  <c r="CA7" i="4" a="1"/>
  <c r="BH15" i="4" a="1"/>
  <c r="EI8" i="4" a="1"/>
  <c r="EC16" i="4" a="1"/>
  <c r="AV6" i="4" a="1"/>
  <c r="CH11" i="4" a="1"/>
  <c r="BU9" i="4" a="1"/>
  <c r="BR8" i="4" a="1"/>
  <c r="AD13" i="4" a="1"/>
  <c r="AU8" i="4" a="1"/>
  <c r="BG13" i="4" a="1"/>
  <c r="P13" i="4" a="1"/>
  <c r="CS16" i="4" a="1"/>
  <c r="DY7" i="4" a="1"/>
  <c r="CW6" i="4" a="1"/>
  <c r="CL13" i="4" a="1"/>
  <c r="AB7" i="4" a="1"/>
  <c r="DQ12" i="4" a="1"/>
  <c r="CG11" i="4" a="1"/>
  <c r="DU13" i="4" a="1"/>
  <c r="DK15" i="4" a="1"/>
  <c r="AG8" i="4" a="1"/>
  <c r="ED15" i="4" a="1"/>
  <c r="CW16" i="4" a="1"/>
  <c r="CR11" i="4" a="1"/>
  <c r="BX7" i="4" a="1"/>
  <c r="ED8" i="4" a="1"/>
  <c r="EI11" i="4" a="1"/>
  <c r="DS9" i="4" a="1"/>
  <c r="CT16" i="4" a="1"/>
  <c r="AC13" i="4" a="1"/>
  <c r="M15" i="4" a="1"/>
  <c r="S14" i="4" a="1"/>
  <c r="CS11" i="4" a="1"/>
  <c r="BB7" i="4" a="1"/>
  <c r="AX7" i="4" a="1"/>
  <c r="Z13" i="4" a="1"/>
  <c r="F5" i="4" a="1"/>
  <c r="R12" i="4" a="1"/>
  <c r="BR9" i="4" a="1"/>
  <c r="O14" i="4" a="1"/>
  <c r="AU9" i="4" a="1"/>
  <c r="AL9" i="4" a="1"/>
  <c r="BF16" i="4" a="1"/>
  <c r="CP5" i="4" a="1"/>
  <c r="AM12" i="4" a="1"/>
  <c r="CX9" i="4" a="1"/>
  <c r="CL7" i="4" a="1"/>
  <c r="AE14" i="4" a="1"/>
  <c r="BM11" i="4" a="1"/>
  <c r="Q15" i="4" a="1"/>
  <c r="BA11" i="4" a="1"/>
  <c r="EE9" i="4" a="1"/>
  <c r="AM13" i="4" a="1"/>
  <c r="AZ11" i="4" a="1"/>
  <c r="CP16" i="4" a="1"/>
  <c r="BO7" i="4" a="1"/>
  <c r="AF14" i="4" a="1"/>
  <c r="BH13" i="4" a="1"/>
  <c r="CC12" i="4" a="1"/>
  <c r="AN5" i="4" a="1"/>
  <c r="AQ14" i="4" a="1"/>
  <c r="AA15" i="4" a="1"/>
  <c r="X12" i="4" a="1"/>
  <c r="AP6" i="4" a="1"/>
  <c r="CR15" i="4" a="1"/>
  <c r="AR6" i="4" a="1"/>
  <c r="AR14" i="4" a="1"/>
  <c r="CK7" i="4" a="1"/>
  <c r="EH15" i="4" a="1"/>
  <c r="S8" i="4" a="1"/>
  <c r="EF16" i="4" a="1"/>
  <c r="BU11" i="4" a="1"/>
  <c r="DE6" i="4" a="1"/>
  <c r="CU12" i="4" a="1"/>
  <c r="BL15" i="4" a="1"/>
  <c r="DB9" i="4" a="1"/>
  <c r="CW12" i="4" a="1"/>
  <c r="DN5" i="4" a="1"/>
  <c r="DJ13" i="4" a="1"/>
  <c r="CB6" i="4" a="1"/>
  <c r="CE9" i="4" a="1"/>
  <c r="AY15" i="4" a="1"/>
  <c r="BS5" i="4" a="1"/>
  <c r="DM9" i="4" a="1"/>
  <c r="BW8" i="4" a="1"/>
  <c r="BN5" i="4" a="1"/>
  <c r="CZ13" i="4" a="1"/>
  <c r="DY9" i="4" a="1"/>
  <c r="DW11" i="4" a="1"/>
  <c r="O5" i="4" a="1"/>
  <c r="H8" i="4" a="1"/>
  <c r="BQ13" i="4" a="1"/>
  <c r="O16" i="4" a="1"/>
  <c r="AU14" i="4" a="1"/>
  <c r="DV11" i="4" a="1"/>
  <c r="DD7" i="4" a="1"/>
  <c r="CY5" i="4" a="1"/>
  <c r="AF5" i="4" a="1"/>
  <c r="CZ7" i="4" a="1"/>
  <c r="CB16" i="4" a="1"/>
  <c r="DU14" i="4" a="1"/>
  <c r="EG11" i="4" a="1"/>
  <c r="DH16" i="4" a="1"/>
  <c r="CV16" i="4" a="1"/>
  <c r="Q7" i="4" a="1"/>
  <c r="L8" i="4" a="1"/>
  <c r="CJ16" i="4" a="1"/>
  <c r="AM14" i="4" a="1"/>
  <c r="BR16" i="4" a="1"/>
  <c r="DI11" i="4" a="1"/>
  <c r="DY12" i="4" a="1"/>
  <c r="CY11" i="4" a="1"/>
  <c r="AU6" i="4" a="1"/>
  <c r="CF5" i="4" a="1"/>
  <c r="DW9" i="4" a="1"/>
  <c r="H11" i="4" a="1"/>
  <c r="E5" i="4" a="1"/>
  <c r="DZ15" i="4" a="1"/>
  <c r="AG5" i="4" a="1"/>
  <c r="J11" i="4" a="1"/>
  <c r="EA12" i="4" a="1"/>
  <c r="H9" i="4" a="1"/>
  <c r="CU7" i="4" a="1"/>
  <c r="DU15" i="4" a="1"/>
  <c r="ED13" i="4" a="1"/>
  <c r="BA8" i="4" a="1"/>
  <c r="AE5" i="4" a="1"/>
  <c r="DS15" i="4" a="1"/>
  <c r="AO8" i="4" a="1"/>
  <c r="AH16" i="4" a="1"/>
  <c r="P15" i="4" a="1"/>
  <c r="EH11" i="4" a="1"/>
  <c r="O15" i="4" a="1"/>
  <c r="AT11" i="4" a="1"/>
  <c r="H7" i="4" a="1"/>
  <c r="AO16" i="4" a="1"/>
  <c r="BA13" i="4" a="1"/>
  <c r="DS7" i="4" a="1"/>
  <c r="BL5" i="4" a="1"/>
  <c r="L15" i="4" a="1"/>
  <c r="AH11" i="4" a="1"/>
  <c r="EF12" i="4" a="1"/>
  <c r="BD13" i="4" a="1"/>
  <c r="BA12" i="4" a="1"/>
  <c r="CL8" i="4" a="1"/>
  <c r="DD14" i="4" a="1"/>
  <c r="Y15" i="4" a="1"/>
  <c r="CC15" i="4" a="1"/>
  <c r="CU15" i="4" a="1"/>
  <c r="BE16" i="4" a="1"/>
  <c r="BQ12" i="4" a="1"/>
  <c r="BX15" i="4" a="1"/>
  <c r="BQ6" i="4" a="1"/>
  <c r="BP6" i="4" a="1"/>
  <c r="BQ14" i="4" a="1"/>
  <c r="AM16" i="4" a="1"/>
  <c r="CO8" i="4" a="1"/>
  <c r="BS8" i="4" a="1"/>
  <c r="BU16" i="4" a="1"/>
  <c r="BG14" i="4" a="1"/>
  <c r="AN6" i="4" a="1"/>
  <c r="DV9" i="4" a="1"/>
  <c r="Z12" i="4" a="1"/>
  <c r="DB11" i="4" a="1"/>
  <c r="CU13" i="4" a="1"/>
  <c r="BD8" i="4" a="1"/>
  <c r="EI7" i="4" a="1"/>
  <c r="S16" i="4" a="1"/>
  <c r="EJ15" i="4" a="1"/>
  <c r="CL14" i="4" a="1"/>
  <c r="DC6" i="4" a="1"/>
  <c r="EB7" i="4" a="1"/>
  <c r="EB13" i="4" a="1"/>
  <c r="CX13" i="4" a="1"/>
  <c r="CA14" i="4" a="1"/>
  <c r="AO6" i="4" a="1"/>
  <c r="AB8" i="4" a="1"/>
  <c r="G15" i="4" a="1"/>
  <c r="BY6" i="4" a="1"/>
  <c r="R15" i="4" a="1"/>
  <c r="EK6" i="4" a="1"/>
  <c r="DI12" i="4" a="1"/>
  <c r="DB5" i="4" a="1"/>
  <c r="EE5" i="4" a="1"/>
  <c r="DE7" i="4" a="1"/>
  <c r="E7" i="4" a="1"/>
  <c r="DB15" i="4" a="1"/>
  <c r="CC9" i="4" a="1"/>
  <c r="DE13" i="4" a="1"/>
  <c r="CX11" i="4" a="1"/>
  <c r="DA15" i="4" a="1"/>
  <c r="AF15" i="4" a="1"/>
  <c r="CW15" i="4" a="1"/>
  <c r="CG13" i="4" a="1"/>
  <c r="EI13" i="4" a="1"/>
  <c r="CE16" i="4" a="1"/>
  <c r="BI12" i="4" a="1"/>
  <c r="T14" i="4" a="1"/>
  <c r="Z14" i="4" a="1"/>
  <c r="AN16" i="4" a="1"/>
  <c r="G16" i="4" a="1"/>
  <c r="CI9" i="4" a="1"/>
  <c r="CK16" i="4" a="1"/>
  <c r="CW8" i="4" a="1"/>
  <c r="J6" i="4" a="1"/>
  <c r="I6" i="4" a="1"/>
  <c r="CV8" i="4" a="1"/>
  <c r="BC6" i="4" a="1"/>
  <c r="BW14" i="4" a="1"/>
  <c r="Q6" i="4" a="1"/>
  <c r="AC8" i="4" a="1"/>
  <c r="AN14" i="4" a="1"/>
  <c r="AM9" i="4" a="1"/>
  <c r="CY7" i="4" a="1"/>
  <c r="AJ11" i="4" a="1"/>
  <c r="L12" i="4" a="1"/>
  <c r="DJ15" i="4" a="1"/>
  <c r="K5" i="4" a="1"/>
  <c r="CB11" i="4" a="1"/>
  <c r="DK12" i="4" a="1"/>
  <c r="AQ11" i="4" a="1"/>
  <c r="AT12" i="4" a="1"/>
  <c r="BW9" i="4" a="1"/>
  <c r="BI11" i="4" a="1"/>
  <c r="EB14" i="4" a="1"/>
  <c r="BX11" i="4" a="1"/>
  <c r="DZ5" i="4" a="1"/>
  <c r="CE12" i="4" a="1"/>
  <c r="Y13" i="4" a="1"/>
  <c r="BG9" i="4" a="1"/>
  <c r="AS7" i="4" a="1"/>
  <c r="DJ12" i="4" a="1"/>
  <c r="CP11" i="4" a="1"/>
  <c r="CZ6" i="4" a="1"/>
  <c r="CZ14" i="4" a="1"/>
  <c r="EJ9" i="4" a="1"/>
  <c r="CE15" i="4" a="1"/>
  <c r="K11" i="4" a="1"/>
  <c r="EC6" i="4" a="1"/>
  <c r="AF6" i="4" a="1"/>
  <c r="EJ11" i="4" a="1"/>
  <c r="EK13" i="4" a="1"/>
  <c r="BE14" i="4" a="1"/>
  <c r="DE5" i="4" a="1"/>
  <c r="AE8" i="4" a="1"/>
  <c r="EE7" i="4" a="1"/>
  <c r="AD14" i="4" a="1"/>
  <c r="AO15" i="4" a="1"/>
  <c r="H13" i="4" a="1"/>
  <c r="AL14" i="4" a="1"/>
  <c r="W16" i="4" a="1"/>
  <c r="K13" i="4" a="1"/>
  <c r="BT11" i="4" a="1"/>
  <c r="CU11" i="4" a="1"/>
  <c r="AA5" i="4" a="1"/>
  <c r="AV7" i="4" a="1"/>
  <c r="AL16" i="4" a="1"/>
  <c r="N5" i="4" a="1"/>
  <c r="BF15" i="4" a="1"/>
  <c r="EG13" i="4" a="1"/>
  <c r="BS9" i="4" a="1"/>
  <c r="BD7" i="4" a="1"/>
  <c r="CJ15" i="4" a="1"/>
  <c r="EK11" i="4" a="1"/>
  <c r="BI8" i="4" a="1"/>
  <c r="AP8" i="4" a="1"/>
  <c r="BU15" i="4" a="1"/>
  <c r="DA16" i="4" a="1"/>
  <c r="BF6" i="4" a="1"/>
  <c r="DW8" i="4" a="1"/>
  <c r="DN16" i="4" a="1"/>
  <c r="DR13" i="4" a="1"/>
  <c r="CQ16" i="4" a="1"/>
  <c r="BO11" i="4" a="1"/>
  <c r="AJ15" i="4" a="1"/>
  <c r="BO6" i="4" a="1"/>
  <c r="DH11" i="4" a="1"/>
  <c r="S13" i="4" a="1"/>
  <c r="DN13" i="4" a="1"/>
  <c r="DU12" i="4" a="1"/>
  <c r="AG6" i="4" a="1"/>
  <c r="BW5" i="4" a="1"/>
  <c r="N16" i="4" a="1"/>
  <c r="DI6" i="4" a="1"/>
  <c r="AM15" i="4" a="1"/>
  <c r="DL8" i="4" a="1"/>
  <c r="DN11" i="4" a="1"/>
  <c r="AC7" i="4" a="1"/>
  <c r="EB9" i="4" a="1"/>
  <c r="CK12" i="4" a="1"/>
  <c r="DG6" i="4" a="1"/>
  <c r="AP12" i="4" a="1"/>
  <c r="EJ8" i="4" a="1"/>
  <c r="EH14" i="4" a="1"/>
  <c r="AW16" i="4" a="1"/>
  <c r="CM5" i="4" a="1"/>
  <c r="ED12" i="4" a="1"/>
  <c r="E11" i="4" a="1"/>
  <c r="S6" i="4" a="1"/>
  <c r="AI12" i="4" a="1"/>
  <c r="BK16" i="4" a="1"/>
  <c r="DA5" i="4" a="1"/>
  <c r="AL11" i="4" a="1"/>
  <c r="EG15" i="4" a="1"/>
  <c r="Q11" i="4" a="1"/>
  <c r="BY12" i="4" a="1"/>
  <c r="DY15" i="4" a="1"/>
  <c r="G5" i="4" a="1"/>
  <c r="BK14" i="4" a="1"/>
  <c r="Z11" i="4" a="1"/>
  <c r="DD16" i="4" a="1"/>
  <c r="AV13" i="4" a="1"/>
  <c r="CG15" i="4" a="1"/>
  <c r="BU5" i="4" a="1"/>
  <c r="BK7" i="4" a="1"/>
  <c r="BP13" i="4" a="1"/>
  <c r="Q9" i="4" a="1"/>
  <c r="CA13" i="4" a="1"/>
  <c r="BC11" i="4" a="1"/>
  <c r="BM7" i="4" a="1"/>
  <c r="CI6" i="4" a="1"/>
  <c r="AT7" i="4" a="1"/>
  <c r="DO7" i="4" a="1"/>
  <c r="AJ6" i="4" a="1"/>
  <c r="U13" i="4" a="1"/>
  <c r="BN14" i="4" a="1"/>
  <c r="AW6" i="4" a="1"/>
  <c r="C12" i="4" a="1"/>
  <c r="BL6" i="4" a="1"/>
  <c r="EH12" i="4" a="1"/>
  <c r="DD15" i="4" a="1"/>
  <c r="DY13" i="4" a="1"/>
  <c r="DA6" i="4" a="1"/>
  <c r="W14" i="4" a="1"/>
  <c r="DM7" i="4" a="1"/>
  <c r="CH9" i="4" a="1"/>
  <c r="DS11" i="4" a="1"/>
  <c r="DW12" i="4" a="1"/>
  <c r="DE9" i="4" a="1"/>
  <c r="Q16" i="4" a="1"/>
  <c r="DT15" i="4" a="1"/>
  <c r="BH11" i="4" a="1"/>
  <c r="CR14" i="4" a="1"/>
  <c r="CO12" i="4" a="1"/>
  <c r="CO11" i="4" a="1"/>
  <c r="DF8" i="4" a="1"/>
  <c r="AS12" i="4" a="1"/>
  <c r="D5" i="4" a="1"/>
  <c r="DW16" i="4" a="1"/>
  <c r="AX5" i="4" a="1"/>
  <c r="N8" i="4" a="1"/>
  <c r="EI15" i="4" a="1"/>
  <c r="DV13" i="4" a="1"/>
  <c r="BF8" i="4" a="1"/>
  <c r="BQ5" i="4" a="1"/>
  <c r="AQ6" i="4" a="1"/>
  <c r="BA16" i="4" a="1"/>
  <c r="DP13" i="4" a="1"/>
  <c r="DT8" i="4" a="1"/>
  <c r="AH14" i="4" a="1"/>
  <c r="DS14" i="4" a="1"/>
  <c r="DK8" i="4" a="1"/>
  <c r="BV12" i="4" a="1"/>
  <c r="CN5" i="4" a="1"/>
  <c r="DV14" i="4" a="1"/>
  <c r="DK11" i="4" a="1"/>
  <c r="O13" i="4" a="1"/>
  <c r="T11" i="4" a="1"/>
  <c r="CS9" i="4" a="1"/>
  <c r="CQ9" i="4" a="1"/>
  <c r="AL48" i="1" l="1"/>
  <c r="AM48" i="1"/>
  <c r="AK48" i="1"/>
  <c r="AJ48" i="1"/>
  <c r="BX48" i="1"/>
  <c r="BX35" i="1"/>
  <c r="AL35" i="1"/>
  <c r="AK35" i="1"/>
  <c r="AJ35" i="1"/>
  <c r="AM35" i="1"/>
  <c r="BX163" i="1"/>
  <c r="BY163" i="1" s="1"/>
  <c r="BX169" i="1"/>
  <c r="BY169" i="1" s="1"/>
  <c r="I73" i="1"/>
  <c r="O62" i="1"/>
  <c r="L65" i="1"/>
  <c r="I61" i="1"/>
  <c r="AJ34" i="1"/>
  <c r="AJ257" i="1" s="1"/>
  <c r="BX58" i="1"/>
  <c r="BX220" i="1" s="1"/>
  <c r="I47" i="1"/>
  <c r="D39" i="1"/>
  <c r="AL61" i="1"/>
  <c r="R73" i="1"/>
  <c r="IX16" i="4" s="1"/>
  <c r="P179" i="1"/>
  <c r="F41" i="1"/>
  <c r="IO9" i="4" s="1"/>
  <c r="E51" i="1"/>
  <c r="I65" i="1"/>
  <c r="P181" i="1"/>
  <c r="J58" i="1"/>
  <c r="J220" i="1" s="1"/>
  <c r="AM62" i="1"/>
  <c r="L39" i="1"/>
  <c r="D34" i="1"/>
  <c r="T72" i="1"/>
  <c r="C65" i="1"/>
  <c r="G71" i="1"/>
  <c r="G77" i="1"/>
  <c r="W77" i="1"/>
  <c r="S61" i="1"/>
  <c r="AM40" i="1"/>
  <c r="AK65" i="1"/>
  <c r="JD9" i="4" s="1"/>
  <c r="BX170" i="1"/>
  <c r="K62" i="1"/>
  <c r="AL50" i="1"/>
  <c r="R39" i="1"/>
  <c r="I71" i="1"/>
  <c r="AK40" i="1"/>
  <c r="L61" i="1"/>
  <c r="BX145" i="1"/>
  <c r="BY145" i="1" s="1"/>
  <c r="C46" i="1"/>
  <c r="D50" i="1"/>
  <c r="F50" i="1"/>
  <c r="BL100" i="1"/>
  <c r="D148" i="1"/>
  <c r="Q48" i="1"/>
  <c r="M41" i="1"/>
  <c r="IS16" i="4" s="1"/>
  <c r="D58" i="1"/>
  <c r="T71" i="1"/>
  <c r="HS16" i="4" s="1"/>
  <c r="N61" i="1"/>
  <c r="C51" i="1"/>
  <c r="AM61" i="1"/>
  <c r="H34" i="1"/>
  <c r="H257" i="1" s="1"/>
  <c r="V35" i="1"/>
  <c r="V36" i="1" s="1"/>
  <c r="IH9" i="4" s="1"/>
  <c r="AJ61" i="1"/>
  <c r="U39" i="1"/>
  <c r="AL72" i="1"/>
  <c r="BX189" i="1"/>
  <c r="BY189" i="1" s="1"/>
  <c r="HX16" i="4" s="1"/>
  <c r="H50" i="1"/>
  <c r="AJ50" i="1"/>
  <c r="P35" i="1"/>
  <c r="D61" i="1"/>
  <c r="R46" i="1"/>
  <c r="D49" i="1"/>
  <c r="V49" i="1"/>
  <c r="E46" i="1"/>
  <c r="M61" i="1"/>
  <c r="JE9" i="4" s="1"/>
  <c r="IT16" i="4" s="1"/>
  <c r="B41" i="1"/>
  <c r="AM46" i="1"/>
  <c r="IA9" i="4" s="1"/>
  <c r="D35" i="1"/>
  <c r="G46" i="1"/>
  <c r="JG9" i="4" s="1"/>
  <c r="AJ39" i="1"/>
  <c r="B65" i="1"/>
  <c r="AJ49" i="1"/>
  <c r="P71" i="1"/>
  <c r="BX176" i="1"/>
  <c r="BY176" i="1" s="1"/>
  <c r="D51" i="1"/>
  <c r="M50" i="1"/>
  <c r="V48" i="1"/>
  <c r="JF9" i="4" s="1"/>
  <c r="U48" i="1"/>
  <c r="J51" i="1"/>
  <c r="BJ40" i="1"/>
  <c r="IJ16" i="4" s="1"/>
  <c r="R51" i="1"/>
  <c r="IF9" i="4" s="1"/>
  <c r="L35" i="1"/>
  <c r="AK71" i="1"/>
  <c r="BX100" i="1"/>
  <c r="IG16" i="4" s="1"/>
  <c r="L47" i="1"/>
  <c r="AL58" i="1"/>
  <c r="AL220" i="1" s="1"/>
  <c r="B61" i="1"/>
  <c r="B71" i="1"/>
  <c r="BX73" i="1"/>
  <c r="HS9" i="4" s="1"/>
  <c r="B50" i="1"/>
  <c r="AJ72" i="1"/>
  <c r="H72" i="1"/>
  <c r="HY16" i="4" s="1"/>
  <c r="IV9" i="4" s="1"/>
  <c r="M49" i="1"/>
  <c r="S71" i="1"/>
  <c r="H39" i="1"/>
  <c r="C62" i="1"/>
  <c r="L49" i="1"/>
  <c r="J145" i="1"/>
  <c r="IM9" i="4" s="1"/>
  <c r="P41" i="1"/>
  <c r="E65" i="1"/>
  <c r="AM34" i="1"/>
  <c r="AM257" i="1" s="1"/>
  <c r="HR16" i="4" s="1"/>
  <c r="B72" i="1"/>
  <c r="H62" i="1"/>
  <c r="AJ51" i="1"/>
  <c r="N46" i="1"/>
  <c r="BX61" i="1"/>
  <c r="E73" i="1"/>
  <c r="B39" i="1"/>
  <c r="K46" i="1"/>
  <c r="J46" i="1"/>
  <c r="U47" i="1"/>
  <c r="JI16" i="4" s="1"/>
  <c r="Q39" i="1"/>
  <c r="I77" i="1"/>
  <c r="N65" i="1"/>
  <c r="AL71" i="1"/>
  <c r="U65" i="1"/>
  <c r="Q47" i="1"/>
  <c r="M71" i="1"/>
  <c r="I39" i="1"/>
  <c r="IV16" i="4" s="1"/>
  <c r="AJ77" i="1"/>
  <c r="J48" i="1"/>
  <c r="IW9" i="4" s="1"/>
  <c r="D41" i="1"/>
  <c r="S39" i="1"/>
  <c r="J49" i="1"/>
  <c r="BX180" i="1"/>
  <c r="BY180" i="1" s="1"/>
  <c r="P62" i="1"/>
  <c r="BX51" i="1"/>
  <c r="V46" i="1"/>
  <c r="E71" i="1"/>
  <c r="O73" i="1"/>
  <c r="BX34" i="1"/>
  <c r="B35" i="1"/>
  <c r="Q58" i="1"/>
  <c r="Q220" i="1" s="1"/>
  <c r="Q65" i="1"/>
  <c r="BX161" i="1"/>
  <c r="BY161" i="1" s="1"/>
  <c r="JH9" i="4" s="1"/>
  <c r="BX46" i="1"/>
  <c r="B73" i="1"/>
  <c r="L34" i="1"/>
  <c r="L257" i="1" s="1"/>
  <c r="W47" i="1"/>
  <c r="H35" i="1"/>
  <c r="F39" i="1"/>
  <c r="D65" i="1"/>
  <c r="J34" i="1"/>
  <c r="W73" i="1"/>
  <c r="K34" i="1"/>
  <c r="K257" i="1" s="1"/>
  <c r="AM51" i="1"/>
  <c r="IG9" i="4" s="1"/>
  <c r="E72" i="1"/>
  <c r="U62" i="1"/>
  <c r="U278" i="1" s="1"/>
  <c r="G62" i="1"/>
  <c r="B46" i="1"/>
  <c r="IB16" i="4" s="1"/>
  <c r="O41" i="1"/>
  <c r="W41" i="1"/>
  <c r="AM49" i="1"/>
  <c r="B51" i="1"/>
  <c r="B48" i="1"/>
  <c r="IZ9" i="4" s="1"/>
  <c r="AL34" i="1"/>
  <c r="B34" i="1"/>
  <c r="AJ62" i="1"/>
  <c r="Q35" i="1"/>
  <c r="U49" i="1"/>
  <c r="BJ34" i="1"/>
  <c r="BJ257" i="1" s="1"/>
  <c r="C39" i="1"/>
  <c r="BX49" i="1"/>
  <c r="B49" i="1"/>
  <c r="S47" i="1"/>
  <c r="S34" i="1"/>
  <c r="S257" i="1" s="1"/>
  <c r="O51" i="1"/>
  <c r="IK16" i="4" s="1"/>
  <c r="HP9" i="4" s="1"/>
  <c r="W71" i="1"/>
  <c r="U46" i="1"/>
  <c r="Q179" i="1"/>
  <c r="K39" i="1"/>
  <c r="G72" i="1"/>
  <c r="IN16" i="4" s="1"/>
  <c r="HQ9" i="4" s="1"/>
  <c r="N77" i="1"/>
  <c r="HQ16" i="4" s="1"/>
  <c r="BX99" i="1"/>
  <c r="IF16" i="4" s="1"/>
  <c r="F51" i="1"/>
  <c r="O72" i="1"/>
  <c r="AK61" i="1"/>
  <c r="C58" i="1"/>
  <c r="AJ41" i="1"/>
  <c r="L62" i="1"/>
  <c r="E49" i="1"/>
  <c r="BX153" i="1"/>
  <c r="BY153" i="1" s="1"/>
  <c r="BX190" i="1"/>
  <c r="BY190" i="1" s="1"/>
  <c r="E58" i="1"/>
  <c r="E220" i="1" s="1"/>
  <c r="C50" i="1"/>
  <c r="K58" i="1"/>
  <c r="K220" i="1" s="1"/>
  <c r="D62" i="1"/>
  <c r="P51" i="1"/>
  <c r="I46" i="1"/>
  <c r="G49" i="1"/>
  <c r="G34" i="1"/>
  <c r="G257" i="1" s="1"/>
  <c r="BX168" i="1"/>
  <c r="BY168" i="1" s="1"/>
  <c r="AJ58" i="1"/>
  <c r="AJ220" i="1" s="1"/>
  <c r="H48" i="1"/>
  <c r="T62" i="1"/>
  <c r="HW16" i="4" s="1"/>
  <c r="K65" i="1"/>
  <c r="BX39" i="1"/>
  <c r="AM39" i="1"/>
  <c r="JI9" i="4" s="1"/>
  <c r="L48" i="1"/>
  <c r="D47" i="1"/>
  <c r="G61" i="1"/>
  <c r="P49" i="1"/>
  <c r="R61" i="1"/>
  <c r="U58" i="1"/>
  <c r="G65" i="1"/>
  <c r="B62" i="1"/>
  <c r="AL73" i="1"/>
  <c r="G58" i="1"/>
  <c r="G220" i="1" s="1"/>
  <c r="S62" i="1"/>
  <c r="W65" i="1"/>
  <c r="F71" i="1"/>
  <c r="E35" i="1"/>
  <c r="E77" i="1"/>
  <c r="M77" i="1"/>
  <c r="AK47" i="1"/>
  <c r="AK46" i="1"/>
  <c r="O71" i="1"/>
  <c r="P73" i="1"/>
  <c r="I51" i="1"/>
  <c r="J35" i="1"/>
  <c r="L77" i="1"/>
  <c r="O58" i="1"/>
  <c r="O220" i="1" s="1"/>
  <c r="I62" i="1"/>
  <c r="M34" i="1"/>
  <c r="M257" i="1" s="1"/>
  <c r="O65" i="1"/>
  <c r="F49" i="1"/>
  <c r="E34" i="1"/>
  <c r="BX151" i="1"/>
  <c r="BY151" i="1" s="1"/>
  <c r="P58" i="1"/>
  <c r="P220" i="1" s="1"/>
  <c r="H61" i="1"/>
  <c r="BX72" i="1"/>
  <c r="IO16" i="4" s="1"/>
  <c r="C49" i="1"/>
  <c r="IR9" i="4" s="1"/>
  <c r="Q41" i="1"/>
  <c r="J50" i="1"/>
  <c r="V65" i="1"/>
  <c r="IB9" i="4" s="1"/>
  <c r="D71" i="1"/>
  <c r="AK50" i="1"/>
  <c r="K51" i="1"/>
  <c r="R47" i="1"/>
  <c r="G48" i="1"/>
  <c r="G179" i="1"/>
  <c r="P77" i="1"/>
  <c r="IW16" i="4" s="1"/>
  <c r="E185" i="1"/>
  <c r="IT9" i="4" s="1"/>
  <c r="BX65" i="1"/>
  <c r="L73" i="1"/>
  <c r="V62" i="1"/>
  <c r="V278" i="1" s="1"/>
  <c r="Q46" i="1"/>
  <c r="BX62" i="1"/>
  <c r="G189" i="1"/>
  <c r="BX186" i="1"/>
  <c r="BX185" i="1"/>
  <c r="AL46" i="1"/>
  <c r="JF16" i="4" s="1"/>
  <c r="K50" i="1"/>
  <c r="P186" i="1"/>
  <c r="BJ41" i="1"/>
  <c r="IC16" i="4" s="1"/>
  <c r="F47" i="1"/>
  <c r="BX150" i="1"/>
  <c r="BY150" i="1" s="1"/>
  <c r="AJ73" i="1"/>
  <c r="K49" i="1"/>
  <c r="R49" i="1"/>
  <c r="BY99" i="1"/>
  <c r="BX157" i="1"/>
  <c r="H65" i="1"/>
  <c r="R71" i="1"/>
  <c r="R50" i="1"/>
  <c r="P39" i="1"/>
  <c r="E39" i="1"/>
  <c r="P153" i="1"/>
  <c r="O46" i="1"/>
  <c r="IM16" i="4" s="1"/>
  <c r="N50" i="1"/>
  <c r="HT9" i="4" s="1"/>
  <c r="U51" i="1"/>
  <c r="R62" i="1"/>
  <c r="IA16" i="4" s="1"/>
  <c r="G50" i="1"/>
  <c r="BX178" i="1"/>
  <c r="BY178" i="1" s="1"/>
  <c r="JC9" i="4" s="1"/>
  <c r="R35" i="1"/>
  <c r="N73" i="1"/>
  <c r="N35" i="1"/>
  <c r="R65" i="1"/>
  <c r="L41" i="1"/>
  <c r="HU16" i="4" s="1"/>
  <c r="F72" i="1"/>
  <c r="H47" i="1"/>
  <c r="U77" i="1"/>
  <c r="T34" i="1"/>
  <c r="T257" i="1" s="1"/>
  <c r="IC9" i="4" s="1"/>
  <c r="AJ46" i="1"/>
  <c r="AL40" i="1"/>
  <c r="JC16" i="4" s="1"/>
  <c r="C72" i="1"/>
  <c r="F61" i="1"/>
  <c r="BX77" i="1"/>
  <c r="F73" i="1"/>
  <c r="AK72" i="1"/>
  <c r="BX41" i="1"/>
  <c r="JA9" i="4" s="1"/>
  <c r="BX47" i="1"/>
  <c r="BJ46" i="1"/>
  <c r="W48" i="1"/>
  <c r="Q71" i="1"/>
  <c r="S49" i="1"/>
  <c r="J62" i="1"/>
  <c r="O35" i="1"/>
  <c r="W46" i="1"/>
  <c r="HW9" i="4" s="1"/>
  <c r="H51" i="1"/>
  <c r="BJ47" i="1"/>
  <c r="AL41" i="1"/>
  <c r="BX177" i="1"/>
  <c r="BY177" i="1" s="1"/>
  <c r="AJ40" i="1"/>
  <c r="HV9" i="4" s="1"/>
  <c r="W61" i="1"/>
  <c r="IK9" i="4" s="1"/>
  <c r="IR16" i="4" s="1"/>
  <c r="L72" i="1"/>
  <c r="V73" i="1"/>
  <c r="W39" i="1"/>
  <c r="N58" i="1"/>
  <c r="N220" i="1" s="1"/>
  <c r="IU16" i="4" s="1"/>
  <c r="P61" i="1"/>
  <c r="IH16" i="4" s="1"/>
  <c r="IE9" i="4" s="1"/>
  <c r="M47" i="1"/>
  <c r="T48" i="1"/>
  <c r="H41" i="1"/>
  <c r="BJ51" i="1"/>
  <c r="S41" i="1"/>
  <c r="N51" i="1"/>
  <c r="BJ50" i="1"/>
  <c r="P50" i="1"/>
  <c r="L71" i="1"/>
  <c r="P48" i="1"/>
  <c r="W50" i="1"/>
  <c r="JG16" i="4" s="1"/>
  <c r="AL62" i="1"/>
  <c r="BX181" i="1"/>
  <c r="BY181" i="1" s="1"/>
  <c r="J47" i="1"/>
  <c r="T77" i="1"/>
  <c r="S73" i="1"/>
  <c r="E62" i="1"/>
  <c r="T61" i="1"/>
  <c r="G41" i="1"/>
  <c r="L50" i="1"/>
  <c r="W143" i="1"/>
  <c r="K35" i="1"/>
  <c r="IE16" i="4" s="1"/>
  <c r="D73" i="1"/>
  <c r="HZ16" i="4" s="1"/>
  <c r="F62" i="1"/>
  <c r="BX166" i="1"/>
  <c r="J61" i="1"/>
  <c r="T51" i="1"/>
  <c r="Q61" i="1"/>
  <c r="U41" i="1"/>
  <c r="IL16" i="4" s="1"/>
  <c r="AJ65" i="1"/>
  <c r="G39" i="1"/>
  <c r="HU9" i="4" s="1"/>
  <c r="H58" i="1"/>
  <c r="H220" i="1" s="1"/>
  <c r="BX158" i="1"/>
  <c r="AL65" i="1"/>
  <c r="W58" i="1"/>
  <c r="D72" i="1"/>
  <c r="D46" i="1"/>
  <c r="K48" i="1"/>
  <c r="O48" i="1"/>
  <c r="U35" i="1"/>
  <c r="U36" i="1" s="1"/>
  <c r="U14" i="1" s="1"/>
  <c r="T41" i="1"/>
  <c r="Q73" i="1"/>
  <c r="S65" i="1"/>
  <c r="G51" i="1"/>
  <c r="IQ9" i="4" s="1"/>
  <c r="IU9" i="4" s="1"/>
  <c r="T47" i="1"/>
  <c r="Q72" i="1"/>
  <c r="IS9" i="4" s="1"/>
  <c r="JH16" i="4" s="1"/>
  <c r="N41" i="1"/>
  <c r="Q34" i="1"/>
  <c r="Q62" i="1"/>
  <c r="N34" i="1"/>
  <c r="N257" i="1" s="1"/>
  <c r="D48" i="1"/>
  <c r="M72" i="1"/>
  <c r="II9" i="4" s="1"/>
  <c r="IY9" i="4" s="1"/>
  <c r="V72" i="1"/>
  <c r="K73" i="1"/>
  <c r="AJ47" i="1"/>
  <c r="K41" i="1"/>
  <c r="C77" i="1"/>
  <c r="HY9" i="4" s="1"/>
  <c r="AK77" i="1"/>
  <c r="R77" i="1"/>
  <c r="BX148" i="1"/>
  <c r="BY148" i="1" s="1"/>
  <c r="P46" i="1"/>
  <c r="V61" i="1"/>
  <c r="C41" i="1"/>
  <c r="T50" i="1"/>
  <c r="I50" i="1"/>
  <c r="H46" i="1"/>
  <c r="IX9" i="4" s="1"/>
  <c r="C35" i="1"/>
  <c r="O77" i="1"/>
  <c r="V47" i="1"/>
  <c r="V39" i="1"/>
  <c r="W72" i="1"/>
  <c r="N72" i="1"/>
  <c r="AK73" i="1"/>
  <c r="I58" i="1"/>
  <c r="I220" i="1" s="1"/>
  <c r="N71" i="1"/>
  <c r="AK39" i="1"/>
  <c r="U61" i="1"/>
  <c r="E41" i="1"/>
  <c r="C48" i="1"/>
  <c r="JA16" i="4" s="1"/>
  <c r="J71" i="1"/>
  <c r="BX179" i="1"/>
  <c r="I35" i="1"/>
  <c r="R34" i="1"/>
  <c r="R257" i="1" s="1"/>
  <c r="E47" i="1"/>
  <c r="M62" i="1"/>
  <c r="T49" i="1"/>
  <c r="B47" i="1"/>
  <c r="HR9" i="4" s="1"/>
  <c r="U50" i="1"/>
  <c r="R41" i="1"/>
  <c r="W49" i="1"/>
  <c r="S50" i="1"/>
  <c r="IY16" i="4" s="1"/>
  <c r="G47" i="1"/>
  <c r="C47" i="1"/>
  <c r="T39" i="1"/>
  <c r="L51" i="1"/>
  <c r="J41" i="1"/>
  <c r="H49" i="1"/>
  <c r="J39" i="1"/>
  <c r="L58" i="1"/>
  <c r="F46" i="1"/>
  <c r="IP16" i="4" s="1"/>
  <c r="AM58" i="1"/>
  <c r="AM220" i="1" s="1"/>
  <c r="U72" i="1"/>
  <c r="H77" i="1"/>
  <c r="B77" i="1"/>
  <c r="M51" i="1"/>
  <c r="C61" i="1"/>
  <c r="I48" i="1"/>
  <c r="S58" i="1"/>
  <c r="S77" i="1"/>
  <c r="M58" i="1"/>
  <c r="M220" i="1" s="1"/>
  <c r="D77" i="1"/>
  <c r="F65" i="1"/>
  <c r="AL77" i="1"/>
  <c r="K47" i="1"/>
  <c r="R58" i="1"/>
  <c r="M35" i="1"/>
  <c r="T58" i="1"/>
  <c r="T220" i="1" s="1"/>
  <c r="IJ9" i="4" s="1"/>
  <c r="C150" i="1"/>
  <c r="IQ16" i="4" s="1"/>
  <c r="AK41" i="1"/>
  <c r="W62" i="1"/>
  <c r="W278" i="1" s="1"/>
  <c r="BJ49" i="1"/>
  <c r="AL39" i="1"/>
  <c r="P47" i="1"/>
  <c r="ID16" i="4" s="1"/>
  <c r="M46" i="1"/>
  <c r="AK58" i="1"/>
  <c r="AK220" i="1" s="1"/>
  <c r="K61" i="1"/>
  <c r="Q77" i="1"/>
  <c r="BX71" i="1"/>
  <c r="JB16" i="4" s="1"/>
  <c r="HP16" i="4" s="1"/>
  <c r="AK49" i="1"/>
  <c r="V58" i="1"/>
  <c r="ID9" i="4" s="1"/>
  <c r="F34" i="1"/>
  <c r="F257" i="1" s="1"/>
  <c r="O39" i="1"/>
  <c r="E50" i="1"/>
  <c r="S72" i="1"/>
  <c r="K72" i="1"/>
  <c r="K71" i="1"/>
  <c r="F48" i="1"/>
  <c r="B58" i="1"/>
  <c r="M65" i="1"/>
  <c r="AK62" i="1"/>
  <c r="S48" i="1"/>
  <c r="K77" i="1"/>
  <c r="II16" i="4" s="1"/>
  <c r="BX173" i="1"/>
  <c r="BY173" i="1" s="1"/>
  <c r="T35" i="1"/>
  <c r="J65" i="1"/>
  <c r="L46" i="1"/>
  <c r="O61" i="1"/>
  <c r="O49" i="1"/>
  <c r="AM50" i="1"/>
  <c r="AL51" i="1"/>
  <c r="HT16" i="4" s="1"/>
  <c r="T46" i="1"/>
  <c r="IZ16" i="4" s="1"/>
  <c r="C34" i="1"/>
  <c r="AL49" i="1"/>
  <c r="AM41" i="1"/>
  <c r="P65" i="1"/>
  <c r="IN9" i="4" s="1"/>
  <c r="S35" i="1"/>
  <c r="E61" i="1"/>
  <c r="HV16" i="4" s="1"/>
  <c r="BX144" i="1"/>
  <c r="BY144" i="1" s="1"/>
  <c r="H73" i="1"/>
  <c r="BX171" i="1"/>
  <c r="JD16" i="4" s="1"/>
  <c r="JB9" i="4" s="1"/>
  <c r="M39" i="1"/>
  <c r="BX50" i="1"/>
  <c r="N48" i="1"/>
  <c r="V41" i="1"/>
  <c r="E48" i="1"/>
  <c r="AK51" i="1"/>
  <c r="M48" i="1"/>
  <c r="I34" i="1"/>
  <c r="I257" i="1" s="1"/>
  <c r="N39" i="1"/>
  <c r="W35" i="1"/>
  <c r="W36" i="1" s="1"/>
  <c r="W14" i="1" s="1"/>
  <c r="N62" i="1"/>
  <c r="J73" i="1"/>
  <c r="AK34" i="1"/>
  <c r="G73" i="1"/>
  <c r="AL47" i="1"/>
  <c r="N49" i="1"/>
  <c r="I49" i="1"/>
  <c r="S46" i="1"/>
  <c r="G35" i="1"/>
  <c r="F35" i="1"/>
  <c r="BX172" i="1"/>
  <c r="BY172" i="1" s="1"/>
  <c r="J72" i="1"/>
  <c r="R48" i="1"/>
  <c r="V51" i="1"/>
  <c r="O50" i="1"/>
  <c r="AM65" i="1"/>
  <c r="U73" i="1"/>
  <c r="HX9" i="4" s="1"/>
  <c r="Q51" i="1"/>
  <c r="V71" i="1"/>
  <c r="R72" i="1"/>
  <c r="T65" i="1"/>
  <c r="Q50" i="1"/>
  <c r="J77" i="1"/>
  <c r="F58" i="1"/>
  <c r="BX152" i="1"/>
  <c r="BY152" i="1" s="1"/>
  <c r="C73" i="1"/>
  <c r="AJ71" i="1"/>
  <c r="W158" i="1"/>
  <c r="P34" i="1"/>
  <c r="V50" i="1"/>
  <c r="BX175" i="1"/>
  <c r="BY175" i="1" s="1"/>
  <c r="Q49" i="1"/>
  <c r="IP9" i="4" s="1"/>
  <c r="IL9" i="4" s="1"/>
  <c r="O47" i="1"/>
  <c r="F77" i="1"/>
  <c r="BX159" i="1"/>
  <c r="O34" i="1"/>
  <c r="T73" i="1"/>
  <c r="I72" i="1"/>
  <c r="HZ9" i="4" s="1"/>
  <c r="V77" i="1"/>
  <c r="JE16" i="4" s="1"/>
  <c r="W51" i="1"/>
  <c r="N47" i="1"/>
  <c r="I41" i="1"/>
  <c r="BJ39" i="1"/>
  <c r="S51" i="1"/>
  <c r="U71" i="1"/>
  <c r="P72" i="1"/>
  <c r="AM47" i="1"/>
  <c r="M73" i="1"/>
  <c r="H71" i="1"/>
  <c r="BX143" i="1"/>
  <c r="BY143" i="1" s="1"/>
  <c r="C71" i="1"/>
  <c r="BX40" i="1"/>
  <c r="CO103" i="1"/>
  <c r="CM89" i="1"/>
  <c r="D85" i="3"/>
  <c r="E80" i="3"/>
  <c r="E57" i="3"/>
  <c r="E64" i="3"/>
  <c r="E87" i="3"/>
  <c r="E71" i="3"/>
  <c r="E95" i="3"/>
  <c r="E70" i="3"/>
  <c r="E90" i="3"/>
  <c r="E54" i="3"/>
  <c r="D72" i="3"/>
  <c r="D68" i="3"/>
  <c r="AD56" i="3"/>
  <c r="AD60" i="3"/>
  <c r="F77" i="3"/>
  <c r="D73" i="3"/>
  <c r="D77" i="3"/>
  <c r="D57" i="3"/>
  <c r="D94" i="3"/>
  <c r="D92" i="3"/>
  <c r="D69" i="3"/>
  <c r="D90" i="3"/>
  <c r="D67" i="3"/>
  <c r="D95" i="3"/>
  <c r="AD73" i="3"/>
  <c r="AD67" i="3"/>
  <c r="AD66" i="3"/>
  <c r="AD70" i="3"/>
  <c r="AD65" i="3"/>
  <c r="AD86" i="3"/>
  <c r="AD89" i="3"/>
  <c r="AD57" i="3"/>
  <c r="F85" i="3"/>
  <c r="F93" i="3"/>
  <c r="F49" i="3"/>
  <c r="F79" i="3"/>
  <c r="F88" i="3"/>
  <c r="F83" i="3"/>
  <c r="F69" i="3"/>
  <c r="F62" i="3"/>
  <c r="E89" i="3"/>
  <c r="E58" i="3"/>
  <c r="AD97" i="3"/>
  <c r="F73" i="3"/>
  <c r="F57" i="3"/>
  <c r="G65" i="3"/>
  <c r="G80" i="3"/>
  <c r="G55" i="3"/>
  <c r="G86" i="3"/>
  <c r="G71" i="3"/>
  <c r="G58" i="3"/>
  <c r="G77" i="3"/>
  <c r="G56" i="3"/>
  <c r="G79" i="3"/>
  <c r="G64" i="3"/>
  <c r="G93" i="3"/>
  <c r="F90" i="3"/>
  <c r="E85" i="3"/>
  <c r="E67" i="3"/>
  <c r="E55" i="3"/>
  <c r="E61" i="3"/>
  <c r="E83" i="3"/>
  <c r="E69" i="3"/>
  <c r="E81" i="3"/>
  <c r="F59" i="3"/>
  <c r="E86" i="3"/>
  <c r="D56" i="3"/>
  <c r="D54" i="3"/>
  <c r="AD84" i="3"/>
  <c r="F56" i="3"/>
  <c r="F91" i="3"/>
  <c r="D93" i="3"/>
  <c r="D63" i="3"/>
  <c r="D84" i="3"/>
  <c r="D58" i="3"/>
  <c r="D83" i="3"/>
  <c r="D82" i="3"/>
  <c r="D74" i="3"/>
  <c r="D81" i="3"/>
  <c r="D70" i="3"/>
  <c r="AD69" i="3"/>
  <c r="AD78" i="3"/>
  <c r="AD63" i="3"/>
  <c r="AD72" i="3"/>
  <c r="AD61" i="3"/>
  <c r="AD87" i="3"/>
  <c r="AD77" i="3"/>
  <c r="AD54" i="3"/>
  <c r="F55" i="3"/>
  <c r="F81" i="3"/>
  <c r="F80" i="3"/>
  <c r="F87" i="3"/>
  <c r="F84" i="3"/>
  <c r="F71" i="3"/>
  <c r="F61" i="3"/>
  <c r="F89" i="3"/>
  <c r="E56" i="3"/>
  <c r="E96" i="3"/>
  <c r="AD90" i="3"/>
  <c r="F86" i="3"/>
  <c r="F60" i="3"/>
  <c r="G91" i="3"/>
  <c r="G57" i="3"/>
  <c r="G85" i="3"/>
  <c r="G75" i="3"/>
  <c r="G90" i="3"/>
  <c r="G76" i="3"/>
  <c r="G54" i="3"/>
  <c r="G81" i="3"/>
  <c r="G87" i="3"/>
  <c r="G67" i="3"/>
  <c r="G82" i="3"/>
  <c r="E97" i="3"/>
  <c r="E92" i="3"/>
  <c r="E59" i="3"/>
  <c r="E72" i="3"/>
  <c r="E68" i="3"/>
  <c r="D61" i="3"/>
  <c r="AD58" i="3"/>
  <c r="F66" i="3"/>
  <c r="D91" i="3"/>
  <c r="D78" i="3"/>
  <c r="D87" i="3"/>
  <c r="D75" i="3"/>
  <c r="AD95" i="3"/>
  <c r="AD82" i="3"/>
  <c r="AD68" i="3"/>
  <c r="F96" i="3"/>
  <c r="F47" i="3"/>
  <c r="F70" i="3"/>
  <c r="F76" i="3"/>
  <c r="E84" i="3"/>
  <c r="AD93" i="3"/>
  <c r="G74" i="3"/>
  <c r="G78" i="3"/>
  <c r="G72" i="3"/>
  <c r="G69" i="3"/>
  <c r="G70" i="3"/>
  <c r="AD62" i="3"/>
  <c r="E79" i="3"/>
  <c r="E94" i="3"/>
  <c r="E60" i="3"/>
  <c r="E93" i="3"/>
  <c r="E74" i="3"/>
  <c r="E65" i="3"/>
  <c r="E77" i="3"/>
  <c r="E76" i="3"/>
  <c r="F74" i="3"/>
  <c r="D64" i="3"/>
  <c r="D71" i="3"/>
  <c r="AD59" i="3"/>
  <c r="AD92" i="3"/>
  <c r="F72" i="3"/>
  <c r="F75" i="3"/>
  <c r="D86" i="3"/>
  <c r="D66" i="3"/>
  <c r="D79" i="3"/>
  <c r="D55" i="3"/>
  <c r="D97" i="3"/>
  <c r="D89" i="3"/>
  <c r="D59" i="3"/>
  <c r="D65" i="3"/>
  <c r="AD64" i="3"/>
  <c r="AD94" i="3"/>
  <c r="AD85" i="3"/>
  <c r="AD83" i="3"/>
  <c r="AD74" i="3"/>
  <c r="AD79" i="3"/>
  <c r="AD55" i="3"/>
  <c r="AD80" i="3"/>
  <c r="F58" i="3"/>
  <c r="F64" i="3"/>
  <c r="F95" i="3"/>
  <c r="F63" i="3"/>
  <c r="F54" i="3"/>
  <c r="F48" i="3"/>
  <c r="F68" i="3"/>
  <c r="F78" i="3"/>
  <c r="F65" i="3"/>
  <c r="E82" i="3"/>
  <c r="E78" i="3"/>
  <c r="AD71" i="3"/>
  <c r="F82" i="3"/>
  <c r="G66" i="3"/>
  <c r="G96" i="3"/>
  <c r="G60" i="3"/>
  <c r="G97" i="3"/>
  <c r="G84" i="3"/>
  <c r="G62" i="3"/>
  <c r="G92" i="3"/>
  <c r="G68" i="3"/>
  <c r="G63" i="3"/>
  <c r="G95" i="3"/>
  <c r="G88" i="3"/>
  <c r="E91" i="3"/>
  <c r="E73" i="3"/>
  <c r="E66" i="3"/>
  <c r="E63" i="3"/>
  <c r="E88" i="3"/>
  <c r="D60" i="3"/>
  <c r="AD88" i="3"/>
  <c r="D80" i="3"/>
  <c r="D76" i="3"/>
  <c r="D88" i="3"/>
  <c r="D96" i="3"/>
  <c r="D62" i="3"/>
  <c r="AD76" i="3"/>
  <c r="AD81" i="3"/>
  <c r="AD91" i="3"/>
  <c r="AD75" i="3"/>
  <c r="AD96" i="3"/>
  <c r="F50" i="3"/>
  <c r="F92" i="3"/>
  <c r="F97" i="3"/>
  <c r="F67" i="3"/>
  <c r="E62" i="3"/>
  <c r="E75" i="3"/>
  <c r="F94" i="3"/>
  <c r="G83" i="3"/>
  <c r="G89" i="3"/>
  <c r="G73" i="3"/>
  <c r="G94" i="3"/>
  <c r="G61" i="3"/>
  <c r="G59" i="3"/>
  <c r="V124" i="1" l="1"/>
  <c r="V14" i="1"/>
  <c r="W18" i="1" s="1"/>
  <c r="X18" i="1"/>
  <c r="HQ21" i="4"/>
  <c r="AK103" i="1" s="1"/>
  <c r="AL181" i="1"/>
  <c r="AM181" i="1" s="1"/>
  <c r="AL100" i="1"/>
  <c r="BJ189" i="1"/>
  <c r="BK189" i="1" s="1"/>
  <c r="BJ180" i="1"/>
  <c r="BK180" i="1" s="1"/>
  <c r="BJ170" i="1"/>
  <c r="BJ205" i="1" s="1"/>
  <c r="BK205" i="1" s="1"/>
  <c r="AJ150" i="1"/>
  <c r="AK150" i="1" s="1"/>
  <c r="AJ189" i="1"/>
  <c r="AK189" i="1" s="1"/>
  <c r="AJ153" i="1"/>
  <c r="AK153" i="1" s="1"/>
  <c r="AJ185" i="1"/>
  <c r="BJ153" i="1"/>
  <c r="BK153" i="1" s="1"/>
  <c r="AJ148" i="1"/>
  <c r="AK148" i="1" s="1"/>
  <c r="AL171" i="1"/>
  <c r="AL206" i="1" s="1"/>
  <c r="AM206" i="1" s="1"/>
  <c r="AL176" i="1"/>
  <c r="AM176" i="1" s="1"/>
  <c r="AL168" i="1"/>
  <c r="AM168" i="1" s="1"/>
  <c r="AL157" i="1"/>
  <c r="AL151" i="1"/>
  <c r="AM151" i="1" s="1"/>
  <c r="AL190" i="1"/>
  <c r="AM190" i="1" s="1"/>
  <c r="AL175" i="1"/>
  <c r="AM175" i="1" s="1"/>
  <c r="AL145" i="1"/>
  <c r="BJ185" i="1"/>
  <c r="BJ186" i="1"/>
  <c r="BJ173" i="1"/>
  <c r="BK173" i="1" s="1"/>
  <c r="BJ175" i="1"/>
  <c r="AJ176" i="1"/>
  <c r="AK176" i="1" s="1"/>
  <c r="AJ179" i="1"/>
  <c r="AJ209" i="1" s="1"/>
  <c r="AJ177" i="1"/>
  <c r="AK177" i="1" s="1"/>
  <c r="AL161" i="1"/>
  <c r="AM161" i="1" s="1"/>
  <c r="BJ181" i="1"/>
  <c r="BK181" i="1" s="1"/>
  <c r="AJ175" i="1"/>
  <c r="AK175" i="1" s="1"/>
  <c r="BJ150" i="1"/>
  <c r="BK150" i="1" s="1"/>
  <c r="AL159" i="1"/>
  <c r="AL189" i="1"/>
  <c r="AM189" i="1" s="1"/>
  <c r="BJ157" i="1"/>
  <c r="BJ171" i="1"/>
  <c r="BJ206" i="1" s="1"/>
  <c r="BK206" i="1" s="1"/>
  <c r="BJ190" i="1"/>
  <c r="AJ178" i="1"/>
  <c r="AK178" i="1" s="1"/>
  <c r="AJ168" i="1"/>
  <c r="AK168" i="1" s="1"/>
  <c r="AJ180" i="1"/>
  <c r="AK180" i="1" s="1"/>
  <c r="AL177" i="1"/>
  <c r="AM177" i="1" s="1"/>
  <c r="BJ145" i="1"/>
  <c r="AL148" i="1"/>
  <c r="AM148" i="1" s="1"/>
  <c r="BJ152" i="1"/>
  <c r="BK152" i="1" s="1"/>
  <c r="AL179" i="1"/>
  <c r="AL209" i="1" s="1"/>
  <c r="AM209" i="1" s="1"/>
  <c r="AL172" i="1"/>
  <c r="AM172" i="1" s="1"/>
  <c r="AL178" i="1"/>
  <c r="AM178" i="1" s="1"/>
  <c r="AL185" i="1"/>
  <c r="AL170" i="1"/>
  <c r="AL205" i="1" s="1"/>
  <c r="AM205" i="1" s="1"/>
  <c r="BJ166" i="1"/>
  <c r="BK166" i="1" s="1"/>
  <c r="BL228" i="1" s="1"/>
  <c r="BJ178" i="1"/>
  <c r="BK178" i="1" s="1"/>
  <c r="BJ161" i="1"/>
  <c r="BK161" i="1" s="1"/>
  <c r="BJ151" i="1"/>
  <c r="BK151" i="1" s="1"/>
  <c r="BJ168" i="1"/>
  <c r="BK168" i="1" s="1"/>
  <c r="BJ158" i="1"/>
  <c r="AJ159" i="1"/>
  <c r="AJ170" i="1"/>
  <c r="AJ205" i="1" s="1"/>
  <c r="AJ171" i="1"/>
  <c r="AJ186" i="1"/>
  <c r="AJ145" i="1"/>
  <c r="AJ172" i="1"/>
  <c r="AK172" i="1" s="1"/>
  <c r="AJ151" i="1"/>
  <c r="AK151" i="1" s="1"/>
  <c r="AL180" i="1"/>
  <c r="AM180" i="1" s="1"/>
  <c r="AL143" i="1"/>
  <c r="AM143" i="1" s="1"/>
  <c r="BJ172" i="1"/>
  <c r="BK172" i="1" s="1"/>
  <c r="AJ143" i="1"/>
  <c r="AK143" i="1" s="1"/>
  <c r="AL152" i="1"/>
  <c r="AM152" i="1" s="1"/>
  <c r="AL144" i="1"/>
  <c r="AM144" i="1" s="1"/>
  <c r="AL150" i="1"/>
  <c r="AM150" i="1" s="1"/>
  <c r="AL158" i="1"/>
  <c r="AL186" i="1"/>
  <c r="AL153" i="1"/>
  <c r="AM153" i="1" s="1"/>
  <c r="AL99" i="1"/>
  <c r="AL173" i="1"/>
  <c r="AM173" i="1" s="1"/>
  <c r="BJ144" i="1"/>
  <c r="BK144" i="1" s="1"/>
  <c r="BJ179" i="1"/>
  <c r="BJ209" i="1" s="1"/>
  <c r="BK209" i="1" s="1"/>
  <c r="BJ176" i="1"/>
  <c r="BK176" i="1" s="1"/>
  <c r="BJ159" i="1"/>
  <c r="BJ177" i="1"/>
  <c r="BK177" i="1" s="1"/>
  <c r="AJ190" i="1"/>
  <c r="AK190" i="1" s="1"/>
  <c r="AJ152" i="1"/>
  <c r="AK152" i="1" s="1"/>
  <c r="AJ158" i="1"/>
  <c r="AJ181" i="1"/>
  <c r="AK181" i="1" s="1"/>
  <c r="AJ144" i="1"/>
  <c r="AK144" i="1" s="1"/>
  <c r="AJ166" i="1"/>
  <c r="AK166" i="1" s="1"/>
  <c r="AL166" i="1"/>
  <c r="AM166" i="1" s="1"/>
  <c r="AM228" i="1" s="1"/>
  <c r="BJ148" i="1"/>
  <c r="BK148" i="1" s="1"/>
  <c r="BJ143" i="1"/>
  <c r="AJ157" i="1"/>
  <c r="AJ161" i="1"/>
  <c r="AK161" i="1" s="1"/>
  <c r="AJ173" i="1"/>
  <c r="AK173" i="1" s="1"/>
  <c r="AJ169" i="1"/>
  <c r="AK169" i="1" s="1"/>
  <c r="AJ163" i="1"/>
  <c r="AK163" i="1" s="1"/>
  <c r="AL163" i="1"/>
  <c r="AM163" i="1" s="1"/>
  <c r="BJ163" i="1"/>
  <c r="BK163" i="1" s="1"/>
  <c r="BJ169" i="1"/>
  <c r="AL169" i="1"/>
  <c r="II21" i="4"/>
  <c r="BC103" i="1" s="1"/>
  <c r="IY21" i="4"/>
  <c r="BS103" i="1" s="1"/>
  <c r="S36" i="1"/>
  <c r="S14" i="1" s="1"/>
  <c r="HV21" i="4"/>
  <c r="AP103" i="1" s="1"/>
  <c r="N278" i="1"/>
  <c r="F279" i="1"/>
  <c r="P279" i="1"/>
  <c r="IG8" i="4"/>
  <c r="W52" i="1"/>
  <c r="W53" i="1" s="1"/>
  <c r="J257" i="1"/>
  <c r="J36" i="1"/>
  <c r="L279" i="1"/>
  <c r="L220" i="1"/>
  <c r="L36" i="1"/>
  <c r="B278" i="1"/>
  <c r="J278" i="1"/>
  <c r="AL278" i="1"/>
  <c r="IU21" i="4"/>
  <c r="BO103" i="1" s="1"/>
  <c r="Q279" i="1"/>
  <c r="V214" i="1"/>
  <c r="IL15" i="4"/>
  <c r="IC14" i="4"/>
  <c r="I36" i="1"/>
  <c r="JE15" i="4"/>
  <c r="IJ21" i="4"/>
  <c r="BD103" i="1" s="1"/>
  <c r="IX7" i="4"/>
  <c r="JG15" i="4"/>
  <c r="JD21" i="4"/>
  <c r="BX103" i="1" s="1"/>
  <c r="E52" i="1"/>
  <c r="IF14" i="4"/>
  <c r="HX21" i="4"/>
  <c r="AR103" i="1" s="1"/>
  <c r="V52" i="1"/>
  <c r="V53" i="1" s="1"/>
  <c r="JE21" i="4"/>
  <c r="BY103" i="1" s="1"/>
  <c r="D220" i="1"/>
  <c r="D279" i="1"/>
  <c r="AM279" i="1"/>
  <c r="IW21" i="4"/>
  <c r="BQ103" i="1" s="1"/>
  <c r="AL279" i="1"/>
  <c r="N36" i="1"/>
  <c r="N14" i="1" s="1"/>
  <c r="T36" i="1"/>
  <c r="T14" i="1" s="1"/>
  <c r="H279" i="1"/>
  <c r="M52" i="1"/>
  <c r="JI14" i="4"/>
  <c r="HQ8" i="4"/>
  <c r="IG15" i="4"/>
  <c r="IF7" i="4"/>
  <c r="I278" i="1"/>
  <c r="U52" i="1"/>
  <c r="JC7" i="4"/>
  <c r="HY21" i="4"/>
  <c r="AS103" i="1" s="1"/>
  <c r="JC8" i="4"/>
  <c r="IL8" i="4"/>
  <c r="AJ59" i="1"/>
  <c r="HP14" i="4"/>
  <c r="D278" i="1"/>
  <c r="BX209" i="1"/>
  <c r="BY209" i="1" s="1"/>
  <c r="HZ21" i="4"/>
  <c r="AT103" i="1" s="1"/>
  <c r="HV7" i="4"/>
  <c r="ID15" i="4"/>
  <c r="BX206" i="1"/>
  <c r="BY206" i="1" s="1"/>
  <c r="HP15" i="4"/>
  <c r="B279" i="1"/>
  <c r="J52" i="1"/>
  <c r="HR8" i="4"/>
  <c r="IN7" i="4"/>
  <c r="IG7" i="4"/>
  <c r="HV14" i="4"/>
  <c r="IH21" i="4"/>
  <c r="BB103" i="1" s="1"/>
  <c r="JH7" i="4"/>
  <c r="IE14" i="4"/>
  <c r="IF21" i="4"/>
  <c r="AZ103" i="1" s="1"/>
  <c r="HP21" i="4"/>
  <c r="AJ103" i="1" s="1"/>
  <c r="IQ15" i="4"/>
  <c r="JD7" i="4"/>
  <c r="IR21" i="4"/>
  <c r="BL103" i="1" s="1"/>
  <c r="BL120" i="1" s="1"/>
  <c r="IZ7" i="4"/>
  <c r="IC21" i="4"/>
  <c r="AW103" i="1" s="1"/>
  <c r="IS15" i="4"/>
  <c r="IV14" i="4"/>
  <c r="IG21" i="4"/>
  <c r="BA103" i="1" s="1"/>
  <c r="JF15" i="4"/>
  <c r="IX14" i="4"/>
  <c r="IP21" i="4"/>
  <c r="BJ103" i="1" s="1"/>
  <c r="IC15" i="4"/>
  <c r="HY8" i="4"/>
  <c r="IZ21" i="4"/>
  <c r="BT103" i="1" s="1"/>
  <c r="IW14" i="4"/>
  <c r="IX15" i="4"/>
  <c r="II7" i="4"/>
  <c r="HZ14" i="4"/>
  <c r="JG21" i="4"/>
  <c r="CA103" i="1" s="1"/>
  <c r="IU15" i="4"/>
  <c r="IR14" i="4"/>
  <c r="IA21" i="4"/>
  <c r="AU103" i="1" s="1"/>
  <c r="IH15" i="4"/>
  <c r="IM21" i="4"/>
  <c r="BG103" i="1" s="1"/>
  <c r="IV15" i="4"/>
  <c r="JF21" i="4"/>
  <c r="BZ103" i="1" s="1"/>
  <c r="BZ120" i="1" s="1"/>
  <c r="BX187" i="1"/>
  <c r="BY235" i="1" s="1"/>
  <c r="IO21" i="4"/>
  <c r="BI103" i="1" s="1"/>
  <c r="BY154" i="1"/>
  <c r="AM278" i="1"/>
  <c r="HP8" i="4"/>
  <c r="IK8" i="4"/>
  <c r="HT21" i="4"/>
  <c r="AN103" i="1" s="1"/>
  <c r="HT8" i="4"/>
  <c r="IS7" i="4"/>
  <c r="IO15" i="4"/>
  <c r="HX7" i="4"/>
  <c r="HV15" i="4"/>
  <c r="IU8" i="4"/>
  <c r="JA21" i="4"/>
  <c r="BU103" i="1" s="1"/>
  <c r="IN8" i="4"/>
  <c r="HS7" i="4"/>
  <c r="JB8" i="4"/>
  <c r="IW8" i="4"/>
  <c r="IA14" i="4"/>
  <c r="JA7" i="4"/>
  <c r="II15" i="4"/>
  <c r="ID8" i="4"/>
  <c r="HS14" i="4"/>
  <c r="IE7" i="4"/>
  <c r="JI15" i="4"/>
  <c r="IP15" i="4"/>
  <c r="M36" i="1"/>
  <c r="M278" i="1"/>
  <c r="M279" i="1"/>
  <c r="R36" i="1"/>
  <c r="BX174" i="1"/>
  <c r="BX208" i="1" s="1"/>
  <c r="F220" i="1"/>
  <c r="BX146" i="1"/>
  <c r="BX118" i="1" s="1"/>
  <c r="HY7" i="4"/>
  <c r="F36" i="1"/>
  <c r="IL7" i="4"/>
  <c r="R220" i="1"/>
  <c r="R279" i="1"/>
  <c r="JG14" i="4"/>
  <c r="F278" i="1"/>
  <c r="V220" i="1"/>
  <c r="V279" i="1"/>
  <c r="JB21" i="4"/>
  <c r="BV103" i="1" s="1"/>
  <c r="N52" i="1"/>
  <c r="IQ8" i="4"/>
  <c r="HU8" i="4"/>
  <c r="IW7" i="4"/>
  <c r="IB15" i="4"/>
  <c r="B257" i="1"/>
  <c r="B36" i="1"/>
  <c r="B42" i="1" s="1"/>
  <c r="B43" i="1" s="1"/>
  <c r="AL257" i="1"/>
  <c r="BX205" i="1"/>
  <c r="BY205" i="1" s="1"/>
  <c r="CA124" i="1"/>
  <c r="CA125" i="1" s="1"/>
  <c r="BX257" i="1"/>
  <c r="JE14" i="4"/>
  <c r="Q52" i="1"/>
  <c r="O52" i="1"/>
  <c r="AM124" i="1"/>
  <c r="AM125" i="1" s="1"/>
  <c r="BX52" i="1"/>
  <c r="IM7" i="4"/>
  <c r="AM52" i="1"/>
  <c r="IP8" i="4"/>
  <c r="IB7" i="4"/>
  <c r="JA14" i="4"/>
  <c r="HX14" i="4"/>
  <c r="JF7" i="4"/>
  <c r="HT7" i="4"/>
  <c r="IR7" i="4"/>
  <c r="HX8" i="4"/>
  <c r="JH21" i="4"/>
  <c r="CB103" i="1" s="1"/>
  <c r="BX160" i="1"/>
  <c r="BY160" i="1" s="1"/>
  <c r="T52" i="1"/>
  <c r="IT14" i="4"/>
  <c r="HQ14" i="4"/>
  <c r="IL14" i="4"/>
  <c r="P52" i="1"/>
  <c r="H52" i="1"/>
  <c r="S52" i="1"/>
  <c r="HU21" i="4"/>
  <c r="AO103" i="1" s="1"/>
  <c r="HR7" i="4"/>
  <c r="IK15" i="4"/>
  <c r="IU14" i="4"/>
  <c r="HZ7" i="4"/>
  <c r="JI8" i="4"/>
  <c r="JD14" i="4"/>
  <c r="JB15" i="4"/>
  <c r="HW21" i="4"/>
  <c r="AQ103" i="1" s="1"/>
  <c r="C52" i="1"/>
  <c r="JE8" i="4"/>
  <c r="HY14" i="4"/>
  <c r="IB14" i="4"/>
  <c r="HU14" i="4"/>
  <c r="Q209" i="1"/>
  <c r="AL36" i="1"/>
  <c r="AL14" i="1" s="1"/>
  <c r="IN15" i="4"/>
  <c r="JI7" i="4"/>
  <c r="P278" i="1"/>
  <c r="H278" i="1"/>
  <c r="C278" i="1"/>
  <c r="IN14" i="4"/>
  <c r="IS21" i="4"/>
  <c r="BM103" i="1" s="1"/>
  <c r="F52" i="1"/>
  <c r="IE8" i="4"/>
  <c r="P209" i="1"/>
  <c r="IX21" i="4"/>
  <c r="BR103" i="1" s="1"/>
  <c r="HZ15" i="4"/>
  <c r="IT15" i="4"/>
  <c r="IZ14" i="4"/>
  <c r="BX182" i="1"/>
  <c r="BX211" i="1" s="1"/>
  <c r="IF15" i="4"/>
  <c r="IW15" i="4"/>
  <c r="IO14" i="4"/>
  <c r="IZ8" i="4"/>
  <c r="IA8" i="4"/>
  <c r="ID21" i="4"/>
  <c r="AX103" i="1" s="1"/>
  <c r="HT14" i="4"/>
  <c r="IQ21" i="4"/>
  <c r="BK103" i="1" s="1"/>
  <c r="IY15" i="4"/>
  <c r="V42" i="1"/>
  <c r="I52" i="1"/>
  <c r="IO7" i="4"/>
  <c r="IK7" i="4"/>
  <c r="IA15" i="4"/>
  <c r="IZ15" i="4"/>
  <c r="IY14" i="4"/>
  <c r="IL21" i="4"/>
  <c r="BF103" i="1" s="1"/>
  <c r="JG7" i="4"/>
  <c r="IE21" i="4"/>
  <c r="AY103" i="1" s="1"/>
  <c r="L52" i="1"/>
  <c r="HW8" i="4"/>
  <c r="IY7" i="4"/>
  <c r="IJ8" i="4"/>
  <c r="IG14" i="4"/>
  <c r="HY15" i="4"/>
  <c r="K52" i="1"/>
  <c r="BX278" i="1"/>
  <c r="IS14" i="4"/>
  <c r="D52" i="1"/>
  <c r="IY8" i="4"/>
  <c r="H36" i="1"/>
  <c r="H42" i="1" s="1"/>
  <c r="H43" i="1" s="1"/>
  <c r="IV21" i="4"/>
  <c r="BP103" i="1" s="1"/>
  <c r="HR15" i="4"/>
  <c r="IV8" i="4"/>
  <c r="IH8" i="4"/>
  <c r="R52" i="1"/>
  <c r="IT21" i="4"/>
  <c r="BN103" i="1" s="1"/>
  <c r="HS21" i="4"/>
  <c r="AM103" i="1" s="1"/>
  <c r="IV7" i="4"/>
  <c r="IO8" i="4"/>
  <c r="IN21" i="4"/>
  <c r="BH103" i="1" s="1"/>
  <c r="IK21" i="4"/>
  <c r="BE103" i="1" s="1"/>
  <c r="JI21" i="4"/>
  <c r="CC103" i="1" s="1"/>
  <c r="CC111" i="1" s="1"/>
  <c r="HR21" i="4"/>
  <c r="AL103" i="1" s="1"/>
  <c r="AJ52" i="1"/>
  <c r="AJ36" i="1"/>
  <c r="AJ14" i="1" s="1"/>
  <c r="W214" i="1"/>
  <c r="X37" i="1"/>
  <c r="W37" i="1"/>
  <c r="G52" i="1"/>
  <c r="C220" i="1"/>
  <c r="C279" i="1"/>
  <c r="G279" i="1"/>
  <c r="K279" i="1"/>
  <c r="HU7" i="4"/>
  <c r="O278" i="1"/>
  <c r="AK52" i="1"/>
  <c r="HX15" i="4"/>
  <c r="S220" i="1"/>
  <c r="S279" i="1"/>
  <c r="W279" i="1"/>
  <c r="W220" i="1"/>
  <c r="JE7" i="4"/>
  <c r="IJ15" i="4"/>
  <c r="IC8" i="4"/>
  <c r="II14" i="4"/>
  <c r="O36" i="1"/>
  <c r="O14" i="1" s="1"/>
  <c r="AM36" i="1"/>
  <c r="AM14" i="1" s="1"/>
  <c r="N279" i="1"/>
  <c r="BX154" i="1"/>
  <c r="X214" i="1"/>
  <c r="BY146" i="1"/>
  <c r="IJ14" i="4"/>
  <c r="JC15" i="4"/>
  <c r="P257" i="1"/>
  <c r="P36" i="1"/>
  <c r="P14" i="1" s="1"/>
  <c r="IA7" i="4"/>
  <c r="C257" i="1"/>
  <c r="C36" i="1"/>
  <c r="IB8" i="4"/>
  <c r="Q36" i="1"/>
  <c r="Q14" i="1" s="1"/>
  <c r="Q257" i="1"/>
  <c r="ID14" i="4"/>
  <c r="IE15" i="4"/>
  <c r="K36" i="1"/>
  <c r="JG8" i="4"/>
  <c r="JC14" i="4"/>
  <c r="HS15" i="4"/>
  <c r="JC21" i="4"/>
  <c r="BW103" i="1" s="1"/>
  <c r="R278" i="1"/>
  <c r="HP7" i="4"/>
  <c r="ID7" i="4"/>
  <c r="HW7" i="4"/>
  <c r="II8" i="4"/>
  <c r="T278" i="1"/>
  <c r="B52" i="1"/>
  <c r="JH8" i="4"/>
  <c r="HQ15" i="4"/>
  <c r="HZ8" i="4"/>
  <c r="IC7" i="4"/>
  <c r="IR15" i="4"/>
  <c r="V37" i="1"/>
  <c r="JA15" i="4"/>
  <c r="HW14" i="4"/>
  <c r="K278" i="1"/>
  <c r="AK36" i="1"/>
  <c r="AK14" i="1" s="1"/>
  <c r="AK257" i="1"/>
  <c r="HQ7" i="4"/>
  <c r="W42" i="1"/>
  <c r="HU15" i="4"/>
  <c r="G209" i="1"/>
  <c r="G36" i="1"/>
  <c r="JF8" i="4"/>
  <c r="HT15" i="4"/>
  <c r="G278" i="1"/>
  <c r="IX8" i="4"/>
  <c r="JA8" i="4"/>
  <c r="I279" i="1"/>
  <c r="IJ7" i="4"/>
  <c r="JB7" i="4"/>
  <c r="IT8" i="4"/>
  <c r="AL52" i="1"/>
  <c r="IM8" i="4"/>
  <c r="IQ14" i="4"/>
  <c r="IH14" i="4"/>
  <c r="IU7" i="4"/>
  <c r="IM14" i="4"/>
  <c r="IT7" i="4"/>
  <c r="JD15" i="4"/>
  <c r="O257" i="1"/>
  <c r="L278" i="1"/>
  <c r="T279" i="1"/>
  <c r="W124" i="1"/>
  <c r="O279" i="1"/>
  <c r="IS8" i="4"/>
  <c r="IP14" i="4"/>
  <c r="HR14" i="4"/>
  <c r="IQ7" i="4"/>
  <c r="IH7" i="4"/>
  <c r="JD8" i="4"/>
  <c r="IK14" i="4"/>
  <c r="JF14" i="4"/>
  <c r="IF8" i="4"/>
  <c r="IP7" i="4"/>
  <c r="HV8" i="4"/>
  <c r="HW15" i="4"/>
  <c r="Q278" i="1"/>
  <c r="U42" i="1"/>
  <c r="U124" i="1"/>
  <c r="BY166" i="1"/>
  <c r="BZ228" i="1" s="1"/>
  <c r="IM15" i="4"/>
  <c r="JH15" i="4"/>
  <c r="IB21" i="4"/>
  <c r="AV103" i="1" s="1"/>
  <c r="E257" i="1"/>
  <c r="E36" i="1"/>
  <c r="S278" i="1"/>
  <c r="U279" i="1"/>
  <c r="U220" i="1"/>
  <c r="HS8" i="4"/>
  <c r="J279" i="1"/>
  <c r="JH14" i="4"/>
  <c r="BX279" i="1"/>
  <c r="BX36" i="1"/>
  <c r="BX14" i="1" s="1"/>
  <c r="JB14" i="4"/>
  <c r="AJ63" i="1"/>
  <c r="IR8" i="4"/>
  <c r="D257" i="1"/>
  <c r="D36" i="1"/>
  <c r="CP103" i="1"/>
  <c r="CM58" i="1"/>
  <c r="CN89" i="1"/>
  <c r="CM91" i="1"/>
  <c r="V18" i="1" l="1"/>
  <c r="CM129" i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M130" i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U18" i="1"/>
  <c r="T18" i="1"/>
  <c r="R124" i="1"/>
  <c r="R14" i="1"/>
  <c r="S18" i="1" s="1"/>
  <c r="V43" i="1"/>
  <c r="O18" i="1"/>
  <c r="P18" i="1"/>
  <c r="Q18" i="1"/>
  <c r="AL42" i="1"/>
  <c r="AJ42" i="1"/>
  <c r="AJ54" i="1" s="1"/>
  <c r="AM42" i="1"/>
  <c r="AM43" i="1" s="1"/>
  <c r="CB18" i="1"/>
  <c r="BJ187" i="1"/>
  <c r="BK235" i="1" s="1"/>
  <c r="BJ160" i="1"/>
  <c r="BK154" i="1"/>
  <c r="BK143" i="1"/>
  <c r="BJ146" i="1"/>
  <c r="AJ187" i="1"/>
  <c r="AK235" i="1" s="1"/>
  <c r="AM154" i="1"/>
  <c r="AL187" i="1"/>
  <c r="AM235" i="1" s="1"/>
  <c r="BJ182" i="1"/>
  <c r="BJ211" i="1" s="1"/>
  <c r="BJ210" i="1" s="1"/>
  <c r="AL160" i="1"/>
  <c r="AM160" i="1" s="1"/>
  <c r="AM164" i="1" s="1"/>
  <c r="BK175" i="1"/>
  <c r="BJ154" i="1"/>
  <c r="AJ154" i="1"/>
  <c r="AL182" i="1"/>
  <c r="AL211" i="1" s="1"/>
  <c r="AL210" i="1" s="1"/>
  <c r="AJ228" i="1"/>
  <c r="AL146" i="1"/>
  <c r="AL154" i="1"/>
  <c r="AI222" i="1"/>
  <c r="AI224" i="1" s="1"/>
  <c r="AJ160" i="1"/>
  <c r="AK59" i="1" s="1"/>
  <c r="AJ174" i="1"/>
  <c r="AJ206" i="1"/>
  <c r="AK206" i="1" s="1"/>
  <c r="AK154" i="1"/>
  <c r="AJ146" i="1"/>
  <c r="AJ182" i="1"/>
  <c r="BK169" i="1"/>
  <c r="BJ174" i="1"/>
  <c r="AM169" i="1"/>
  <c r="AL174" i="1"/>
  <c r="IG20" i="4"/>
  <c r="BA105" i="1" s="1"/>
  <c r="BA134" i="1" s="1"/>
  <c r="HX20" i="4"/>
  <c r="AR105" i="1" s="1"/>
  <c r="AR134" i="1" s="1"/>
  <c r="B53" i="1"/>
  <c r="CB120" i="1"/>
  <c r="CB128" i="1"/>
  <c r="CB111" i="1"/>
  <c r="HP20" i="4"/>
  <c r="AJ105" i="1" s="1"/>
  <c r="IU20" i="4"/>
  <c r="BO105" i="1" s="1"/>
  <c r="BO134" i="1" s="1"/>
  <c r="ID20" i="4"/>
  <c r="AX105" i="1" s="1"/>
  <c r="AX134" i="1" s="1"/>
  <c r="IL19" i="4"/>
  <c r="BF104" i="1" s="1"/>
  <c r="BF133" i="1" s="1"/>
  <c r="JF19" i="4"/>
  <c r="BZ104" i="1" s="1"/>
  <c r="IF19" i="4"/>
  <c r="AZ104" i="1" s="1"/>
  <c r="AZ133" i="1" s="1"/>
  <c r="IL20" i="4"/>
  <c r="BF105" i="1" s="1"/>
  <c r="BF134" i="1" s="1"/>
  <c r="HR20" i="4"/>
  <c r="AL105" i="1" s="1"/>
  <c r="IX19" i="4"/>
  <c r="BR104" i="1" s="1"/>
  <c r="BR133" i="1" s="1"/>
  <c r="HS19" i="4"/>
  <c r="AM104" i="1" s="1"/>
  <c r="K214" i="1"/>
  <c r="S124" i="1"/>
  <c r="S42" i="1"/>
  <c r="J42" i="1"/>
  <c r="J43" i="1" s="1"/>
  <c r="J124" i="1"/>
  <c r="R37" i="1"/>
  <c r="L42" i="1"/>
  <c r="L124" i="1"/>
  <c r="M214" i="1"/>
  <c r="M42" i="1"/>
  <c r="M43" i="1" s="1"/>
  <c r="N37" i="1"/>
  <c r="BX120" i="1"/>
  <c r="IB19" i="4"/>
  <c r="AV104" i="1" s="1"/>
  <c r="AV133" i="1" s="1"/>
  <c r="JA19" i="4"/>
  <c r="BU104" i="1" s="1"/>
  <c r="BU133" i="1" s="1"/>
  <c r="HX19" i="4"/>
  <c r="AR104" i="1" s="1"/>
  <c r="AR133" i="1" s="1"/>
  <c r="JD19" i="4"/>
  <c r="BX104" i="1" s="1"/>
  <c r="BX121" i="1" s="1"/>
  <c r="JE20" i="4"/>
  <c r="BY105" i="1" s="1"/>
  <c r="BY134" i="1" s="1"/>
  <c r="IW20" i="4"/>
  <c r="BQ105" i="1" s="1"/>
  <c r="BQ134" i="1" s="1"/>
  <c r="II19" i="4"/>
  <c r="BC104" i="1" s="1"/>
  <c r="BC133" i="1" s="1"/>
  <c r="JC20" i="4"/>
  <c r="BW105" i="1" s="1"/>
  <c r="BW134" i="1" s="1"/>
  <c r="IA19" i="4"/>
  <c r="AU104" i="1" s="1"/>
  <c r="AU133" i="1" s="1"/>
  <c r="JC19" i="4"/>
  <c r="BW104" i="1" s="1"/>
  <c r="BW133" i="1" s="1"/>
  <c r="II20" i="4"/>
  <c r="BC105" i="1" s="1"/>
  <c r="BC134" i="1" s="1"/>
  <c r="IC19" i="4"/>
  <c r="AW104" i="1" s="1"/>
  <c r="AW133" i="1" s="1"/>
  <c r="IS20" i="4"/>
  <c r="BM105" i="1" s="1"/>
  <c r="BM134" i="1" s="1"/>
  <c r="E53" i="1"/>
  <c r="IR19" i="4"/>
  <c r="BL104" i="1" s="1"/>
  <c r="IH20" i="4"/>
  <c r="BB105" i="1" s="1"/>
  <c r="BB134" i="1" s="1"/>
  <c r="P214" i="1"/>
  <c r="JG20" i="4"/>
  <c r="CA105" i="1" s="1"/>
  <c r="HQ20" i="4"/>
  <c r="AK105" i="1" s="1"/>
  <c r="HT20" i="4"/>
  <c r="AN105" i="1" s="1"/>
  <c r="AN134" i="1" s="1"/>
  <c r="HV20" i="4"/>
  <c r="AP105" i="1" s="1"/>
  <c r="AP134" i="1" s="1"/>
  <c r="JH19" i="4"/>
  <c r="CB104" i="1" s="1"/>
  <c r="I42" i="1"/>
  <c r="I124" i="1"/>
  <c r="J37" i="1"/>
  <c r="J214" i="1"/>
  <c r="N124" i="1"/>
  <c r="N42" i="1"/>
  <c r="U37" i="1"/>
  <c r="T214" i="1"/>
  <c r="T42" i="1"/>
  <c r="U214" i="1"/>
  <c r="CA120" i="1"/>
  <c r="CA128" i="1"/>
  <c r="IO20" i="4"/>
  <c r="BI105" i="1" s="1"/>
  <c r="BI134" i="1" s="1"/>
  <c r="HY20" i="4"/>
  <c r="AS105" i="1" s="1"/>
  <c r="AS134" i="1" s="1"/>
  <c r="IN19" i="4"/>
  <c r="BH104" i="1" s="1"/>
  <c r="BH133" i="1" s="1"/>
  <c r="JI19" i="4"/>
  <c r="CC104" i="1" s="1"/>
  <c r="O42" i="1"/>
  <c r="D53" i="1"/>
  <c r="IM20" i="4"/>
  <c r="BG105" i="1" s="1"/>
  <c r="BG134" i="1" s="1"/>
  <c r="T37" i="1"/>
  <c r="T124" i="1"/>
  <c r="JB20" i="4"/>
  <c r="BV105" i="1" s="1"/>
  <c r="BV134" i="1" s="1"/>
  <c r="BX155" i="1"/>
  <c r="BX274" i="1"/>
  <c r="IV19" i="4"/>
  <c r="BP104" i="1" s="1"/>
  <c r="BP133" i="1" s="1"/>
  <c r="IS19" i="4"/>
  <c r="BM104" i="1" s="1"/>
  <c r="BM133" i="1" s="1"/>
  <c r="BX210" i="1"/>
  <c r="O124" i="1"/>
  <c r="O37" i="1"/>
  <c r="IX20" i="4"/>
  <c r="BR105" i="1" s="1"/>
  <c r="BR134" i="1" s="1"/>
  <c r="IC20" i="4"/>
  <c r="AW105" i="1" s="1"/>
  <c r="AW134" i="1" s="1"/>
  <c r="BY59" i="1"/>
  <c r="HT19" i="4"/>
  <c r="AN104" i="1" s="1"/>
  <c r="AN133" i="1" s="1"/>
  <c r="JI20" i="4"/>
  <c r="CC105" i="1" s="1"/>
  <c r="C53" i="1"/>
  <c r="BY155" i="1"/>
  <c r="V54" i="1"/>
  <c r="BZ275" i="1"/>
  <c r="BZ277" i="1" s="1"/>
  <c r="BZ232" i="1"/>
  <c r="BX207" i="1"/>
  <c r="HR19" i="4"/>
  <c r="AL104" i="1" s="1"/>
  <c r="B54" i="1"/>
  <c r="B55" i="1" s="1"/>
  <c r="HZ19" i="4"/>
  <c r="AT104" i="1" s="1"/>
  <c r="AT133" i="1" s="1"/>
  <c r="HP19" i="4"/>
  <c r="AJ104" i="1" s="1"/>
  <c r="IJ20" i="4"/>
  <c r="BD105" i="1" s="1"/>
  <c r="BD134" i="1" s="1"/>
  <c r="R214" i="1"/>
  <c r="JF20" i="4"/>
  <c r="BZ105" i="1" s="1"/>
  <c r="HV19" i="4"/>
  <c r="AP104" i="1" s="1"/>
  <c r="AP133" i="1" s="1"/>
  <c r="CC128" i="1"/>
  <c r="JH20" i="4"/>
  <c r="CB105" i="1" s="1"/>
  <c r="HU20" i="4"/>
  <c r="AO105" i="1" s="1"/>
  <c r="AO134" i="1" s="1"/>
  <c r="JA20" i="4"/>
  <c r="BU105" i="1" s="1"/>
  <c r="BU134" i="1" s="1"/>
  <c r="ID19" i="4"/>
  <c r="AX104" i="1" s="1"/>
  <c r="AX133" i="1" s="1"/>
  <c r="BX164" i="1"/>
  <c r="IV20" i="4"/>
  <c r="BP105" i="1" s="1"/>
  <c r="BP134" i="1" s="1"/>
  <c r="IZ19" i="4"/>
  <c r="BT104" i="1" s="1"/>
  <c r="BT133" i="1" s="1"/>
  <c r="IP20" i="4"/>
  <c r="BJ105" i="1" s="1"/>
  <c r="BJ134" i="1" s="1"/>
  <c r="IE19" i="4"/>
  <c r="AY104" i="1" s="1"/>
  <c r="AY133" i="1" s="1"/>
  <c r="CC120" i="1"/>
  <c r="IG19" i="4"/>
  <c r="BA104" i="1" s="1"/>
  <c r="BA133" i="1" s="1"/>
  <c r="IN20" i="4"/>
  <c r="BH105" i="1" s="1"/>
  <c r="BH134" i="1" s="1"/>
  <c r="IK20" i="4"/>
  <c r="BE105" i="1" s="1"/>
  <c r="BE134" i="1" s="1"/>
  <c r="IQ20" i="4"/>
  <c r="BK105" i="1" s="1"/>
  <c r="BK134" i="1" s="1"/>
  <c r="BY164" i="1"/>
  <c r="BZ229" i="1" s="1"/>
  <c r="BZ227" i="1" s="1"/>
  <c r="BZ59" i="1"/>
  <c r="AM53" i="1"/>
  <c r="IP19" i="4"/>
  <c r="BJ104" i="1" s="1"/>
  <c r="BJ133" i="1" s="1"/>
  <c r="IE20" i="4"/>
  <c r="AY105" i="1" s="1"/>
  <c r="AY134" i="1" s="1"/>
  <c r="IY19" i="4"/>
  <c r="BS104" i="1" s="1"/>
  <c r="BS133" i="1" s="1"/>
  <c r="JG19" i="4"/>
  <c r="CA104" i="1" s="1"/>
  <c r="IT20" i="4"/>
  <c r="BN105" i="1" s="1"/>
  <c r="BN134" i="1" s="1"/>
  <c r="IW19" i="4"/>
  <c r="BQ104" i="1" s="1"/>
  <c r="BQ133" i="1" s="1"/>
  <c r="IY20" i="4"/>
  <c r="BS105" i="1" s="1"/>
  <c r="BS134" i="1" s="1"/>
  <c r="IF20" i="4"/>
  <c r="AZ105" i="1" s="1"/>
  <c r="AZ134" i="1" s="1"/>
  <c r="IU19" i="4"/>
  <c r="BO104" i="1" s="1"/>
  <c r="BO133" i="1" s="1"/>
  <c r="BX183" i="1"/>
  <c r="IQ19" i="4"/>
  <c r="BK104" i="1" s="1"/>
  <c r="BK133" i="1" s="1"/>
  <c r="IJ19" i="4"/>
  <c r="BD104" i="1" s="1"/>
  <c r="BD133" i="1" s="1"/>
  <c r="IZ20" i="4"/>
  <c r="BT105" i="1" s="1"/>
  <c r="BT134" i="1" s="1"/>
  <c r="IO19" i="4"/>
  <c r="BI104" i="1" s="1"/>
  <c r="BI133" i="1" s="1"/>
  <c r="HZ20" i="4"/>
  <c r="AT105" i="1" s="1"/>
  <c r="AT134" i="1" s="1"/>
  <c r="HY19" i="4"/>
  <c r="AS104" i="1" s="1"/>
  <c r="AS133" i="1" s="1"/>
  <c r="IB20" i="4"/>
  <c r="AV105" i="1" s="1"/>
  <c r="AV134" i="1" s="1"/>
  <c r="M37" i="1"/>
  <c r="R42" i="1"/>
  <c r="I214" i="1"/>
  <c r="IM19" i="4"/>
  <c r="BG104" i="1" s="1"/>
  <c r="BG133" i="1" s="1"/>
  <c r="HW19" i="4"/>
  <c r="AQ104" i="1" s="1"/>
  <c r="AQ133" i="1" s="1"/>
  <c r="HS20" i="4"/>
  <c r="AM105" i="1" s="1"/>
  <c r="JB19" i="4"/>
  <c r="BV104" i="1" s="1"/>
  <c r="BV133" i="1" s="1"/>
  <c r="HW20" i="4"/>
  <c r="AQ105" i="1" s="1"/>
  <c r="AQ134" i="1" s="1"/>
  <c r="I37" i="1"/>
  <c r="AL53" i="1"/>
  <c r="H124" i="1"/>
  <c r="HU19" i="4"/>
  <c r="AO104" i="1" s="1"/>
  <c r="AO133" i="1" s="1"/>
  <c r="HQ19" i="4"/>
  <c r="AK104" i="1" s="1"/>
  <c r="JE19" i="4"/>
  <c r="BY104" i="1" s="1"/>
  <c r="F124" i="1"/>
  <c r="F42" i="1"/>
  <c r="F43" i="1" s="1"/>
  <c r="IR20" i="4"/>
  <c r="BL105" i="1" s="1"/>
  <c r="BL122" i="1" s="1"/>
  <c r="S37" i="1"/>
  <c r="S214" i="1"/>
  <c r="M124" i="1"/>
  <c r="N214" i="1"/>
  <c r="IK19" i="4"/>
  <c r="BE104" i="1" s="1"/>
  <c r="BE133" i="1" s="1"/>
  <c r="JD20" i="4"/>
  <c r="BX105" i="1" s="1"/>
  <c r="BX134" i="1" s="1"/>
  <c r="IH19" i="4"/>
  <c r="BB104" i="1" s="1"/>
  <c r="BB133" i="1" s="1"/>
  <c r="H37" i="1"/>
  <c r="IA20" i="4"/>
  <c r="AU105" i="1" s="1"/>
  <c r="AU134" i="1" s="1"/>
  <c r="IT19" i="4"/>
  <c r="BN104" i="1" s="1"/>
  <c r="BN133" i="1" s="1"/>
  <c r="AM128" i="1"/>
  <c r="BX212" i="1"/>
  <c r="CB215" i="1" s="1"/>
  <c r="AJ53" i="1"/>
  <c r="AK38" i="1"/>
  <c r="X44" i="1"/>
  <c r="W43" i="1"/>
  <c r="W54" i="1"/>
  <c r="BY118" i="1"/>
  <c r="BY233" i="1"/>
  <c r="BZ233" i="1"/>
  <c r="BY38" i="1"/>
  <c r="CB37" i="1"/>
  <c r="CC214" i="1"/>
  <c r="BX42" i="1"/>
  <c r="E214" i="1"/>
  <c r="E124" i="1"/>
  <c r="E37" i="1"/>
  <c r="F214" i="1"/>
  <c r="F37" i="1"/>
  <c r="E42" i="1"/>
  <c r="U43" i="1"/>
  <c r="V44" i="1"/>
  <c r="G124" i="1"/>
  <c r="G42" i="1"/>
  <c r="G214" i="1"/>
  <c r="G37" i="1"/>
  <c r="AL228" i="1"/>
  <c r="AK228" i="1"/>
  <c r="C42" i="1"/>
  <c r="C214" i="1"/>
  <c r="C37" i="1"/>
  <c r="H214" i="1"/>
  <c r="BK228" i="1"/>
  <c r="BX53" i="1"/>
  <c r="AL38" i="1"/>
  <c r="AK42" i="1"/>
  <c r="K37" i="1"/>
  <c r="K124" i="1"/>
  <c r="K42" i="1"/>
  <c r="L214" i="1"/>
  <c r="Q214" i="1"/>
  <c r="Q42" i="1"/>
  <c r="Q124" i="1"/>
  <c r="Q37" i="1"/>
  <c r="AM38" i="1"/>
  <c r="P124" i="1"/>
  <c r="P42" i="1"/>
  <c r="BX194" i="1"/>
  <c r="BY232" i="1"/>
  <c r="P37" i="1"/>
  <c r="O214" i="1"/>
  <c r="AM251" i="1"/>
  <c r="BY275" i="1"/>
  <c r="D214" i="1"/>
  <c r="D37" i="1"/>
  <c r="D42" i="1"/>
  <c r="BY228" i="1"/>
  <c r="L37" i="1"/>
  <c r="AK53" i="1"/>
  <c r="W44" i="1"/>
  <c r="AB103" i="1"/>
  <c r="CQ103" i="1"/>
  <c r="AC166" i="1"/>
  <c r="CN91" i="1"/>
  <c r="CO89" i="1"/>
  <c r="AL54" i="1" l="1"/>
  <c r="AM54" i="1"/>
  <c r="AM57" i="1" s="1"/>
  <c r="AM45" i="1"/>
  <c r="AJ155" i="1"/>
  <c r="R18" i="1"/>
  <c r="S43" i="1"/>
  <c r="O43" i="1"/>
  <c r="Q43" i="1"/>
  <c r="AL43" i="1"/>
  <c r="AJ43" i="1"/>
  <c r="BK275" i="1"/>
  <c r="AK232" i="1"/>
  <c r="AM275" i="1"/>
  <c r="BK160" i="1"/>
  <c r="BJ164" i="1"/>
  <c r="BJ272" i="1" s="1"/>
  <c r="BL232" i="1"/>
  <c r="BL275" i="1"/>
  <c r="BJ118" i="1"/>
  <c r="BJ274" i="1"/>
  <c r="AJ194" i="1"/>
  <c r="AK63" i="1" s="1"/>
  <c r="AJ232" i="1"/>
  <c r="AM59" i="1"/>
  <c r="AL164" i="1"/>
  <c r="AL118" i="1"/>
  <c r="AL122" i="1" s="1"/>
  <c r="AL274" i="1"/>
  <c r="AL232" i="1"/>
  <c r="AM232" i="1"/>
  <c r="AJ223" i="1"/>
  <c r="AJ211" i="1"/>
  <c r="AK160" i="1"/>
  <c r="AL194" i="1"/>
  <c r="AJ183" i="1"/>
  <c r="BJ155" i="1"/>
  <c r="BJ194" i="1"/>
  <c r="BJ135" i="1" s="1"/>
  <c r="AJ164" i="1"/>
  <c r="BK232" i="1"/>
  <c r="AL275" i="1"/>
  <c r="AL155" i="1"/>
  <c r="AJ222" i="1"/>
  <c r="AJ208" i="1"/>
  <c r="BJ208" i="1"/>
  <c r="BJ183" i="1"/>
  <c r="AL208" i="1"/>
  <c r="AL183" i="1"/>
  <c r="AL134" i="1"/>
  <c r="AM129" i="1"/>
  <c r="AM133" i="1"/>
  <c r="L43" i="1"/>
  <c r="M44" i="1"/>
  <c r="BZ121" i="1"/>
  <c r="BZ115" i="1"/>
  <c r="BZ133" i="1"/>
  <c r="BZ136" i="1" s="1"/>
  <c r="AM134" i="1"/>
  <c r="AM130" i="1"/>
  <c r="S44" i="1"/>
  <c r="K44" i="1"/>
  <c r="I43" i="1"/>
  <c r="I44" i="1"/>
  <c r="J44" i="1"/>
  <c r="BX272" i="1"/>
  <c r="BY229" i="1"/>
  <c r="BY227" i="1" s="1"/>
  <c r="BX115" i="1"/>
  <c r="BX133" i="1"/>
  <c r="BZ231" i="1"/>
  <c r="BL133" i="1"/>
  <c r="BL136" i="1" s="1"/>
  <c r="BL121" i="1"/>
  <c r="CA122" i="1"/>
  <c r="CA134" i="1"/>
  <c r="CA130" i="1"/>
  <c r="CB112" i="1"/>
  <c r="CB129" i="1"/>
  <c r="CB121" i="1"/>
  <c r="CB133" i="1"/>
  <c r="CB136" i="1" s="1"/>
  <c r="CB139" i="1" s="1"/>
  <c r="N43" i="1"/>
  <c r="N44" i="1"/>
  <c r="T44" i="1"/>
  <c r="U44" i="1"/>
  <c r="T43" i="1"/>
  <c r="CC121" i="1"/>
  <c r="CC133" i="1"/>
  <c r="CC129" i="1"/>
  <c r="CC112" i="1"/>
  <c r="CF116" i="1" s="1"/>
  <c r="CC122" i="1"/>
  <c r="CC130" i="1"/>
  <c r="CC134" i="1"/>
  <c r="V60" i="1"/>
  <c r="V64" i="1" s="1"/>
  <c r="V138" i="1"/>
  <c r="V258" i="1"/>
  <c r="V259" i="1" s="1"/>
  <c r="AL133" i="1"/>
  <c r="BZ134" i="1"/>
  <c r="BZ137" i="1" s="1"/>
  <c r="BZ122" i="1"/>
  <c r="CB122" i="1"/>
  <c r="CB134" i="1"/>
  <c r="CB137" i="1" s="1"/>
  <c r="CB140" i="1" s="1"/>
  <c r="O44" i="1"/>
  <c r="P44" i="1"/>
  <c r="CC113" i="1"/>
  <c r="V55" i="1"/>
  <c r="B138" i="1"/>
  <c r="BY231" i="1"/>
  <c r="R43" i="1"/>
  <c r="BX122" i="1"/>
  <c r="CB130" i="1"/>
  <c r="BL134" i="1"/>
  <c r="BL137" i="1" s="1"/>
  <c r="CB113" i="1"/>
  <c r="BX191" i="1"/>
  <c r="BX192" i="1" s="1"/>
  <c r="CA129" i="1"/>
  <c r="CA133" i="1"/>
  <c r="CA121" i="1"/>
  <c r="BY133" i="1"/>
  <c r="BY115" i="1"/>
  <c r="AJ55" i="1"/>
  <c r="AJ60" i="1"/>
  <c r="AJ64" i="1" s="1"/>
  <c r="AJ258" i="1"/>
  <c r="AJ259" i="1" s="1"/>
  <c r="D43" i="1"/>
  <c r="D54" i="1"/>
  <c r="E44" i="1"/>
  <c r="BX135" i="1"/>
  <c r="BY63" i="1"/>
  <c r="BX43" i="1"/>
  <c r="CB44" i="1"/>
  <c r="BY45" i="1"/>
  <c r="BX54" i="1"/>
  <c r="R44" i="1"/>
  <c r="Q44" i="1"/>
  <c r="P43" i="1"/>
  <c r="C44" i="1"/>
  <c r="C54" i="1"/>
  <c r="D44" i="1"/>
  <c r="C43" i="1"/>
  <c r="AL45" i="1"/>
  <c r="AK54" i="1"/>
  <c r="AK43" i="1"/>
  <c r="AK45" i="1"/>
  <c r="BY120" i="1"/>
  <c r="BY121" i="1"/>
  <c r="BY122" i="1"/>
  <c r="W258" i="1"/>
  <c r="W259" i="1" s="1"/>
  <c r="X56" i="1"/>
  <c r="X276" i="1"/>
  <c r="W60" i="1"/>
  <c r="W64" i="1" s="1"/>
  <c r="W56" i="1"/>
  <c r="W55" i="1"/>
  <c r="W138" i="1"/>
  <c r="W276" i="1"/>
  <c r="K43" i="1"/>
  <c r="L44" i="1"/>
  <c r="G43" i="1"/>
  <c r="H44" i="1"/>
  <c r="G44" i="1"/>
  <c r="E54" i="1"/>
  <c r="E55" i="1" s="1"/>
  <c r="F44" i="1"/>
  <c r="E43" i="1"/>
  <c r="CM220" i="1"/>
  <c r="CM158" i="1"/>
  <c r="CM160" i="1" s="1"/>
  <c r="CM164" i="1" s="1"/>
  <c r="CM229" i="1" s="1"/>
  <c r="CM227" i="1" s="1"/>
  <c r="CR103" i="1"/>
  <c r="AC228" i="1"/>
  <c r="AB175" i="1"/>
  <c r="AB143" i="1"/>
  <c r="CO91" i="1"/>
  <c r="CP89" i="1"/>
  <c r="CA251" i="1"/>
  <c r="AM55" i="1" l="1"/>
  <c r="AL258" i="1"/>
  <c r="AL259" i="1" s="1"/>
  <c r="AM276" i="1"/>
  <c r="AL60" i="1"/>
  <c r="AL64" i="1" s="1"/>
  <c r="AM258" i="1"/>
  <c r="AM259" i="1" s="1"/>
  <c r="AM60" i="1"/>
  <c r="AM64" i="1" s="1"/>
  <c r="AL55" i="1"/>
  <c r="AJ191" i="1"/>
  <c r="AJ192" i="1" s="1"/>
  <c r="AJ224" i="1"/>
  <c r="AL191" i="1"/>
  <c r="AL192" i="1" s="1"/>
  <c r="BL59" i="1"/>
  <c r="BK164" i="1"/>
  <c r="BL229" i="1" s="1"/>
  <c r="BL227" i="1" s="1"/>
  <c r="BJ120" i="1"/>
  <c r="BJ121" i="1"/>
  <c r="BJ122" i="1"/>
  <c r="AM229" i="1"/>
  <c r="AM227" i="1" s="1"/>
  <c r="AL272" i="1"/>
  <c r="AK164" i="1"/>
  <c r="AL59" i="1"/>
  <c r="BJ136" i="1"/>
  <c r="BJ137" i="1"/>
  <c r="AL120" i="1"/>
  <c r="AL121" i="1"/>
  <c r="AL135" i="1"/>
  <c r="AM63" i="1"/>
  <c r="AJ229" i="1"/>
  <c r="AJ227" i="1" s="1"/>
  <c r="BJ212" i="1"/>
  <c r="BJ207" i="1"/>
  <c r="AL207" i="1"/>
  <c r="AL212" i="1"/>
  <c r="CE116" i="1"/>
  <c r="AL276" i="1"/>
  <c r="AL277" i="1" s="1"/>
  <c r="AM252" i="1"/>
  <c r="V67" i="1"/>
  <c r="V66" i="1"/>
  <c r="AJ67" i="1"/>
  <c r="AJ66" i="1"/>
  <c r="BX136" i="1"/>
  <c r="BX137" i="1"/>
  <c r="D55" i="1"/>
  <c r="D60" i="1"/>
  <c r="D64" i="1" s="1"/>
  <c r="D258" i="1"/>
  <c r="D259" i="1" s="1"/>
  <c r="D276" i="1"/>
  <c r="E56" i="1"/>
  <c r="D138" i="1"/>
  <c r="W67" i="1"/>
  <c r="W66" i="1"/>
  <c r="C276" i="1"/>
  <c r="C55" i="1"/>
  <c r="D56" i="1"/>
  <c r="C56" i="1"/>
  <c r="AK258" i="1"/>
  <c r="AK259" i="1" s="1"/>
  <c r="AL57" i="1"/>
  <c r="AK55" i="1"/>
  <c r="AK60" i="1"/>
  <c r="AK64" i="1" s="1"/>
  <c r="AM138" i="1"/>
  <c r="AK57" i="1"/>
  <c r="BX55" i="1"/>
  <c r="BX60" i="1"/>
  <c r="CB56" i="1"/>
  <c r="CA138" i="1"/>
  <c r="BX258" i="1"/>
  <c r="BX259" i="1" s="1"/>
  <c r="BY57" i="1"/>
  <c r="BY276" i="1"/>
  <c r="BY277" i="1" s="1"/>
  <c r="CN58" i="1"/>
  <c r="CS103" i="1"/>
  <c r="AB189" i="1"/>
  <c r="CP91" i="1"/>
  <c r="CQ89" i="1"/>
  <c r="AC143" i="1"/>
  <c r="AC175" i="1"/>
  <c r="CB251" i="1"/>
  <c r="BQ1" i="1"/>
  <c r="BR1" i="1" s="1"/>
  <c r="BS1" i="1" s="1"/>
  <c r="BT1" i="1" s="1"/>
  <c r="AM277" i="1" l="1"/>
  <c r="AM67" i="1"/>
  <c r="AM68" i="1" s="1"/>
  <c r="AM271" i="1" s="1"/>
  <c r="AM66" i="1"/>
  <c r="AL67" i="1"/>
  <c r="AL66" i="1"/>
  <c r="AK229" i="1"/>
  <c r="AK227" i="1" s="1"/>
  <c r="AL229" i="1"/>
  <c r="AL227" i="1" s="1"/>
  <c r="AL137" i="1"/>
  <c r="AL136" i="1"/>
  <c r="V68" i="1"/>
  <c r="V271" i="1" s="1"/>
  <c r="V74" i="1"/>
  <c r="AJ68" i="1"/>
  <c r="AJ74" i="1"/>
  <c r="AJ260" i="1"/>
  <c r="AM70" i="1"/>
  <c r="AL74" i="1"/>
  <c r="BX64" i="1"/>
  <c r="CA81" i="1"/>
  <c r="AK67" i="1"/>
  <c r="AK66" i="1"/>
  <c r="D67" i="1"/>
  <c r="D66" i="1"/>
  <c r="W74" i="1"/>
  <c r="W78" i="1" s="1"/>
  <c r="W260" i="1"/>
  <c r="W68" i="1"/>
  <c r="W271" i="1" s="1"/>
  <c r="W69" i="1"/>
  <c r="X69" i="1"/>
  <c r="CN158" i="1"/>
  <c r="CN160" i="1" s="1"/>
  <c r="CO58" i="1" s="1"/>
  <c r="CT103" i="1"/>
  <c r="AB163" i="1"/>
  <c r="AD175" i="1"/>
  <c r="AE175" i="1"/>
  <c r="AD143" i="1"/>
  <c r="AE143" i="1"/>
  <c r="CQ91" i="1"/>
  <c r="CR89" i="1"/>
  <c r="AC189" i="1"/>
  <c r="BU1" i="1"/>
  <c r="Q53" i="1"/>
  <c r="P53" i="1"/>
  <c r="O53" i="1"/>
  <c r="I53" i="1"/>
  <c r="H53" i="1"/>
  <c r="G53" i="1"/>
  <c r="U53" i="1"/>
  <c r="T53" i="1"/>
  <c r="S53" i="1"/>
  <c r="R53" i="1"/>
  <c r="N53" i="1"/>
  <c r="M53" i="1"/>
  <c r="L53" i="1"/>
  <c r="K53" i="1"/>
  <c r="J53" i="1"/>
  <c r="F53" i="1"/>
  <c r="AL260" i="1" l="1"/>
  <c r="AL68" i="1"/>
  <c r="AL271" i="1" s="1"/>
  <c r="AJ219" i="1"/>
  <c r="AJ221" i="1" s="1"/>
  <c r="AJ225" i="1" s="1"/>
  <c r="AJ239" i="1" s="1"/>
  <c r="AJ233" i="1"/>
  <c r="AJ231" i="1" s="1"/>
  <c r="AJ78" i="1"/>
  <c r="AJ92" i="1"/>
  <c r="AK260" i="1"/>
  <c r="AK74" i="1"/>
  <c r="AK145" i="1" s="1"/>
  <c r="AK146" i="1" s="1"/>
  <c r="AK155" i="1" s="1"/>
  <c r="AK68" i="1"/>
  <c r="AK70" i="1"/>
  <c r="AL70" i="1"/>
  <c r="AL219" i="1"/>
  <c r="AL221" i="1" s="1"/>
  <c r="AL92" i="1"/>
  <c r="AL78" i="1"/>
  <c r="D260" i="1"/>
  <c r="D68" i="1"/>
  <c r="D74" i="1"/>
  <c r="BX66" i="1"/>
  <c r="BX67" i="1"/>
  <c r="CO220" i="1"/>
  <c r="CO158" i="1"/>
  <c r="CN164" i="1"/>
  <c r="CN220" i="1"/>
  <c r="AC103" i="1"/>
  <c r="CU103" i="1"/>
  <c r="AD189" i="1"/>
  <c r="AE189" i="1"/>
  <c r="AD166" i="1"/>
  <c r="CR91" i="1"/>
  <c r="CS89" i="1"/>
  <c r="AC163" i="1"/>
  <c r="BV1" i="1"/>
  <c r="BW1" i="1" s="1"/>
  <c r="BX1" i="1" s="1"/>
  <c r="AM253" i="1"/>
  <c r="AM260" i="1"/>
  <c r="B258" i="1"/>
  <c r="B259" i="1" s="1"/>
  <c r="BL258" i="1"/>
  <c r="BL259" i="1" s="1"/>
  <c r="G54" i="1"/>
  <c r="O54" i="1"/>
  <c r="H54" i="1"/>
  <c r="P54" i="1"/>
  <c r="I54" i="1"/>
  <c r="Q54" i="1"/>
  <c r="J54" i="1"/>
  <c r="R54" i="1"/>
  <c r="K54" i="1"/>
  <c r="S54" i="1"/>
  <c r="L54" i="1"/>
  <c r="T54" i="1"/>
  <c r="M54" i="1"/>
  <c r="U54" i="1"/>
  <c r="F54" i="1"/>
  <c r="F276" i="1" s="1"/>
  <c r="N54" i="1"/>
  <c r="AJ236" i="1" l="1"/>
  <c r="AJ237" i="1" s="1"/>
  <c r="T276" i="1"/>
  <c r="P276" i="1"/>
  <c r="D219" i="1"/>
  <c r="D221" i="1" s="1"/>
  <c r="D78" i="1"/>
  <c r="CB69" i="1"/>
  <c r="BX260" i="1"/>
  <c r="BX68" i="1"/>
  <c r="BX271" i="1" s="1"/>
  <c r="BX74" i="1"/>
  <c r="BY70" i="1"/>
  <c r="AK219" i="1"/>
  <c r="AK221" i="1" s="1"/>
  <c r="AK92" i="1"/>
  <c r="AK78" i="1"/>
  <c r="M276" i="1"/>
  <c r="R276" i="1"/>
  <c r="I276" i="1"/>
  <c r="K276" i="1"/>
  <c r="G276" i="1"/>
  <c r="H276" i="1"/>
  <c r="L276" i="1"/>
  <c r="S276" i="1"/>
  <c r="O276" i="1"/>
  <c r="J276" i="1"/>
  <c r="N276" i="1"/>
  <c r="U276" i="1"/>
  <c r="V276" i="1"/>
  <c r="Q276" i="1"/>
  <c r="R138" i="1"/>
  <c r="S56" i="1"/>
  <c r="T138" i="1"/>
  <c r="U56" i="1"/>
  <c r="U138" i="1"/>
  <c r="V56" i="1"/>
  <c r="P138" i="1"/>
  <c r="Q56" i="1"/>
  <c r="Q138" i="1"/>
  <c r="R56" i="1"/>
  <c r="I138" i="1"/>
  <c r="J56" i="1"/>
  <c r="S138" i="1"/>
  <c r="T56" i="1"/>
  <c r="H138" i="1"/>
  <c r="I56" i="1"/>
  <c r="E138" i="1"/>
  <c r="F56" i="1"/>
  <c r="L138" i="1"/>
  <c r="M56" i="1"/>
  <c r="O138" i="1"/>
  <c r="P56" i="1"/>
  <c r="N138" i="1"/>
  <c r="O56" i="1"/>
  <c r="K138" i="1"/>
  <c r="L56" i="1"/>
  <c r="F138" i="1"/>
  <c r="G56" i="1"/>
  <c r="G138" i="1"/>
  <c r="H56" i="1"/>
  <c r="M138" i="1"/>
  <c r="N56" i="1"/>
  <c r="J138" i="1"/>
  <c r="K56" i="1"/>
  <c r="CN229" i="1"/>
  <c r="CN227" i="1" s="1"/>
  <c r="CO160" i="1"/>
  <c r="CV103" i="1"/>
  <c r="AD228" i="1"/>
  <c r="AB168" i="1"/>
  <c r="AE163" i="1"/>
  <c r="AD163" i="1"/>
  <c r="CT89" i="1"/>
  <c r="CS91" i="1"/>
  <c r="C138" i="1"/>
  <c r="BY1" i="1"/>
  <c r="L55" i="1"/>
  <c r="N55" i="1"/>
  <c r="F55" i="1"/>
  <c r="O55" i="1"/>
  <c r="U60" i="1"/>
  <c r="U64" i="1" s="1"/>
  <c r="U55" i="1"/>
  <c r="G55" i="1"/>
  <c r="S55" i="1"/>
  <c r="M55" i="1"/>
  <c r="R55" i="1"/>
  <c r="J55" i="1"/>
  <c r="I55" i="1"/>
  <c r="P55" i="1"/>
  <c r="H55" i="1"/>
  <c r="K55" i="1"/>
  <c r="T55" i="1"/>
  <c r="Q55" i="1"/>
  <c r="T258" i="1"/>
  <c r="T259" i="1" s="1"/>
  <c r="Q258" i="1"/>
  <c r="Q259" i="1" s="1"/>
  <c r="K258" i="1"/>
  <c r="K259" i="1" s="1"/>
  <c r="O258" i="1"/>
  <c r="O259" i="1" s="1"/>
  <c r="U258" i="1"/>
  <c r="U259" i="1" s="1"/>
  <c r="L258" i="1"/>
  <c r="L259" i="1" s="1"/>
  <c r="C258" i="1"/>
  <c r="C259" i="1" s="1"/>
  <c r="I258" i="1"/>
  <c r="I259" i="1" s="1"/>
  <c r="G258" i="1"/>
  <c r="G259" i="1" s="1"/>
  <c r="R258" i="1"/>
  <c r="R259" i="1" s="1"/>
  <c r="P258" i="1"/>
  <c r="P259" i="1" s="1"/>
  <c r="F258" i="1"/>
  <c r="F259" i="1" s="1"/>
  <c r="M258" i="1"/>
  <c r="M259" i="1" s="1"/>
  <c r="N258" i="1"/>
  <c r="N259" i="1" s="1"/>
  <c r="E258" i="1"/>
  <c r="E259" i="1" s="1"/>
  <c r="S258" i="1"/>
  <c r="S259" i="1" s="1"/>
  <c r="J258" i="1"/>
  <c r="J259" i="1" s="1"/>
  <c r="H258" i="1"/>
  <c r="H259" i="1" s="1"/>
  <c r="B60" i="1"/>
  <c r="L60" i="1"/>
  <c r="Q60" i="1"/>
  <c r="T60" i="1"/>
  <c r="N60" i="1"/>
  <c r="S60" i="1"/>
  <c r="F60" i="1"/>
  <c r="K60" i="1"/>
  <c r="H60" i="1"/>
  <c r="I60" i="1"/>
  <c r="P60" i="1"/>
  <c r="C60" i="1"/>
  <c r="O60" i="1"/>
  <c r="R60" i="1"/>
  <c r="M60" i="1"/>
  <c r="G60" i="1"/>
  <c r="E60" i="1"/>
  <c r="J60" i="1"/>
  <c r="CA80" i="1" l="1"/>
  <c r="BX92" i="1"/>
  <c r="CA95" i="1" s="1"/>
  <c r="BX219" i="1"/>
  <c r="BX221" i="1" s="1"/>
  <c r="BX78" i="1"/>
  <c r="AK233" i="1"/>
  <c r="AK231" i="1" s="1"/>
  <c r="AL233" i="1"/>
  <c r="AL231" i="1" s="1"/>
  <c r="BK190" i="1"/>
  <c r="BM190" i="1"/>
  <c r="CO164" i="1"/>
  <c r="CP58" i="1"/>
  <c r="CW103" i="1"/>
  <c r="AE166" i="1"/>
  <c r="AE228" i="1" s="1"/>
  <c r="CT91" i="1"/>
  <c r="CU89" i="1"/>
  <c r="BZ1" i="1"/>
  <c r="U67" i="1"/>
  <c r="V69" i="1" s="1"/>
  <c r="U66" i="1"/>
  <c r="P64" i="1"/>
  <c r="P67" i="1" s="1"/>
  <c r="R64" i="1"/>
  <c r="R67" i="1" s="1"/>
  <c r="E64" i="1"/>
  <c r="S64" i="1"/>
  <c r="S66" i="1" s="1"/>
  <c r="G64" i="1"/>
  <c r="G67" i="1" s="1"/>
  <c r="K64" i="1"/>
  <c r="K67" i="1" s="1"/>
  <c r="B64" i="1"/>
  <c r="O64" i="1"/>
  <c r="O67" i="1" s="1"/>
  <c r="H64" i="1"/>
  <c r="H67" i="1" s="1"/>
  <c r="N64" i="1"/>
  <c r="N67" i="1" s="1"/>
  <c r="L64" i="1"/>
  <c r="L66" i="1" s="1"/>
  <c r="C64" i="1"/>
  <c r="M64" i="1"/>
  <c r="M66" i="1" s="1"/>
  <c r="T64" i="1"/>
  <c r="T67" i="1" s="1"/>
  <c r="F64" i="1"/>
  <c r="F66" i="1" s="1"/>
  <c r="J64" i="1"/>
  <c r="J66" i="1" s="1"/>
  <c r="I64" i="1"/>
  <c r="I66" i="1" s="1"/>
  <c r="Q64" i="1"/>
  <c r="Q67" i="1" s="1"/>
  <c r="V260" i="1"/>
  <c r="R69" i="1" l="1"/>
  <c r="CE96" i="1"/>
  <c r="CA113" i="1"/>
  <c r="CA112" i="1"/>
  <c r="CD116" i="1" s="1"/>
  <c r="BW115" i="1"/>
  <c r="CA111" i="1"/>
  <c r="U69" i="1"/>
  <c r="O69" i="1"/>
  <c r="AB58" i="1"/>
  <c r="B67" i="1"/>
  <c r="B66" i="1"/>
  <c r="C67" i="1"/>
  <c r="C66" i="1"/>
  <c r="E67" i="1"/>
  <c r="E74" i="1" s="1"/>
  <c r="E66" i="1"/>
  <c r="P69" i="1"/>
  <c r="H69" i="1"/>
  <c r="Q69" i="1"/>
  <c r="BJ191" i="1"/>
  <c r="BJ192" i="1" s="1"/>
  <c r="BL191" i="1"/>
  <c r="BL192" i="1" s="1"/>
  <c r="CP220" i="1"/>
  <c r="CP158" i="1"/>
  <c r="CO229" i="1"/>
  <c r="CO227" i="1" s="1"/>
  <c r="CX103" i="1"/>
  <c r="CV89" i="1"/>
  <c r="CU91" i="1"/>
  <c r="CA1" i="1"/>
  <c r="CB1" i="1" s="1"/>
  <c r="O66" i="1"/>
  <c r="BL260" i="1"/>
  <c r="S67" i="1"/>
  <c r="U68" i="1"/>
  <c r="U271" i="1" s="1"/>
  <c r="P68" i="1"/>
  <c r="P271" i="1" s="1"/>
  <c r="Q74" i="1"/>
  <c r="Q68" i="1"/>
  <c r="Q271" i="1" s="1"/>
  <c r="L67" i="1"/>
  <c r="P66" i="1"/>
  <c r="H68" i="1"/>
  <c r="H271" i="1" s="1"/>
  <c r="G68" i="1"/>
  <c r="G271" i="1" s="1"/>
  <c r="U74" i="1"/>
  <c r="N68" i="1"/>
  <c r="N271" i="1" s="1"/>
  <c r="R68" i="1"/>
  <c r="R271" i="1" s="1"/>
  <c r="K68" i="1"/>
  <c r="K271" i="1" s="1"/>
  <c r="O74" i="1"/>
  <c r="O68" i="1"/>
  <c r="O271" i="1" s="1"/>
  <c r="T74" i="1"/>
  <c r="T68" i="1"/>
  <c r="T271" i="1" s="1"/>
  <c r="R66" i="1"/>
  <c r="K66" i="1"/>
  <c r="N66" i="1"/>
  <c r="G66" i="1"/>
  <c r="H66" i="1"/>
  <c r="J67" i="1"/>
  <c r="K69" i="1" s="1"/>
  <c r="M67" i="1"/>
  <c r="N69" i="1" s="1"/>
  <c r="T66" i="1"/>
  <c r="F67" i="1"/>
  <c r="G69" i="1" s="1"/>
  <c r="I67" i="1"/>
  <c r="I69" i="1" s="1"/>
  <c r="O260" i="1"/>
  <c r="Q66" i="1"/>
  <c r="P260" i="1"/>
  <c r="P74" i="1"/>
  <c r="K260" i="1"/>
  <c r="K74" i="1"/>
  <c r="H260" i="1"/>
  <c r="H74" i="1"/>
  <c r="R74" i="1"/>
  <c r="N74" i="1"/>
  <c r="G74" i="1"/>
  <c r="G260" i="1"/>
  <c r="R260" i="1"/>
  <c r="N260" i="1"/>
  <c r="Q260" i="1"/>
  <c r="U260" i="1"/>
  <c r="T260" i="1"/>
  <c r="V78" i="1"/>
  <c r="V219" i="1"/>
  <c r="V221" i="1" s="1"/>
  <c r="E260" i="1" l="1"/>
  <c r="AB220" i="1"/>
  <c r="E68" i="1"/>
  <c r="E271" i="1" s="1"/>
  <c r="E69" i="1"/>
  <c r="D69" i="1"/>
  <c r="C68" i="1"/>
  <c r="B68" i="1"/>
  <c r="C69" i="1"/>
  <c r="F69" i="1"/>
  <c r="M69" i="1"/>
  <c r="S68" i="1"/>
  <c r="S271" i="1" s="1"/>
  <c r="T69" i="1"/>
  <c r="L69" i="1"/>
  <c r="J69" i="1"/>
  <c r="S69" i="1"/>
  <c r="AB158" i="1"/>
  <c r="AB160" i="1" s="1"/>
  <c r="AB59" i="1" s="1"/>
  <c r="CP160" i="1"/>
  <c r="AD103" i="1"/>
  <c r="CY103" i="1"/>
  <c r="CV91" i="1"/>
  <c r="CW89" i="1"/>
  <c r="CC1" i="1"/>
  <c r="K78" i="1"/>
  <c r="G78" i="1"/>
  <c r="E78" i="1"/>
  <c r="S74" i="1"/>
  <c r="S260" i="1"/>
  <c r="L260" i="1"/>
  <c r="L74" i="1"/>
  <c r="O219" i="1"/>
  <c r="O221" i="1" s="1"/>
  <c r="O78" i="1"/>
  <c r="B260" i="1"/>
  <c r="B74" i="1"/>
  <c r="M74" i="1"/>
  <c r="M68" i="1"/>
  <c r="M271" i="1" s="1"/>
  <c r="C260" i="1"/>
  <c r="I74" i="1"/>
  <c r="I68" i="1"/>
  <c r="I271" i="1" s="1"/>
  <c r="J74" i="1"/>
  <c r="J68" i="1"/>
  <c r="J271" i="1" s="1"/>
  <c r="F74" i="1"/>
  <c r="F68" i="1"/>
  <c r="F271" i="1" s="1"/>
  <c r="L68" i="1"/>
  <c r="L271" i="1" s="1"/>
  <c r="J260" i="1"/>
  <c r="E219" i="1"/>
  <c r="E221" i="1" s="1"/>
  <c r="R219" i="1"/>
  <c r="R221" i="1" s="1"/>
  <c r="M260" i="1"/>
  <c r="R78" i="1"/>
  <c r="I260" i="1"/>
  <c r="H78" i="1"/>
  <c r="H219" i="1"/>
  <c r="H221" i="1" s="1"/>
  <c r="F260" i="1"/>
  <c r="C74" i="1"/>
  <c r="N219" i="1"/>
  <c r="N221" i="1" s="1"/>
  <c r="N78" i="1"/>
  <c r="G219" i="1"/>
  <c r="G221" i="1" s="1"/>
  <c r="P78" i="1"/>
  <c r="K219" i="1"/>
  <c r="K221" i="1" s="1"/>
  <c r="P219" i="1"/>
  <c r="P221" i="1" s="1"/>
  <c r="U78" i="1"/>
  <c r="U219" i="1"/>
  <c r="U221" i="1" s="1"/>
  <c r="Q78" i="1"/>
  <c r="Q219" i="1"/>
  <c r="Q221" i="1" s="1"/>
  <c r="T78" i="1"/>
  <c r="T219" i="1"/>
  <c r="T221" i="1" s="1"/>
  <c r="CP164" i="1" l="1"/>
  <c r="CP229" i="1" s="1"/>
  <c r="CP227" i="1" s="1"/>
  <c r="CQ58" i="1"/>
  <c r="CZ103" i="1"/>
  <c r="AC168" i="1"/>
  <c r="CX89" i="1"/>
  <c r="CW91" i="1"/>
  <c r="CD1" i="1"/>
  <c r="CE1" i="1" s="1"/>
  <c r="CF1" i="1" s="1"/>
  <c r="CG1" i="1" s="1"/>
  <c r="CH1" i="1" s="1"/>
  <c r="CI1" i="1" s="1"/>
  <c r="CJ1" i="1" s="1"/>
  <c r="CK1" i="1" s="1"/>
  <c r="L219" i="1"/>
  <c r="L221" i="1" s="1"/>
  <c r="J219" i="1"/>
  <c r="J221" i="1" s="1"/>
  <c r="M219" i="1"/>
  <c r="M221" i="1" s="1"/>
  <c r="B78" i="1"/>
  <c r="F78" i="1"/>
  <c r="I78" i="1"/>
  <c r="C78" i="1"/>
  <c r="L78" i="1"/>
  <c r="S78" i="1"/>
  <c r="J78" i="1"/>
  <c r="S219" i="1"/>
  <c r="S221" i="1" s="1"/>
  <c r="M78" i="1"/>
  <c r="I219" i="1"/>
  <c r="I221" i="1" s="1"/>
  <c r="F219" i="1"/>
  <c r="F221" i="1" s="1"/>
  <c r="C219" i="1"/>
  <c r="C221" i="1" s="1"/>
  <c r="V98" i="2"/>
  <c r="V57" i="2"/>
  <c r="H83" i="2"/>
  <c r="T111" i="2"/>
  <c r="M106" i="2"/>
  <c r="K113" i="2"/>
  <c r="H107" i="2"/>
  <c r="E82" i="2"/>
  <c r="P50" i="2"/>
  <c r="M40" i="2"/>
  <c r="Q62" i="2"/>
  <c r="W48" i="2"/>
  <c r="K56" i="2"/>
  <c r="N87" i="2"/>
  <c r="U52" i="2"/>
  <c r="J54" i="2"/>
  <c r="I89" i="2"/>
  <c r="Q43" i="2"/>
  <c r="E109" i="2"/>
  <c r="O113" i="2"/>
  <c r="V67" i="2"/>
  <c r="G65" i="2"/>
  <c r="E95" i="2"/>
  <c r="U57" i="2"/>
  <c r="G41" i="2"/>
  <c r="Q45" i="2"/>
  <c r="Q113" i="2"/>
  <c r="V42" i="2"/>
  <c r="O56" i="2"/>
  <c r="U49" i="2"/>
  <c r="J92" i="2"/>
  <c r="U66" i="2"/>
  <c r="M71" i="2"/>
  <c r="P90" i="2"/>
  <c r="E90" i="2"/>
  <c r="T45" i="2"/>
  <c r="J62" i="2"/>
  <c r="W50" i="2"/>
  <c r="H43" i="2"/>
  <c r="F55" i="2"/>
  <c r="K75" i="2"/>
  <c r="H40" i="2"/>
  <c r="V106" i="2"/>
  <c r="V55" i="2"/>
  <c r="T108" i="2"/>
  <c r="O77" i="2"/>
  <c r="E106" i="2"/>
  <c r="S69" i="2"/>
  <c r="P113" i="2"/>
  <c r="T59" i="2"/>
  <c r="U98" i="2"/>
  <c r="L54" i="2"/>
  <c r="Q83" i="2"/>
  <c r="H51" i="2"/>
  <c r="R67" i="2"/>
  <c r="S80" i="2"/>
  <c r="G98" i="2"/>
  <c r="P84" i="2"/>
  <c r="D99" i="2"/>
  <c r="P88" i="2"/>
  <c r="P95" i="2"/>
  <c r="G111" i="2"/>
  <c r="P105" i="2"/>
  <c r="G43" i="2"/>
  <c r="P104" i="2"/>
  <c r="P51" i="2"/>
  <c r="H104" i="2"/>
  <c r="P83" i="2"/>
  <c r="P55" i="2"/>
  <c r="U104" i="2"/>
  <c r="D109" i="2"/>
  <c r="M48" i="2"/>
  <c r="X77" i="2"/>
  <c r="G75" i="2"/>
  <c r="I57" i="2"/>
  <c r="C92" i="2"/>
  <c r="P85" i="2"/>
  <c r="V60" i="2"/>
  <c r="O48" i="2"/>
  <c r="T76" i="2"/>
  <c r="I98" i="2"/>
  <c r="L86" i="2"/>
  <c r="I95" i="2"/>
  <c r="I108" i="2"/>
  <c r="D51" i="2"/>
  <c r="K91" i="2"/>
  <c r="O69" i="2"/>
  <c r="M88" i="2"/>
  <c r="K107" i="2"/>
  <c r="E75" i="2"/>
  <c r="N51" i="2"/>
  <c r="U44" i="2"/>
  <c r="H60" i="2"/>
  <c r="Q53" i="2"/>
  <c r="G66" i="2"/>
  <c r="L84" i="2"/>
  <c r="R69" i="2"/>
  <c r="S87" i="2"/>
  <c r="P96" i="2"/>
  <c r="U54" i="2"/>
  <c r="H91" i="2"/>
  <c r="G72" i="2"/>
  <c r="J109" i="2"/>
  <c r="P76" i="2"/>
  <c r="J61" i="2"/>
  <c r="D80" i="2"/>
  <c r="O95" i="2"/>
  <c r="E46" i="2"/>
  <c r="S91" i="2"/>
  <c r="H66" i="2"/>
  <c r="G108" i="2"/>
  <c r="X71" i="2"/>
  <c r="U79" i="2"/>
  <c r="N60" i="2"/>
  <c r="L85" i="2"/>
  <c r="U99" i="2"/>
  <c r="S106" i="2"/>
  <c r="X59" i="2"/>
  <c r="I49" i="2"/>
  <c r="M93" i="2"/>
  <c r="T98" i="2"/>
  <c r="I94" i="2"/>
  <c r="I64" i="2"/>
  <c r="T92" i="2"/>
  <c r="G40" i="2"/>
  <c r="M66" i="2"/>
  <c r="R90" i="2"/>
  <c r="U80" i="2"/>
  <c r="K54" i="2"/>
  <c r="D78" i="2"/>
  <c r="M85" i="2"/>
  <c r="R109" i="2"/>
  <c r="L63" i="2"/>
  <c r="F73" i="2"/>
  <c r="T73" i="2"/>
  <c r="D93" i="2"/>
  <c r="U42" i="2"/>
  <c r="P73" i="2"/>
  <c r="P91" i="2"/>
  <c r="G71" i="2"/>
  <c r="J43" i="2"/>
  <c r="F50" i="2"/>
  <c r="O84" i="2"/>
  <c r="E84" i="2"/>
  <c r="C70" i="2"/>
  <c r="J66" i="2"/>
  <c r="F84" i="2"/>
  <c r="V85" i="2"/>
  <c r="J107" i="2"/>
  <c r="S67" i="2"/>
  <c r="S44" i="2"/>
  <c r="Q85" i="2"/>
  <c r="X83" i="2"/>
  <c r="C81" i="2"/>
  <c r="M62" i="2"/>
  <c r="U74" i="2"/>
  <c r="I74" i="2"/>
  <c r="R41" i="2"/>
  <c r="M65" i="2"/>
  <c r="X106" i="2"/>
  <c r="L75" i="2"/>
  <c r="C88" i="2"/>
  <c r="E110" i="2"/>
  <c r="G109" i="2"/>
  <c r="U91" i="2"/>
  <c r="N64" i="2"/>
  <c r="F70" i="2"/>
  <c r="L95" i="2"/>
  <c r="F47" i="2"/>
  <c r="N85" i="2"/>
  <c r="S82" i="2"/>
  <c r="O73" i="2"/>
  <c r="D61" i="2"/>
  <c r="E53" i="2"/>
  <c r="R44" i="2"/>
  <c r="N97" i="2"/>
  <c r="U72" i="2"/>
  <c r="I78" i="2"/>
  <c r="X65" i="2"/>
  <c r="T88" i="2"/>
  <c r="F53" i="2"/>
  <c r="W91" i="2"/>
  <c r="N68" i="2"/>
  <c r="G90" i="2"/>
  <c r="T55" i="2"/>
  <c r="T44" i="2"/>
  <c r="T64" i="2"/>
  <c r="P66" i="2"/>
  <c r="W108" i="2"/>
  <c r="K50" i="2"/>
  <c r="F40" i="2"/>
  <c r="X73" i="2"/>
  <c r="P94" i="2"/>
  <c r="R52" i="2"/>
  <c r="M55" i="2"/>
  <c r="D89" i="2"/>
  <c r="C94" i="2"/>
  <c r="G46" i="2"/>
  <c r="T77" i="2"/>
  <c r="N45" i="2"/>
  <c r="W93" i="2"/>
  <c r="M104" i="2"/>
  <c r="L81" i="2"/>
  <c r="N88" i="2"/>
  <c r="T113" i="2"/>
  <c r="Q110" i="2"/>
  <c r="L107" i="2"/>
  <c r="R46" i="2"/>
  <c r="D111" i="2"/>
  <c r="X94" i="2"/>
  <c r="H64" i="2"/>
  <c r="C41" i="2"/>
  <c r="S109" i="2"/>
  <c r="R86" i="2"/>
  <c r="U84" i="2"/>
  <c r="T84" i="2"/>
  <c r="N96" i="2"/>
  <c r="N56" i="2"/>
  <c r="H75" i="2"/>
  <c r="S57" i="2"/>
  <c r="S40" i="2"/>
  <c r="E63" i="2"/>
  <c r="X75" i="2"/>
  <c r="D90" i="2"/>
  <c r="E62" i="2"/>
  <c r="S74" i="2"/>
  <c r="P64" i="2"/>
  <c r="V107" i="2"/>
  <c r="L87" i="2"/>
  <c r="M96" i="2"/>
  <c r="I68" i="2"/>
  <c r="Q108" i="2"/>
  <c r="J112" i="2"/>
  <c r="D66" i="2"/>
  <c r="U105" i="2"/>
  <c r="F108" i="2"/>
  <c r="S94" i="2"/>
  <c r="M91" i="2"/>
  <c r="E52" i="2"/>
  <c r="F105" i="2"/>
  <c r="E76" i="2"/>
  <c r="F110" i="2"/>
  <c r="C50" i="2"/>
  <c r="R53" i="2"/>
  <c r="G106" i="2"/>
  <c r="K86" i="2"/>
  <c r="G107" i="2"/>
  <c r="V49" i="2"/>
  <c r="K94" i="2"/>
  <c r="P46" i="2"/>
  <c r="O68" i="2"/>
  <c r="M110" i="2"/>
  <c r="Q65" i="2"/>
  <c r="V64" i="2"/>
  <c r="M87" i="2"/>
  <c r="H113" i="2"/>
  <c r="I67" i="2"/>
  <c r="G77" i="2"/>
  <c r="J56" i="2"/>
  <c r="H110" i="2"/>
  <c r="T78" i="2"/>
  <c r="P68" i="2"/>
  <c r="F113" i="2"/>
  <c r="N84" i="2"/>
  <c r="F78" i="2"/>
  <c r="K97" i="2"/>
  <c r="I48" i="2"/>
  <c r="O107" i="2"/>
  <c r="P65" i="2"/>
  <c r="K93" i="2"/>
  <c r="W63" i="2"/>
  <c r="J71" i="2"/>
  <c r="E86" i="2"/>
  <c r="I106" i="2"/>
  <c r="L93" i="2"/>
  <c r="O41" i="2"/>
  <c r="J72" i="2"/>
  <c r="O75" i="2"/>
  <c r="W65" i="2"/>
  <c r="J41" i="2"/>
  <c r="V96" i="2"/>
  <c r="S51" i="2"/>
  <c r="D70" i="2"/>
  <c r="J46" i="2"/>
  <c r="O74" i="2"/>
  <c r="T69" i="2"/>
  <c r="K49" i="2"/>
  <c r="K76" i="2"/>
  <c r="F104" i="2"/>
  <c r="Q84" i="2"/>
  <c r="M80" i="2"/>
  <c r="L90" i="2"/>
  <c r="O76" i="2"/>
  <c r="Q40" i="2"/>
  <c r="R78" i="2"/>
  <c r="T97" i="2"/>
  <c r="P63" i="2"/>
  <c r="N50" i="2"/>
  <c r="D85" i="2"/>
  <c r="J50" i="2"/>
  <c r="H48" i="2"/>
  <c r="U76" i="2"/>
  <c r="V87" i="2"/>
  <c r="I41" i="2"/>
  <c r="X49" i="2"/>
  <c r="F80" i="2"/>
  <c r="S77" i="2"/>
  <c r="I85" i="2"/>
  <c r="X70" i="2"/>
  <c r="L65" i="2"/>
  <c r="M53" i="2"/>
  <c r="V74" i="2"/>
  <c r="C48" i="2"/>
  <c r="I71" i="2"/>
  <c r="V88" i="2"/>
  <c r="L88" i="2"/>
  <c r="G58" i="2"/>
  <c r="S96" i="2"/>
  <c r="G73" i="2"/>
  <c r="Q63" i="2"/>
  <c r="W98" i="2"/>
  <c r="V75" i="2"/>
  <c r="K52" i="2"/>
  <c r="R95" i="2"/>
  <c r="N93" i="2"/>
  <c r="O89" i="2"/>
  <c r="U97" i="2"/>
  <c r="P109" i="2"/>
  <c r="O49" i="2"/>
  <c r="K79" i="2"/>
  <c r="J78" i="2"/>
  <c r="J93" i="2"/>
  <c r="D62" i="2"/>
  <c r="K62" i="2"/>
  <c r="F99" i="2"/>
  <c r="X50" i="2"/>
  <c r="M50" i="2"/>
  <c r="F63" i="2"/>
  <c r="I54" i="2"/>
  <c r="N65" i="2"/>
  <c r="K61" i="2"/>
  <c r="S85" i="2"/>
  <c r="U82" i="2"/>
  <c r="C46" i="2"/>
  <c r="M57" i="2"/>
  <c r="I80" i="2"/>
  <c r="G47" i="2"/>
  <c r="O54" i="2"/>
  <c r="F65" i="2"/>
  <c r="O94" i="2"/>
  <c r="T51" i="2"/>
  <c r="D65" i="2"/>
  <c r="G45" i="2"/>
  <c r="J53" i="2"/>
  <c r="W57" i="2"/>
  <c r="C67" i="2"/>
  <c r="D53" i="2"/>
  <c r="N58" i="2"/>
  <c r="D108" i="2"/>
  <c r="D50" i="2"/>
  <c r="D69" i="2"/>
  <c r="I65" i="2"/>
  <c r="D48" i="2"/>
  <c r="M97" i="2"/>
  <c r="L82" i="2"/>
  <c r="C85" i="2"/>
  <c r="S104" i="2"/>
  <c r="G92" i="2"/>
  <c r="I104" i="2"/>
  <c r="G99" i="2"/>
  <c r="U75" i="2"/>
  <c r="H112" i="2"/>
  <c r="H78" i="2"/>
  <c r="W43" i="2"/>
  <c r="G113" i="2"/>
  <c r="H74" i="2"/>
  <c r="D83" i="2"/>
  <c r="Q109" i="2"/>
  <c r="T67" i="2"/>
  <c r="V72" i="2"/>
  <c r="T43" i="2"/>
  <c r="Q89" i="2"/>
  <c r="V65" i="2"/>
  <c r="G96" i="2"/>
  <c r="P59" i="2"/>
  <c r="Q104" i="2"/>
  <c r="F96" i="2"/>
  <c r="I91" i="2"/>
  <c r="D98" i="2"/>
  <c r="H82" i="2"/>
  <c r="M105" i="2"/>
  <c r="M92" i="2"/>
  <c r="C58" i="2"/>
  <c r="E64" i="2"/>
  <c r="M82" i="2"/>
  <c r="J65" i="2"/>
  <c r="L92" i="2"/>
  <c r="J83" i="2"/>
  <c r="X57" i="2"/>
  <c r="P79" i="2"/>
  <c r="P67" i="2"/>
  <c r="L52" i="2"/>
  <c r="V40" i="2"/>
  <c r="K108" i="2"/>
  <c r="T95" i="2"/>
  <c r="K90" i="2"/>
  <c r="T42" i="2"/>
  <c r="I83" i="2"/>
  <c r="X64" i="2"/>
  <c r="W97" i="2"/>
  <c r="I60" i="2"/>
  <c r="S60" i="2"/>
  <c r="E61" i="2"/>
  <c r="N78" i="2"/>
  <c r="M76" i="2"/>
  <c r="M46" i="2"/>
  <c r="N112" i="2"/>
  <c r="L112" i="2"/>
  <c r="D45" i="2"/>
  <c r="W73" i="2"/>
  <c r="I52" i="2"/>
  <c r="D92" i="2"/>
  <c r="C73" i="2"/>
  <c r="O40" i="2"/>
  <c r="P71" i="2"/>
  <c r="W90" i="2"/>
  <c r="R106" i="2"/>
  <c r="O82" i="2"/>
  <c r="D63" i="2"/>
  <c r="K104" i="2"/>
  <c r="F41" i="2"/>
  <c r="S86" i="2"/>
  <c r="S70" i="2"/>
  <c r="L70" i="2"/>
  <c r="L68" i="2"/>
  <c r="G44" i="2"/>
  <c r="N107" i="2"/>
  <c r="H65" i="2"/>
  <c r="O81" i="2"/>
  <c r="R48" i="2"/>
  <c r="T50" i="2"/>
  <c r="F57" i="2"/>
  <c r="O98" i="2"/>
  <c r="Q66" i="2"/>
  <c r="V61" i="2"/>
  <c r="R92" i="2"/>
  <c r="Q97" i="2"/>
  <c r="D88" i="2"/>
  <c r="W113" i="2"/>
  <c r="Q96" i="2"/>
  <c r="Q87" i="2"/>
  <c r="P42" i="2"/>
  <c r="F46" i="2"/>
  <c r="K74" i="2"/>
  <c r="F95" i="2"/>
  <c r="I76" i="2"/>
  <c r="U41" i="2"/>
  <c r="S61" i="2"/>
  <c r="E49" i="2"/>
  <c r="G97" i="2"/>
  <c r="S99" i="2"/>
  <c r="V43" i="2"/>
  <c r="R79" i="2"/>
  <c r="Q91" i="2"/>
  <c r="O78" i="2"/>
  <c r="P107" i="2"/>
  <c r="X108" i="2"/>
  <c r="J80" i="2"/>
  <c r="J104" i="2"/>
  <c r="F94" i="2"/>
  <c r="F83" i="2"/>
  <c r="C84" i="2"/>
  <c r="W71" i="2"/>
  <c r="Q67" i="2"/>
  <c r="T99" i="2"/>
  <c r="L48" i="2"/>
  <c r="C96" i="2"/>
  <c r="U68" i="2"/>
  <c r="H84" i="2"/>
  <c r="F71" i="2"/>
  <c r="J59" i="2"/>
  <c r="Q71" i="2"/>
  <c r="I109" i="2"/>
  <c r="T53" i="2"/>
  <c r="M54" i="2"/>
  <c r="D57" i="2"/>
  <c r="G81" i="2"/>
  <c r="S43" i="2"/>
  <c r="I113" i="2"/>
  <c r="X93" i="2"/>
  <c r="W60" i="2"/>
  <c r="C72" i="2"/>
  <c r="P97" i="2"/>
  <c r="R42" i="2"/>
  <c r="X40" i="2"/>
  <c r="J52" i="2"/>
  <c r="K80" i="2"/>
  <c r="Q49" i="2"/>
  <c r="R110" i="2"/>
  <c r="U53" i="2"/>
  <c r="T65" i="2"/>
  <c r="R56" i="2"/>
  <c r="T90" i="2"/>
  <c r="C71" i="2"/>
  <c r="H105" i="2"/>
  <c r="U48" i="2"/>
  <c r="T72" i="2"/>
  <c r="I92" i="2"/>
  <c r="E70" i="2"/>
  <c r="L55" i="2"/>
  <c r="K45" i="2"/>
  <c r="U92" i="2"/>
  <c r="C53" i="2"/>
  <c r="X98" i="2"/>
  <c r="R62" i="2"/>
  <c r="K82" i="2"/>
  <c r="O71" i="2"/>
  <c r="W84" i="2"/>
  <c r="E47" i="2"/>
  <c r="O57" i="2"/>
  <c r="L72" i="2"/>
  <c r="S89" i="2"/>
  <c r="J55" i="2"/>
  <c r="I77" i="2"/>
  <c r="N81" i="2"/>
  <c r="I82" i="2"/>
  <c r="C49" i="2"/>
  <c r="R55" i="2"/>
  <c r="E65" i="2"/>
  <c r="O43" i="2"/>
  <c r="I70" i="2"/>
  <c r="E43" i="2"/>
  <c r="H53" i="2"/>
  <c r="K44" i="2"/>
  <c r="X90" i="2"/>
  <c r="S53" i="2"/>
  <c r="L51" i="2"/>
  <c r="G89" i="2"/>
  <c r="R81" i="2"/>
  <c r="J47" i="2"/>
  <c r="L91" i="2"/>
  <c r="M61" i="2"/>
  <c r="P112" i="2"/>
  <c r="S73" i="2"/>
  <c r="L113" i="2"/>
  <c r="E60" i="2"/>
  <c r="J75" i="2"/>
  <c r="W88" i="2"/>
  <c r="U96" i="2"/>
  <c r="X62" i="2"/>
  <c r="Q74" i="2"/>
  <c r="J57" i="2"/>
  <c r="Q52" i="2"/>
  <c r="X60" i="2"/>
  <c r="V78" i="2"/>
  <c r="U71" i="2"/>
  <c r="S78" i="2"/>
  <c r="W77" i="2"/>
  <c r="F87" i="2"/>
  <c r="F42" i="2"/>
  <c r="J82" i="2"/>
  <c r="L50" i="2"/>
  <c r="W75" i="2"/>
  <c r="P87" i="2"/>
  <c r="V52" i="2"/>
  <c r="I62" i="2"/>
  <c r="L59" i="2"/>
  <c r="Q99" i="2"/>
  <c r="W47" i="2"/>
  <c r="F52" i="2"/>
  <c r="G48" i="2"/>
  <c r="T66" i="2"/>
  <c r="Q76" i="2"/>
  <c r="D110" i="2"/>
  <c r="E104" i="2"/>
  <c r="H70" i="2"/>
  <c r="U58" i="2"/>
  <c r="F74" i="2"/>
  <c r="N48" i="2"/>
  <c r="H86" i="2"/>
  <c r="C98" i="2"/>
  <c r="Q77" i="2"/>
  <c r="O83" i="2"/>
  <c r="P70" i="2"/>
  <c r="U81" i="2"/>
  <c r="V73" i="2"/>
  <c r="D72" i="2"/>
  <c r="Q68" i="2"/>
  <c r="L43" i="2"/>
  <c r="S81" i="2"/>
  <c r="N59" i="2"/>
  <c r="R57" i="2"/>
  <c r="X46" i="2"/>
  <c r="R61" i="2"/>
  <c r="G84" i="2"/>
  <c r="S79" i="2"/>
  <c r="F111" i="2"/>
  <c r="V80" i="2"/>
  <c r="T40" i="2"/>
  <c r="H95" i="2"/>
  <c r="O42" i="2"/>
  <c r="P54" i="2"/>
  <c r="V51" i="2"/>
  <c r="P72" i="2"/>
  <c r="G61" i="2"/>
  <c r="S112" i="2"/>
  <c r="W62" i="2"/>
  <c r="O106" i="2"/>
  <c r="W87" i="2"/>
  <c r="M45" i="2"/>
  <c r="M86" i="2"/>
  <c r="M99" i="2"/>
  <c r="C76" i="2"/>
  <c r="P106" i="2"/>
  <c r="V58" i="2"/>
  <c r="D81" i="2"/>
  <c r="R58" i="2"/>
  <c r="U56" i="2"/>
  <c r="P111" i="2"/>
  <c r="F106" i="2"/>
  <c r="I66" i="2"/>
  <c r="N105" i="2"/>
  <c r="W83" i="2"/>
  <c r="O105" i="2"/>
  <c r="R88" i="2"/>
  <c r="T54" i="2"/>
  <c r="K47" i="2"/>
  <c r="S46" i="2"/>
  <c r="W99" i="2"/>
  <c r="M113" i="2"/>
  <c r="G82" i="2"/>
  <c r="L41" i="2"/>
  <c r="S63" i="2"/>
  <c r="E79" i="2"/>
  <c r="W40" i="2"/>
  <c r="I107" i="2"/>
  <c r="F92" i="2"/>
  <c r="P75" i="2"/>
  <c r="T85" i="2"/>
  <c r="R66" i="2"/>
  <c r="N104" i="2"/>
  <c r="Q70" i="2"/>
  <c r="X79" i="2"/>
  <c r="J94" i="2"/>
  <c r="W68" i="2"/>
  <c r="C42" i="2"/>
  <c r="W59" i="2"/>
  <c r="S108" i="2"/>
  <c r="P78" i="2"/>
  <c r="N41" i="2"/>
  <c r="W72" i="2"/>
  <c r="V92" i="2"/>
  <c r="O58" i="2"/>
  <c r="Q95" i="2"/>
  <c r="E58" i="2"/>
  <c r="P41" i="2"/>
  <c r="N72" i="2"/>
  <c r="K88" i="2"/>
  <c r="C89" i="2"/>
  <c r="H41" i="2"/>
  <c r="H81" i="2"/>
  <c r="O85" i="2"/>
  <c r="R108" i="2"/>
  <c r="N82" i="2"/>
  <c r="K60" i="2"/>
  <c r="D105" i="2"/>
  <c r="R91" i="2"/>
  <c r="R87" i="2"/>
  <c r="C69" i="2"/>
  <c r="W44" i="2"/>
  <c r="K95" i="2"/>
  <c r="F72" i="2"/>
  <c r="X44" i="2"/>
  <c r="I90" i="2"/>
  <c r="W81" i="2"/>
  <c r="P81" i="2"/>
  <c r="V113" i="2"/>
  <c r="K99" i="2"/>
  <c r="E41" i="2"/>
  <c r="T94" i="2"/>
  <c r="T80" i="2"/>
  <c r="M78" i="2"/>
  <c r="S92" i="2"/>
  <c r="E67" i="2"/>
  <c r="I96" i="2"/>
  <c r="F76" i="2"/>
  <c r="D44" i="2"/>
  <c r="D97" i="2"/>
  <c r="N76" i="2"/>
  <c r="R85" i="2"/>
  <c r="W95" i="2"/>
  <c r="F49" i="2"/>
  <c r="X99" i="2"/>
  <c r="I61" i="2"/>
  <c r="L44" i="2"/>
  <c r="F109" i="2"/>
  <c r="V86" i="2"/>
  <c r="L47" i="2"/>
  <c r="E94" i="2"/>
  <c r="M44" i="2"/>
  <c r="D52" i="2"/>
  <c r="W56" i="2"/>
  <c r="P98" i="2"/>
  <c r="C47" i="2"/>
  <c r="U62" i="2"/>
  <c r="C74" i="2"/>
  <c r="O87" i="2"/>
  <c r="U78" i="2"/>
  <c r="I84" i="2"/>
  <c r="L71" i="2"/>
  <c r="D49" i="2"/>
  <c r="X47" i="2"/>
  <c r="X82" i="2"/>
  <c r="V110" i="2"/>
  <c r="H46" i="2"/>
  <c r="R63" i="2"/>
  <c r="L77" i="2"/>
  <c r="P47" i="2"/>
  <c r="L69" i="2"/>
  <c r="X113" i="2"/>
  <c r="C64" i="2"/>
  <c r="P80" i="2"/>
  <c r="J110" i="2"/>
  <c r="U45" i="2"/>
  <c r="R77" i="2"/>
  <c r="L110" i="2"/>
  <c r="E81" i="2"/>
  <c r="K105" i="2"/>
  <c r="H44" i="2"/>
  <c r="N40" i="2"/>
  <c r="T75" i="2"/>
  <c r="D76" i="2"/>
  <c r="I72" i="2"/>
  <c r="N89" i="2"/>
  <c r="T104" i="2"/>
  <c r="G57" i="2"/>
  <c r="Q106" i="2"/>
  <c r="H87" i="2"/>
  <c r="X72" i="2"/>
  <c r="P62" i="2"/>
  <c r="W105" i="2"/>
  <c r="W92" i="2"/>
  <c r="D79" i="2"/>
  <c r="U55" i="2"/>
  <c r="J108" i="2"/>
  <c r="M77" i="2"/>
  <c r="S55" i="2"/>
  <c r="S105" i="2"/>
  <c r="L111" i="2"/>
  <c r="M69" i="2"/>
  <c r="U47" i="2"/>
  <c r="L94" i="2"/>
  <c r="N90" i="2"/>
  <c r="R51" i="2"/>
  <c r="P99" i="2"/>
  <c r="E99" i="2"/>
  <c r="U88" i="2"/>
  <c r="H94" i="2"/>
  <c r="L89" i="2"/>
  <c r="T46" i="2"/>
  <c r="T107" i="2"/>
  <c r="G112" i="2"/>
  <c r="E92" i="2"/>
  <c r="O90" i="2"/>
  <c r="E85" i="2"/>
  <c r="R105" i="2"/>
  <c r="I56" i="2"/>
  <c r="S84" i="2"/>
  <c r="W94" i="2"/>
  <c r="V48" i="2"/>
  <c r="R75" i="2"/>
  <c r="W49" i="2"/>
  <c r="W109" i="2"/>
  <c r="V90" i="2"/>
  <c r="K42" i="2"/>
  <c r="W42" i="2"/>
  <c r="R74" i="2"/>
  <c r="H85" i="2"/>
  <c r="T48" i="2"/>
  <c r="L62" i="2"/>
  <c r="H50" i="2"/>
  <c r="Q92" i="2"/>
  <c r="Q48" i="2"/>
  <c r="D84" i="2"/>
  <c r="K109" i="2"/>
  <c r="L74" i="2"/>
  <c r="V105" i="2"/>
  <c r="X96" i="2"/>
  <c r="W107" i="2"/>
  <c r="L45" i="2"/>
  <c r="T68" i="2"/>
  <c r="F68" i="2"/>
  <c r="N80" i="2"/>
  <c r="J106" i="2"/>
  <c r="W85" i="2"/>
  <c r="C43" i="2"/>
  <c r="V111" i="2"/>
  <c r="S68" i="2"/>
  <c r="X110" i="2"/>
  <c r="R98" i="2"/>
  <c r="J63" i="2"/>
  <c r="V71" i="2"/>
  <c r="G53" i="2"/>
  <c r="E89" i="2"/>
  <c r="O72" i="2"/>
  <c r="E66" i="2"/>
  <c r="M49" i="2"/>
  <c r="M60" i="2"/>
  <c r="K70" i="2"/>
  <c r="J91" i="2"/>
  <c r="V89" i="2"/>
  <c r="Q82" i="2"/>
  <c r="U111" i="2"/>
  <c r="R64" i="2"/>
  <c r="M89" i="2"/>
  <c r="I47" i="2"/>
  <c r="J99" i="2"/>
  <c r="P40" i="2"/>
  <c r="I63" i="2"/>
  <c r="T79" i="2"/>
  <c r="K98" i="2"/>
  <c r="I53" i="2"/>
  <c r="U67" i="2"/>
  <c r="W54" i="2"/>
  <c r="Q88" i="2"/>
  <c r="Q93" i="2"/>
  <c r="N66" i="2"/>
  <c r="W66" i="2"/>
  <c r="G95" i="2"/>
  <c r="I50" i="2"/>
  <c r="V54" i="2"/>
  <c r="C99" i="2"/>
  <c r="E69" i="2"/>
  <c r="Q81" i="2"/>
  <c r="C55" i="2"/>
  <c r="D86" i="2"/>
  <c r="J79" i="2"/>
  <c r="V62" i="2"/>
  <c r="X69" i="2"/>
  <c r="K67" i="2"/>
  <c r="R82" i="2"/>
  <c r="M52" i="2"/>
  <c r="H73" i="2"/>
  <c r="F86" i="2"/>
  <c r="F48" i="2"/>
  <c r="C45" i="2"/>
  <c r="S49" i="2"/>
  <c r="W111" i="2"/>
  <c r="U63" i="2"/>
  <c r="U87" i="2"/>
  <c r="K72" i="2"/>
  <c r="M94" i="2"/>
  <c r="R49" i="2"/>
  <c r="C109" i="2"/>
  <c r="U50" i="2"/>
  <c r="F60" i="2"/>
  <c r="W55" i="2"/>
  <c r="E55" i="2"/>
  <c r="H111" i="2"/>
  <c r="R112" i="2"/>
  <c r="E71" i="2"/>
  <c r="D91" i="2"/>
  <c r="G110" i="2"/>
  <c r="U83" i="2"/>
  <c r="G91" i="2"/>
  <c r="K110" i="2"/>
  <c r="F90" i="2"/>
  <c r="C57" i="2"/>
  <c r="H72" i="2"/>
  <c r="L58" i="2"/>
  <c r="U94" i="2"/>
  <c r="I86" i="2"/>
  <c r="F51" i="2"/>
  <c r="D54" i="2"/>
  <c r="R89" i="2"/>
  <c r="V94" i="2"/>
  <c r="O46" i="2"/>
  <c r="N94" i="2"/>
  <c r="L76" i="2"/>
  <c r="U73" i="2"/>
  <c r="V76" i="2"/>
  <c r="X95" i="2"/>
  <c r="O96" i="2"/>
  <c r="S97" i="2"/>
  <c r="W61" i="2"/>
  <c r="E51" i="2"/>
  <c r="S93" i="2"/>
  <c r="H79" i="2"/>
  <c r="K66" i="2"/>
  <c r="I59" i="2"/>
  <c r="O45" i="2"/>
  <c r="S48" i="2"/>
  <c r="D74" i="2"/>
  <c r="K53" i="2"/>
  <c r="S107" i="2"/>
  <c r="D96" i="2"/>
  <c r="O86" i="2"/>
  <c r="L108" i="2"/>
  <c r="W89" i="2"/>
  <c r="Q94" i="2"/>
  <c r="E111" i="2"/>
  <c r="N73" i="2"/>
  <c r="E57" i="2"/>
  <c r="G93" i="2"/>
  <c r="I99" i="2"/>
  <c r="T81" i="2"/>
  <c r="J76" i="2"/>
  <c r="S88" i="2"/>
  <c r="C60" i="2"/>
  <c r="K51" i="2"/>
  <c r="N52" i="2"/>
  <c r="X51" i="2"/>
  <c r="I97" i="2"/>
  <c r="M98" i="2"/>
  <c r="X88" i="2"/>
  <c r="L53" i="2"/>
  <c r="M41" i="2"/>
  <c r="L57" i="2"/>
  <c r="W69" i="2"/>
  <c r="H56" i="2"/>
  <c r="R111" i="2"/>
  <c r="G52" i="2"/>
  <c r="R84" i="2"/>
  <c r="J89" i="2"/>
  <c r="V69" i="2"/>
  <c r="S50" i="2"/>
  <c r="Q105" i="2"/>
  <c r="Q90" i="2"/>
  <c r="G68" i="2"/>
  <c r="V50" i="2"/>
  <c r="P108" i="2"/>
  <c r="X42" i="2"/>
  <c r="W80" i="2"/>
  <c r="H89" i="2"/>
  <c r="U109" i="2"/>
  <c r="X89" i="2"/>
  <c r="C107" i="2"/>
  <c r="H98" i="2"/>
  <c r="S76" i="2"/>
  <c r="J84" i="2"/>
  <c r="N62" i="2"/>
  <c r="E108" i="2"/>
  <c r="D87" i="2"/>
  <c r="J68" i="2"/>
  <c r="R113" i="2"/>
  <c r="W106" i="2"/>
  <c r="O63" i="2"/>
  <c r="Q79" i="2"/>
  <c r="X67" i="2"/>
  <c r="Q41" i="2"/>
  <c r="R47" i="2"/>
  <c r="R93" i="2"/>
  <c r="D46" i="2"/>
  <c r="S45" i="2"/>
  <c r="S71" i="2"/>
  <c r="N108" i="2"/>
  <c r="R83" i="2"/>
  <c r="P82" i="2"/>
  <c r="R80" i="2"/>
  <c r="W67" i="2"/>
  <c r="W51" i="2"/>
  <c r="V84" i="2"/>
  <c r="Q64" i="2"/>
  <c r="N74" i="2"/>
  <c r="M112" i="2"/>
  <c r="J74" i="2"/>
  <c r="V99" i="2"/>
  <c r="L79" i="2"/>
  <c r="J73" i="2"/>
  <c r="C62" i="2"/>
  <c r="L56" i="2"/>
  <c r="K84" i="2"/>
  <c r="F44" i="2"/>
  <c r="I112" i="2"/>
  <c r="L49" i="2"/>
  <c r="N111" i="2"/>
  <c r="C82" i="2"/>
  <c r="O59" i="2"/>
  <c r="C106" i="2"/>
  <c r="O110" i="2"/>
  <c r="S72" i="2"/>
  <c r="E54" i="2"/>
  <c r="L60" i="2"/>
  <c r="U90" i="2"/>
  <c r="C86" i="2"/>
  <c r="M73" i="2"/>
  <c r="L73" i="2"/>
  <c r="T47" i="2"/>
  <c r="N53" i="2"/>
  <c r="T106" i="2"/>
  <c r="E98" i="2"/>
  <c r="K48" i="2"/>
  <c r="J40" i="2"/>
  <c r="P43" i="2"/>
  <c r="N43" i="2"/>
  <c r="T41" i="2"/>
  <c r="U95" i="2"/>
  <c r="H96" i="2"/>
  <c r="Q112" i="2"/>
  <c r="O51" i="2"/>
  <c r="E68" i="2"/>
  <c r="T87" i="2"/>
  <c r="T82" i="2"/>
  <c r="E83" i="2"/>
  <c r="H71" i="2"/>
  <c r="U61" i="2"/>
  <c r="D71" i="2"/>
  <c r="U77" i="2"/>
  <c r="P44" i="2"/>
  <c r="I46" i="2"/>
  <c r="F91" i="2"/>
  <c r="C105" i="2"/>
  <c r="V63" i="2"/>
  <c r="U60" i="2"/>
  <c r="D112" i="2"/>
  <c r="J42" i="2"/>
  <c r="L98" i="2"/>
  <c r="G50" i="2"/>
  <c r="F112" i="2"/>
  <c r="J70" i="2"/>
  <c r="X55" i="2"/>
  <c r="X58" i="2"/>
  <c r="G104" i="2"/>
  <c r="R70" i="2"/>
  <c r="Q75" i="2"/>
  <c r="N95" i="2"/>
  <c r="J105" i="2"/>
  <c r="W41" i="2"/>
  <c r="G88" i="2"/>
  <c r="O44" i="2"/>
  <c r="F61" i="2"/>
  <c r="F43" i="2"/>
  <c r="O92" i="2"/>
  <c r="H92" i="2"/>
  <c r="P61" i="2"/>
  <c r="D55" i="2"/>
  <c r="O99" i="2"/>
  <c r="F54" i="2"/>
  <c r="T83" i="2"/>
  <c r="V56" i="2"/>
  <c r="O60" i="2"/>
  <c r="E107" i="2"/>
  <c r="J87" i="2"/>
  <c r="I43" i="2"/>
  <c r="V41" i="2"/>
  <c r="N83" i="2"/>
  <c r="O80" i="2"/>
  <c r="J113" i="2"/>
  <c r="K81" i="2"/>
  <c r="E105" i="2"/>
  <c r="E50" i="2"/>
  <c r="J111" i="2"/>
  <c r="X76" i="2"/>
  <c r="O53" i="2"/>
  <c r="M81" i="2"/>
  <c r="L96" i="2"/>
  <c r="V112" i="2"/>
  <c r="J64" i="2"/>
  <c r="V104" i="2"/>
  <c r="G59" i="2"/>
  <c r="F107" i="2"/>
  <c r="L104" i="2"/>
  <c r="R76" i="2"/>
  <c r="E93" i="2"/>
  <c r="U89" i="2"/>
  <c r="J58" i="2"/>
  <c r="V47" i="2"/>
  <c r="G105" i="2"/>
  <c r="C54" i="2"/>
  <c r="H52" i="2"/>
  <c r="W58" i="2"/>
  <c r="V66" i="2"/>
  <c r="M83" i="2"/>
  <c r="K96" i="2"/>
  <c r="J44" i="2"/>
  <c r="M43" i="2"/>
  <c r="R72" i="2"/>
  <c r="H62" i="2"/>
  <c r="J97" i="2"/>
  <c r="O65" i="2"/>
  <c r="E72" i="2"/>
  <c r="M107" i="2"/>
  <c r="C68" i="2"/>
  <c r="K68" i="2"/>
  <c r="M58" i="2"/>
  <c r="U112" i="2"/>
  <c r="E91" i="2"/>
  <c r="X105" i="2"/>
  <c r="H69" i="2"/>
  <c r="K40" i="2"/>
  <c r="I42" i="2"/>
  <c r="X56" i="2"/>
  <c r="O93" i="2"/>
  <c r="P89" i="2"/>
  <c r="D64" i="2"/>
  <c r="N86" i="2"/>
  <c r="G63" i="2"/>
  <c r="S41" i="2"/>
  <c r="N106" i="2"/>
  <c r="M95" i="2"/>
  <c r="O55" i="2"/>
  <c r="N99" i="2"/>
  <c r="L80" i="2"/>
  <c r="X107" i="2"/>
  <c r="O112" i="2"/>
  <c r="D77" i="2"/>
  <c r="J85" i="2"/>
  <c r="P53" i="2"/>
  <c r="K92" i="2"/>
  <c r="T89" i="2"/>
  <c r="N69" i="2"/>
  <c r="M84" i="2"/>
  <c r="M72" i="2"/>
  <c r="V93" i="2"/>
  <c r="E88" i="2"/>
  <c r="J69" i="2"/>
  <c r="N42" i="2"/>
  <c r="E44" i="2"/>
  <c r="R96" i="2"/>
  <c r="D95" i="2"/>
  <c r="X52" i="2"/>
  <c r="W78" i="2"/>
  <c r="M79" i="2"/>
  <c r="F79" i="2"/>
  <c r="C52" i="2"/>
  <c r="Q107" i="2"/>
  <c r="W53" i="2"/>
  <c r="E56" i="2"/>
  <c r="U46" i="2"/>
  <c r="T60" i="2"/>
  <c r="N75" i="2"/>
  <c r="F64" i="2"/>
  <c r="U69" i="2"/>
  <c r="D82" i="2"/>
  <c r="N113" i="2"/>
  <c r="I87" i="2"/>
  <c r="D60" i="2"/>
  <c r="K89" i="2"/>
  <c r="C93" i="2"/>
  <c r="Q61" i="2"/>
  <c r="M70" i="2"/>
  <c r="S75" i="2"/>
  <c r="V82" i="2"/>
  <c r="L66" i="2"/>
  <c r="C77" i="2"/>
  <c r="O64" i="2"/>
  <c r="I45" i="2"/>
  <c r="L99" i="2"/>
  <c r="L64" i="2"/>
  <c r="K71" i="2"/>
  <c r="V81" i="2"/>
  <c r="U59" i="2"/>
  <c r="E59" i="2"/>
  <c r="J86" i="2"/>
  <c r="M90" i="2"/>
  <c r="W82" i="2"/>
  <c r="M75" i="2"/>
  <c r="X61" i="2"/>
  <c r="X48" i="2"/>
  <c r="T56" i="2"/>
  <c r="U106" i="2"/>
  <c r="N91" i="2"/>
  <c r="M109" i="2"/>
  <c r="D104" i="2"/>
  <c r="E74" i="2"/>
  <c r="C75" i="2"/>
  <c r="N109" i="2"/>
  <c r="I111" i="2"/>
  <c r="D59" i="2"/>
  <c r="K69" i="2"/>
  <c r="R71" i="2"/>
  <c r="T71" i="2"/>
  <c r="Q42" i="2"/>
  <c r="I55" i="2"/>
  <c r="G56" i="2"/>
  <c r="C90" i="2"/>
  <c r="U93" i="2"/>
  <c r="Q80" i="2"/>
  <c r="K65" i="2"/>
  <c r="D58" i="2"/>
  <c r="P86" i="2"/>
  <c r="H47" i="2"/>
  <c r="F56" i="2"/>
  <c r="O104" i="2"/>
  <c r="J48" i="2"/>
  <c r="S113" i="2"/>
  <c r="H42" i="2"/>
  <c r="N79" i="2"/>
  <c r="E40" i="2"/>
  <c r="M74" i="2"/>
  <c r="K55" i="2"/>
  <c r="V70" i="2"/>
  <c r="N49" i="2"/>
  <c r="H61" i="2"/>
  <c r="H67" i="2"/>
  <c r="G87" i="2"/>
  <c r="P93" i="2"/>
  <c r="S47" i="2"/>
  <c r="O79" i="2"/>
  <c r="S83" i="2"/>
  <c r="S52" i="2"/>
  <c r="O111" i="2"/>
  <c r="V109" i="2"/>
  <c r="G54" i="2"/>
  <c r="C83" i="2"/>
  <c r="K57" i="2"/>
  <c r="F58" i="2"/>
  <c r="E80" i="2"/>
  <c r="C104" i="2"/>
  <c r="R43" i="2"/>
  <c r="R73" i="2"/>
  <c r="X87" i="2"/>
  <c r="T91" i="2"/>
  <c r="O97" i="2"/>
  <c r="C97" i="2"/>
  <c r="X43" i="2"/>
  <c r="X91" i="2"/>
  <c r="S110" i="2"/>
  <c r="H68" i="2"/>
  <c r="J77" i="2"/>
  <c r="K112" i="2"/>
  <c r="S59" i="2"/>
  <c r="G49" i="2"/>
  <c r="X111" i="2"/>
  <c r="H108" i="2"/>
  <c r="Q111" i="2"/>
  <c r="D73" i="2"/>
  <c r="W110" i="2"/>
  <c r="P58" i="2"/>
  <c r="V53" i="2"/>
  <c r="M51" i="2"/>
  <c r="V46" i="2"/>
  <c r="I81" i="2"/>
  <c r="T96" i="2"/>
  <c r="J49" i="2"/>
  <c r="X53" i="2"/>
  <c r="F98" i="2"/>
  <c r="W76" i="2"/>
  <c r="D43" i="2"/>
  <c r="C40" i="2"/>
  <c r="G80" i="2"/>
  <c r="H80" i="2"/>
  <c r="K78" i="2"/>
  <c r="P60" i="2"/>
  <c r="W45" i="2"/>
  <c r="H106" i="2"/>
  <c r="Q72" i="2"/>
  <c r="M68" i="2"/>
  <c r="C44" i="2"/>
  <c r="T61" i="2"/>
  <c r="P49" i="2"/>
  <c r="O52" i="2"/>
  <c r="M63" i="2"/>
  <c r="T93" i="2"/>
  <c r="Q98" i="2"/>
  <c r="Q86" i="2"/>
  <c r="D67" i="2"/>
  <c r="Q60" i="2"/>
  <c r="T86" i="2"/>
  <c r="E113" i="2"/>
  <c r="V59" i="2"/>
  <c r="K85" i="2"/>
  <c r="C110" i="2"/>
  <c r="H58" i="2"/>
  <c r="T112" i="2"/>
  <c r="V108" i="2"/>
  <c r="V77" i="2"/>
  <c r="K46" i="2"/>
  <c r="C78" i="2"/>
  <c r="D40" i="2"/>
  <c r="I51" i="2"/>
  <c r="S56" i="2"/>
  <c r="F85" i="2"/>
  <c r="C80" i="2"/>
  <c r="W64" i="2"/>
  <c r="W86" i="2"/>
  <c r="J96" i="2"/>
  <c r="R94" i="2"/>
  <c r="T109" i="2"/>
  <c r="I110" i="2"/>
  <c r="H63" i="2"/>
  <c r="R45" i="2"/>
  <c r="V68" i="2"/>
  <c r="R107" i="2"/>
  <c r="U86" i="2"/>
  <c r="G85" i="2"/>
  <c r="V91" i="2"/>
  <c r="Q50" i="2"/>
  <c r="I105" i="2"/>
  <c r="G74" i="2"/>
  <c r="J51" i="2"/>
  <c r="O67" i="2"/>
  <c r="U43" i="2"/>
  <c r="T52" i="2"/>
  <c r="O91" i="2"/>
  <c r="E97" i="2"/>
  <c r="L106" i="2"/>
  <c r="E73" i="2"/>
  <c r="H57" i="2"/>
  <c r="D56" i="2"/>
  <c r="U110" i="2"/>
  <c r="O88" i="2"/>
  <c r="S65" i="2"/>
  <c r="I69" i="2"/>
  <c r="F77" i="2"/>
  <c r="N110" i="2"/>
  <c r="M56" i="2"/>
  <c r="X97" i="2"/>
  <c r="N71" i="2"/>
  <c r="D106" i="2"/>
  <c r="V44" i="2"/>
  <c r="P57" i="2"/>
  <c r="P52" i="2"/>
  <c r="X86" i="2"/>
  <c r="S90" i="2"/>
  <c r="X104" i="2"/>
  <c r="G67" i="2"/>
  <c r="V97" i="2"/>
  <c r="D75" i="2"/>
  <c r="F45" i="2"/>
  <c r="P110" i="2"/>
  <c r="J88" i="2"/>
  <c r="M64" i="2"/>
  <c r="G42" i="2"/>
  <c r="N54" i="2"/>
  <c r="K41" i="2"/>
  <c r="D68" i="2"/>
  <c r="G94" i="2"/>
  <c r="H88" i="2"/>
  <c r="J90" i="2"/>
  <c r="H90" i="2"/>
  <c r="I75" i="2"/>
  <c r="O70" i="2"/>
  <c r="X80" i="2"/>
  <c r="I93" i="2"/>
  <c r="F59" i="2"/>
  <c r="F66" i="2"/>
  <c r="R68" i="2"/>
  <c r="R104" i="2"/>
  <c r="W104" i="2"/>
  <c r="T74" i="2"/>
  <c r="S111" i="2"/>
  <c r="I88" i="2"/>
  <c r="K73" i="2"/>
  <c r="L42" i="2"/>
  <c r="S42" i="2"/>
  <c r="R65" i="2"/>
  <c r="J60" i="2"/>
  <c r="P74" i="2"/>
  <c r="T49" i="2"/>
  <c r="E112" i="2"/>
  <c r="G86" i="2"/>
  <c r="X78" i="2"/>
  <c r="K83" i="2"/>
  <c r="T62" i="2"/>
  <c r="P48" i="2"/>
  <c r="J45" i="2"/>
  <c r="X74" i="2"/>
  <c r="S58" i="2"/>
  <c r="C61" i="2"/>
  <c r="U70" i="2"/>
  <c r="D94" i="2"/>
  <c r="T105" i="2"/>
  <c r="T58" i="2"/>
  <c r="D41" i="2"/>
  <c r="C66" i="2"/>
  <c r="T57" i="2"/>
  <c r="E87" i="2"/>
  <c r="H45" i="2"/>
  <c r="L61" i="2"/>
  <c r="N46" i="2"/>
  <c r="R59" i="2"/>
  <c r="Q44" i="2"/>
  <c r="G78" i="2"/>
  <c r="M67" i="2"/>
  <c r="G64" i="2"/>
  <c r="N67" i="2"/>
  <c r="C51" i="2"/>
  <c r="K77" i="2"/>
  <c r="G70" i="2"/>
  <c r="G79" i="2"/>
  <c r="R99" i="2"/>
  <c r="N44" i="2"/>
  <c r="P56" i="2"/>
  <c r="T70" i="2"/>
  <c r="W79" i="2"/>
  <c r="G76" i="2"/>
  <c r="E48" i="2"/>
  <c r="G55" i="2"/>
  <c r="J95" i="2"/>
  <c r="U85" i="2"/>
  <c r="N63" i="2"/>
  <c r="U107" i="2"/>
  <c r="L46" i="2"/>
  <c r="D113" i="2"/>
  <c r="Q73" i="2"/>
  <c r="J98" i="2"/>
  <c r="I58" i="2"/>
  <c r="O66" i="2"/>
  <c r="P77" i="2"/>
  <c r="I40" i="2"/>
  <c r="H77" i="2"/>
  <c r="R40" i="2"/>
  <c r="N70" i="2"/>
  <c r="I44" i="2"/>
  <c r="C79" i="2"/>
  <c r="K58" i="2"/>
  <c r="Q51" i="2"/>
  <c r="F62" i="2"/>
  <c r="U108" i="2"/>
  <c r="G62" i="2"/>
  <c r="X112" i="2"/>
  <c r="H97" i="2"/>
  <c r="V45" i="2"/>
  <c r="W52" i="2"/>
  <c r="N55" i="2"/>
  <c r="R97" i="2"/>
  <c r="K106" i="2"/>
  <c r="G69" i="2"/>
  <c r="H109" i="2"/>
  <c r="H93" i="2"/>
  <c r="N98" i="2"/>
  <c r="O50" i="2"/>
  <c r="L67" i="2"/>
  <c r="S66" i="2"/>
  <c r="S54" i="2"/>
  <c r="X109" i="2"/>
  <c r="P92" i="2"/>
  <c r="H76" i="2"/>
  <c r="X54" i="2"/>
  <c r="I79" i="2"/>
  <c r="F81" i="2"/>
  <c r="K64" i="2"/>
  <c r="G51" i="2"/>
  <c r="J67" i="2"/>
  <c r="X81" i="2"/>
  <c r="K63" i="2"/>
  <c r="G60" i="2"/>
  <c r="Q47" i="2"/>
  <c r="E78" i="2"/>
  <c r="R50" i="2"/>
  <c r="C95" i="2"/>
  <c r="S95" i="2"/>
  <c r="W96" i="2"/>
  <c r="H59" i="2"/>
  <c r="N61" i="2"/>
  <c r="U65" i="2"/>
  <c r="P45" i="2"/>
  <c r="E77" i="2"/>
  <c r="C56" i="2"/>
  <c r="O61" i="2"/>
  <c r="J81" i="2"/>
  <c r="M111" i="2"/>
  <c r="C108" i="2"/>
  <c r="N57" i="2"/>
  <c r="W112" i="2"/>
  <c r="D107" i="2"/>
  <c r="M108" i="2"/>
  <c r="I73" i="2"/>
  <c r="S64" i="2"/>
  <c r="O109" i="2"/>
  <c r="N92" i="2"/>
  <c r="T110" i="2"/>
  <c r="U64" i="2"/>
  <c r="O62" i="2"/>
  <c r="X68" i="2"/>
  <c r="V83" i="2"/>
  <c r="F82" i="2"/>
  <c r="L105" i="2"/>
  <c r="X85" i="2"/>
  <c r="T63" i="2"/>
  <c r="K111" i="2"/>
  <c r="O47" i="2"/>
  <c r="O108" i="2"/>
  <c r="F97" i="2"/>
  <c r="U40" i="2"/>
  <c r="F67" i="2"/>
  <c r="D42" i="2"/>
  <c r="L109" i="2"/>
  <c r="M42" i="2"/>
  <c r="E96" i="2"/>
  <c r="X84" i="2"/>
  <c r="L40" i="2"/>
  <c r="M59" i="2"/>
  <c r="G83" i="2"/>
  <c r="F69" i="2"/>
  <c r="M47" i="2"/>
  <c r="L97" i="2"/>
  <c r="H55" i="2"/>
  <c r="C91" i="2"/>
  <c r="U51" i="2"/>
  <c r="S98" i="2"/>
  <c r="R60" i="2"/>
  <c r="L78" i="2"/>
  <c r="X45" i="2"/>
  <c r="F93" i="2"/>
  <c r="V79" i="2"/>
  <c r="N77" i="2"/>
  <c r="U113" i="2"/>
  <c r="N47" i="2"/>
  <c r="L83" i="2"/>
  <c r="E42" i="2"/>
  <c r="V95" i="2"/>
  <c r="C87" i="2"/>
  <c r="F88" i="2"/>
  <c r="C63" i="2"/>
  <c r="AB65" i="3"/>
  <c r="AB83" i="3"/>
  <c r="AP68" i="3"/>
  <c r="AB61" i="3"/>
  <c r="AB81" i="3"/>
  <c r="AB68" i="3"/>
  <c r="AB60" i="3"/>
  <c r="AB89" i="3"/>
  <c r="AP84" i="3"/>
  <c r="AP70" i="3"/>
  <c r="AB88" i="3"/>
  <c r="AP56" i="3"/>
  <c r="AB58" i="3"/>
  <c r="AB73" i="3"/>
  <c r="AP96" i="3"/>
  <c r="AP75" i="3"/>
  <c r="AB57" i="3"/>
  <c r="AB59" i="3"/>
  <c r="AP93" i="3"/>
  <c r="C48" i="3"/>
  <c r="AP66" i="3"/>
  <c r="AB78" i="3"/>
  <c r="AB80" i="3"/>
  <c r="AP86" i="3"/>
  <c r="AB55" i="3"/>
  <c r="AB48" i="3"/>
  <c r="AB77" i="3"/>
  <c r="AP97" i="3"/>
  <c r="AB72" i="3"/>
  <c r="AB47" i="3"/>
  <c r="AP48" i="3"/>
  <c r="AP88" i="3"/>
  <c r="AP90" i="3"/>
  <c r="AP83" i="3"/>
  <c r="AB93" i="3"/>
  <c r="AB90" i="3"/>
  <c r="AB92" i="3"/>
  <c r="AP55" i="3"/>
  <c r="AP59" i="3"/>
  <c r="AP71" i="3"/>
  <c r="AP78" i="3"/>
  <c r="C47" i="3"/>
  <c r="AB79" i="3"/>
  <c r="AP61" i="3"/>
  <c r="AB94" i="3"/>
  <c r="AB50" i="3"/>
  <c r="AP65" i="3"/>
  <c r="AP57" i="3"/>
  <c r="AP79" i="3"/>
  <c r="AP63" i="3"/>
  <c r="AB96" i="3"/>
  <c r="AB71" i="3"/>
  <c r="AP91" i="3"/>
  <c r="AP58" i="3"/>
  <c r="AB75" i="3"/>
  <c r="AB63" i="3"/>
  <c r="AP47" i="3"/>
  <c r="AP92" i="3"/>
  <c r="AP81" i="3"/>
  <c r="AP62" i="3"/>
  <c r="AB62" i="3"/>
  <c r="AP82" i="3"/>
  <c r="AP87" i="3"/>
  <c r="AP94" i="3"/>
  <c r="AB87" i="3"/>
  <c r="AB54" i="3"/>
  <c r="AB82" i="3"/>
  <c r="AP95" i="3"/>
  <c r="AP74" i="3"/>
  <c r="AP54" i="3"/>
  <c r="AP85" i="3"/>
  <c r="AP80" i="3"/>
  <c r="AB56" i="3"/>
  <c r="AP76" i="3"/>
  <c r="AB49" i="3"/>
  <c r="AB97" i="3"/>
  <c r="C49" i="3"/>
  <c r="AB86" i="3"/>
  <c r="AP50" i="3"/>
  <c r="AB67" i="3"/>
  <c r="AP72" i="3"/>
  <c r="AB70" i="3"/>
  <c r="AP77" i="3"/>
  <c r="AP89" i="3"/>
  <c r="AB69" i="3"/>
  <c r="AB64" i="3"/>
  <c r="AP67" i="3"/>
  <c r="AB91" i="3"/>
  <c r="AB66" i="3"/>
  <c r="AP49" i="3"/>
  <c r="AP64" i="3"/>
  <c r="AB76" i="3"/>
  <c r="AP60" i="3"/>
  <c r="AP69" i="3"/>
  <c r="AP73" i="3"/>
  <c r="AB85" i="3"/>
  <c r="AB84" i="3"/>
  <c r="AB95" i="3"/>
  <c r="AB74" i="3"/>
  <c r="H20" i="3"/>
  <c r="T23" i="3"/>
  <c r="C28" i="3"/>
  <c r="H34" i="3"/>
  <c r="AM33" i="3"/>
  <c r="C21" i="3"/>
  <c r="R29" i="3"/>
  <c r="S7" i="3"/>
  <c r="Z30" i="3"/>
  <c r="W5" i="3"/>
  <c r="P32" i="3"/>
  <c r="I22" i="3"/>
  <c r="K13" i="3"/>
  <c r="AI6" i="3"/>
  <c r="AG39" i="3"/>
  <c r="AN8" i="3"/>
  <c r="H17" i="3"/>
  <c r="AP12" i="3"/>
  <c r="T8" i="3"/>
  <c r="O22" i="3"/>
  <c r="AL33" i="3"/>
  <c r="J36" i="3"/>
  <c r="C37" i="3"/>
  <c r="L19" i="3"/>
  <c r="N24" i="3"/>
  <c r="M35" i="3"/>
  <c r="AJ38" i="3"/>
  <c r="AI12" i="3"/>
  <c r="Z19" i="3"/>
  <c r="V16" i="3"/>
  <c r="L32" i="3"/>
  <c r="AC18" i="3"/>
  <c r="O39" i="3"/>
  <c r="AN33" i="3"/>
  <c r="AH23" i="3"/>
  <c r="H41" i="3"/>
  <c r="Y22" i="3"/>
  <c r="C23" i="3"/>
  <c r="AQ13" i="3"/>
  <c r="U21" i="3"/>
  <c r="P39" i="3"/>
  <c r="AJ17" i="3"/>
  <c r="R18" i="3"/>
  <c r="AK5" i="3"/>
  <c r="N26" i="3"/>
  <c r="AM16" i="3"/>
  <c r="G36" i="3"/>
  <c r="AJ31" i="3"/>
  <c r="AK31" i="3"/>
  <c r="M17" i="3"/>
  <c r="T17" i="3"/>
  <c r="O23" i="3"/>
  <c r="AO33" i="3"/>
  <c r="AP25" i="3"/>
  <c r="AL20" i="3"/>
  <c r="AM32" i="3"/>
  <c r="J16" i="3"/>
  <c r="AQ39" i="3"/>
  <c r="AP10" i="3"/>
  <c r="Q34" i="3"/>
  <c r="AH31" i="3"/>
  <c r="X30" i="3"/>
  <c r="M10" i="3"/>
  <c r="W28" i="3"/>
  <c r="I38" i="3"/>
  <c r="W26" i="3"/>
  <c r="T24" i="3"/>
  <c r="J41" i="3"/>
  <c r="T25" i="3"/>
  <c r="AO39" i="3"/>
  <c r="AL41" i="3"/>
  <c r="R25" i="3"/>
  <c r="S31" i="3"/>
  <c r="AD50" i="3"/>
  <c r="AN22" i="3"/>
  <c r="O29" i="3"/>
  <c r="S16" i="3"/>
  <c r="AQ29" i="3"/>
  <c r="AE10" i="3"/>
  <c r="Y40" i="3"/>
  <c r="R24" i="3"/>
  <c r="Z10" i="3"/>
  <c r="E49" i="3"/>
  <c r="Z6" i="3"/>
  <c r="N15" i="3"/>
  <c r="X31" i="3"/>
  <c r="AH21" i="3"/>
  <c r="AL27" i="3"/>
  <c r="AG42" i="3"/>
  <c r="U30" i="3"/>
  <c r="Y17" i="3"/>
  <c r="AC20" i="3"/>
  <c r="O21" i="3"/>
  <c r="V8" i="3"/>
  <c r="R36" i="3"/>
  <c r="AJ22" i="3"/>
  <c r="P34" i="3"/>
  <c r="W22" i="3"/>
  <c r="Q36" i="3"/>
  <c r="AB19" i="3"/>
  <c r="P10" i="3"/>
  <c r="AN31" i="3"/>
  <c r="AH33" i="3"/>
  <c r="AK37" i="3"/>
  <c r="AO15" i="3"/>
  <c r="L25" i="3"/>
  <c r="I28" i="3"/>
  <c r="P5" i="3"/>
  <c r="AD37" i="3"/>
  <c r="AD24" i="3"/>
  <c r="AE31" i="3"/>
  <c r="AC39" i="3"/>
  <c r="I23" i="3"/>
  <c r="H5" i="3"/>
  <c r="X12" i="3"/>
  <c r="M34" i="3"/>
  <c r="Z8" i="3"/>
  <c r="AK21" i="3"/>
  <c r="AD35" i="3"/>
  <c r="V24" i="3"/>
  <c r="AK12" i="3"/>
  <c r="AI24" i="3"/>
  <c r="S36" i="3"/>
  <c r="S12" i="3"/>
  <c r="AE24" i="3"/>
  <c r="AJ25" i="3"/>
  <c r="AE32" i="3"/>
  <c r="C7" i="3"/>
  <c r="O28" i="3"/>
  <c r="AB20" i="3"/>
  <c r="AH16" i="3"/>
  <c r="W33" i="3"/>
  <c r="H38" i="3"/>
  <c r="G41" i="3"/>
  <c r="W37" i="3"/>
  <c r="H28" i="3"/>
  <c r="K38" i="3"/>
  <c r="AP41" i="3"/>
  <c r="AI16" i="3"/>
  <c r="AH13" i="3"/>
  <c r="AI41" i="3"/>
  <c r="AE9" i="3"/>
  <c r="I19" i="3"/>
  <c r="AA25" i="3"/>
  <c r="Z15" i="3"/>
  <c r="X27" i="3"/>
  <c r="I37" i="3"/>
  <c r="AA34" i="3"/>
  <c r="AB41" i="3"/>
  <c r="Q27" i="3"/>
  <c r="X7" i="3"/>
  <c r="C38" i="3"/>
  <c r="O37" i="3"/>
  <c r="M29" i="3"/>
  <c r="K40" i="3"/>
  <c r="U15" i="3"/>
  <c r="O38" i="3"/>
  <c r="G42" i="3"/>
  <c r="AA9" i="3"/>
  <c r="J12" i="3"/>
  <c r="H14" i="3"/>
  <c r="E47" i="3"/>
  <c r="I9" i="3"/>
  <c r="AO7" i="3"/>
  <c r="P41" i="3"/>
  <c r="AD28" i="3"/>
  <c r="I36" i="3"/>
  <c r="N19" i="3"/>
  <c r="AQ38" i="3"/>
  <c r="R35" i="3"/>
  <c r="L37" i="3"/>
  <c r="AP19" i="3"/>
  <c r="AI11" i="3"/>
  <c r="N40" i="3"/>
  <c r="AN9" i="3"/>
  <c r="Z34" i="3"/>
  <c r="L11" i="3"/>
  <c r="S33" i="3"/>
  <c r="N14" i="3"/>
  <c r="U19" i="3"/>
  <c r="Q16" i="3"/>
  <c r="AH17" i="3"/>
  <c r="Y6" i="3"/>
  <c r="Z25" i="3"/>
  <c r="AA12" i="3"/>
  <c r="AM25" i="3"/>
  <c r="AE21" i="3"/>
  <c r="O17" i="3"/>
  <c r="S32" i="3"/>
  <c r="K29" i="3"/>
  <c r="J37" i="3"/>
  <c r="AA8" i="3"/>
  <c r="AM22" i="3"/>
  <c r="V31" i="3"/>
  <c r="M11" i="3"/>
  <c r="G37" i="3"/>
  <c r="N39" i="3"/>
  <c r="I16" i="3"/>
  <c r="AG17" i="3"/>
  <c r="W21" i="3"/>
  <c r="W18" i="3"/>
  <c r="N34" i="3"/>
  <c r="AL30" i="3"/>
  <c r="X24" i="3"/>
  <c r="T32" i="3"/>
  <c r="P30" i="3"/>
  <c r="X34" i="3"/>
  <c r="T33" i="3"/>
  <c r="S35" i="3"/>
  <c r="AE25" i="3"/>
  <c r="H13" i="3"/>
  <c r="AO20" i="3"/>
  <c r="AP13" i="3"/>
  <c r="AQ18" i="3"/>
  <c r="L29" i="3"/>
  <c r="W40" i="3"/>
  <c r="L33" i="3"/>
  <c r="Y13" i="3"/>
  <c r="P25" i="3"/>
  <c r="AP36" i="3"/>
  <c r="K36" i="3"/>
  <c r="Q33" i="3"/>
  <c r="AD20" i="3"/>
  <c r="Q35" i="3"/>
  <c r="AE14" i="3"/>
  <c r="Q31" i="3"/>
  <c r="U11" i="3"/>
  <c r="AJ41" i="3"/>
  <c r="AJ33" i="3"/>
  <c r="AJ24" i="3"/>
  <c r="O5" i="3"/>
  <c r="X14" i="3"/>
  <c r="X28" i="3"/>
  <c r="AM11" i="3"/>
  <c r="AI21" i="3"/>
  <c r="AI30" i="3"/>
  <c r="I8" i="3"/>
  <c r="AH42" i="3"/>
  <c r="Z11" i="3"/>
  <c r="X35" i="3"/>
  <c r="V12" i="3"/>
  <c r="AA30" i="3"/>
  <c r="M15" i="3"/>
  <c r="AP37" i="3"/>
  <c r="W19" i="3"/>
  <c r="AH15" i="3"/>
  <c r="W29" i="3"/>
  <c r="AQ8" i="3"/>
  <c r="AL37" i="3"/>
  <c r="AP30" i="3"/>
  <c r="I26" i="3"/>
  <c r="AE34" i="3"/>
  <c r="H6" i="3"/>
  <c r="AG37" i="3"/>
  <c r="AI15" i="3"/>
  <c r="W34" i="3"/>
  <c r="N5" i="3"/>
  <c r="T34" i="3"/>
  <c r="AN12" i="3"/>
  <c r="H11" i="3"/>
  <c r="AM8" i="3"/>
  <c r="U24" i="3"/>
  <c r="AO21" i="3"/>
  <c r="V41" i="3"/>
  <c r="L8" i="3"/>
  <c r="AC22" i="3"/>
  <c r="I39" i="3"/>
  <c r="S42" i="3"/>
  <c r="U41" i="3"/>
  <c r="Y34" i="3"/>
  <c r="AB38" i="3"/>
  <c r="X36" i="3"/>
  <c r="AE39" i="3"/>
  <c r="H24" i="3"/>
  <c r="AM41" i="3"/>
  <c r="AM21" i="3"/>
  <c r="AB34" i="3"/>
  <c r="AP23" i="3"/>
  <c r="W15" i="3"/>
  <c r="R15" i="3"/>
  <c r="Y39" i="3"/>
  <c r="AK17" i="3"/>
  <c r="AG28" i="3"/>
  <c r="X10" i="3"/>
  <c r="R32" i="3"/>
  <c r="AL31" i="3"/>
  <c r="AH24" i="3"/>
  <c r="Y11" i="3"/>
  <c r="W12" i="3"/>
  <c r="M23" i="3"/>
  <c r="AB23" i="3"/>
  <c r="H27" i="3"/>
  <c r="AB22" i="3"/>
  <c r="M36" i="3"/>
  <c r="AJ16" i="3"/>
  <c r="P13" i="3"/>
  <c r="AM14" i="3"/>
  <c r="AM40" i="3"/>
  <c r="AC29" i="3"/>
  <c r="U31" i="3"/>
  <c r="Y18" i="3"/>
  <c r="AH22" i="3"/>
  <c r="Z35" i="3"/>
  <c r="Y25" i="3"/>
  <c r="Z12" i="3"/>
  <c r="AA17" i="3"/>
  <c r="AG15" i="3"/>
  <c r="AI9" i="3"/>
  <c r="K35" i="3"/>
  <c r="M39" i="3"/>
  <c r="AH36" i="3"/>
  <c r="AC27" i="3"/>
  <c r="T35" i="3"/>
  <c r="AJ30" i="3"/>
  <c r="AG7" i="3"/>
  <c r="AN20" i="3"/>
  <c r="AA36" i="3"/>
  <c r="L5" i="3"/>
  <c r="AB37" i="3"/>
  <c r="X15" i="3"/>
  <c r="AC42" i="3"/>
  <c r="AD38" i="3"/>
  <c r="AP34" i="3"/>
  <c r="AC36" i="3"/>
  <c r="AN32" i="3"/>
  <c r="AE7" i="3"/>
  <c r="AG27" i="3"/>
  <c r="M32" i="3"/>
  <c r="V9" i="3"/>
  <c r="J25" i="3"/>
  <c r="P8" i="3"/>
  <c r="AP40" i="3"/>
  <c r="AM39" i="3"/>
  <c r="S34" i="3"/>
  <c r="AK29" i="3"/>
  <c r="J42" i="3"/>
  <c r="AH14" i="3"/>
  <c r="G35" i="3"/>
  <c r="AN35" i="3"/>
  <c r="C12" i="3"/>
  <c r="C22" i="3"/>
  <c r="AC37" i="3"/>
  <c r="AM12" i="3"/>
  <c r="AK27" i="3"/>
  <c r="Z28" i="3"/>
  <c r="M20" i="3"/>
  <c r="AM26" i="3"/>
  <c r="AN37" i="3"/>
  <c r="C41" i="3"/>
  <c r="X16" i="3"/>
  <c r="H19" i="3"/>
  <c r="P22" i="3"/>
  <c r="C32" i="3"/>
  <c r="AL9" i="3"/>
  <c r="O41" i="3"/>
  <c r="O35" i="3"/>
  <c r="N10" i="3"/>
  <c r="AP8" i="3"/>
  <c r="AA31" i="3"/>
  <c r="AD32" i="3"/>
  <c r="G40" i="3"/>
  <c r="AH37" i="3"/>
  <c r="H40" i="3"/>
  <c r="O42" i="3"/>
  <c r="M22" i="3"/>
  <c r="AE11" i="3"/>
  <c r="L31" i="3"/>
  <c r="L6" i="3"/>
  <c r="AA42" i="3"/>
  <c r="C25" i="3"/>
  <c r="O15" i="3"/>
  <c r="M13" i="3"/>
  <c r="V18" i="3"/>
  <c r="M25" i="3"/>
  <c r="Q26" i="3"/>
  <c r="AQ36" i="3"/>
  <c r="AN27" i="3"/>
  <c r="O8" i="3"/>
  <c r="I13" i="3"/>
  <c r="AA40" i="3"/>
  <c r="AB18" i="3"/>
  <c r="M9" i="3"/>
  <c r="R40" i="3"/>
  <c r="AN25" i="3"/>
  <c r="AP16" i="3"/>
  <c r="AO14" i="3"/>
  <c r="R30" i="3"/>
  <c r="S11" i="3"/>
  <c r="AI10" i="3"/>
  <c r="P20" i="3"/>
  <c r="AI5" i="3"/>
  <c r="C19" i="3"/>
  <c r="AC13" i="3"/>
  <c r="AK24" i="3"/>
  <c r="H21" i="3"/>
  <c r="O16" i="3"/>
  <c r="AB11" i="3"/>
  <c r="P27" i="3"/>
  <c r="K23" i="3"/>
  <c r="T30" i="3"/>
  <c r="Q29" i="3"/>
  <c r="V29" i="3"/>
  <c r="AM5" i="3"/>
  <c r="O18" i="3"/>
  <c r="G32" i="3"/>
  <c r="AH11" i="3"/>
  <c r="L20" i="3"/>
  <c r="H36" i="3"/>
  <c r="AK30" i="3"/>
  <c r="J18" i="3"/>
  <c r="V34" i="3"/>
  <c r="AJ23" i="3"/>
  <c r="V33" i="3"/>
  <c r="N35" i="3"/>
  <c r="C17" i="3"/>
  <c r="AH7" i="3"/>
  <c r="N20" i="3"/>
  <c r="AA6" i="3"/>
  <c r="Q23" i="3"/>
  <c r="Y19" i="3"/>
  <c r="J34" i="3"/>
  <c r="S9" i="3"/>
  <c r="AN23" i="3"/>
  <c r="Y28" i="3"/>
  <c r="AO24" i="3"/>
  <c r="N21" i="3"/>
  <c r="AL22" i="3"/>
  <c r="Y38" i="3"/>
  <c r="AI38" i="3"/>
  <c r="AE19" i="3"/>
  <c r="S40" i="3"/>
  <c r="AN7" i="3"/>
  <c r="W24" i="3"/>
  <c r="T41" i="3"/>
  <c r="S17" i="3"/>
  <c r="I15" i="3"/>
  <c r="AP26" i="3"/>
  <c r="AQ32" i="3"/>
  <c r="W7" i="3"/>
  <c r="AJ15" i="3"/>
  <c r="AJ14" i="3"/>
  <c r="R6" i="3"/>
  <c r="AK22" i="3"/>
  <c r="H9" i="3"/>
  <c r="AB21" i="3"/>
  <c r="AG26" i="3"/>
  <c r="J27" i="3"/>
  <c r="AP14" i="3"/>
  <c r="AK11" i="3"/>
  <c r="J8" i="3"/>
  <c r="L30" i="3"/>
  <c r="T28" i="3"/>
  <c r="AN34" i="3"/>
  <c r="AM9" i="3"/>
  <c r="AB30" i="3"/>
  <c r="AG10" i="3"/>
  <c r="J7" i="3"/>
  <c r="AB10" i="3"/>
  <c r="AM13" i="3"/>
  <c r="Q19" i="3"/>
  <c r="AN6" i="3"/>
  <c r="AL10" i="3"/>
  <c r="R17" i="3"/>
  <c r="P6" i="3"/>
  <c r="T22" i="3"/>
  <c r="Q38" i="3"/>
  <c r="AE42" i="3"/>
  <c r="R20" i="3"/>
  <c r="P18" i="3"/>
  <c r="AP9" i="3"/>
  <c r="M26" i="3"/>
  <c r="Z9" i="3"/>
  <c r="O20" i="3"/>
  <c r="AC19" i="3"/>
  <c r="AP28" i="3"/>
  <c r="L14" i="3"/>
  <c r="U12" i="3"/>
  <c r="AL16" i="3"/>
  <c r="W6" i="3"/>
  <c r="AA21" i="3"/>
  <c r="I41" i="3"/>
  <c r="AC8" i="3"/>
  <c r="AK9" i="3"/>
  <c r="J17" i="3"/>
  <c r="AO32" i="3"/>
  <c r="Z24" i="3"/>
  <c r="X38" i="3"/>
  <c r="O9" i="3"/>
  <c r="I25" i="3"/>
  <c r="AI34" i="3"/>
  <c r="AC7" i="3"/>
  <c r="J38" i="3"/>
  <c r="AQ9" i="3"/>
  <c r="AE18" i="3"/>
  <c r="V25" i="3"/>
  <c r="AC6" i="3"/>
  <c r="AO34" i="3"/>
  <c r="L16" i="3"/>
  <c r="C34" i="3"/>
  <c r="AO11" i="3"/>
  <c r="M31" i="3"/>
  <c r="H42" i="3"/>
  <c r="C15" i="3"/>
  <c r="M33" i="3"/>
  <c r="S30" i="3"/>
  <c r="AB12" i="3"/>
  <c r="K42" i="3"/>
  <c r="C30" i="3"/>
  <c r="M7" i="3"/>
  <c r="AJ20" i="3"/>
  <c r="AC25" i="3"/>
  <c r="L23" i="3"/>
  <c r="C42" i="3"/>
  <c r="C33" i="3"/>
  <c r="S27" i="3"/>
  <c r="O24" i="3"/>
  <c r="L28" i="3"/>
  <c r="J15" i="3"/>
  <c r="AG21" i="3"/>
  <c r="Q5" i="3"/>
  <c r="R26" i="3"/>
  <c r="AC33" i="3"/>
  <c r="O6" i="3"/>
  <c r="N36" i="3"/>
  <c r="Y31" i="3"/>
  <c r="AI31" i="3"/>
  <c r="Y16" i="3"/>
  <c r="U37" i="3"/>
  <c r="AQ23" i="3"/>
  <c r="AJ8" i="3"/>
  <c r="U28" i="3"/>
  <c r="W16" i="3"/>
  <c r="AQ19" i="3"/>
  <c r="AP15" i="3"/>
  <c r="R28" i="3"/>
  <c r="P35" i="3"/>
  <c r="AN17" i="3"/>
  <c r="N32" i="3"/>
  <c r="AL39" i="3"/>
  <c r="C27" i="3"/>
  <c r="AJ5" i="3"/>
  <c r="T16" i="3"/>
  <c r="AE8" i="3"/>
  <c r="K19" i="3"/>
  <c r="G50" i="3"/>
  <c r="AH35" i="3"/>
  <c r="AH40" i="3"/>
  <c r="AQ12" i="3"/>
  <c r="P21" i="3"/>
  <c r="AJ36" i="3"/>
  <c r="AG8" i="3"/>
  <c r="O11" i="3"/>
  <c r="L26" i="3"/>
  <c r="U22" i="3"/>
  <c r="R14" i="3"/>
  <c r="AG38" i="3"/>
  <c r="AG23" i="3"/>
  <c r="AI23" i="3"/>
  <c r="AG32" i="3"/>
  <c r="T26" i="3"/>
  <c r="V38" i="3"/>
  <c r="C8" i="3"/>
  <c r="AP11" i="3"/>
  <c r="Y30" i="3"/>
  <c r="H35" i="3"/>
  <c r="AN14" i="3"/>
  <c r="X5" i="3"/>
  <c r="L22" i="3"/>
  <c r="AB24" i="3"/>
  <c r="K21" i="3"/>
  <c r="V27" i="3"/>
  <c r="AK41" i="3"/>
  <c r="I29" i="3"/>
  <c r="C24" i="3"/>
  <c r="S38" i="3"/>
  <c r="AI28" i="3"/>
  <c r="AI19" i="3"/>
  <c r="AO25" i="3"/>
  <c r="AK34" i="3"/>
  <c r="AE33" i="3"/>
  <c r="H25" i="3"/>
  <c r="AO31" i="3"/>
  <c r="AG30" i="3"/>
  <c r="P16" i="3"/>
  <c r="AH10" i="3"/>
  <c r="AC17" i="3"/>
  <c r="AB42" i="3"/>
  <c r="I7" i="3"/>
  <c r="AB6" i="3"/>
  <c r="AG6" i="3"/>
  <c r="AC9" i="3"/>
  <c r="C9" i="3"/>
  <c r="T10" i="3"/>
  <c r="R42" i="3"/>
  <c r="AP31" i="3"/>
  <c r="AL42" i="3"/>
  <c r="O19" i="3"/>
  <c r="AM24" i="3"/>
  <c r="C40" i="3"/>
  <c r="H32" i="3"/>
  <c r="W36" i="3"/>
  <c r="O7" i="3"/>
  <c r="AQ21" i="3"/>
  <c r="AJ34" i="3"/>
  <c r="K15" i="3"/>
  <c r="Z31" i="3"/>
  <c r="AK36" i="3"/>
  <c r="AJ11" i="3"/>
  <c r="AO10" i="3"/>
  <c r="AA32" i="3"/>
  <c r="I21" i="3"/>
  <c r="G48" i="3"/>
  <c r="AM20" i="3"/>
  <c r="M6" i="3"/>
  <c r="AB26" i="3"/>
  <c r="AI32" i="3"/>
  <c r="AB29" i="3"/>
  <c r="U33" i="3"/>
  <c r="AL15" i="3"/>
  <c r="L18" i="3"/>
  <c r="E48" i="3"/>
  <c r="I40" i="3"/>
  <c r="X25" i="3"/>
  <c r="Z37" i="3"/>
  <c r="I35" i="3"/>
  <c r="W11" i="3"/>
  <c r="H18" i="3"/>
  <c r="H37" i="3"/>
  <c r="AN24" i="3"/>
  <c r="AA5" i="3"/>
  <c r="T14" i="3"/>
  <c r="AP33" i="3"/>
  <c r="Q22" i="3"/>
  <c r="AN19" i="3"/>
  <c r="E50" i="3"/>
  <c r="AC23" i="3"/>
  <c r="AQ33" i="3"/>
  <c r="AH29" i="3"/>
  <c r="Y24" i="3"/>
  <c r="AQ14" i="3"/>
  <c r="AB13" i="3"/>
  <c r="O30" i="3"/>
  <c r="V7" i="3"/>
  <c r="W9" i="3"/>
  <c r="AG18" i="3"/>
  <c r="AQ22" i="3"/>
  <c r="L38" i="3"/>
  <c r="AQ41" i="3"/>
  <c r="J21" i="3"/>
  <c r="I14" i="3"/>
  <c r="AQ37" i="3"/>
  <c r="I42" i="3"/>
  <c r="AC16" i="3"/>
  <c r="D50" i="3"/>
  <c r="X13" i="3"/>
  <c r="AA41" i="3"/>
  <c r="Q9" i="3"/>
  <c r="T11" i="3"/>
  <c r="L36" i="3"/>
  <c r="AE5" i="3"/>
  <c r="W31" i="3"/>
  <c r="AL34" i="3"/>
  <c r="AM30" i="3"/>
  <c r="AB33" i="3"/>
  <c r="AP22" i="3"/>
  <c r="U6" i="3"/>
  <c r="AO23" i="3"/>
  <c r="W10" i="3"/>
  <c r="I34" i="3"/>
  <c r="AP17" i="3"/>
  <c r="X26" i="3"/>
  <c r="W35" i="3"/>
  <c r="AO29" i="3"/>
  <c r="AK7" i="3"/>
  <c r="Y37" i="3"/>
  <c r="AE6" i="3"/>
  <c r="M30" i="3"/>
  <c r="W27" i="3"/>
  <c r="K24" i="3"/>
  <c r="AH41" i="3"/>
  <c r="G39" i="3"/>
  <c r="I18" i="3"/>
  <c r="S24" i="3"/>
  <c r="L39" i="3"/>
  <c r="AC14" i="3"/>
  <c r="S41" i="3"/>
  <c r="H7" i="3"/>
  <c r="AO41" i="3"/>
  <c r="AD48" i="3"/>
  <c r="N29" i="3"/>
  <c r="X29" i="3"/>
  <c r="AL8" i="3"/>
  <c r="K18" i="3"/>
  <c r="N30" i="3"/>
  <c r="AK20" i="3"/>
  <c r="T12" i="3"/>
  <c r="AG36" i="3"/>
  <c r="AP18" i="3"/>
  <c r="AI42" i="3"/>
  <c r="N8" i="3"/>
  <c r="Z36" i="3"/>
  <c r="Y7" i="3"/>
  <c r="R38" i="3"/>
  <c r="AK13" i="3"/>
  <c r="O27" i="3"/>
  <c r="AN29" i="3"/>
  <c r="Q40" i="3"/>
  <c r="AC5" i="3"/>
  <c r="S23" i="3"/>
  <c r="AI27" i="3"/>
  <c r="AE20" i="3"/>
  <c r="Z26" i="3"/>
  <c r="AJ32" i="3"/>
  <c r="W41" i="3"/>
  <c r="V11" i="3"/>
  <c r="AD19" i="3"/>
  <c r="AE38" i="3"/>
  <c r="K6" i="3"/>
  <c r="AL21" i="3"/>
  <c r="AJ13" i="3"/>
  <c r="P19" i="3"/>
  <c r="AA23" i="3"/>
  <c r="AE41" i="3"/>
  <c r="S21" i="3"/>
  <c r="Y36" i="3"/>
  <c r="AO38" i="3"/>
  <c r="AQ42" i="3"/>
  <c r="AA10" i="3"/>
  <c r="AK10" i="3"/>
  <c r="X22" i="3"/>
  <c r="AQ40" i="3"/>
  <c r="Z29" i="3"/>
  <c r="M5" i="3"/>
  <c r="M38" i="3"/>
  <c r="N42" i="3"/>
  <c r="X21" i="3"/>
  <c r="R37" i="3"/>
  <c r="N28" i="3"/>
  <c r="AL38" i="3"/>
  <c r="P29" i="3"/>
  <c r="AE29" i="3"/>
  <c r="AL7" i="3"/>
  <c r="W13" i="3"/>
  <c r="H10" i="3"/>
  <c r="J29" i="3"/>
  <c r="AI36" i="3"/>
  <c r="R10" i="3"/>
  <c r="AH32" i="3"/>
  <c r="L27" i="3"/>
  <c r="C39" i="3"/>
  <c r="P40" i="3"/>
  <c r="U36" i="3"/>
  <c r="V13" i="3"/>
  <c r="AG34" i="3"/>
  <c r="Y32" i="3"/>
  <c r="R33" i="3"/>
  <c r="AH34" i="3"/>
  <c r="AK39" i="3"/>
  <c r="P23" i="3"/>
  <c r="AM29" i="3"/>
  <c r="O26" i="3"/>
  <c r="AE28" i="3"/>
  <c r="P17" i="3"/>
  <c r="R9" i="3"/>
  <c r="Q41" i="3"/>
  <c r="AD21" i="3"/>
  <c r="AE30" i="3"/>
  <c r="I6" i="3"/>
  <c r="S19" i="3"/>
  <c r="U23" i="3"/>
  <c r="AC31" i="3"/>
  <c r="AA13" i="3"/>
  <c r="Z23" i="3"/>
  <c r="AJ12" i="3"/>
  <c r="T21" i="3"/>
  <c r="Y23" i="3"/>
  <c r="AO30" i="3"/>
  <c r="AD40" i="3"/>
  <c r="AQ30" i="3"/>
  <c r="AO16" i="3"/>
  <c r="Q28" i="3"/>
  <c r="AN5" i="3"/>
  <c r="AA33" i="3"/>
  <c r="U26" i="3"/>
  <c r="AB27" i="3"/>
  <c r="C6" i="3"/>
  <c r="M37" i="3"/>
  <c r="I30" i="3"/>
  <c r="P24" i="3"/>
  <c r="K10" i="3"/>
  <c r="AA11" i="3"/>
  <c r="M12" i="3"/>
  <c r="V32" i="3"/>
  <c r="P11" i="3"/>
  <c r="AI20" i="3"/>
  <c r="AJ28" i="3"/>
  <c r="Y33" i="3"/>
  <c r="H15" i="3"/>
  <c r="J32" i="3"/>
  <c r="AO17" i="3"/>
  <c r="AL12" i="3"/>
  <c r="AO9" i="3"/>
  <c r="I10" i="3"/>
  <c r="Z7" i="3"/>
  <c r="AA14" i="3"/>
  <c r="R39" i="3"/>
  <c r="AD33" i="3"/>
  <c r="AB25" i="3"/>
  <c r="AD30" i="3"/>
  <c r="G49" i="3"/>
  <c r="AQ24" i="3"/>
  <c r="AM37" i="3"/>
  <c r="Z40" i="3"/>
  <c r="M8" i="3"/>
  <c r="Y20" i="3"/>
  <c r="N9" i="3"/>
  <c r="O10" i="3"/>
  <c r="AC26" i="3"/>
  <c r="M27" i="3"/>
  <c r="AI18" i="3"/>
  <c r="J20" i="3"/>
  <c r="AM23" i="3"/>
  <c r="J23" i="3"/>
  <c r="J13" i="3"/>
  <c r="AL13" i="3"/>
  <c r="U25" i="3"/>
  <c r="AE17" i="3"/>
  <c r="AH28" i="3"/>
  <c r="AN40" i="3"/>
  <c r="AP39" i="3"/>
  <c r="S39" i="3"/>
  <c r="I24" i="3"/>
  <c r="H23" i="3"/>
  <c r="L9" i="3"/>
  <c r="X32" i="3"/>
  <c r="AE23" i="3"/>
  <c r="S26" i="3"/>
  <c r="U9" i="3"/>
  <c r="R23" i="3"/>
  <c r="AH25" i="3"/>
  <c r="G38" i="3"/>
  <c r="AB35" i="3"/>
  <c r="AL36" i="3"/>
  <c r="AD47" i="3"/>
  <c r="AN38" i="3"/>
  <c r="AO28" i="3"/>
  <c r="AD25" i="3"/>
  <c r="H16" i="3"/>
  <c r="V30" i="3"/>
  <c r="U14" i="3"/>
  <c r="R21" i="3"/>
  <c r="AQ15" i="3"/>
  <c r="U39" i="3"/>
  <c r="J9" i="3"/>
  <c r="T19" i="3"/>
  <c r="O25" i="3"/>
  <c r="AL29" i="3"/>
  <c r="AJ18" i="3"/>
  <c r="Z20" i="3"/>
  <c r="AL17" i="3"/>
  <c r="AL40" i="3"/>
  <c r="P15" i="3"/>
  <c r="Q14" i="3"/>
  <c r="Z38" i="3"/>
  <c r="I33" i="3"/>
  <c r="AB36" i="3"/>
  <c r="X40" i="3"/>
  <c r="P42" i="3"/>
  <c r="L42" i="3"/>
  <c r="AK35" i="3"/>
  <c r="AE36" i="3"/>
  <c r="AD26" i="3"/>
  <c r="AN28" i="3"/>
  <c r="AO12" i="3"/>
  <c r="AP20" i="3"/>
  <c r="P31" i="3"/>
  <c r="U35" i="3"/>
  <c r="Z13" i="3"/>
  <c r="AI22" i="3"/>
  <c r="AC28" i="3"/>
  <c r="AD36" i="3"/>
  <c r="W42" i="3"/>
  <c r="Y8" i="3"/>
  <c r="AL6" i="3"/>
  <c r="AO18" i="3"/>
  <c r="Q30" i="3"/>
  <c r="AL25" i="3"/>
  <c r="Q15" i="3"/>
  <c r="AB7" i="3"/>
  <c r="V6" i="3"/>
  <c r="AM17" i="3"/>
  <c r="Z22" i="3"/>
  <c r="J5" i="3"/>
  <c r="AM7" i="3"/>
  <c r="AG31" i="3"/>
  <c r="AK14" i="3"/>
  <c r="AI35" i="3"/>
  <c r="L17" i="3"/>
  <c r="R41" i="3"/>
  <c r="L15" i="3"/>
  <c r="I20" i="3"/>
  <c r="Q6" i="3"/>
  <c r="C14" i="3"/>
  <c r="AI25" i="3"/>
  <c r="AL26" i="3"/>
  <c r="AH26" i="3"/>
  <c r="AM34" i="3"/>
  <c r="AK33" i="3"/>
  <c r="AA16" i="3"/>
  <c r="Z21" i="3"/>
  <c r="AQ27" i="3"/>
  <c r="R13" i="3"/>
  <c r="AN10" i="3"/>
  <c r="L13" i="3"/>
  <c r="AA7" i="3"/>
  <c r="U34" i="3"/>
  <c r="C20" i="3"/>
  <c r="J6" i="3"/>
  <c r="Z32" i="3"/>
  <c r="AH19" i="3"/>
  <c r="AE37" i="3"/>
  <c r="AQ26" i="3"/>
  <c r="X9" i="3"/>
  <c r="I12" i="3"/>
  <c r="U27" i="3"/>
  <c r="T7" i="3"/>
  <c r="AJ26" i="3"/>
  <c r="AB28" i="3"/>
  <c r="O32" i="3"/>
  <c r="R27" i="3"/>
  <c r="J40" i="3"/>
  <c r="W38" i="3"/>
  <c r="T20" i="3"/>
  <c r="P37" i="3"/>
  <c r="AB14" i="3"/>
  <c r="Q12" i="3"/>
  <c r="X33" i="3"/>
  <c r="AK42" i="3"/>
  <c r="Y26" i="3"/>
  <c r="AG19" i="3"/>
  <c r="T37" i="3"/>
  <c r="W23" i="3"/>
  <c r="Y14" i="3"/>
  <c r="S6" i="3"/>
  <c r="N13" i="3"/>
  <c r="AI37" i="3"/>
  <c r="Z41" i="3"/>
  <c r="X17" i="3"/>
  <c r="AL18" i="3"/>
  <c r="N6" i="3"/>
  <c r="C31" i="3"/>
  <c r="AJ39" i="3"/>
  <c r="AN21" i="3"/>
  <c r="N7" i="3"/>
  <c r="AP42" i="3"/>
  <c r="U10" i="3"/>
  <c r="AC21" i="3"/>
  <c r="AG20" i="3"/>
  <c r="AM10" i="3"/>
  <c r="AL28" i="3"/>
  <c r="N38" i="3"/>
  <c r="U18" i="3"/>
  <c r="S29" i="3"/>
  <c r="AI39" i="3"/>
  <c r="V22" i="3"/>
  <c r="AC12" i="3"/>
  <c r="AJ35" i="3"/>
  <c r="G33" i="3"/>
  <c r="AN16" i="3"/>
  <c r="Z18" i="3"/>
  <c r="O36" i="3"/>
  <c r="Y29" i="3"/>
  <c r="U29" i="3"/>
  <c r="AD27" i="3"/>
  <c r="AA20" i="3"/>
  <c r="I27" i="3"/>
  <c r="T9" i="3"/>
  <c r="R34" i="3"/>
  <c r="AO35" i="3"/>
  <c r="AG5" i="3"/>
  <c r="AM35" i="3"/>
  <c r="AN42" i="3"/>
  <c r="Z42" i="3"/>
  <c r="AM31" i="3"/>
  <c r="AK6" i="3"/>
  <c r="C29" i="3"/>
  <c r="W17" i="3"/>
  <c r="S5" i="3"/>
  <c r="Y35" i="3"/>
  <c r="Q24" i="3"/>
  <c r="L12" i="3"/>
  <c r="K30" i="3"/>
  <c r="AH27" i="3"/>
  <c r="AK40" i="3"/>
  <c r="Y12" i="3"/>
  <c r="AN11" i="3"/>
  <c r="M28" i="3"/>
  <c r="AQ25" i="3"/>
  <c r="U5" i="3"/>
  <c r="AI8" i="3"/>
  <c r="AE35" i="3"/>
  <c r="V26" i="3"/>
  <c r="AQ31" i="3"/>
  <c r="Q21" i="3"/>
  <c r="AG33" i="3"/>
  <c r="M42" i="3"/>
  <c r="Q37" i="3"/>
  <c r="AA22" i="3"/>
  <c r="AM28" i="3"/>
  <c r="Q13" i="3"/>
  <c r="Y5" i="3"/>
  <c r="K11" i="3"/>
  <c r="AQ5" i="3"/>
  <c r="AA29" i="3"/>
  <c r="R31" i="3"/>
  <c r="K14" i="3"/>
  <c r="P7" i="3"/>
  <c r="X37" i="3"/>
  <c r="C4" i="3"/>
  <c r="AH38" i="3"/>
  <c r="AK32" i="3"/>
  <c r="O14" i="3"/>
  <c r="K17" i="3"/>
  <c r="S8" i="3"/>
  <c r="L40" i="3"/>
  <c r="J30" i="3"/>
  <c r="P28" i="3"/>
  <c r="Q42" i="3"/>
  <c r="J39" i="3"/>
  <c r="N31" i="3"/>
  <c r="Y10" i="3"/>
  <c r="K12" i="3"/>
  <c r="J33" i="3"/>
  <c r="K31" i="3"/>
  <c r="Z5" i="3"/>
  <c r="L7" i="3"/>
  <c r="AA18" i="3"/>
  <c r="X8" i="3"/>
  <c r="C13" i="3"/>
  <c r="K39" i="3"/>
  <c r="H30" i="3"/>
  <c r="AL32" i="3"/>
  <c r="AP24" i="3"/>
  <c r="V21" i="3"/>
  <c r="AI7" i="3"/>
  <c r="U7" i="3"/>
  <c r="W20" i="3"/>
  <c r="AN18" i="3"/>
  <c r="J28" i="3"/>
  <c r="AC30" i="3"/>
  <c r="AG41" i="3"/>
  <c r="Y9" i="3"/>
  <c r="I11" i="3"/>
  <c r="H26" i="3"/>
  <c r="AP29" i="3"/>
  <c r="K27" i="3"/>
  <c r="AK38" i="3"/>
  <c r="AD42" i="3"/>
  <c r="T29" i="3"/>
  <c r="AG12" i="3"/>
  <c r="N16" i="3"/>
  <c r="V5" i="3"/>
  <c r="AQ35" i="3"/>
  <c r="R22" i="3"/>
  <c r="J24" i="3"/>
  <c r="Y42" i="3"/>
  <c r="C10" i="3"/>
  <c r="AC32" i="3"/>
  <c r="T39" i="3"/>
  <c r="AC35" i="3"/>
  <c r="AN39" i="3"/>
  <c r="AL24" i="3"/>
  <c r="AM19" i="3"/>
  <c r="Y15" i="3"/>
  <c r="S22" i="3"/>
  <c r="X39" i="3"/>
  <c r="Z39" i="3"/>
  <c r="W25" i="3"/>
  <c r="Q20" i="3"/>
  <c r="T18" i="3"/>
  <c r="AJ10" i="3"/>
  <c r="P26" i="3"/>
  <c r="AB8" i="3"/>
  <c r="D49" i="3"/>
  <c r="AJ19" i="3"/>
  <c r="AG16" i="3"/>
  <c r="V35" i="3"/>
  <c r="AK8" i="3"/>
  <c r="T42" i="3"/>
  <c r="AJ42" i="3"/>
  <c r="AL14" i="3"/>
  <c r="AI40" i="3"/>
  <c r="H31" i="3"/>
  <c r="N12" i="3"/>
  <c r="AL5" i="3"/>
  <c r="AL23" i="3"/>
  <c r="AK26" i="3"/>
  <c r="AC38" i="3"/>
  <c r="V28" i="3"/>
  <c r="R8" i="3"/>
  <c r="N11" i="3"/>
  <c r="D48" i="3"/>
  <c r="AP27" i="3"/>
  <c r="AC11" i="3"/>
  <c r="AI29" i="3"/>
  <c r="AQ10" i="3"/>
  <c r="K34" i="3"/>
  <c r="AH5" i="3"/>
  <c r="U38" i="3"/>
  <c r="T38" i="3"/>
  <c r="O31" i="3"/>
  <c r="AG24" i="3"/>
  <c r="AC10" i="3"/>
  <c r="N17" i="3"/>
  <c r="AD34" i="3"/>
  <c r="N23" i="3"/>
  <c r="AE16" i="3"/>
  <c r="M19" i="3"/>
  <c r="AG14" i="3"/>
  <c r="K7" i="3"/>
  <c r="AI13" i="3"/>
  <c r="N37" i="3"/>
  <c r="O12" i="3"/>
  <c r="V42" i="3"/>
  <c r="AB40" i="3"/>
  <c r="U32" i="3"/>
  <c r="V17" i="3"/>
  <c r="O40" i="3"/>
  <c r="M24" i="3"/>
  <c r="Y27" i="3"/>
  <c r="R11" i="3"/>
  <c r="D47" i="3"/>
  <c r="R5" i="3"/>
  <c r="Z16" i="3"/>
  <c r="AE26" i="3"/>
  <c r="AJ37" i="3"/>
  <c r="AP35" i="3"/>
  <c r="L34" i="3"/>
  <c r="AH9" i="3"/>
  <c r="S15" i="3"/>
  <c r="N33" i="3"/>
  <c r="AD22" i="3"/>
  <c r="AC40" i="3"/>
  <c r="AO42" i="3"/>
  <c r="Z14" i="3"/>
  <c r="I31" i="3"/>
  <c r="H8" i="3"/>
  <c r="C36" i="3"/>
  <c r="AM18" i="3"/>
  <c r="T40" i="3"/>
  <c r="AM36" i="3"/>
  <c r="AO19" i="3"/>
  <c r="S25" i="3"/>
  <c r="AH30" i="3"/>
  <c r="Q8" i="3"/>
  <c r="AB32" i="3"/>
  <c r="AG9" i="3"/>
  <c r="AQ34" i="3"/>
  <c r="AM6" i="3"/>
  <c r="AN36" i="3"/>
  <c r="AK23" i="3"/>
  <c r="AA15" i="3"/>
  <c r="V10" i="3"/>
  <c r="AJ40" i="3"/>
  <c r="U42" i="3"/>
  <c r="AE13" i="3"/>
  <c r="X11" i="3"/>
  <c r="V14" i="3"/>
  <c r="AM15" i="3"/>
  <c r="AM38" i="3"/>
  <c r="T15" i="3"/>
  <c r="R19" i="3"/>
  <c r="K28" i="3"/>
  <c r="AI17" i="3"/>
  <c r="C18" i="3"/>
  <c r="G47" i="3"/>
  <c r="AB17" i="3"/>
  <c r="AQ16" i="3"/>
  <c r="K32" i="3"/>
  <c r="I32" i="3"/>
  <c r="T27" i="3"/>
  <c r="AL35" i="3"/>
  <c r="W30" i="3"/>
  <c r="AA28" i="3"/>
  <c r="AM27" i="3"/>
  <c r="G34" i="3"/>
  <c r="X41" i="3"/>
  <c r="AJ27" i="3"/>
  <c r="H29" i="3"/>
  <c r="K33" i="3"/>
  <c r="C16" i="3"/>
  <c r="AN26" i="3"/>
  <c r="O34" i="3"/>
  <c r="M16" i="3"/>
  <c r="AH18" i="3"/>
  <c r="S10" i="3"/>
  <c r="S20" i="3"/>
  <c r="AE40" i="3"/>
  <c r="W39" i="3"/>
  <c r="I17" i="3"/>
  <c r="AN41" i="3"/>
  <c r="T36" i="3"/>
  <c r="R16" i="3"/>
  <c r="V36" i="3"/>
  <c r="Z17" i="3"/>
  <c r="AB16" i="3"/>
  <c r="AE27" i="3"/>
  <c r="AC34" i="3"/>
  <c r="O13" i="3"/>
  <c r="P12" i="3"/>
  <c r="M14" i="3"/>
  <c r="AG40" i="3"/>
  <c r="X18" i="3"/>
  <c r="U8" i="3"/>
  <c r="AB9" i="3"/>
  <c r="AK25" i="3"/>
  <c r="AJ21" i="3"/>
  <c r="R12" i="3"/>
  <c r="AD23" i="3"/>
  <c r="K37" i="3"/>
  <c r="H12" i="3"/>
  <c r="R7" i="3"/>
  <c r="J22" i="3"/>
  <c r="AN15" i="3"/>
  <c r="AB31" i="3"/>
  <c r="AN13" i="3"/>
  <c r="L24" i="3"/>
  <c r="P14" i="3"/>
  <c r="AG22" i="3"/>
  <c r="Q32" i="3"/>
  <c r="O33" i="3"/>
  <c r="AC41" i="3"/>
  <c r="K9" i="3"/>
  <c r="AG13" i="3"/>
  <c r="AJ9" i="3"/>
  <c r="L21" i="3"/>
  <c r="S28" i="3"/>
  <c r="M21" i="3"/>
  <c r="J35" i="3"/>
  <c r="K22" i="3"/>
  <c r="S14" i="3"/>
  <c r="AK18" i="3"/>
  <c r="AE22" i="3"/>
  <c r="AL19" i="3"/>
  <c r="K41" i="3"/>
  <c r="H39" i="3"/>
  <c r="V37" i="3"/>
  <c r="N27" i="3"/>
  <c r="X20" i="3"/>
  <c r="AA38" i="3"/>
  <c r="X19" i="3"/>
  <c r="P9" i="3"/>
  <c r="Z27" i="3"/>
  <c r="AG25" i="3"/>
  <c r="W14" i="3"/>
  <c r="AO36" i="3"/>
  <c r="AP38" i="3"/>
  <c r="P36" i="3"/>
  <c r="AK16" i="3"/>
  <c r="Y41" i="3"/>
  <c r="AD49" i="3"/>
  <c r="AE12" i="3"/>
  <c r="AG29" i="3"/>
  <c r="P38" i="3"/>
  <c r="V40" i="3"/>
  <c r="AD29" i="3"/>
  <c r="Q17" i="3"/>
  <c r="Q18" i="3"/>
  <c r="AA26" i="3"/>
  <c r="J26" i="3"/>
  <c r="U17" i="3"/>
  <c r="K8" i="3"/>
  <c r="AO8" i="3"/>
  <c r="I5" i="3"/>
  <c r="AA39" i="3"/>
  <c r="AK19" i="3"/>
  <c r="K25" i="3"/>
  <c r="AA24" i="3"/>
  <c r="AH20" i="3"/>
  <c r="J10" i="3"/>
  <c r="AQ28" i="3"/>
  <c r="T6" i="3"/>
  <c r="X23" i="3"/>
  <c r="AQ7" i="3"/>
  <c r="L41" i="3"/>
  <c r="AI14" i="3"/>
  <c r="AO37" i="3"/>
  <c r="AH12" i="3"/>
  <c r="Q25" i="3"/>
  <c r="U20" i="3"/>
  <c r="T5" i="3"/>
  <c r="N18" i="3"/>
  <c r="T13" i="3"/>
  <c r="Q39" i="3"/>
  <c r="AI26" i="3"/>
  <c r="AO5" i="3"/>
  <c r="AL11" i="3"/>
  <c r="K26" i="3"/>
  <c r="C35" i="3"/>
  <c r="S18" i="3"/>
  <c r="AM42" i="3"/>
  <c r="AB15" i="3"/>
  <c r="AO22" i="3"/>
  <c r="L10" i="3"/>
  <c r="AQ11" i="3"/>
  <c r="Y21" i="3"/>
  <c r="V19" i="3"/>
  <c r="M40" i="3"/>
  <c r="AC24" i="3"/>
  <c r="U16" i="3"/>
  <c r="AQ20" i="3"/>
  <c r="Q11" i="3"/>
  <c r="W32" i="3"/>
  <c r="W8" i="3"/>
  <c r="AP32" i="3"/>
  <c r="J31" i="3"/>
  <c r="AA37" i="3"/>
  <c r="N22" i="3"/>
  <c r="AJ6" i="3"/>
  <c r="V20" i="3"/>
  <c r="AK15" i="3"/>
  <c r="AJ7" i="3"/>
  <c r="AQ17" i="3"/>
  <c r="M41" i="3"/>
  <c r="P33" i="3"/>
  <c r="H33" i="3"/>
  <c r="AI33" i="3"/>
  <c r="M18" i="3"/>
  <c r="Q10" i="3"/>
  <c r="AK28" i="3"/>
  <c r="N41" i="3"/>
  <c r="J19" i="3"/>
  <c r="AO26" i="3"/>
  <c r="C26" i="3"/>
  <c r="AG11" i="3"/>
  <c r="AG35" i="3"/>
  <c r="J14" i="3"/>
  <c r="AE15" i="3"/>
  <c r="AH8" i="3"/>
  <c r="U40" i="3"/>
  <c r="K5" i="3"/>
  <c r="AH6" i="3"/>
  <c r="AO40" i="3"/>
  <c r="S37" i="3"/>
  <c r="K16" i="3"/>
  <c r="AP21" i="3"/>
  <c r="S13" i="3"/>
  <c r="AD39" i="3"/>
  <c r="AA19" i="3"/>
  <c r="X42" i="3"/>
  <c r="V15" i="3"/>
  <c r="V39" i="3"/>
  <c r="AJ29" i="3"/>
  <c r="AD41" i="3"/>
  <c r="H22" i="3"/>
  <c r="T31" i="3"/>
  <c r="AO13" i="3"/>
  <c r="AA27" i="3"/>
  <c r="Z33" i="3"/>
  <c r="N25" i="3"/>
  <c r="AC15" i="3"/>
  <c r="U13" i="3"/>
  <c r="K20" i="3"/>
  <c r="Q7" i="3"/>
  <c r="J11" i="3"/>
  <c r="X6" i="3"/>
  <c r="AO27" i="3"/>
  <c r="L35" i="3"/>
  <c r="V23" i="3"/>
  <c r="AA35" i="3"/>
  <c r="C11" i="3"/>
  <c r="AH39" i="3"/>
  <c r="AD31" i="3"/>
  <c r="AN30" i="3"/>
  <c r="BH171" i="1" l="1"/>
  <c r="B158" i="1"/>
  <c r="B152" i="1"/>
  <c r="B180" i="1" s="1"/>
  <c r="U197" i="1"/>
  <c r="D144" i="1"/>
  <c r="K190" i="1"/>
  <c r="M150" i="1"/>
  <c r="T100" i="1"/>
  <c r="M171" i="1"/>
  <c r="M206" i="1" s="1"/>
  <c r="U172" i="1"/>
  <c r="E198" i="1"/>
  <c r="W148" i="1"/>
  <c r="K186" i="1"/>
  <c r="T176" i="1"/>
  <c r="L150" i="1"/>
  <c r="F190" i="1"/>
  <c r="L144" i="1"/>
  <c r="C144" i="1"/>
  <c r="E163" i="1"/>
  <c r="N105" i="1"/>
  <c r="N150" i="1"/>
  <c r="S158" i="1"/>
  <c r="W196" i="1"/>
  <c r="U190" i="1"/>
  <c r="W162" i="1"/>
  <c r="T159" i="1"/>
  <c r="S93" i="1"/>
  <c r="R159" i="1"/>
  <c r="H169" i="1"/>
  <c r="L105" i="1"/>
  <c r="C104" i="1"/>
  <c r="V99" i="1"/>
  <c r="M181" i="1"/>
  <c r="B105" i="1"/>
  <c r="B153" i="1"/>
  <c r="D171" i="1"/>
  <c r="D206" i="1" s="1"/>
  <c r="O148" i="1"/>
  <c r="R197" i="1"/>
  <c r="B197" i="1"/>
  <c r="Q175" i="1"/>
  <c r="D186" i="1"/>
  <c r="P150" i="1"/>
  <c r="J158" i="1"/>
  <c r="I163" i="1"/>
  <c r="F176" i="1"/>
  <c r="J159" i="1"/>
  <c r="H172" i="1"/>
  <c r="W179" i="1"/>
  <c r="G170" i="1"/>
  <c r="G205" i="1" s="1"/>
  <c r="R179" i="1"/>
  <c r="R209" i="1" s="1"/>
  <c r="K163" i="1"/>
  <c r="N175" i="1"/>
  <c r="G198" i="1"/>
  <c r="J103" i="1"/>
  <c r="V177" i="1"/>
  <c r="U148" i="1"/>
  <c r="W99" i="1"/>
  <c r="T105" i="1"/>
  <c r="P176" i="1"/>
  <c r="B172" i="1"/>
  <c r="G171" i="1"/>
  <c r="G206" i="1" s="1"/>
  <c r="O171" i="1"/>
  <c r="O206" i="1" s="1"/>
  <c r="P169" i="1"/>
  <c r="C100" i="1"/>
  <c r="T104" i="1"/>
  <c r="M158" i="1"/>
  <c r="T196" i="1"/>
  <c r="I197" i="1"/>
  <c r="D151" i="1"/>
  <c r="F170" i="1"/>
  <c r="F205" i="1" s="1"/>
  <c r="V172" i="1"/>
  <c r="O153" i="1"/>
  <c r="F172" i="1"/>
  <c r="J171" i="1"/>
  <c r="J206" i="1" s="1"/>
  <c r="B176" i="1"/>
  <c r="M163" i="1"/>
  <c r="F159" i="1"/>
  <c r="L163" i="1"/>
  <c r="F186" i="1"/>
  <c r="G148" i="1"/>
  <c r="D152" i="1"/>
  <c r="D180" i="1" s="1"/>
  <c r="S181" i="1"/>
  <c r="C143" i="1"/>
  <c r="I148" i="1"/>
  <c r="O151" i="1"/>
  <c r="J190" i="1"/>
  <c r="W186" i="1"/>
  <c r="F161" i="1"/>
  <c r="F157" i="1" s="1"/>
  <c r="D99" i="1"/>
  <c r="S189" i="1"/>
  <c r="R144" i="1"/>
  <c r="K144" i="1"/>
  <c r="J169" i="1"/>
  <c r="Q162" i="1"/>
  <c r="H198" i="1"/>
  <c r="W173" i="1"/>
  <c r="H185" i="1"/>
  <c r="C162" i="1"/>
  <c r="J143" i="1"/>
  <c r="M179" i="1"/>
  <c r="M209" i="1" s="1"/>
  <c r="F144" i="1"/>
  <c r="L159" i="1"/>
  <c r="O93" i="1"/>
  <c r="E148" i="1"/>
  <c r="C185" i="1"/>
  <c r="F163" i="1"/>
  <c r="W161" i="1"/>
  <c r="W157" i="1" s="1"/>
  <c r="O177" i="1"/>
  <c r="O181" i="1"/>
  <c r="C103" i="1"/>
  <c r="M166" i="1"/>
  <c r="L153" i="1"/>
  <c r="M93" i="1"/>
  <c r="E171" i="1"/>
  <c r="E206" i="1" s="1"/>
  <c r="T93" i="1"/>
  <c r="C153" i="1"/>
  <c r="G181" i="1"/>
  <c r="D169" i="1"/>
  <c r="K103" i="1"/>
  <c r="S177" i="1"/>
  <c r="T145" i="1"/>
  <c r="N163" i="1"/>
  <c r="I176" i="1"/>
  <c r="P175" i="1"/>
  <c r="F196" i="1"/>
  <c r="T161" i="1"/>
  <c r="T157" i="1" s="1"/>
  <c r="Q104" i="1"/>
  <c r="U162" i="1"/>
  <c r="Q148" i="1"/>
  <c r="G158" i="1"/>
  <c r="H93" i="1"/>
  <c r="V161" i="1"/>
  <c r="V157" i="1" s="1"/>
  <c r="V159" i="1"/>
  <c r="B173" i="1"/>
  <c r="E196" i="1"/>
  <c r="R153" i="1"/>
  <c r="H176" i="1"/>
  <c r="B186" i="1"/>
  <c r="U171" i="1"/>
  <c r="U206" i="1" s="1"/>
  <c r="U105" i="1"/>
  <c r="S99" i="1"/>
  <c r="B93" i="1"/>
  <c r="J196" i="1"/>
  <c r="D100" i="1"/>
  <c r="S161" i="1"/>
  <c r="S157" i="1" s="1"/>
  <c r="C163" i="1"/>
  <c r="P161" i="1"/>
  <c r="P157" i="1" s="1"/>
  <c r="S198" i="1"/>
  <c r="L158" i="1"/>
  <c r="N177" i="1"/>
  <c r="O189" i="1"/>
  <c r="L162" i="1"/>
  <c r="P168" i="1"/>
  <c r="G103" i="1"/>
  <c r="V148" i="1"/>
  <c r="J186" i="1"/>
  <c r="G173" i="1"/>
  <c r="F173" i="1"/>
  <c r="C145" i="1"/>
  <c r="V170" i="1"/>
  <c r="V205" i="1" s="1"/>
  <c r="I189" i="1"/>
  <c r="L176" i="1"/>
  <c r="V93" i="1"/>
  <c r="C169" i="1"/>
  <c r="G105" i="1"/>
  <c r="F189" i="1"/>
  <c r="J99" i="1"/>
  <c r="I171" i="1"/>
  <c r="I206" i="1" s="1"/>
  <c r="G162" i="1"/>
  <c r="R93" i="1"/>
  <c r="W145" i="1"/>
  <c r="W152" i="1"/>
  <c r="W180" i="1" s="1"/>
  <c r="Q169" i="1"/>
  <c r="Q145" i="1"/>
  <c r="B89" i="1"/>
  <c r="D173" i="1"/>
  <c r="J181" i="1"/>
  <c r="B190" i="1"/>
  <c r="F179" i="1"/>
  <c r="F209" i="1" s="1"/>
  <c r="R177" i="1"/>
  <c r="R190" i="1"/>
  <c r="N172" i="1"/>
  <c r="R150" i="1"/>
  <c r="O198" i="1"/>
  <c r="F152" i="1"/>
  <c r="F180" i="1" s="1"/>
  <c r="G163" i="1"/>
  <c r="M189" i="1"/>
  <c r="M172" i="1"/>
  <c r="G144" i="1"/>
  <c r="R100" i="1"/>
  <c r="I151" i="1"/>
  <c r="E153" i="1"/>
  <c r="G150" i="1"/>
  <c r="O161" i="1"/>
  <c r="O157" i="1" s="1"/>
  <c r="P173" i="1"/>
  <c r="T198" i="1"/>
  <c r="F153" i="1"/>
  <c r="P144" i="1"/>
  <c r="S166" i="1"/>
  <c r="Q166" i="1"/>
  <c r="B185" i="1"/>
  <c r="C89" i="1"/>
  <c r="T103" i="1"/>
  <c r="S153" i="1"/>
  <c r="W151" i="1"/>
  <c r="L185" i="1"/>
  <c r="I161" i="1"/>
  <c r="I157" i="1" s="1"/>
  <c r="J166" i="1"/>
  <c r="K159" i="1"/>
  <c r="H148" i="1"/>
  <c r="N159" i="1"/>
  <c r="B171" i="1"/>
  <c r="B206" i="1" s="1"/>
  <c r="R185" i="1"/>
  <c r="B198" i="1"/>
  <c r="H152" i="1"/>
  <c r="H180" i="1" s="1"/>
  <c r="M100" i="1"/>
  <c r="E159" i="1"/>
  <c r="M185" i="1"/>
  <c r="D153" i="1"/>
  <c r="P104" i="1"/>
  <c r="B177" i="1"/>
  <c r="E172" i="1"/>
  <c r="L172" i="1"/>
  <c r="V186" i="1"/>
  <c r="W177" i="1"/>
  <c r="C197" i="1"/>
  <c r="M144" i="1"/>
  <c r="U198" i="1"/>
  <c r="L168" i="1"/>
  <c r="I196" i="1"/>
  <c r="C171" i="1"/>
  <c r="C206" i="1" s="1"/>
  <c r="N99" i="1"/>
  <c r="W104" i="1"/>
  <c r="K173" i="1"/>
  <c r="L197" i="1"/>
  <c r="M103" i="1"/>
  <c r="R143" i="1"/>
  <c r="F158" i="1"/>
  <c r="M161" i="1"/>
  <c r="M157" i="1" s="1"/>
  <c r="C159" i="1"/>
  <c r="N198" i="1"/>
  <c r="W153" i="1"/>
  <c r="H144" i="1"/>
  <c r="T99" i="1"/>
  <c r="J162" i="1"/>
  <c r="B162" i="1"/>
  <c r="L104" i="1"/>
  <c r="D168" i="1"/>
  <c r="Q168" i="1"/>
  <c r="L145" i="1"/>
  <c r="L190" i="1"/>
  <c r="G177" i="1"/>
  <c r="B179" i="1"/>
  <c r="B209" i="1" s="1"/>
  <c r="U150" i="1"/>
  <c r="D198" i="1"/>
  <c r="Q170" i="1"/>
  <c r="Q205" i="1" s="1"/>
  <c r="E104" i="1"/>
  <c r="I159" i="1"/>
  <c r="U99" i="1"/>
  <c r="W170" i="1"/>
  <c r="D175" i="1"/>
  <c r="D90" i="1"/>
  <c r="I100" i="1"/>
  <c r="N173" i="1"/>
  <c r="M190" i="1"/>
  <c r="U143" i="1"/>
  <c r="H145" i="1"/>
  <c r="I152" i="1"/>
  <c r="I180" i="1" s="1"/>
  <c r="D104" i="1"/>
  <c r="U153" i="1"/>
  <c r="S190" i="1"/>
  <c r="E179" i="1"/>
  <c r="E209" i="1" s="1"/>
  <c r="E145" i="1"/>
  <c r="V143" i="1"/>
  <c r="M197" i="1"/>
  <c r="P185" i="1"/>
  <c r="P187" i="1" s="1"/>
  <c r="Q235" i="1" s="1"/>
  <c r="E99" i="1"/>
  <c r="F175" i="1"/>
  <c r="I144" i="1"/>
  <c r="C99" i="1"/>
  <c r="U158" i="1"/>
  <c r="B90" i="1"/>
  <c r="T171" i="1"/>
  <c r="T206" i="1" s="1"/>
  <c r="C166" i="1"/>
  <c r="G166" i="1"/>
  <c r="D190" i="1"/>
  <c r="S152" i="1"/>
  <c r="S180" i="1" s="1"/>
  <c r="D162" i="1"/>
  <c r="N176" i="1"/>
  <c r="P99" i="1"/>
  <c r="T197" i="1"/>
  <c r="S143" i="1"/>
  <c r="M145" i="1"/>
  <c r="O145" i="1"/>
  <c r="J151" i="1"/>
  <c r="S103" i="1"/>
  <c r="S150" i="1"/>
  <c r="K169" i="1"/>
  <c r="L169" i="1"/>
  <c r="B161" i="1"/>
  <c r="D179" i="1"/>
  <c r="D209" i="1" s="1"/>
  <c r="R168" i="1"/>
  <c r="N93" i="1"/>
  <c r="B103" i="1"/>
  <c r="K189" i="1"/>
  <c r="H99" i="1"/>
  <c r="K153" i="1"/>
  <c r="B157" i="1"/>
  <c r="I169" i="1"/>
  <c r="K172" i="1"/>
  <c r="L99" i="1"/>
  <c r="P159" i="1"/>
  <c r="V176" i="1"/>
  <c r="V163" i="1"/>
  <c r="Q173" i="1"/>
  <c r="Q190" i="1"/>
  <c r="M105" i="1"/>
  <c r="R166" i="1"/>
  <c r="R148" i="1"/>
  <c r="Q198" i="1"/>
  <c r="Q150" i="1"/>
  <c r="P143" i="1"/>
  <c r="W163" i="1"/>
  <c r="P172" i="1"/>
  <c r="N158" i="1"/>
  <c r="V103" i="1"/>
  <c r="Q100" i="1"/>
  <c r="I162" i="1"/>
  <c r="C152" i="1"/>
  <c r="C180" i="1" s="1"/>
  <c r="D105" i="1"/>
  <c r="R170" i="1"/>
  <c r="R205" i="1" s="1"/>
  <c r="B104" i="1"/>
  <c r="V173" i="1"/>
  <c r="W144" i="1"/>
  <c r="O105" i="1"/>
  <c r="U175" i="1"/>
  <c r="F162" i="1"/>
  <c r="R175" i="1"/>
  <c r="F177" i="1"/>
  <c r="G153" i="1"/>
  <c r="K181" i="1"/>
  <c r="L143" i="1"/>
  <c r="W176" i="1"/>
  <c r="M177" i="1"/>
  <c r="J176" i="1"/>
  <c r="I170" i="1"/>
  <c r="I205" i="1" s="1"/>
  <c r="F198" i="1"/>
  <c r="D181" i="1"/>
  <c r="M169" i="1"/>
  <c r="K105" i="1"/>
  <c r="N161" i="1"/>
  <c r="N157" i="1" s="1"/>
  <c r="R104" i="1"/>
  <c r="R151" i="1"/>
  <c r="N148" i="1"/>
  <c r="G172" i="1"/>
  <c r="R198" i="1"/>
  <c r="D176" i="1"/>
  <c r="W197" i="1"/>
  <c r="U170" i="1"/>
  <c r="U205" i="1" s="1"/>
  <c r="T169" i="1"/>
  <c r="K170" i="1"/>
  <c r="K205" i="1" s="1"/>
  <c r="C179" i="1"/>
  <c r="C209" i="1" s="1"/>
  <c r="E176" i="1"/>
  <c r="H161" i="1"/>
  <c r="H157" i="1" s="1"/>
  <c r="G168" i="1"/>
  <c r="B181" i="1"/>
  <c r="J93" i="1"/>
  <c r="T190" i="1"/>
  <c r="F93" i="1"/>
  <c r="D166" i="1"/>
  <c r="Q99" i="1"/>
  <c r="T175" i="1"/>
  <c r="Q189" i="1"/>
  <c r="J168" i="1"/>
  <c r="T152" i="1"/>
  <c r="T180" i="1" s="1"/>
  <c r="T158" i="1"/>
  <c r="R189" i="1"/>
  <c r="B148" i="1"/>
  <c r="E151" i="1"/>
  <c r="E161" i="1"/>
  <c r="E157" i="1" s="1"/>
  <c r="G169" i="1"/>
  <c r="L177" i="1"/>
  <c r="J163" i="1"/>
  <c r="I172" i="1"/>
  <c r="C161" i="1"/>
  <c r="U179" i="1"/>
  <c r="U209" i="1" s="1"/>
  <c r="H175" i="1"/>
  <c r="F197" i="1"/>
  <c r="P198" i="1"/>
  <c r="V179" i="1"/>
  <c r="V209" i="1" s="1"/>
  <c r="T163" i="1"/>
  <c r="S172" i="1"/>
  <c r="H158" i="1"/>
  <c r="H150" i="1"/>
  <c r="Q159" i="1"/>
  <c r="L189" i="1"/>
  <c r="N168" i="1"/>
  <c r="U166" i="1"/>
  <c r="I158" i="1"/>
  <c r="W93" i="1"/>
  <c r="R162" i="1"/>
  <c r="B145" i="1"/>
  <c r="V196" i="1"/>
  <c r="I103" i="1"/>
  <c r="M173" i="1"/>
  <c r="E162" i="1"/>
  <c r="S162" i="1"/>
  <c r="K148" i="1"/>
  <c r="V104" i="1"/>
  <c r="P151" i="1"/>
  <c r="G175" i="1"/>
  <c r="S151" i="1"/>
  <c r="G196" i="1"/>
  <c r="V144" i="1"/>
  <c r="J144" i="1"/>
  <c r="V189" i="1"/>
  <c r="Q185" i="1"/>
  <c r="U151" i="1"/>
  <c r="H153" i="1"/>
  <c r="D196" i="1"/>
  <c r="F99" i="1"/>
  <c r="S104" i="1"/>
  <c r="Q176" i="1"/>
  <c r="T150" i="1"/>
  <c r="L171" i="1"/>
  <c r="L206" i="1" s="1"/>
  <c r="I105" i="1"/>
  <c r="C172" i="1"/>
  <c r="W168" i="1"/>
  <c r="G152" i="1"/>
  <c r="G180" i="1" s="1"/>
  <c r="P103" i="1"/>
  <c r="F181" i="1"/>
  <c r="H168" i="1"/>
  <c r="C170" i="1"/>
  <c r="C205" i="1" s="1"/>
  <c r="S185" i="1"/>
  <c r="K93" i="1"/>
  <c r="Q171" i="1"/>
  <c r="Q206" i="1" s="1"/>
  <c r="T148" i="1"/>
  <c r="I93" i="1"/>
  <c r="O173" i="1"/>
  <c r="B159" i="1"/>
  <c r="W100" i="1"/>
  <c r="O150" i="1"/>
  <c r="K171" i="1"/>
  <c r="K206" i="1" s="1"/>
  <c r="Q158" i="1"/>
  <c r="U93" i="1"/>
  <c r="W150" i="1"/>
  <c r="C189" i="1"/>
  <c r="K166" i="1"/>
  <c r="T186" i="1"/>
  <c r="N152" i="1"/>
  <c r="N180" i="1" s="1"/>
  <c r="B150" i="1"/>
  <c r="V153" i="1"/>
  <c r="C177" i="1"/>
  <c r="K150" i="1"/>
  <c r="U161" i="1"/>
  <c r="U157" i="1" s="1"/>
  <c r="E189" i="1"/>
  <c r="V197" i="1"/>
  <c r="Q196" i="1"/>
  <c r="M170" i="1"/>
  <c r="M205" i="1" s="1"/>
  <c r="E170" i="1"/>
  <c r="E205" i="1" s="1"/>
  <c r="D163" i="1"/>
  <c r="L186" i="1"/>
  <c r="S173" i="1"/>
  <c r="D143" i="1"/>
  <c r="U100" i="1"/>
  <c r="E168" i="1"/>
  <c r="J197" i="1"/>
  <c r="Q152" i="1"/>
  <c r="Q180" i="1" s="1"/>
  <c r="C90" i="1"/>
  <c r="Q105" i="1"/>
  <c r="N196" i="1"/>
  <c r="G143" i="1"/>
  <c r="J152" i="1"/>
  <c r="J180" i="1" s="1"/>
  <c r="M168" i="1"/>
  <c r="O143" i="1"/>
  <c r="P197" i="1"/>
  <c r="V168" i="1"/>
  <c r="M143" i="1"/>
  <c r="O186" i="1"/>
  <c r="R105" i="1"/>
  <c r="B144" i="1"/>
  <c r="V162" i="1"/>
  <c r="W172" i="1"/>
  <c r="S196" i="1"/>
  <c r="O185" i="1"/>
  <c r="H104" i="1"/>
  <c r="D172" i="1"/>
  <c r="R158" i="1"/>
  <c r="K143" i="1"/>
  <c r="L100" i="1"/>
  <c r="J150" i="1"/>
  <c r="S179" i="1"/>
  <c r="S209" i="1" s="1"/>
  <c r="V190" i="1"/>
  <c r="E103" i="1"/>
  <c r="T153" i="1"/>
  <c r="O103" i="1"/>
  <c r="B170" i="1"/>
  <c r="B205" i="1" s="1"/>
  <c r="L161" i="1"/>
  <c r="L157" i="1" s="1"/>
  <c r="L148" i="1"/>
  <c r="V152" i="1"/>
  <c r="V180" i="1" s="1"/>
  <c r="N103" i="1"/>
  <c r="R99" i="1"/>
  <c r="O168" i="1"/>
  <c r="U176" i="1"/>
  <c r="O179" i="1"/>
  <c r="O209" i="1" s="1"/>
  <c r="N144" i="1"/>
  <c r="G197" i="1"/>
  <c r="U173" i="1"/>
  <c r="R172" i="1"/>
  <c r="Q181" i="1"/>
  <c r="K145" i="1"/>
  <c r="P162" i="1"/>
  <c r="C168" i="1"/>
  <c r="U169" i="1"/>
  <c r="N190" i="1"/>
  <c r="P171" i="1"/>
  <c r="P206" i="1" s="1"/>
  <c r="G161" i="1"/>
  <c r="G157" i="1" s="1"/>
  <c r="M151" i="1"/>
  <c r="D89" i="1"/>
  <c r="C93" i="1"/>
  <c r="P170" i="1"/>
  <c r="P205" i="1" s="1"/>
  <c r="F151" i="1"/>
  <c r="E177" i="1"/>
  <c r="V150" i="1"/>
  <c r="U177" i="1"/>
  <c r="O152" i="1"/>
  <c r="O180" i="1" s="1"/>
  <c r="V185" i="1"/>
  <c r="K175" i="1"/>
  <c r="E144" i="1"/>
  <c r="E152" i="1"/>
  <c r="E180" i="1" s="1"/>
  <c r="V171" i="1"/>
  <c r="V206" i="1" s="1"/>
  <c r="R186" i="1"/>
  <c r="T166" i="1"/>
  <c r="U186" i="1"/>
  <c r="P177" i="1"/>
  <c r="I181" i="1"/>
  <c r="I185" i="1"/>
  <c r="K100" i="1"/>
  <c r="R169" i="1"/>
  <c r="O99" i="1"/>
  <c r="I150" i="1"/>
  <c r="K176" i="1"/>
  <c r="D145" i="1"/>
  <c r="N145" i="1"/>
  <c r="B189" i="1"/>
  <c r="H171" i="1"/>
  <c r="H206" i="1" s="1"/>
  <c r="K168" i="1"/>
  <c r="N181" i="1"/>
  <c r="D150" i="1"/>
  <c r="N166" i="1"/>
  <c r="J148" i="1"/>
  <c r="S168" i="1"/>
  <c r="T151" i="1"/>
  <c r="B166" i="1"/>
  <c r="Q153" i="1"/>
  <c r="Q93" i="1"/>
  <c r="P189" i="1"/>
  <c r="J173" i="1"/>
  <c r="I177" i="1"/>
  <c r="Q144" i="1"/>
  <c r="B168" i="1"/>
  <c r="W198" i="1"/>
  <c r="H100" i="1"/>
  <c r="R145" i="1"/>
  <c r="C181" i="1"/>
  <c r="L179" i="1"/>
  <c r="L209" i="1" s="1"/>
  <c r="P166" i="1"/>
  <c r="E166" i="1"/>
  <c r="T162" i="1"/>
  <c r="K151" i="1"/>
  <c r="P163" i="1"/>
  <c r="V166" i="1"/>
  <c r="E190" i="1"/>
  <c r="I173" i="1"/>
  <c r="W105" i="1"/>
  <c r="O104" i="1"/>
  <c r="N186" i="1"/>
  <c r="Q172" i="1"/>
  <c r="U145" i="1"/>
  <c r="D189" i="1"/>
  <c r="T143" i="1"/>
  <c r="H170" i="1"/>
  <c r="E197" i="1"/>
  <c r="O144" i="1"/>
  <c r="P152" i="1"/>
  <c r="P180" i="1" s="1"/>
  <c r="V100" i="1"/>
  <c r="E181" i="1"/>
  <c r="S175" i="1"/>
  <c r="Q151" i="1"/>
  <c r="M104" i="1"/>
  <c r="K162" i="1"/>
  <c r="R161" i="1"/>
  <c r="R157" i="1" s="1"/>
  <c r="E143" i="1"/>
  <c r="C158" i="1"/>
  <c r="Q103" i="1"/>
  <c r="O166" i="1"/>
  <c r="B169" i="1"/>
  <c r="H177" i="1"/>
  <c r="V169" i="1"/>
  <c r="C148" i="1"/>
  <c r="K99" i="1"/>
  <c r="M99" i="1"/>
  <c r="L170" i="1"/>
  <c r="L205" i="1" s="1"/>
  <c r="M186" i="1"/>
  <c r="W159" i="1"/>
  <c r="H190" i="1"/>
  <c r="S144" i="1"/>
  <c r="S197" i="1"/>
  <c r="J105" i="1"/>
  <c r="K177" i="1"/>
  <c r="O163" i="1"/>
  <c r="O172" i="1"/>
  <c r="W181" i="1"/>
  <c r="I190" i="1"/>
  <c r="D159" i="1"/>
  <c r="S145" i="1"/>
  <c r="U168" i="1"/>
  <c r="S163" i="1"/>
  <c r="C190" i="1"/>
  <c r="F100" i="1"/>
  <c r="V145" i="1"/>
  <c r="G186" i="1"/>
  <c r="G99" i="1"/>
  <c r="T185" i="1"/>
  <c r="B196" i="1"/>
  <c r="C151" i="1"/>
  <c r="C175" i="1"/>
  <c r="C105" i="1"/>
  <c r="B163" i="1"/>
  <c r="V181" i="1"/>
  <c r="F148" i="1"/>
  <c r="S176" i="1"/>
  <c r="N179" i="1"/>
  <c r="N209" i="1" s="1"/>
  <c r="F150" i="1"/>
  <c r="H173" i="1"/>
  <c r="L181" i="1"/>
  <c r="R196" i="1"/>
  <c r="H179" i="1"/>
  <c r="H209" i="1" s="1"/>
  <c r="E158" i="1"/>
  <c r="L175" i="1"/>
  <c r="W175" i="1"/>
  <c r="C157" i="1"/>
  <c r="I198" i="1"/>
  <c r="I186" i="1"/>
  <c r="J172" i="1"/>
  <c r="N189" i="1"/>
  <c r="M198" i="1"/>
  <c r="Q197" i="1"/>
  <c r="J177" i="1"/>
  <c r="U185" i="1"/>
  <c r="P158" i="1"/>
  <c r="F169" i="1"/>
  <c r="H166" i="1"/>
  <c r="B151" i="1"/>
  <c r="H196" i="1"/>
  <c r="R171" i="1"/>
  <c r="R206" i="1" s="1"/>
  <c r="E173" i="1"/>
  <c r="W189" i="1"/>
  <c r="H143" i="1"/>
  <c r="U152" i="1"/>
  <c r="U180" i="1" s="1"/>
  <c r="T170" i="1"/>
  <c r="T205" i="1" s="1"/>
  <c r="G151" i="1"/>
  <c r="I175" i="1"/>
  <c r="C196" i="1"/>
  <c r="M175" i="1"/>
  <c r="O158" i="1"/>
  <c r="Q186" i="1"/>
  <c r="N170" i="1"/>
  <c r="L173" i="1"/>
  <c r="J170" i="1"/>
  <c r="J205" i="1" s="1"/>
  <c r="J189" i="1"/>
  <c r="R176" i="1"/>
  <c r="I143" i="1"/>
  <c r="N185" i="1"/>
  <c r="I168" i="1"/>
  <c r="N143" i="1"/>
  <c r="K198" i="1"/>
  <c r="H103" i="1"/>
  <c r="D161" i="1"/>
  <c r="I166" i="1"/>
  <c r="V158" i="1"/>
  <c r="J198" i="1"/>
  <c r="N104" i="1"/>
  <c r="H151" i="1"/>
  <c r="E186" i="1"/>
  <c r="E187" i="1" s="1"/>
  <c r="F235" i="1" s="1"/>
  <c r="E100" i="1"/>
  <c r="O162" i="1"/>
  <c r="S186" i="1"/>
  <c r="G93" i="1"/>
  <c r="I153" i="1"/>
  <c r="F171" i="1"/>
  <c r="F206" i="1" s="1"/>
  <c r="H163" i="1"/>
  <c r="G100" i="1"/>
  <c r="L152" i="1"/>
  <c r="L180" i="1" s="1"/>
  <c r="U159" i="1"/>
  <c r="L93" i="1"/>
  <c r="N162" i="1"/>
  <c r="U189" i="1"/>
  <c r="F104" i="1"/>
  <c r="J161" i="1"/>
  <c r="J157" i="1" s="1"/>
  <c r="F103" i="1"/>
  <c r="B175" i="1"/>
  <c r="E93" i="1"/>
  <c r="D170" i="1"/>
  <c r="D205" i="1" s="1"/>
  <c r="D177" i="1"/>
  <c r="E105" i="1"/>
  <c r="I99" i="1"/>
  <c r="P105" i="1"/>
  <c r="H162" i="1"/>
  <c r="K152" i="1"/>
  <c r="K180" i="1" s="1"/>
  <c r="U104" i="1"/>
  <c r="O159" i="1"/>
  <c r="D157" i="1"/>
  <c r="W185" i="1"/>
  <c r="D158" i="1"/>
  <c r="R181" i="1"/>
  <c r="G185" i="1"/>
  <c r="M153" i="1"/>
  <c r="Q161" i="1"/>
  <c r="Q157" i="1" s="1"/>
  <c r="B143" i="1"/>
  <c r="G159" i="1"/>
  <c r="K104" i="1"/>
  <c r="P93" i="1"/>
  <c r="S100" i="1"/>
  <c r="V198" i="1"/>
  <c r="M148" i="1"/>
  <c r="S171" i="1"/>
  <c r="S206" i="1" s="1"/>
  <c r="Q177" i="1"/>
  <c r="W169" i="1"/>
  <c r="J175" i="1"/>
  <c r="V105" i="1"/>
  <c r="S159" i="1"/>
  <c r="M162" i="1"/>
  <c r="H186" i="1"/>
  <c r="T168" i="1"/>
  <c r="N169" i="1"/>
  <c r="M196" i="1"/>
  <c r="E150" i="1"/>
  <c r="K197" i="1"/>
  <c r="M159" i="1"/>
  <c r="D93" i="1"/>
  <c r="K185" i="1"/>
  <c r="W103" i="1"/>
  <c r="Q143" i="1"/>
  <c r="W190" i="1"/>
  <c r="P196" i="1"/>
  <c r="R163" i="1"/>
  <c r="I104" i="1"/>
  <c r="U196" i="1"/>
  <c r="E175" i="1"/>
  <c r="I145" i="1"/>
  <c r="F166" i="1"/>
  <c r="O169" i="1"/>
  <c r="T144" i="1"/>
  <c r="C198" i="1"/>
  <c r="S169" i="1"/>
  <c r="E169" i="1"/>
  <c r="K158" i="1"/>
  <c r="L196" i="1"/>
  <c r="C186" i="1"/>
  <c r="J179" i="1"/>
  <c r="J209" i="1" s="1"/>
  <c r="T173" i="1"/>
  <c r="H159" i="1"/>
  <c r="L198" i="1"/>
  <c r="H189" i="1"/>
  <c r="R103" i="1"/>
  <c r="K196" i="1"/>
  <c r="T172" i="1"/>
  <c r="W166" i="1"/>
  <c r="F105" i="1"/>
  <c r="N197" i="1"/>
  <c r="C173" i="1"/>
  <c r="O170" i="1"/>
  <c r="O205" i="1" s="1"/>
  <c r="F168" i="1"/>
  <c r="T179" i="1"/>
  <c r="T209" i="1" s="1"/>
  <c r="R152" i="1"/>
  <c r="R180" i="1" s="1"/>
  <c r="M176" i="1"/>
  <c r="D185" i="1"/>
  <c r="J104" i="1"/>
  <c r="C176" i="1"/>
  <c r="H105" i="1"/>
  <c r="H197" i="1"/>
  <c r="K161" i="1"/>
  <c r="K157" i="1" s="1"/>
  <c r="S170" i="1"/>
  <c r="S205" i="1" s="1"/>
  <c r="N151" i="1"/>
  <c r="O196" i="1"/>
  <c r="H181" i="1"/>
  <c r="F185" i="1"/>
  <c r="W171" i="1"/>
  <c r="L151" i="1"/>
  <c r="O190" i="1"/>
  <c r="O176" i="1"/>
  <c r="F145" i="1"/>
  <c r="O197" i="1"/>
  <c r="R173" i="1"/>
  <c r="Q163" i="1"/>
  <c r="G176" i="1"/>
  <c r="P190" i="1"/>
  <c r="K179" i="1"/>
  <c r="K209" i="1" s="1"/>
  <c r="O100" i="1"/>
  <c r="D103" i="1"/>
  <c r="N171" i="1"/>
  <c r="N206" i="1" s="1"/>
  <c r="S105" i="1"/>
  <c r="U103" i="1"/>
  <c r="J185" i="1"/>
  <c r="G145" i="1"/>
  <c r="V175" i="1"/>
  <c r="S148" i="1"/>
  <c r="L166" i="1"/>
  <c r="T189" i="1"/>
  <c r="N153" i="1"/>
  <c r="U144" i="1"/>
  <c r="P100" i="1"/>
  <c r="P148" i="1"/>
  <c r="F143" i="1"/>
  <c r="T181" i="1"/>
  <c r="D197" i="1"/>
  <c r="U163" i="1"/>
  <c r="N100" i="1"/>
  <c r="P145" i="1"/>
  <c r="I179" i="1"/>
  <c r="I209" i="1" s="1"/>
  <c r="T177" i="1"/>
  <c r="M152" i="1"/>
  <c r="J153" i="1"/>
  <c r="V151" i="1"/>
  <c r="O175" i="1"/>
  <c r="G104" i="1"/>
  <c r="J100" i="1"/>
  <c r="L103" i="1"/>
  <c r="G190" i="1"/>
  <c r="U181" i="1"/>
  <c r="AQ35" i="1"/>
  <c r="BV48" i="1"/>
  <c r="BW35" i="1"/>
  <c r="BE48" i="1"/>
  <c r="BA35" i="1"/>
  <c r="BN35" i="1"/>
  <c r="BD35" i="1"/>
  <c r="AS48" i="1"/>
  <c r="AR48" i="1"/>
  <c r="BP48" i="1"/>
  <c r="AW35" i="1"/>
  <c r="BC35" i="1"/>
  <c r="BB48" i="1"/>
  <c r="AW48" i="1"/>
  <c r="BG35" i="1"/>
  <c r="BM35" i="1"/>
  <c r="BI48" i="1"/>
  <c r="BT48" i="1"/>
  <c r="AZ35" i="1"/>
  <c r="AI35" i="1"/>
  <c r="BF48" i="1"/>
  <c r="AO35" i="1"/>
  <c r="BV35" i="1"/>
  <c r="BF35" i="1"/>
  <c r="AX48" i="1"/>
  <c r="BH72" i="1"/>
  <c r="AP35" i="1"/>
  <c r="BE35" i="1"/>
  <c r="BO35" i="1"/>
  <c r="AZ48" i="1"/>
  <c r="BJ48" i="1"/>
  <c r="BJ52" i="1" s="1"/>
  <c r="AU73" i="1"/>
  <c r="BD48" i="1"/>
  <c r="AY48" i="1"/>
  <c r="BR48" i="1"/>
  <c r="BK35" i="1"/>
  <c r="BQ35" i="1"/>
  <c r="AP48" i="1"/>
  <c r="BS35" i="1"/>
  <c r="AO48" i="1"/>
  <c r="BW48" i="1"/>
  <c r="AQ48" i="1"/>
  <c r="AV48" i="1"/>
  <c r="BM48" i="1"/>
  <c r="BP35" i="1"/>
  <c r="BG48" i="1"/>
  <c r="BH48" i="1"/>
  <c r="AT48" i="1"/>
  <c r="AN48" i="1"/>
  <c r="BS48" i="1"/>
  <c r="BU48" i="1"/>
  <c r="BO48" i="1"/>
  <c r="BJ35" i="1"/>
  <c r="BJ36" i="1" s="1"/>
  <c r="BJ14" i="1" s="1"/>
  <c r="BC48" i="1"/>
  <c r="BK48" i="1"/>
  <c r="BQ48" i="1"/>
  <c r="AU48" i="1"/>
  <c r="BN48" i="1"/>
  <c r="BA48" i="1"/>
  <c r="AI48" i="1"/>
  <c r="AN35" i="1"/>
  <c r="BH35" i="1"/>
  <c r="AW73" i="1"/>
  <c r="AV35" i="1"/>
  <c r="AR35" i="1"/>
  <c r="BR35" i="1"/>
  <c r="AT35" i="1"/>
  <c r="BT35" i="1"/>
  <c r="BI35" i="1"/>
  <c r="BU35" i="1"/>
  <c r="AX35" i="1"/>
  <c r="AS35" i="1"/>
  <c r="AU35" i="1"/>
  <c r="BB35" i="1"/>
  <c r="AV73" i="1"/>
  <c r="AY35" i="1"/>
  <c r="BH169" i="1"/>
  <c r="BI169" i="1" s="1"/>
  <c r="BV163" i="1"/>
  <c r="BW163" i="1" s="1"/>
  <c r="BV169" i="1"/>
  <c r="BW169" i="1" s="1"/>
  <c r="BH163" i="1"/>
  <c r="BI163" i="1" s="1"/>
  <c r="AV58" i="1"/>
  <c r="AV220" i="1" s="1"/>
  <c r="BA47" i="1"/>
  <c r="BF49" i="1"/>
  <c r="AY62" i="1"/>
  <c r="BU77" i="1"/>
  <c r="AQ47" i="1"/>
  <c r="BE39" i="1"/>
  <c r="AP73" i="1"/>
  <c r="AQ62" i="1"/>
  <c r="AU49" i="1"/>
  <c r="BG73" i="1"/>
  <c r="AW51" i="1"/>
  <c r="AY50" i="1"/>
  <c r="AW47" i="1"/>
  <c r="BJ65" i="1"/>
  <c r="AR71" i="1"/>
  <c r="BV72" i="1"/>
  <c r="AQ49" i="1"/>
  <c r="BM65" i="1"/>
  <c r="BK73" i="1"/>
  <c r="BK40" i="1"/>
  <c r="BF46" i="1"/>
  <c r="AW77" i="1"/>
  <c r="BJ99" i="1"/>
  <c r="BG65" i="1"/>
  <c r="BH189" i="1"/>
  <c r="BI189" i="1" s="1"/>
  <c r="BU34" i="1"/>
  <c r="BU257" i="1" s="1"/>
  <c r="BQ46" i="1"/>
  <c r="AQ41" i="1"/>
  <c r="BS51" i="1"/>
  <c r="AX41" i="1"/>
  <c r="BS58" i="1"/>
  <c r="BS220" i="1" s="1"/>
  <c r="BH166" i="1"/>
  <c r="BI166" i="1" s="1"/>
  <c r="BJ228" i="1" s="1"/>
  <c r="BC49" i="1"/>
  <c r="BB47" i="1"/>
  <c r="AI41" i="1"/>
  <c r="BM62" i="1"/>
  <c r="BG72" i="1"/>
  <c r="AS77" i="1"/>
  <c r="BB61" i="1"/>
  <c r="BB77" i="1"/>
  <c r="AR72" i="1"/>
  <c r="AU40" i="1"/>
  <c r="BD34" i="1"/>
  <c r="AP41" i="1"/>
  <c r="BB73" i="1"/>
  <c r="BV151" i="1"/>
  <c r="BW151" i="1" s="1"/>
  <c r="BM49" i="1"/>
  <c r="BK72" i="1"/>
  <c r="BK46" i="1"/>
  <c r="AT61" i="1"/>
  <c r="BW62" i="1"/>
  <c r="BI50" i="1"/>
  <c r="BJ71" i="1"/>
  <c r="AS58" i="1"/>
  <c r="AT62" i="1"/>
  <c r="BQ51" i="1"/>
  <c r="AT47" i="1"/>
  <c r="BT41" i="1"/>
  <c r="BH185" i="1"/>
  <c r="BI39" i="1"/>
  <c r="BE40" i="1"/>
  <c r="AY49" i="1"/>
  <c r="BH190" i="1"/>
  <c r="BI190" i="1" s="1"/>
  <c r="BH99" i="1"/>
  <c r="AP72" i="1"/>
  <c r="BH168" i="1"/>
  <c r="AY58" i="1"/>
  <c r="AY220" i="1" s="1"/>
  <c r="AR40" i="1"/>
  <c r="BP65" i="1"/>
  <c r="BE72" i="1"/>
  <c r="AQ71" i="1"/>
  <c r="BB50" i="1"/>
  <c r="BW39" i="1"/>
  <c r="BC47" i="1"/>
  <c r="BD77" i="1"/>
  <c r="BO65" i="1"/>
  <c r="AI65" i="1"/>
  <c r="BI41" i="1"/>
  <c r="BQ34" i="1"/>
  <c r="BF77" i="1"/>
  <c r="AV49" i="1"/>
  <c r="AT41" i="1"/>
  <c r="BT77" i="1"/>
  <c r="AQ46" i="1"/>
  <c r="BS72" i="1"/>
  <c r="BB58" i="1"/>
  <c r="BH172" i="1"/>
  <c r="BI172" i="1" s="1"/>
  <c r="BV145" i="1"/>
  <c r="BT50" i="1"/>
  <c r="BQ73" i="1"/>
  <c r="BV144" i="1"/>
  <c r="BW144" i="1" s="1"/>
  <c r="BN34" i="1"/>
  <c r="BR61" i="1"/>
  <c r="BU72" i="1"/>
  <c r="AX71" i="1"/>
  <c r="AN40" i="1"/>
  <c r="AT40" i="1"/>
  <c r="BK50" i="1"/>
  <c r="BJ61" i="1"/>
  <c r="AP49" i="1"/>
  <c r="AX40" i="1"/>
  <c r="BR49" i="1"/>
  <c r="BM72" i="1"/>
  <c r="BP77" i="1"/>
  <c r="BA65" i="1"/>
  <c r="BM41" i="1"/>
  <c r="BQ62" i="1"/>
  <c r="AZ77" i="1"/>
  <c r="BE65" i="1"/>
  <c r="AI73" i="1"/>
  <c r="BU73" i="1"/>
  <c r="BB72" i="1"/>
  <c r="BF51" i="1"/>
  <c r="BD51" i="1"/>
  <c r="BM46" i="1"/>
  <c r="BT46" i="1"/>
  <c r="BQ58" i="1"/>
  <c r="BQ220" i="1" s="1"/>
  <c r="AS49" i="1"/>
  <c r="AJ99" i="1"/>
  <c r="BP72" i="1"/>
  <c r="AW39" i="1"/>
  <c r="AV40" i="1"/>
  <c r="BI40" i="1"/>
  <c r="AS51" i="1"/>
  <c r="BI71" i="1"/>
  <c r="BP39" i="1"/>
  <c r="AZ51" i="1"/>
  <c r="AY65" i="1"/>
  <c r="BH46" i="1"/>
  <c r="BA51" i="1"/>
  <c r="BF47" i="1"/>
  <c r="BC62" i="1"/>
  <c r="BW47" i="1"/>
  <c r="BR58" i="1"/>
  <c r="AX46" i="1"/>
  <c r="BS39" i="1"/>
  <c r="BQ50" i="1"/>
  <c r="BE50" i="1"/>
  <c r="BP34" i="1"/>
  <c r="BP257" i="1" s="1"/>
  <c r="AO47" i="1"/>
  <c r="BV177" i="1"/>
  <c r="BW177" i="1" s="1"/>
  <c r="BA39" i="1"/>
  <c r="BV77" i="1"/>
  <c r="AY39" i="1"/>
  <c r="BI72" i="1"/>
  <c r="BH173" i="1"/>
  <c r="BI173" i="1" s="1"/>
  <c r="BN51" i="1"/>
  <c r="AS46" i="1"/>
  <c r="AW41" i="1"/>
  <c r="AU71" i="1"/>
  <c r="AI39" i="1"/>
  <c r="AT34" i="1"/>
  <c r="BT73" i="1"/>
  <c r="BE77" i="1"/>
  <c r="BR51" i="1"/>
  <c r="BA46" i="1"/>
  <c r="AI46" i="1"/>
  <c r="BD47" i="1"/>
  <c r="AN65" i="1"/>
  <c r="BW72" i="1"/>
  <c r="AY34" i="1"/>
  <c r="BW41" i="1"/>
  <c r="AM71" i="1"/>
  <c r="AT46" i="1"/>
  <c r="BE49" i="1"/>
  <c r="AR39" i="1"/>
  <c r="BM40" i="1"/>
  <c r="BC61" i="1"/>
  <c r="BG58" i="1"/>
  <c r="BG220" i="1" s="1"/>
  <c r="AZ65" i="1"/>
  <c r="BH50" i="1"/>
  <c r="BJ77" i="1"/>
  <c r="BS77" i="1"/>
  <c r="BR72" i="1"/>
  <c r="BE73" i="1"/>
  <c r="AY51" i="1"/>
  <c r="BV176" i="1"/>
  <c r="BW176" i="1" s="1"/>
  <c r="BV65" i="1"/>
  <c r="BQ77" i="1"/>
  <c r="AI72" i="1"/>
  <c r="AN73" i="1"/>
  <c r="AQ73" i="1"/>
  <c r="BW46" i="1"/>
  <c r="AO41" i="1"/>
  <c r="AW40" i="1"/>
  <c r="BR41" i="1"/>
  <c r="BH47" i="1"/>
  <c r="BH49" i="1"/>
  <c r="AI51" i="1"/>
  <c r="BO73" i="1"/>
  <c r="BO47" i="1"/>
  <c r="AP58" i="1"/>
  <c r="AQ58" i="1"/>
  <c r="BT51" i="1"/>
  <c r="AY73" i="1"/>
  <c r="BV180" i="1"/>
  <c r="BW180" i="1" s="1"/>
  <c r="AZ50" i="1"/>
  <c r="BK61" i="1"/>
  <c r="BH100" i="1"/>
  <c r="BH58" i="1"/>
  <c r="BH220" i="1" s="1"/>
  <c r="AT51" i="1"/>
  <c r="BV158" i="1"/>
  <c r="BR77" i="1"/>
  <c r="BP73" i="1"/>
  <c r="AN61" i="1"/>
  <c r="BS50" i="1"/>
  <c r="AX77" i="1"/>
  <c r="AZ39" i="1"/>
  <c r="BB49" i="1"/>
  <c r="AW62" i="1"/>
  <c r="BD41" i="1"/>
  <c r="BN58" i="1"/>
  <c r="BM34" i="1"/>
  <c r="AO40" i="1"/>
  <c r="BK47" i="1"/>
  <c r="BN40" i="1"/>
  <c r="BH34" i="1"/>
  <c r="BH257" i="1" s="1"/>
  <c r="BA62" i="1"/>
  <c r="BH143" i="1"/>
  <c r="BA77" i="1"/>
  <c r="BH77" i="1"/>
  <c r="AP61" i="1"/>
  <c r="BI47" i="1"/>
  <c r="BS61" i="1"/>
  <c r="BN39" i="1"/>
  <c r="AY61" i="1"/>
  <c r="AV46" i="1"/>
  <c r="BW73" i="1"/>
  <c r="BO51" i="1"/>
  <c r="BO49" i="1"/>
  <c r="BB39" i="1"/>
  <c r="BI73" i="1"/>
  <c r="AN62" i="1"/>
  <c r="AU39" i="1"/>
  <c r="BT65" i="1"/>
  <c r="BQ71" i="1"/>
  <c r="BG50" i="1"/>
  <c r="BU62" i="1"/>
  <c r="BV148" i="1"/>
  <c r="BW148" i="1" s="1"/>
  <c r="BQ61" i="1"/>
  <c r="BO58" i="1"/>
  <c r="BO220" i="1" s="1"/>
  <c r="BG51" i="1"/>
  <c r="BV185" i="1"/>
  <c r="AM99" i="1"/>
  <c r="BO77" i="1"/>
  <c r="AO65" i="1"/>
  <c r="BV51" i="1"/>
  <c r="BH144" i="1"/>
  <c r="BI144" i="1" s="1"/>
  <c r="BS34" i="1"/>
  <c r="BS257" i="1" s="1"/>
  <c r="BH62" i="1"/>
  <c r="AZ40" i="1"/>
  <c r="BV173" i="1"/>
  <c r="BW173" i="1" s="1"/>
  <c r="BG49" i="1"/>
  <c r="AQ51" i="1"/>
  <c r="AP34" i="1"/>
  <c r="AP257" i="1" s="1"/>
  <c r="AO39" i="1"/>
  <c r="BD61" i="1"/>
  <c r="BD65" i="1"/>
  <c r="BW71" i="1"/>
  <c r="BR40" i="1"/>
  <c r="AT65" i="1"/>
  <c r="BT49" i="1"/>
  <c r="BU47" i="1"/>
  <c r="AN72" i="1"/>
  <c r="AZ34" i="1"/>
  <c r="AN50" i="1"/>
  <c r="BV41" i="1"/>
  <c r="AQ40" i="1"/>
  <c r="BP58" i="1"/>
  <c r="BI49" i="1"/>
  <c r="BA71" i="1"/>
  <c r="AZ73" i="1"/>
  <c r="BV175" i="1"/>
  <c r="BW175" i="1" s="1"/>
  <c r="BW58" i="1"/>
  <c r="BW220" i="1" s="1"/>
  <c r="AV41" i="1"/>
  <c r="AO51" i="1"/>
  <c r="BO61" i="1"/>
  <c r="BM61" i="1"/>
  <c r="AP39" i="1"/>
  <c r="AS40" i="1"/>
  <c r="BG41" i="1"/>
  <c r="BV189" i="1"/>
  <c r="BW189" i="1" s="1"/>
  <c r="BV99" i="1"/>
  <c r="AQ39" i="1"/>
  <c r="AX49" i="1"/>
  <c r="BV168" i="1"/>
  <c r="BW168" i="1" s="1"/>
  <c r="BK34" i="1"/>
  <c r="AR73" i="1"/>
  <c r="AU41" i="1"/>
  <c r="BT39" i="1"/>
  <c r="AI34" i="1"/>
  <c r="BU65" i="1"/>
  <c r="BC72" i="1"/>
  <c r="BA73" i="1"/>
  <c r="BD73" i="1"/>
  <c r="BW40" i="1"/>
  <c r="BV47" i="1"/>
  <c r="BG46" i="1"/>
  <c r="AO71" i="1"/>
  <c r="BN72" i="1"/>
  <c r="AW58" i="1"/>
  <c r="AW220" i="1" s="1"/>
  <c r="BC39" i="1"/>
  <c r="AM100" i="1"/>
  <c r="BS71" i="1"/>
  <c r="BU46" i="1"/>
  <c r="BU61" i="1"/>
  <c r="BN73" i="1"/>
  <c r="BH177" i="1"/>
  <c r="BI177" i="1" s="1"/>
  <c r="BR73" i="1"/>
  <c r="BA34" i="1"/>
  <c r="BA257" i="1" s="1"/>
  <c r="AZ46" i="1"/>
  <c r="BO62" i="1"/>
  <c r="AI49" i="1"/>
  <c r="BE61" i="1"/>
  <c r="AW34" i="1"/>
  <c r="BP40" i="1"/>
  <c r="BR71" i="1"/>
  <c r="AR50" i="1"/>
  <c r="BF61" i="1"/>
  <c r="BV190" i="1"/>
  <c r="BW190" i="1" s="1"/>
  <c r="BT47" i="1"/>
  <c r="AR47" i="1"/>
  <c r="BO72" i="1"/>
  <c r="BA61" i="1"/>
  <c r="AZ41" i="1"/>
  <c r="AV72" i="1"/>
  <c r="BQ49" i="1"/>
  <c r="AX58" i="1"/>
  <c r="AX220" i="1" s="1"/>
  <c r="AO34" i="1"/>
  <c r="BV50" i="1"/>
  <c r="AJ100" i="1"/>
  <c r="BC46" i="1"/>
  <c r="BI46" i="1"/>
  <c r="BA58" i="1"/>
  <c r="BS47" i="1"/>
  <c r="AO77" i="1"/>
  <c r="BB34" i="1"/>
  <c r="AV47" i="1"/>
  <c r="BW61" i="1"/>
  <c r="BK58" i="1"/>
  <c r="AO49" i="1"/>
  <c r="AW50" i="1"/>
  <c r="BE46" i="1"/>
  <c r="BR62" i="1"/>
  <c r="BS65" i="1"/>
  <c r="AV61" i="1"/>
  <c r="BU51" i="1"/>
  <c r="BH145" i="1"/>
  <c r="BR34" i="1"/>
  <c r="BR257" i="1" s="1"/>
  <c r="BH180" i="1"/>
  <c r="BI180" i="1" s="1"/>
  <c r="BM51" i="1"/>
  <c r="BN71" i="1"/>
  <c r="AU34" i="1"/>
  <c r="BC77" i="1"/>
  <c r="AX73" i="1"/>
  <c r="BI58" i="1"/>
  <c r="BM71" i="1"/>
  <c r="BW49" i="1"/>
  <c r="AP50" i="1"/>
  <c r="BA72" i="1"/>
  <c r="BN65" i="1"/>
  <c r="AR58" i="1"/>
  <c r="AR220" i="1" s="1"/>
  <c r="BI61" i="1"/>
  <c r="BU40" i="1"/>
  <c r="AK100" i="1"/>
  <c r="BT58" i="1"/>
  <c r="AI77" i="1"/>
  <c r="BJ73" i="1"/>
  <c r="AX39" i="1"/>
  <c r="AR61" i="1"/>
  <c r="BI62" i="1"/>
  <c r="AP65" i="1"/>
  <c r="AZ49" i="1"/>
  <c r="BQ72" i="1"/>
  <c r="AN39" i="1"/>
  <c r="AR77" i="1"/>
  <c r="BV143" i="1"/>
  <c r="AV77" i="1"/>
  <c r="AN51" i="1"/>
  <c r="AQ77" i="1"/>
  <c r="BK65" i="1"/>
  <c r="BH40" i="1"/>
  <c r="AV65" i="1"/>
  <c r="BC41" i="1"/>
  <c r="AO72" i="1"/>
  <c r="AT58" i="1"/>
  <c r="AT220" i="1" s="1"/>
  <c r="BH153" i="1"/>
  <c r="BI153" i="1" s="1"/>
  <c r="AW49" i="1"/>
  <c r="BD62" i="1"/>
  <c r="BH175" i="1"/>
  <c r="AV50" i="1"/>
  <c r="AI50" i="1"/>
  <c r="AT77" i="1"/>
  <c r="AN77" i="1"/>
  <c r="BR47" i="1"/>
  <c r="AR51" i="1"/>
  <c r="BR50" i="1"/>
  <c r="BH178" i="1"/>
  <c r="BI178" i="1" s="1"/>
  <c r="BP51" i="1"/>
  <c r="BF65" i="1"/>
  <c r="BU41" i="1"/>
  <c r="BR65" i="1"/>
  <c r="BH65" i="1"/>
  <c r="AI71" i="1"/>
  <c r="AU62" i="1"/>
  <c r="BH181" i="1"/>
  <c r="BI181" i="1" s="1"/>
  <c r="AR46" i="1"/>
  <c r="BV159" i="1"/>
  <c r="BQ39" i="1"/>
  <c r="BU71" i="1"/>
  <c r="BG39" i="1"/>
  <c r="BH73" i="1"/>
  <c r="BI34" i="1"/>
  <c r="BI257" i="1" s="1"/>
  <c r="BW77" i="1"/>
  <c r="AS34" i="1"/>
  <c r="AS257" i="1" s="1"/>
  <c r="BH158" i="1"/>
  <c r="BB62" i="1"/>
  <c r="BW50" i="1"/>
  <c r="BK51" i="1"/>
  <c r="BA49" i="1"/>
  <c r="BG61" i="1"/>
  <c r="BU39" i="1"/>
  <c r="AN46" i="1"/>
  <c r="BP41" i="1"/>
  <c r="BJ62" i="1"/>
  <c r="BJ278" i="1" s="1"/>
  <c r="BO71" i="1"/>
  <c r="BU58" i="1"/>
  <c r="BH152" i="1"/>
  <c r="BI152" i="1" s="1"/>
  <c r="AO62" i="1"/>
  <c r="AQ34" i="1"/>
  <c r="AQ257" i="1" s="1"/>
  <c r="AQ50" i="1"/>
  <c r="BV172" i="1"/>
  <c r="BW172" i="1" s="1"/>
  <c r="BP71" i="1"/>
  <c r="BV179" i="1"/>
  <c r="BC34" i="1"/>
  <c r="BC257" i="1" s="1"/>
  <c r="BB41" i="1"/>
  <c r="BV178" i="1"/>
  <c r="BW178" i="1" s="1"/>
  <c r="BH179" i="1"/>
  <c r="BR46" i="1"/>
  <c r="BN62" i="1"/>
  <c r="BA40" i="1"/>
  <c r="AP47" i="1"/>
  <c r="AR49" i="1"/>
  <c r="BS41" i="1"/>
  <c r="AX61" i="1"/>
  <c r="BV58" i="1"/>
  <c r="BV220" i="1" s="1"/>
  <c r="BD58" i="1"/>
  <c r="BD220" i="1" s="1"/>
  <c r="BF73" i="1"/>
  <c r="BD49" i="1"/>
  <c r="BD46" i="1"/>
  <c r="BD40" i="1"/>
  <c r="AS73" i="1"/>
  <c r="BV166" i="1"/>
  <c r="BW166" i="1" s="1"/>
  <c r="BX228" i="1" s="1"/>
  <c r="BS73" i="1"/>
  <c r="AO61" i="1"/>
  <c r="AV51" i="1"/>
  <c r="BF58" i="1"/>
  <c r="BF220" i="1" s="1"/>
  <c r="BA41" i="1"/>
  <c r="BK77" i="1"/>
  <c r="BV171" i="1"/>
  <c r="BK49" i="1"/>
  <c r="BS40" i="1"/>
  <c r="AW72" i="1"/>
  <c r="AV34" i="1"/>
  <c r="AV257" i="1" s="1"/>
  <c r="AO58" i="1"/>
  <c r="AO220" i="1" s="1"/>
  <c r="AX47" i="1"/>
  <c r="AR62" i="1"/>
  <c r="BR39" i="1"/>
  <c r="AI40" i="1"/>
  <c r="BU50" i="1"/>
  <c r="BV186" i="1"/>
  <c r="BT72" i="1"/>
  <c r="BT34" i="1"/>
  <c r="AM72" i="1"/>
  <c r="AV62" i="1"/>
  <c r="BN49" i="1"/>
  <c r="AP77" i="1"/>
  <c r="AV39" i="1"/>
  <c r="BH39" i="1"/>
  <c r="BQ65" i="1"/>
  <c r="AY71" i="1"/>
  <c r="AR65" i="1"/>
  <c r="BM39" i="1"/>
  <c r="BW51" i="1"/>
  <c r="AV71" i="1"/>
  <c r="BT71" i="1"/>
  <c r="AP62" i="1"/>
  <c r="AZ58" i="1"/>
  <c r="BH148" i="1"/>
  <c r="BI148" i="1" s="1"/>
  <c r="BK62" i="1"/>
  <c r="BH159" i="1"/>
  <c r="AY72" i="1"/>
  <c r="BQ41" i="1"/>
  <c r="BE47" i="1"/>
  <c r="BV49" i="1"/>
  <c r="BD71" i="1"/>
  <c r="BM77" i="1"/>
  <c r="BM73" i="1"/>
  <c r="BV71" i="1"/>
  <c r="BH150" i="1"/>
  <c r="BV152" i="1"/>
  <c r="BW152" i="1" s="1"/>
  <c r="BH157" i="1"/>
  <c r="BI77" i="1"/>
  <c r="AT50" i="1"/>
  <c r="BD50" i="1"/>
  <c r="BF34" i="1"/>
  <c r="AX34" i="1"/>
  <c r="AT71" i="1"/>
  <c r="BV161" i="1"/>
  <c r="BW161" i="1" s="1"/>
  <c r="BP49" i="1"/>
  <c r="BC51" i="1"/>
  <c r="AK99" i="1"/>
  <c r="BP50" i="1"/>
  <c r="BF39" i="1"/>
  <c r="BM47" i="1"/>
  <c r="AO46" i="1"/>
  <c r="BV73" i="1"/>
  <c r="BK39" i="1"/>
  <c r="AO50" i="1"/>
  <c r="AZ72" i="1"/>
  <c r="BW65" i="1"/>
  <c r="AY47" i="1"/>
  <c r="AS41" i="1"/>
  <c r="AY46" i="1"/>
  <c r="AU65" i="1"/>
  <c r="AQ72" i="1"/>
  <c r="BJ100" i="1"/>
  <c r="BV150" i="1"/>
  <c r="BW150" i="1" s="1"/>
  <c r="BM50" i="1"/>
  <c r="AQ65" i="1"/>
  <c r="AX62" i="1"/>
  <c r="BG47" i="1"/>
  <c r="BF40" i="1"/>
  <c r="AU47" i="1"/>
  <c r="BE62" i="1"/>
  <c r="AZ62" i="1"/>
  <c r="BF72" i="1"/>
  <c r="BS62" i="1"/>
  <c r="BV153" i="1"/>
  <c r="BW153" i="1" s="1"/>
  <c r="BG40" i="1"/>
  <c r="BF62" i="1"/>
  <c r="BC73" i="1"/>
  <c r="BE58" i="1"/>
  <c r="BE220" i="1" s="1"/>
  <c r="BE51" i="1"/>
  <c r="BE34" i="1"/>
  <c r="BE257" i="1" s="1"/>
  <c r="BT61" i="1"/>
  <c r="BN47" i="1"/>
  <c r="BC58" i="1"/>
  <c r="BC220" i="1" s="1"/>
  <c r="BI65" i="1"/>
  <c r="AW46" i="1"/>
  <c r="BH170" i="1"/>
  <c r="AP71" i="1"/>
  <c r="AS39" i="1"/>
  <c r="BS49" i="1"/>
  <c r="AT49" i="1"/>
  <c r="AW61" i="1"/>
  <c r="BG34" i="1"/>
  <c r="BP46" i="1"/>
  <c r="AR41" i="1"/>
  <c r="AW71" i="1"/>
  <c r="BF71" i="1"/>
  <c r="BV39" i="1"/>
  <c r="AI47" i="1"/>
  <c r="AT72" i="1"/>
  <c r="BH61" i="1"/>
  <c r="BV170" i="1"/>
  <c r="AP46" i="1"/>
  <c r="AS61" i="1"/>
  <c r="BO41" i="1"/>
  <c r="BP61" i="1"/>
  <c r="BC40" i="1"/>
  <c r="BB71" i="1"/>
  <c r="BE41" i="1"/>
  <c r="BV62" i="1"/>
  <c r="AP51" i="1"/>
  <c r="AX72" i="1"/>
  <c r="AU61" i="1"/>
  <c r="AZ47" i="1"/>
  <c r="BD39" i="1"/>
  <c r="AS47" i="1"/>
  <c r="BN41" i="1"/>
  <c r="BM58" i="1"/>
  <c r="BJ58" i="1"/>
  <c r="AM73" i="1"/>
  <c r="BQ47" i="1"/>
  <c r="AU51" i="1"/>
  <c r="AX50" i="1"/>
  <c r="BS46" i="1"/>
  <c r="BB65" i="1"/>
  <c r="BC50" i="1"/>
  <c r="AT73" i="1"/>
  <c r="AW65" i="1"/>
  <c r="BV61" i="1"/>
  <c r="BH71" i="1"/>
  <c r="AN49" i="1"/>
  <c r="AX51" i="1"/>
  <c r="AP40" i="1"/>
  <c r="BP47" i="1"/>
  <c r="AQ61" i="1"/>
  <c r="BV100" i="1"/>
  <c r="AM77" i="1"/>
  <c r="BH41" i="1"/>
  <c r="AU46" i="1"/>
  <c r="BA50" i="1"/>
  <c r="BV181" i="1"/>
  <c r="BW181" i="1" s="1"/>
  <c r="BE71" i="1"/>
  <c r="AS65" i="1"/>
  <c r="AI61" i="1"/>
  <c r="BV157" i="1"/>
  <c r="AY77" i="1"/>
  <c r="BN61" i="1"/>
  <c r="BO39" i="1"/>
  <c r="BG71" i="1"/>
  <c r="BI51" i="1"/>
  <c r="AY41" i="1"/>
  <c r="BU49" i="1"/>
  <c r="BF50" i="1"/>
  <c r="BB46" i="1"/>
  <c r="BV46" i="1"/>
  <c r="BG62" i="1"/>
  <c r="BT62" i="1"/>
  <c r="AN41" i="1"/>
  <c r="BO40" i="1"/>
  <c r="BT40" i="1"/>
  <c r="AZ71" i="1"/>
  <c r="AS72" i="1"/>
  <c r="BH51" i="1"/>
  <c r="BO46" i="1"/>
  <c r="BH161" i="1"/>
  <c r="BI161" i="1" s="1"/>
  <c r="BC71" i="1"/>
  <c r="BH186" i="1"/>
  <c r="BO50" i="1"/>
  <c r="AN58" i="1"/>
  <c r="AN34" i="1"/>
  <c r="BK71" i="1"/>
  <c r="BV40" i="1"/>
  <c r="AS62" i="1"/>
  <c r="AO73" i="1"/>
  <c r="AI99" i="1"/>
  <c r="BB51" i="1"/>
  <c r="BN46" i="1"/>
  <c r="AN47" i="1"/>
  <c r="AU50" i="1"/>
  <c r="BH151" i="1"/>
  <c r="BI151" i="1" s="1"/>
  <c r="AU58" i="1"/>
  <c r="AU220" i="1" s="1"/>
  <c r="AI62" i="1"/>
  <c r="BW34" i="1"/>
  <c r="BO34" i="1"/>
  <c r="BG77" i="1"/>
  <c r="BC65" i="1"/>
  <c r="AR34" i="1"/>
  <c r="AR257" i="1" s="1"/>
  <c r="BN50" i="1"/>
  <c r="BP62" i="1"/>
  <c r="BK41" i="1"/>
  <c r="AS50" i="1"/>
  <c r="AY40" i="1"/>
  <c r="AU77" i="1"/>
  <c r="BB40" i="1"/>
  <c r="AX65" i="1"/>
  <c r="BD72" i="1"/>
  <c r="BQ40" i="1"/>
  <c r="BH176" i="1"/>
  <c r="BI176" i="1" s="1"/>
  <c r="BF41" i="1"/>
  <c r="BJ72" i="1"/>
  <c r="AN71" i="1"/>
  <c r="BN77" i="1"/>
  <c r="AI58" i="1"/>
  <c r="AI220" i="1" s="1"/>
  <c r="BV34" i="1"/>
  <c r="BV257" i="1" s="1"/>
  <c r="AZ61" i="1"/>
  <c r="AT39" i="1"/>
  <c r="AS71" i="1"/>
  <c r="AU72" i="1"/>
  <c r="CQ220" i="1"/>
  <c r="CQ158" i="1"/>
  <c r="DA103" i="1"/>
  <c r="CX91" i="1"/>
  <c r="CY89" i="1"/>
  <c r="AB15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50" i="3"/>
  <c r="AE61" i="3"/>
  <c r="H63" i="3"/>
  <c r="AI78" i="3"/>
  <c r="AM83" i="3"/>
  <c r="AM80" i="3"/>
  <c r="AM67" i="3"/>
  <c r="AI75" i="3"/>
  <c r="AI64" i="3"/>
  <c r="AK60" i="3"/>
  <c r="H49" i="3"/>
  <c r="AI89" i="3"/>
  <c r="AI65" i="3"/>
  <c r="AI85" i="3"/>
  <c r="AI76" i="3"/>
  <c r="AI60" i="3"/>
  <c r="AK77" i="3"/>
  <c r="AK69" i="3"/>
  <c r="AK96" i="3"/>
  <c r="AK68" i="3"/>
  <c r="AK56" i="3"/>
  <c r="AK95" i="3"/>
  <c r="N49" i="3"/>
  <c r="N94" i="3"/>
  <c r="N69" i="3"/>
  <c r="AM84" i="3"/>
  <c r="M97" i="3"/>
  <c r="H68" i="3"/>
  <c r="H75" i="3"/>
  <c r="L66" i="3"/>
  <c r="H92" i="3"/>
  <c r="AJ61" i="3"/>
  <c r="AI58" i="3"/>
  <c r="AI90" i="3"/>
  <c r="AM47" i="3"/>
  <c r="AM59" i="3"/>
  <c r="L67" i="3"/>
  <c r="P71" i="3"/>
  <c r="H88" i="3"/>
  <c r="O96" i="3"/>
  <c r="J91" i="3"/>
  <c r="L59" i="3"/>
  <c r="H76" i="3"/>
  <c r="M94" i="3"/>
  <c r="Q58" i="3"/>
  <c r="AC83" i="3"/>
  <c r="L92" i="3"/>
  <c r="L61" i="3"/>
  <c r="H64" i="3"/>
  <c r="O54" i="3"/>
  <c r="O60" i="3"/>
  <c r="AA65" i="3"/>
  <c r="AN64" i="3"/>
  <c r="AI84" i="3"/>
  <c r="L82" i="3"/>
  <c r="P58" i="3"/>
  <c r="H81" i="3"/>
  <c r="AA89" i="3"/>
  <c r="J86" i="3"/>
  <c r="AE80" i="3"/>
  <c r="AE64" i="3"/>
  <c r="X69" i="3"/>
  <c r="L80" i="3"/>
  <c r="L68" i="3"/>
  <c r="P59" i="3"/>
  <c r="O66" i="3"/>
  <c r="O47" i="3"/>
  <c r="L69" i="3"/>
  <c r="O95" i="3"/>
  <c r="AA58" i="3"/>
  <c r="Q85" i="3"/>
  <c r="J68" i="3"/>
  <c r="AL54" i="3"/>
  <c r="P92" i="3"/>
  <c r="H89" i="3"/>
  <c r="O78" i="3"/>
  <c r="Q87" i="3"/>
  <c r="J85" i="3"/>
  <c r="J80" i="3"/>
  <c r="AE67" i="3"/>
  <c r="AN75" i="3"/>
  <c r="Z93" i="3"/>
  <c r="AI70" i="3"/>
  <c r="L70" i="3"/>
  <c r="L77" i="3"/>
  <c r="L72" i="3"/>
  <c r="P60" i="3"/>
  <c r="O87" i="3"/>
  <c r="M96" i="3"/>
  <c r="H58" i="3"/>
  <c r="J56" i="3"/>
  <c r="AJ95" i="3"/>
  <c r="M61" i="3"/>
  <c r="AA97" i="3"/>
  <c r="Q57" i="3"/>
  <c r="AO66" i="3"/>
  <c r="H62" i="3"/>
  <c r="O69" i="3"/>
  <c r="J72" i="3"/>
  <c r="AE75" i="3"/>
  <c r="H97" i="3"/>
  <c r="AE84" i="3"/>
  <c r="AE85" i="3"/>
  <c r="AJ72" i="3"/>
  <c r="AN96" i="3"/>
  <c r="Z73" i="3"/>
  <c r="AC97" i="3"/>
  <c r="M67" i="3"/>
  <c r="AE82" i="3"/>
  <c r="X91" i="3"/>
  <c r="AC82" i="3"/>
  <c r="H82" i="3"/>
  <c r="AE72" i="3"/>
  <c r="AN71" i="3"/>
  <c r="P61" i="3"/>
  <c r="O90" i="3"/>
  <c r="M91" i="3"/>
  <c r="AA55" i="3"/>
  <c r="AC78" i="3"/>
  <c r="V56" i="3"/>
  <c r="H48" i="3"/>
  <c r="O88" i="3"/>
  <c r="M87" i="3"/>
  <c r="Q82" i="3"/>
  <c r="J95" i="3"/>
  <c r="AE79" i="3"/>
  <c r="AJ67" i="3"/>
  <c r="AN78" i="3"/>
  <c r="T49" i="3"/>
  <c r="AO73" i="3"/>
  <c r="V57" i="3"/>
  <c r="AG62" i="3"/>
  <c r="U56" i="3"/>
  <c r="AI74" i="3"/>
  <c r="P86" i="3"/>
  <c r="O81" i="3"/>
  <c r="O50" i="3"/>
  <c r="M95" i="3"/>
  <c r="Q75" i="3"/>
  <c r="AN90" i="3"/>
  <c r="N85" i="3"/>
  <c r="N96" i="3"/>
  <c r="M47" i="3"/>
  <c r="AA93" i="3"/>
  <c r="Q96" i="3"/>
  <c r="Q70" i="3"/>
  <c r="J87" i="3"/>
  <c r="AE55" i="3"/>
  <c r="AJ94" i="3"/>
  <c r="AN60" i="3"/>
  <c r="X54" i="3"/>
  <c r="X63" i="3"/>
  <c r="Z49" i="3"/>
  <c r="Z47" i="3"/>
  <c r="AC56" i="3"/>
  <c r="T55" i="3"/>
  <c r="AO54" i="3"/>
  <c r="AO59" i="3"/>
  <c r="S72" i="3"/>
  <c r="U68" i="3"/>
  <c r="Z80" i="3"/>
  <c r="M59" i="3"/>
  <c r="AA95" i="3"/>
  <c r="AA59" i="3"/>
  <c r="J48" i="3"/>
  <c r="AJ57" i="3"/>
  <c r="X47" i="3"/>
  <c r="Z92" i="3"/>
  <c r="Z74" i="3"/>
  <c r="AC68" i="3"/>
  <c r="AC84" i="3"/>
  <c r="T63" i="3"/>
  <c r="AO97" i="3"/>
  <c r="AO50" i="3"/>
  <c r="V87" i="3"/>
  <c r="K80" i="3"/>
  <c r="K79" i="3"/>
  <c r="AG86" i="3"/>
  <c r="AH72" i="3"/>
  <c r="Y54" i="3"/>
  <c r="I79" i="3"/>
  <c r="W77" i="3"/>
  <c r="W87" i="3"/>
  <c r="W55" i="3"/>
  <c r="W86" i="3"/>
  <c r="W59" i="3"/>
  <c r="W56" i="3"/>
  <c r="W96" i="3"/>
  <c r="W48" i="3"/>
  <c r="W82" i="3"/>
  <c r="W57" i="3"/>
  <c r="N78" i="3"/>
  <c r="N47" i="3"/>
  <c r="N62" i="3"/>
  <c r="N83" i="3"/>
  <c r="N59" i="3"/>
  <c r="N77" i="3"/>
  <c r="N71" i="3"/>
  <c r="AK89" i="3"/>
  <c r="AK85" i="3"/>
  <c r="AK48" i="3"/>
  <c r="AM71" i="3"/>
  <c r="AM76" i="3"/>
  <c r="AM60" i="3"/>
  <c r="AM61" i="3"/>
  <c r="AM92" i="3"/>
  <c r="AM86" i="3"/>
  <c r="AM78" i="3"/>
  <c r="U48" i="3"/>
  <c r="M48" i="3"/>
  <c r="AA87" i="3"/>
  <c r="AA76" i="3"/>
  <c r="J66" i="3"/>
  <c r="AE93" i="3"/>
  <c r="AJ97" i="3"/>
  <c r="AN70" i="3"/>
  <c r="X92" i="3"/>
  <c r="AC55" i="3"/>
  <c r="T80" i="3"/>
  <c r="AO86" i="3"/>
  <c r="V92" i="3"/>
  <c r="V79" i="3"/>
  <c r="AL89" i="3"/>
  <c r="AL96" i="3"/>
  <c r="AL68" i="3"/>
  <c r="K86" i="3"/>
  <c r="AG67" i="3"/>
  <c r="AG93" i="3"/>
  <c r="AG81" i="3"/>
  <c r="AG68" i="3"/>
  <c r="AG88" i="3"/>
  <c r="AG76" i="3"/>
  <c r="AG61" i="3"/>
  <c r="S87" i="3"/>
  <c r="AH56" i="3"/>
  <c r="AH66" i="3"/>
  <c r="U60" i="3"/>
  <c r="U74" i="3"/>
  <c r="U65" i="3"/>
  <c r="U47" i="3"/>
  <c r="U63" i="3"/>
  <c r="R48" i="3"/>
  <c r="R88" i="3"/>
  <c r="AC77" i="3"/>
  <c r="V54" i="3"/>
  <c r="AG73" i="3"/>
  <c r="AG49" i="3"/>
  <c r="S79" i="3"/>
  <c r="Q76" i="3"/>
  <c r="Q81" i="3"/>
  <c r="AE70" i="3"/>
  <c r="AJ85" i="3"/>
  <c r="AJ96" i="3"/>
  <c r="AN57" i="3"/>
  <c r="AN86" i="3"/>
  <c r="X67" i="3"/>
  <c r="X59" i="3"/>
  <c r="Z70" i="3"/>
  <c r="Z76" i="3"/>
  <c r="AC65" i="3"/>
  <c r="AC76" i="3"/>
  <c r="AC73" i="3"/>
  <c r="AO83" i="3"/>
  <c r="AO48" i="3"/>
  <c r="AO96" i="3"/>
  <c r="V80" i="3"/>
  <c r="V55" i="3"/>
  <c r="AL60" i="3"/>
  <c r="AL83" i="3"/>
  <c r="AL93" i="3"/>
  <c r="AL61" i="3"/>
  <c r="K72" i="3"/>
  <c r="K63" i="3"/>
  <c r="K75" i="3"/>
  <c r="K77" i="3"/>
  <c r="S55" i="3"/>
  <c r="S54" i="3"/>
  <c r="S94" i="3"/>
  <c r="S97" i="3"/>
  <c r="S66" i="3"/>
  <c r="S96" i="3"/>
  <c r="S73" i="3"/>
  <c r="AH64" i="3"/>
  <c r="AH71" i="3"/>
  <c r="AH76" i="3"/>
  <c r="AH74" i="3"/>
  <c r="AH57" i="3"/>
  <c r="AH83" i="3"/>
  <c r="U97" i="3"/>
  <c r="U96" i="3"/>
  <c r="U62" i="3"/>
  <c r="U64" i="3"/>
  <c r="U86" i="3"/>
  <c r="Y96" i="3"/>
  <c r="Y84" i="3"/>
  <c r="Y94" i="3"/>
  <c r="Y80" i="3"/>
  <c r="Y56" i="3"/>
  <c r="Y70" i="3"/>
  <c r="Y62" i="3"/>
  <c r="Y75" i="3"/>
  <c r="Y73" i="3"/>
  <c r="AQ62" i="3"/>
  <c r="AQ56" i="3"/>
  <c r="AQ87" i="3"/>
  <c r="AQ72" i="3"/>
  <c r="R54" i="3"/>
  <c r="R47" i="3"/>
  <c r="R84" i="3"/>
  <c r="R86" i="3"/>
  <c r="R70" i="3"/>
  <c r="I64" i="3"/>
  <c r="I47" i="3"/>
  <c r="I56" i="3"/>
  <c r="I59" i="3"/>
  <c r="I97" i="3"/>
  <c r="W78" i="3"/>
  <c r="W75" i="3"/>
  <c r="H47" i="3"/>
  <c r="M69" i="3"/>
  <c r="AG58" i="3"/>
  <c r="AL85" i="3"/>
  <c r="K61" i="3"/>
  <c r="S81" i="3"/>
  <c r="AH68" i="3"/>
  <c r="Y78" i="3"/>
  <c r="AQ59" i="3"/>
  <c r="AQ88" i="3"/>
  <c r="R93" i="3"/>
  <c r="I80" i="3"/>
  <c r="P69" i="3"/>
  <c r="O71" i="3"/>
  <c r="J69" i="3"/>
  <c r="AE65" i="3"/>
  <c r="AE92" i="3"/>
  <c r="AJ83" i="3"/>
  <c r="AN74" i="3"/>
  <c r="AN95" i="3"/>
  <c r="X57" i="3"/>
  <c r="X93" i="3"/>
  <c r="Z75" i="3"/>
  <c r="Z64" i="3"/>
  <c r="AC86" i="3"/>
  <c r="T58" i="3"/>
  <c r="T54" i="3"/>
  <c r="AO63" i="3"/>
  <c r="AO79" i="3"/>
  <c r="V95" i="3"/>
  <c r="AL56" i="3"/>
  <c r="AL63" i="3"/>
  <c r="AL58" i="3"/>
  <c r="AL87" i="3"/>
  <c r="K90" i="3"/>
  <c r="K89" i="3"/>
  <c r="S85" i="3"/>
  <c r="AH77" i="3"/>
  <c r="U66" i="3"/>
  <c r="I68" i="3"/>
  <c r="X70" i="3"/>
  <c r="Z88" i="3"/>
  <c r="Z84" i="3"/>
  <c r="AC95" i="3"/>
  <c r="T59" i="3"/>
  <c r="T50" i="3"/>
  <c r="T67" i="3"/>
  <c r="AO71" i="3"/>
  <c r="AO49" i="3"/>
  <c r="V97" i="3"/>
  <c r="V96" i="3"/>
  <c r="AQ57" i="3"/>
  <c r="AQ80" i="3"/>
  <c r="AQ86" i="3"/>
  <c r="AQ47" i="3"/>
  <c r="R63" i="3"/>
  <c r="R95" i="3"/>
  <c r="R61" i="3"/>
  <c r="R80" i="3"/>
  <c r="I48" i="3"/>
  <c r="I77" i="3"/>
  <c r="I57" i="3"/>
  <c r="I81" i="3"/>
  <c r="P76" i="3"/>
  <c r="X88" i="3"/>
  <c r="AA80" i="3"/>
  <c r="P68" i="3"/>
  <c r="J82" i="3"/>
  <c r="T48" i="3"/>
  <c r="AE88" i="3"/>
  <c r="AN49" i="3"/>
  <c r="Q86" i="3"/>
  <c r="H70" i="3"/>
  <c r="AJ65" i="3"/>
  <c r="H77" i="3"/>
  <c r="V85" i="3"/>
  <c r="H86" i="3"/>
  <c r="Q48" i="3"/>
  <c r="AN92" i="3"/>
  <c r="V81" i="3"/>
  <c r="Y86" i="3"/>
  <c r="O75" i="3"/>
  <c r="Q72" i="3"/>
  <c r="N50" i="3"/>
  <c r="Q74" i="3"/>
  <c r="AJ54" i="3"/>
  <c r="X81" i="3"/>
  <c r="Z55" i="3"/>
  <c r="AO67" i="3"/>
  <c r="U61" i="3"/>
  <c r="M80" i="3"/>
  <c r="J54" i="3"/>
  <c r="Z87" i="3"/>
  <c r="T62" i="3"/>
  <c r="AO69" i="3"/>
  <c r="K62" i="3"/>
  <c r="AQ58" i="3"/>
  <c r="W65" i="3"/>
  <c r="W50" i="3"/>
  <c r="W85" i="3"/>
  <c r="W64" i="3"/>
  <c r="N87" i="3"/>
  <c r="N95" i="3"/>
  <c r="AK58" i="3"/>
  <c r="AM97" i="3"/>
  <c r="AM68" i="3"/>
  <c r="AG74" i="3"/>
  <c r="AA88" i="3"/>
  <c r="J92" i="3"/>
  <c r="AN62" i="3"/>
  <c r="AO81" i="3"/>
  <c r="AL77" i="3"/>
  <c r="K59" i="3"/>
  <c r="AG75" i="3"/>
  <c r="AG92" i="3"/>
  <c r="S88" i="3"/>
  <c r="U88" i="3"/>
  <c r="U54" i="3"/>
  <c r="R62" i="3"/>
  <c r="AG56" i="3"/>
  <c r="Q71" i="3"/>
  <c r="AJ74" i="3"/>
  <c r="AN76" i="3"/>
  <c r="AN63" i="3"/>
  <c r="Z81" i="3"/>
  <c r="AC94" i="3"/>
  <c r="AO77" i="3"/>
  <c r="V63" i="3"/>
  <c r="AL71" i="3"/>
  <c r="K97" i="3"/>
  <c r="S80" i="3"/>
  <c r="S47" i="3"/>
  <c r="S71" i="3"/>
  <c r="AH73" i="3"/>
  <c r="AH48" i="3"/>
  <c r="U79" i="3"/>
  <c r="Y58" i="3"/>
  <c r="Y85" i="3"/>
  <c r="AQ67" i="3"/>
  <c r="R91" i="3"/>
  <c r="R56" i="3"/>
  <c r="I76" i="3"/>
  <c r="I92" i="3"/>
  <c r="M92" i="3"/>
  <c r="K54" i="3"/>
  <c r="Y63" i="3"/>
  <c r="AQ97" i="3"/>
  <c r="P94" i="3"/>
  <c r="AE50" i="3"/>
  <c r="AN69" i="3"/>
  <c r="X79" i="3"/>
  <c r="AC93" i="3"/>
  <c r="T79" i="3"/>
  <c r="AL91" i="3"/>
  <c r="K60" i="3"/>
  <c r="S69" i="3"/>
  <c r="X80" i="3"/>
  <c r="AC69" i="3"/>
  <c r="T84" i="3"/>
  <c r="V49" i="3"/>
  <c r="AQ84" i="3"/>
  <c r="AQ96" i="3"/>
  <c r="R89" i="3"/>
  <c r="I96" i="3"/>
  <c r="Q62" i="3"/>
  <c r="L90" i="3"/>
  <c r="AM48" i="3"/>
  <c r="AK93" i="3"/>
  <c r="AI87" i="3"/>
  <c r="AI56" i="3"/>
  <c r="AK80" i="3"/>
  <c r="N93" i="3"/>
  <c r="H71" i="3"/>
  <c r="H78" i="3"/>
  <c r="AM93" i="3"/>
  <c r="P82" i="3"/>
  <c r="O77" i="3"/>
  <c r="AA60" i="3"/>
  <c r="L96" i="3"/>
  <c r="H69" i="3"/>
  <c r="O63" i="3"/>
  <c r="AI95" i="3"/>
  <c r="H79" i="3"/>
  <c r="AE74" i="3"/>
  <c r="L47" i="3"/>
  <c r="P78" i="3"/>
  <c r="AA57" i="3"/>
  <c r="AL62" i="3"/>
  <c r="O97" i="3"/>
  <c r="J49" i="3"/>
  <c r="T74" i="3"/>
  <c r="R74" i="3"/>
  <c r="S58" i="3"/>
  <c r="L64" i="3"/>
  <c r="AI63" i="3"/>
  <c r="AM74" i="3"/>
  <c r="AM69" i="3"/>
  <c r="AM50" i="3"/>
  <c r="AI93" i="3"/>
  <c r="AK74" i="3"/>
  <c r="AK67" i="3"/>
  <c r="N79" i="3"/>
  <c r="AI82" i="3"/>
  <c r="AI97" i="3"/>
  <c r="AI69" i="3"/>
  <c r="AI57" i="3"/>
  <c r="AI47" i="3"/>
  <c r="AK49" i="3"/>
  <c r="AK81" i="3"/>
  <c r="AK61" i="3"/>
  <c r="AK57" i="3"/>
  <c r="AK83" i="3"/>
  <c r="AK62" i="3"/>
  <c r="N73" i="3"/>
  <c r="N67" i="3"/>
  <c r="AM81" i="3"/>
  <c r="M60" i="3"/>
  <c r="P87" i="3"/>
  <c r="L88" i="3"/>
  <c r="H72" i="3"/>
  <c r="L97" i="3"/>
  <c r="H66" i="3"/>
  <c r="AJ91" i="3"/>
  <c r="AI73" i="3"/>
  <c r="AI92" i="3"/>
  <c r="AM66" i="3"/>
  <c r="AM87" i="3"/>
  <c r="L94" i="3"/>
  <c r="P88" i="3"/>
  <c r="H91" i="3"/>
  <c r="O74" i="3"/>
  <c r="J83" i="3"/>
  <c r="L65" i="3"/>
  <c r="H61" i="3"/>
  <c r="M50" i="3"/>
  <c r="Q56" i="3"/>
  <c r="AC50" i="3"/>
  <c r="L75" i="3"/>
  <c r="L54" i="3"/>
  <c r="H85" i="3"/>
  <c r="O83" i="3"/>
  <c r="AA83" i="3"/>
  <c r="AJ70" i="3"/>
  <c r="AI77" i="3"/>
  <c r="AI80" i="3"/>
  <c r="L86" i="3"/>
  <c r="P75" i="3"/>
  <c r="M86" i="3"/>
  <c r="Q54" i="3"/>
  <c r="J89" i="3"/>
  <c r="AE59" i="3"/>
  <c r="AE68" i="3"/>
  <c r="X49" i="3"/>
  <c r="P62" i="3"/>
  <c r="L56" i="3"/>
  <c r="P96" i="3"/>
  <c r="O59" i="3"/>
  <c r="L73" i="3"/>
  <c r="P57" i="3"/>
  <c r="O67" i="3"/>
  <c r="Q69" i="3"/>
  <c r="J88" i="3"/>
  <c r="AC74" i="3"/>
  <c r="P50" i="3"/>
  <c r="H96" i="3"/>
  <c r="O57" i="3"/>
  <c r="Q55" i="3"/>
  <c r="J79" i="3"/>
  <c r="AE81" i="3"/>
  <c r="AJ87" i="3"/>
  <c r="AN85" i="3"/>
  <c r="T86" i="3"/>
  <c r="AI66" i="3"/>
  <c r="L50" i="3"/>
  <c r="L48" i="3"/>
  <c r="L63" i="3"/>
  <c r="P84" i="3"/>
  <c r="O48" i="3"/>
  <c r="P79" i="3"/>
  <c r="H73" i="3"/>
  <c r="J47" i="3"/>
  <c r="AJ63" i="3"/>
  <c r="M65" i="3"/>
  <c r="AA96" i="3"/>
  <c r="Q59" i="3"/>
  <c r="AO64" i="3"/>
  <c r="H87" i="3"/>
  <c r="J81" i="3"/>
  <c r="J90" i="3"/>
  <c r="T75" i="3"/>
  <c r="H80" i="3"/>
  <c r="AE96" i="3"/>
  <c r="AE66" i="3"/>
  <c r="AJ93" i="3"/>
  <c r="AN65" i="3"/>
  <c r="Z90" i="3"/>
  <c r="AC90" i="3"/>
  <c r="M62" i="3"/>
  <c r="AE89" i="3"/>
  <c r="X89" i="3"/>
  <c r="AC75" i="3"/>
  <c r="AA91" i="3"/>
  <c r="AE47" i="3"/>
  <c r="AN82" i="3"/>
  <c r="P93" i="3"/>
  <c r="O91" i="3"/>
  <c r="M71" i="3"/>
  <c r="AA90" i="3"/>
  <c r="AC91" i="3"/>
  <c r="AQ54" i="3"/>
  <c r="Q67" i="3"/>
  <c r="H84" i="3"/>
  <c r="O86" i="3"/>
  <c r="M76" i="3"/>
  <c r="Q60" i="3"/>
  <c r="J94" i="3"/>
  <c r="AE95" i="3"/>
  <c r="AJ84" i="3"/>
  <c r="AN79" i="3"/>
  <c r="T64" i="3"/>
  <c r="V78" i="3"/>
  <c r="V70" i="3"/>
  <c r="AH89" i="3"/>
  <c r="Y47" i="3"/>
  <c r="AI88" i="3"/>
  <c r="O62" i="3"/>
  <c r="O84" i="3"/>
  <c r="M93" i="3"/>
  <c r="AA79" i="3"/>
  <c r="Q63" i="3"/>
  <c r="AO65" i="3"/>
  <c r="N58" i="3"/>
  <c r="N76" i="3"/>
  <c r="AA47" i="3"/>
  <c r="Q47" i="3"/>
  <c r="Q68" i="3"/>
  <c r="J60" i="3"/>
  <c r="AE69" i="3"/>
  <c r="AE49" i="3"/>
  <c r="AJ60" i="3"/>
  <c r="AN54" i="3"/>
  <c r="X78" i="3"/>
  <c r="X73" i="3"/>
  <c r="Z77" i="3"/>
  <c r="Z67" i="3"/>
  <c r="AC72" i="3"/>
  <c r="T95" i="3"/>
  <c r="AO82" i="3"/>
  <c r="AO58" i="3"/>
  <c r="S95" i="3"/>
  <c r="U85" i="3"/>
  <c r="AA72" i="3"/>
  <c r="Z60" i="3"/>
  <c r="M83" i="3"/>
  <c r="AA50" i="3"/>
  <c r="J50" i="3"/>
  <c r="J71" i="3"/>
  <c r="X77" i="3"/>
  <c r="X58" i="3"/>
  <c r="Z58" i="3"/>
  <c r="Z48" i="3"/>
  <c r="AC71" i="3"/>
  <c r="T65" i="3"/>
  <c r="T96" i="3"/>
  <c r="AO72" i="3"/>
  <c r="AO74" i="3"/>
  <c r="V65" i="3"/>
  <c r="K48" i="3"/>
  <c r="K73" i="3"/>
  <c r="AG65" i="3"/>
  <c r="Y59" i="3"/>
  <c r="AQ94" i="3"/>
  <c r="W89" i="3"/>
  <c r="W81" i="3"/>
  <c r="W74" i="3"/>
  <c r="W67" i="3"/>
  <c r="W69" i="3"/>
  <c r="W68" i="3"/>
  <c r="W66" i="3"/>
  <c r="W60" i="3"/>
  <c r="W93" i="3"/>
  <c r="W71" i="3"/>
  <c r="W92" i="3"/>
  <c r="N56" i="3"/>
  <c r="N91" i="3"/>
  <c r="N97" i="3"/>
  <c r="N84" i="3"/>
  <c r="N92" i="3"/>
  <c r="N82" i="3"/>
  <c r="N88" i="3"/>
  <c r="AK71" i="3"/>
  <c r="AK82" i="3"/>
  <c r="AK87" i="3"/>
  <c r="AM90" i="3"/>
  <c r="AM72" i="3"/>
  <c r="AM88" i="3"/>
  <c r="AM91" i="3"/>
  <c r="AM96" i="3"/>
  <c r="AM75" i="3"/>
  <c r="AG84" i="3"/>
  <c r="U77" i="3"/>
  <c r="M49" i="3"/>
  <c r="AA54" i="3"/>
  <c r="AA61" i="3"/>
  <c r="Q50" i="3"/>
  <c r="J64" i="3"/>
  <c r="AE91" i="3"/>
  <c r="AJ47" i="3"/>
  <c r="AN94" i="3"/>
  <c r="Z97" i="3"/>
  <c r="AC58" i="3"/>
  <c r="T69" i="3"/>
  <c r="AO93" i="3"/>
  <c r="V60" i="3"/>
  <c r="AL65" i="3"/>
  <c r="AL92" i="3"/>
  <c r="AL70" i="3"/>
  <c r="K84" i="3"/>
  <c r="AG96" i="3"/>
  <c r="AG85" i="3"/>
  <c r="AG70" i="3"/>
  <c r="AG90" i="3"/>
  <c r="AG47" i="3"/>
  <c r="AG59" i="3"/>
  <c r="AG60" i="3"/>
  <c r="AG64" i="3"/>
  <c r="S78" i="3"/>
  <c r="AH67" i="3"/>
  <c r="AH85" i="3"/>
  <c r="U81" i="3"/>
  <c r="U73" i="3"/>
  <c r="U58" i="3"/>
  <c r="U69" i="3"/>
  <c r="R78" i="3"/>
  <c r="R55" i="3"/>
  <c r="R90" i="3"/>
  <c r="T57" i="3"/>
  <c r="AG66" i="3"/>
  <c r="AG87" i="3"/>
  <c r="S61" i="3"/>
  <c r="Q84" i="3"/>
  <c r="Q79" i="3"/>
  <c r="J57" i="3"/>
  <c r="AJ59" i="3"/>
  <c r="AJ66" i="3"/>
  <c r="AJ76" i="3"/>
  <c r="AN83" i="3"/>
  <c r="AN91" i="3"/>
  <c r="X82" i="3"/>
  <c r="X55" i="3"/>
  <c r="Z78" i="3"/>
  <c r="Z79" i="3"/>
  <c r="AC47" i="3"/>
  <c r="AC54" i="3"/>
  <c r="T66" i="3"/>
  <c r="AO62" i="3"/>
  <c r="AO68" i="3"/>
  <c r="V66" i="3"/>
  <c r="V64" i="3"/>
  <c r="V86" i="3"/>
  <c r="AL78" i="3"/>
  <c r="AL73" i="3"/>
  <c r="AL67" i="3"/>
  <c r="K74" i="3"/>
  <c r="K87" i="3"/>
  <c r="K68" i="3"/>
  <c r="K83" i="3"/>
  <c r="K55" i="3"/>
  <c r="S65" i="3"/>
  <c r="S75" i="3"/>
  <c r="S59" i="3"/>
  <c r="S82" i="3"/>
  <c r="S49" i="3"/>
  <c r="S56" i="3"/>
  <c r="S57" i="3"/>
  <c r="AH86" i="3"/>
  <c r="AH91" i="3"/>
  <c r="AH82" i="3"/>
  <c r="AH62" i="3"/>
  <c r="AH96" i="3"/>
  <c r="AH70" i="3"/>
  <c r="U84" i="3"/>
  <c r="U67" i="3"/>
  <c r="U91" i="3"/>
  <c r="U76" i="3"/>
  <c r="U87" i="3"/>
  <c r="Y49" i="3"/>
  <c r="Y95" i="3"/>
  <c r="Y65" i="3"/>
  <c r="Y81" i="3"/>
  <c r="Y76" i="3"/>
  <c r="Y87" i="3"/>
  <c r="Y64" i="3"/>
  <c r="Y61" i="3"/>
  <c r="Y89" i="3"/>
  <c r="AQ73" i="3"/>
  <c r="AQ61" i="3"/>
  <c r="AQ79" i="3"/>
  <c r="AQ76" i="3"/>
  <c r="R75" i="3"/>
  <c r="R69" i="3"/>
  <c r="R64" i="3"/>
  <c r="R59" i="3"/>
  <c r="I49" i="3"/>
  <c r="I54" i="3"/>
  <c r="I93" i="3"/>
  <c r="I66" i="3"/>
  <c r="I62" i="3"/>
  <c r="I69" i="3"/>
  <c r="W70" i="3"/>
  <c r="N65" i="3"/>
  <c r="H95" i="3"/>
  <c r="M63" i="3"/>
  <c r="AL76" i="3"/>
  <c r="AL95" i="3"/>
  <c r="K64" i="3"/>
  <c r="S93" i="3"/>
  <c r="AH50" i="3"/>
  <c r="Y88" i="3"/>
  <c r="AQ70" i="3"/>
  <c r="AQ64" i="3"/>
  <c r="R76" i="3"/>
  <c r="I88" i="3"/>
  <c r="P91" i="3"/>
  <c r="O82" i="3"/>
  <c r="J55" i="3"/>
  <c r="AE57" i="3"/>
  <c r="AJ75" i="3"/>
  <c r="AJ50" i="3"/>
  <c r="AN48" i="3"/>
  <c r="AN72" i="3"/>
  <c r="X62" i="3"/>
  <c r="X84" i="3"/>
  <c r="Z61" i="3"/>
  <c r="AC59" i="3"/>
  <c r="AC96" i="3"/>
  <c r="T88" i="3"/>
  <c r="T61" i="3"/>
  <c r="AO60" i="3"/>
  <c r="AO84" i="3"/>
  <c r="V61" i="3"/>
  <c r="AL94" i="3"/>
  <c r="AL50" i="3"/>
  <c r="AL86" i="3"/>
  <c r="K82" i="3"/>
  <c r="K56" i="3"/>
  <c r="K50" i="3"/>
  <c r="S89" i="3"/>
  <c r="AH65" i="3"/>
  <c r="U71" i="3"/>
  <c r="I60" i="3"/>
  <c r="X94" i="3"/>
  <c r="X65" i="3"/>
  <c r="Z72" i="3"/>
  <c r="Z89" i="3"/>
  <c r="AC63" i="3"/>
  <c r="T92" i="3"/>
  <c r="T70" i="3"/>
  <c r="T97" i="3"/>
  <c r="AO70" i="3"/>
  <c r="AO55" i="3"/>
  <c r="V74" i="3"/>
  <c r="S67" i="3"/>
  <c r="AQ78" i="3"/>
  <c r="AQ82" i="3"/>
  <c r="AQ92" i="3"/>
  <c r="AQ81" i="3"/>
  <c r="R82" i="3"/>
  <c r="R71" i="3"/>
  <c r="R72" i="3"/>
  <c r="R58" i="3"/>
  <c r="I71" i="3"/>
  <c r="I90" i="3"/>
  <c r="I67" i="3"/>
  <c r="I95" i="3"/>
  <c r="AC57" i="3"/>
  <c r="AE90" i="3"/>
  <c r="Z68" i="3"/>
  <c r="AJ79" i="3"/>
  <c r="P54" i="3"/>
  <c r="AA64" i="3"/>
  <c r="Q78" i="3"/>
  <c r="M58" i="3"/>
  <c r="AE62" i="3"/>
  <c r="AN61" i="3"/>
  <c r="V91" i="3"/>
  <c r="O61" i="3"/>
  <c r="N48" i="3"/>
  <c r="Q97" i="3"/>
  <c r="J73" i="3"/>
  <c r="AN58" i="3"/>
  <c r="X60" i="3"/>
  <c r="AC70" i="3"/>
  <c r="AO47" i="3"/>
  <c r="AA71" i="3"/>
  <c r="J61" i="3"/>
  <c r="X96" i="3"/>
  <c r="Z94" i="3"/>
  <c r="T60" i="3"/>
  <c r="K91" i="3"/>
  <c r="AG95" i="3"/>
  <c r="W76" i="3"/>
  <c r="W80" i="3"/>
  <c r="W97" i="3"/>
  <c r="N90" i="3"/>
  <c r="N72" i="3"/>
  <c r="AK66" i="3"/>
  <c r="AK50" i="3"/>
  <c r="AM57" i="3"/>
  <c r="AM49" i="3"/>
  <c r="AA69" i="3"/>
  <c r="AA85" i="3"/>
  <c r="AE56" i="3"/>
  <c r="Z82" i="3"/>
  <c r="V71" i="3"/>
  <c r="AL57" i="3"/>
  <c r="AG54" i="3"/>
  <c r="AG97" i="3"/>
  <c r="AG63" i="3"/>
  <c r="AH81" i="3"/>
  <c r="U75" i="3"/>
  <c r="R68" i="3"/>
  <c r="T90" i="3"/>
  <c r="S76" i="3"/>
  <c r="AJ48" i="3"/>
  <c r="X86" i="3"/>
  <c r="Z86" i="3"/>
  <c r="T94" i="3"/>
  <c r="V48" i="3"/>
  <c r="AL59" i="3"/>
  <c r="K67" i="3"/>
  <c r="K81" i="3"/>
  <c r="S74" i="3"/>
  <c r="AH54" i="3"/>
  <c r="AH80" i="3"/>
  <c r="U57" i="3"/>
  <c r="U94" i="3"/>
  <c r="Y69" i="3"/>
  <c r="Y79" i="3"/>
  <c r="Y82" i="3"/>
  <c r="AQ77" i="3"/>
  <c r="AQ65" i="3"/>
  <c r="R92" i="3"/>
  <c r="I94" i="3"/>
  <c r="I63" i="3"/>
  <c r="W83" i="3"/>
  <c r="M75" i="3"/>
  <c r="S48" i="3"/>
  <c r="Y91" i="3"/>
  <c r="I87" i="3"/>
  <c r="Q61" i="3"/>
  <c r="AJ89" i="3"/>
  <c r="AN73" i="3"/>
  <c r="Z83" i="3"/>
  <c r="AC61" i="3"/>
  <c r="AO75" i="3"/>
  <c r="V89" i="3"/>
  <c r="AL72" i="3"/>
  <c r="K96" i="3"/>
  <c r="AH55" i="3"/>
  <c r="X56" i="3"/>
  <c r="T47" i="3"/>
  <c r="AO89" i="3"/>
  <c r="V77" i="3"/>
  <c r="AQ55" i="3"/>
  <c r="R96" i="3"/>
  <c r="R73" i="3"/>
  <c r="I85" i="3"/>
  <c r="L74" i="3"/>
  <c r="AM65" i="3"/>
  <c r="AI55" i="3"/>
  <c r="AI71" i="3"/>
  <c r="AI49" i="3"/>
  <c r="AI54" i="3"/>
  <c r="AK59" i="3"/>
  <c r="AK94" i="3"/>
  <c r="N57" i="3"/>
  <c r="M85" i="3"/>
  <c r="O65" i="3"/>
  <c r="V82" i="3"/>
  <c r="L85" i="3"/>
  <c r="L55" i="3"/>
  <c r="H54" i="3"/>
  <c r="L93" i="3"/>
  <c r="AN88" i="3"/>
  <c r="P66" i="3"/>
  <c r="AA74" i="3"/>
  <c r="AJ64" i="3"/>
  <c r="P97" i="3"/>
  <c r="L81" i="3"/>
  <c r="Q91" i="3"/>
  <c r="P83" i="3"/>
  <c r="AA77" i="3"/>
  <c r="AJ73" i="3"/>
  <c r="K66" i="3"/>
  <c r="AH49" i="3"/>
  <c r="Z65" i="3"/>
  <c r="J70" i="3"/>
  <c r="AN77" i="3"/>
  <c r="AI50" i="3"/>
  <c r="L49" i="3"/>
  <c r="AM82" i="3"/>
  <c r="AM85" i="3"/>
  <c r="AM94" i="3"/>
  <c r="AI62" i="3"/>
  <c r="AI48" i="3"/>
  <c r="AK78" i="3"/>
  <c r="AK97" i="3"/>
  <c r="N54" i="3"/>
  <c r="AI96" i="3"/>
  <c r="AI83" i="3"/>
  <c r="AI61" i="3"/>
  <c r="AI79" i="3"/>
  <c r="AK72" i="3"/>
  <c r="AK55" i="3"/>
  <c r="AK75" i="3"/>
  <c r="AK84" i="3"/>
  <c r="AK92" i="3"/>
  <c r="AK91" i="3"/>
  <c r="AK54" i="3"/>
  <c r="N89" i="3"/>
  <c r="N64" i="3"/>
  <c r="AM62" i="3"/>
  <c r="M74" i="3"/>
  <c r="P89" i="3"/>
  <c r="L83" i="3"/>
  <c r="O49" i="3"/>
  <c r="P49" i="3"/>
  <c r="H59" i="3"/>
  <c r="V68" i="3"/>
  <c r="AI59" i="3"/>
  <c r="AI94" i="3"/>
  <c r="AM56" i="3"/>
  <c r="L84" i="3"/>
  <c r="L60" i="3"/>
  <c r="H90" i="3"/>
  <c r="O79" i="3"/>
  <c r="AA66" i="3"/>
  <c r="L89" i="3"/>
  <c r="P95" i="3"/>
  <c r="H83" i="3"/>
  <c r="AA78" i="3"/>
  <c r="M56" i="3"/>
  <c r="L62" i="3"/>
  <c r="L79" i="3"/>
  <c r="P47" i="3"/>
  <c r="H65" i="3"/>
  <c r="O94" i="3"/>
  <c r="AA94" i="3"/>
  <c r="AJ80" i="3"/>
  <c r="AI72" i="3"/>
  <c r="AK70" i="3"/>
  <c r="L87" i="3"/>
  <c r="P74" i="3"/>
  <c r="M77" i="3"/>
  <c r="Q73" i="3"/>
  <c r="AE83" i="3"/>
  <c r="AN67" i="3"/>
  <c r="AJ55" i="3"/>
  <c r="L57" i="3"/>
  <c r="P70" i="3"/>
  <c r="L91" i="3"/>
  <c r="P90" i="3"/>
  <c r="O73" i="3"/>
  <c r="L71" i="3"/>
  <c r="P63" i="3"/>
  <c r="O68" i="3"/>
  <c r="Q88" i="3"/>
  <c r="J97" i="3"/>
  <c r="H67" i="3"/>
  <c r="H74" i="3"/>
  <c r="AA82" i="3"/>
  <c r="J78" i="3"/>
  <c r="J96" i="3"/>
  <c r="AE48" i="3"/>
  <c r="AJ86" i="3"/>
  <c r="AN93" i="3"/>
  <c r="T77" i="3"/>
  <c r="AI81" i="3"/>
  <c r="L78" i="3"/>
  <c r="L58" i="3"/>
  <c r="P56" i="3"/>
  <c r="P80" i="3"/>
  <c r="M78" i="3"/>
  <c r="O56" i="3"/>
  <c r="J93" i="3"/>
  <c r="M68" i="3"/>
  <c r="X95" i="3"/>
  <c r="O89" i="3"/>
  <c r="J65" i="3"/>
  <c r="AE78" i="3"/>
  <c r="AJ69" i="3"/>
  <c r="V67" i="3"/>
  <c r="X90" i="3"/>
  <c r="AA56" i="3"/>
  <c r="K47" i="3"/>
  <c r="AJ56" i="3"/>
  <c r="AQ83" i="3"/>
  <c r="M89" i="3"/>
  <c r="J62" i="3"/>
  <c r="T81" i="3"/>
  <c r="AH78" i="3"/>
  <c r="P64" i="3"/>
  <c r="M57" i="3"/>
  <c r="AA63" i="3"/>
  <c r="AO76" i="3"/>
  <c r="AA48" i="3"/>
  <c r="AE54" i="3"/>
  <c r="AN80" i="3"/>
  <c r="AC60" i="3"/>
  <c r="AL82" i="3"/>
  <c r="AQ90" i="3"/>
  <c r="AA62" i="3"/>
  <c r="X66" i="3"/>
  <c r="AC88" i="3"/>
  <c r="AO78" i="3"/>
  <c r="K94" i="3"/>
  <c r="Y74" i="3"/>
  <c r="W62" i="3"/>
  <c r="W84" i="3"/>
  <c r="W58" i="3"/>
  <c r="W49" i="3"/>
  <c r="N81" i="3"/>
  <c r="N74" i="3"/>
  <c r="AK47" i="3"/>
  <c r="AM54" i="3"/>
  <c r="AM79" i="3"/>
  <c r="M72" i="3"/>
  <c r="Q89" i="3"/>
  <c r="AJ82" i="3"/>
  <c r="AC87" i="3"/>
  <c r="V88" i="3"/>
  <c r="AL84" i="3"/>
  <c r="AG69" i="3"/>
  <c r="AG48" i="3"/>
  <c r="AG72" i="3"/>
  <c r="AH75" i="3"/>
  <c r="U50" i="3"/>
  <c r="AG57" i="3"/>
  <c r="Q94" i="3"/>
  <c r="J59" i="3"/>
  <c r="AN89" i="3"/>
  <c r="X68" i="3"/>
  <c r="AC81" i="3"/>
  <c r="AO90" i="3"/>
  <c r="V83" i="3"/>
  <c r="AL81" i="3"/>
  <c r="K88" i="3"/>
  <c r="K71" i="3"/>
  <c r="S50" i="3"/>
  <c r="S92" i="3"/>
  <c r="AH69" i="3"/>
  <c r="AH94" i="3"/>
  <c r="AH84" i="3"/>
  <c r="U83" i="3"/>
  <c r="U80" i="3"/>
  <c r="Y97" i="3"/>
  <c r="Y57" i="3"/>
  <c r="Y55" i="3"/>
  <c r="AQ69" i="3"/>
  <c r="AQ89" i="3"/>
  <c r="R65" i="3"/>
  <c r="I70" i="3"/>
  <c r="I58" i="3"/>
  <c r="N70" i="3"/>
  <c r="AL66" i="3"/>
  <c r="AH61" i="3"/>
  <c r="AQ85" i="3"/>
  <c r="I89" i="3"/>
  <c r="J58" i="3"/>
  <c r="AN81" i="3"/>
  <c r="Z59" i="3"/>
  <c r="T82" i="3"/>
  <c r="V58" i="3"/>
  <c r="AL55" i="3"/>
  <c r="S70" i="3"/>
  <c r="R83" i="3"/>
  <c r="Z54" i="3"/>
  <c r="AC48" i="3"/>
  <c r="T93" i="3"/>
  <c r="S86" i="3"/>
  <c r="AQ74" i="3"/>
  <c r="R60" i="3"/>
  <c r="I82" i="3"/>
  <c r="I61" i="3"/>
  <c r="Y50" i="3"/>
  <c r="M70" i="3"/>
  <c r="O58" i="3"/>
  <c r="AM64" i="3"/>
  <c r="AI68" i="3"/>
  <c r="H50" i="3"/>
  <c r="AK86" i="3"/>
  <c r="AK79" i="3"/>
  <c r="AK63" i="3"/>
  <c r="AK90" i="3"/>
  <c r="AM95" i="3"/>
  <c r="H57" i="3"/>
  <c r="P65" i="3"/>
  <c r="AI67" i="3"/>
  <c r="AM89" i="3"/>
  <c r="H93" i="3"/>
  <c r="AA81" i="3"/>
  <c r="P67" i="3"/>
  <c r="M82" i="3"/>
  <c r="P48" i="3"/>
  <c r="AA73" i="3"/>
  <c r="AK64" i="3"/>
  <c r="Q65" i="3"/>
  <c r="AN55" i="3"/>
  <c r="P77" i="3"/>
  <c r="O85" i="3"/>
  <c r="O76" i="3"/>
  <c r="J75" i="3"/>
  <c r="H55" i="3"/>
  <c r="J77" i="3"/>
  <c r="AE73" i="3"/>
  <c r="AI86" i="3"/>
  <c r="O72" i="3"/>
  <c r="AJ77" i="3"/>
  <c r="X48" i="3"/>
  <c r="AE71" i="3"/>
  <c r="AE60" i="3"/>
  <c r="V90" i="3"/>
  <c r="H60" i="3"/>
  <c r="O70" i="3"/>
  <c r="V69" i="3"/>
  <c r="O55" i="3"/>
  <c r="AE97" i="3"/>
  <c r="AO61" i="3"/>
  <c r="AI91" i="3"/>
  <c r="M55" i="3"/>
  <c r="N60" i="3"/>
  <c r="Q83" i="3"/>
  <c r="AN97" i="3"/>
  <c r="Z69" i="3"/>
  <c r="AO88" i="3"/>
  <c r="M88" i="3"/>
  <c r="X97" i="3"/>
  <c r="AC67" i="3"/>
  <c r="V84" i="3"/>
  <c r="AH63" i="3"/>
  <c r="W88" i="3"/>
  <c r="W90" i="3"/>
  <c r="W54" i="3"/>
  <c r="N63" i="3"/>
  <c r="AK73" i="3"/>
  <c r="AM55" i="3"/>
  <c r="AM58" i="3"/>
  <c r="AA86" i="3"/>
  <c r="Q93" i="3"/>
  <c r="X50" i="3"/>
  <c r="V50" i="3"/>
  <c r="AL49" i="3"/>
  <c r="AG77" i="3"/>
  <c r="AG78" i="3"/>
  <c r="U72" i="3"/>
  <c r="U55" i="3"/>
  <c r="AC89" i="3"/>
  <c r="S91" i="3"/>
  <c r="AJ58" i="3"/>
  <c r="X76" i="3"/>
  <c r="AC79" i="3"/>
  <c r="AO95" i="3"/>
  <c r="AL64" i="3"/>
  <c r="K69" i="3"/>
  <c r="S77" i="3"/>
  <c r="S90" i="3"/>
  <c r="AH92" i="3"/>
  <c r="AH47" i="3"/>
  <c r="U89" i="3"/>
  <c r="Y68" i="3"/>
  <c r="Y83" i="3"/>
  <c r="AQ66" i="3"/>
  <c r="R79" i="3"/>
  <c r="I84" i="3"/>
  <c r="I75" i="3"/>
  <c r="M73" i="3"/>
  <c r="S68" i="3"/>
  <c r="AQ49" i="3"/>
  <c r="P81" i="3"/>
  <c r="AJ68" i="3"/>
  <c r="X75" i="3"/>
  <c r="T85" i="3"/>
  <c r="V47" i="3"/>
  <c r="AL79" i="3"/>
  <c r="AH79" i="3"/>
  <c r="Z56" i="3"/>
  <c r="T76" i="3"/>
  <c r="V62" i="3"/>
  <c r="AQ63" i="3"/>
  <c r="R87" i="3"/>
  <c r="I91" i="3"/>
  <c r="R85" i="3"/>
  <c r="K57" i="3"/>
  <c r="AC80" i="3"/>
  <c r="AQ91" i="3"/>
  <c r="R49" i="3"/>
  <c r="Z57" i="3"/>
  <c r="L76" i="3"/>
  <c r="P85" i="3"/>
  <c r="M84" i="3"/>
  <c r="O80" i="3"/>
  <c r="AN50" i="3"/>
  <c r="AJ78" i="3"/>
  <c r="AJ62" i="3"/>
  <c r="AA84" i="3"/>
  <c r="M90" i="3"/>
  <c r="AN59" i="3"/>
  <c r="AG94" i="3"/>
  <c r="O92" i="3"/>
  <c r="AN84" i="3"/>
  <c r="AA70" i="3"/>
  <c r="AE86" i="3"/>
  <c r="T72" i="3"/>
  <c r="U59" i="3"/>
  <c r="Z95" i="3"/>
  <c r="K76" i="3"/>
  <c r="W95" i="3"/>
  <c r="N80" i="3"/>
  <c r="AK65" i="3"/>
  <c r="U93" i="3"/>
  <c r="AJ81" i="3"/>
  <c r="AL69" i="3"/>
  <c r="AG80" i="3"/>
  <c r="AH88" i="3"/>
  <c r="R67" i="3"/>
  <c r="AG50" i="3"/>
  <c r="AN87" i="3"/>
  <c r="X64" i="3"/>
  <c r="V75" i="3"/>
  <c r="AL97" i="3"/>
  <c r="S63" i="3"/>
  <c r="AH87" i="3"/>
  <c r="U95" i="3"/>
  <c r="Y93" i="3"/>
  <c r="AQ75" i="3"/>
  <c r="R94" i="3"/>
  <c r="W73" i="3"/>
  <c r="Y72" i="3"/>
  <c r="J67" i="3"/>
  <c r="AN56" i="3"/>
  <c r="AO57" i="3"/>
  <c r="K70" i="3"/>
  <c r="X83" i="3"/>
  <c r="AO92" i="3"/>
  <c r="AQ95" i="3"/>
  <c r="I74" i="3"/>
  <c r="T78" i="3"/>
  <c r="O93" i="3"/>
  <c r="AA49" i="3"/>
  <c r="AE94" i="3"/>
  <c r="X87" i="3"/>
  <c r="AJ90" i="3"/>
  <c r="Q49" i="3"/>
  <c r="T83" i="3"/>
  <c r="O64" i="3"/>
  <c r="Q90" i="3"/>
  <c r="Z96" i="3"/>
  <c r="AQ48" i="3"/>
  <c r="M54" i="3"/>
  <c r="Z62" i="3"/>
  <c r="AO94" i="3"/>
  <c r="W91" i="3"/>
  <c r="W72" i="3"/>
  <c r="N55" i="3"/>
  <c r="AK88" i="3"/>
  <c r="AA75" i="3"/>
  <c r="AJ88" i="3"/>
  <c r="AO80" i="3"/>
  <c r="AG71" i="3"/>
  <c r="AG55" i="3"/>
  <c r="AH60" i="3"/>
  <c r="AG79" i="3"/>
  <c r="AE63" i="3"/>
  <c r="Z66" i="3"/>
  <c r="V59" i="3"/>
  <c r="K95" i="3"/>
  <c r="AH97" i="3"/>
  <c r="U49" i="3"/>
  <c r="Y67" i="3"/>
  <c r="AQ60" i="3"/>
  <c r="R50" i="3"/>
  <c r="N66" i="3"/>
  <c r="K49" i="3"/>
  <c r="I72" i="3"/>
  <c r="X71" i="3"/>
  <c r="AO56" i="3"/>
  <c r="S64" i="3"/>
  <c r="Z71" i="3"/>
  <c r="V94" i="3"/>
  <c r="AQ71" i="3"/>
  <c r="I55" i="3"/>
  <c r="L95" i="3"/>
  <c r="M64" i="3"/>
  <c r="X61" i="3"/>
  <c r="P73" i="3"/>
  <c r="H94" i="3"/>
  <c r="AN47" i="3"/>
  <c r="Q92" i="3"/>
  <c r="AE77" i="3"/>
  <c r="H56" i="3"/>
  <c r="M81" i="3"/>
  <c r="AE87" i="3"/>
  <c r="V72" i="3"/>
  <c r="P72" i="3"/>
  <c r="Q66" i="3"/>
  <c r="M66" i="3"/>
  <c r="J76" i="3"/>
  <c r="X85" i="3"/>
  <c r="AC92" i="3"/>
  <c r="AL88" i="3"/>
  <c r="AA68" i="3"/>
  <c r="AA67" i="3"/>
  <c r="Z91" i="3"/>
  <c r="T68" i="3"/>
  <c r="K92" i="3"/>
  <c r="Y60" i="3"/>
  <c r="W94" i="3"/>
  <c r="W61" i="3"/>
  <c r="N68" i="3"/>
  <c r="N75" i="3"/>
  <c r="AK76" i="3"/>
  <c r="AM73" i="3"/>
  <c r="AM70" i="3"/>
  <c r="J63" i="3"/>
  <c r="AC64" i="3"/>
  <c r="V76" i="3"/>
  <c r="K93" i="3"/>
  <c r="AG91" i="3"/>
  <c r="AG83" i="3"/>
  <c r="U92" i="3"/>
  <c r="R66" i="3"/>
  <c r="V93" i="3"/>
  <c r="Q77" i="3"/>
  <c r="AJ71" i="3"/>
  <c r="X74" i="3"/>
  <c r="AC62" i="3"/>
  <c r="AO85" i="3"/>
  <c r="AL48" i="3"/>
  <c r="K58" i="3"/>
  <c r="S60" i="3"/>
  <c r="S84" i="3"/>
  <c r="AH90" i="3"/>
  <c r="AH59" i="3"/>
  <c r="U90" i="3"/>
  <c r="Y71" i="3"/>
  <c r="Y66" i="3"/>
  <c r="AQ50" i="3"/>
  <c r="R57" i="3"/>
  <c r="I83" i="3"/>
  <c r="W79" i="3"/>
  <c r="AG82" i="3"/>
  <c r="AH58" i="3"/>
  <c r="Q64" i="3"/>
  <c r="AN66" i="3"/>
  <c r="Z85" i="3"/>
  <c r="T71" i="3"/>
  <c r="V73" i="3"/>
  <c r="AH95" i="3"/>
  <c r="T56" i="3"/>
  <c r="AQ68" i="3"/>
  <c r="AE76" i="3"/>
  <c r="X72" i="3"/>
  <c r="J74" i="3"/>
  <c r="T73" i="3"/>
  <c r="I86" i="3"/>
  <c r="W47" i="3"/>
  <c r="N61" i="3"/>
  <c r="AM77" i="3"/>
  <c r="M79" i="3"/>
  <c r="T87" i="3"/>
  <c r="AG89" i="3"/>
  <c r="U70" i="3"/>
  <c r="Q95" i="3"/>
  <c r="AC66" i="3"/>
  <c r="K85" i="3"/>
  <c r="S83" i="3"/>
  <c r="Y90" i="3"/>
  <c r="Y92" i="3"/>
  <c r="I65" i="3"/>
  <c r="AL74" i="3"/>
  <c r="I73" i="3"/>
  <c r="Z50" i="3"/>
  <c r="AL80" i="3"/>
  <c r="R81" i="3"/>
  <c r="AC49" i="3"/>
  <c r="R97" i="3"/>
  <c r="P55" i="3"/>
  <c r="J84" i="3"/>
  <c r="Z63" i="3"/>
  <c r="K78" i="3"/>
  <c r="Q80" i="3"/>
  <c r="U82" i="3"/>
  <c r="AO91" i="3"/>
  <c r="AJ49" i="3"/>
  <c r="AO87" i="3"/>
  <c r="AJ92" i="3"/>
  <c r="K65" i="3"/>
  <c r="W63" i="3"/>
  <c r="N86" i="3"/>
  <c r="AM63" i="3"/>
  <c r="AA92" i="3"/>
  <c r="AL47" i="3"/>
  <c r="U78" i="3"/>
  <c r="AN68" i="3"/>
  <c r="T91" i="3"/>
  <c r="AL75" i="3"/>
  <c r="S62" i="3"/>
  <c r="AH93" i="3"/>
  <c r="Y77" i="3"/>
  <c r="AQ93" i="3"/>
  <c r="I78" i="3"/>
  <c r="Y48" i="3"/>
  <c r="AE58" i="3"/>
  <c r="AC85" i="3"/>
  <c r="AL90" i="3"/>
  <c r="T89" i="3"/>
  <c r="R77" i="3"/>
  <c r="D154" i="1" l="1"/>
  <c r="O187" i="1"/>
  <c r="B187" i="1"/>
  <c r="C235" i="1" s="1"/>
  <c r="C228" i="1"/>
  <c r="C146" i="1"/>
  <c r="S187" i="1"/>
  <c r="T235" i="1" s="1"/>
  <c r="E146" i="1"/>
  <c r="P228" i="1"/>
  <c r="U174" i="1"/>
  <c r="U208" i="1" s="1"/>
  <c r="U207" i="1" s="1"/>
  <c r="C154" i="1"/>
  <c r="I187" i="1"/>
  <c r="U187" i="1"/>
  <c r="V235" i="1" s="1"/>
  <c r="N187" i="1"/>
  <c r="I174" i="1"/>
  <c r="I208" i="1" s="1"/>
  <c r="I207" i="1" s="1"/>
  <c r="N146" i="1"/>
  <c r="BJ42" i="1"/>
  <c r="F160" i="1"/>
  <c r="B91" i="1"/>
  <c r="T228" i="1"/>
  <c r="O146" i="1"/>
  <c r="Q228" i="1"/>
  <c r="M146" i="1"/>
  <c r="D146" i="1"/>
  <c r="L146" i="1"/>
  <c r="L80" i="1" s="1"/>
  <c r="R160" i="1"/>
  <c r="F154" i="1"/>
  <c r="F63" i="1" s="1"/>
  <c r="S228" i="1"/>
  <c r="N160" i="1"/>
  <c r="L160" i="1"/>
  <c r="V187" i="1"/>
  <c r="V228" i="1"/>
  <c r="M187" i="1"/>
  <c r="S199" i="1"/>
  <c r="T187" i="1"/>
  <c r="B199" i="1"/>
  <c r="C160" i="1"/>
  <c r="Q199" i="1"/>
  <c r="H146" i="1"/>
  <c r="H80" i="1" s="1"/>
  <c r="R154" i="1"/>
  <c r="R63" i="1" s="1"/>
  <c r="V154" i="1"/>
  <c r="V63" i="1" s="1"/>
  <c r="S174" i="1"/>
  <c r="S208" i="1" s="1"/>
  <c r="S207" i="1" s="1"/>
  <c r="T146" i="1"/>
  <c r="T80" i="1" s="1"/>
  <c r="H199" i="1"/>
  <c r="C199" i="1"/>
  <c r="I146" i="1"/>
  <c r="J160" i="1"/>
  <c r="M174" i="1"/>
  <c r="M208" i="1" s="1"/>
  <c r="M207" i="1" s="1"/>
  <c r="U160" i="1"/>
  <c r="B182" i="1"/>
  <c r="B211" i="1" s="1"/>
  <c r="B210" i="1" s="1"/>
  <c r="S160" i="1"/>
  <c r="B160" i="1"/>
  <c r="K228" i="1"/>
  <c r="H187" i="1"/>
  <c r="C91" i="1"/>
  <c r="S154" i="1"/>
  <c r="S182" i="1"/>
  <c r="C174" i="1"/>
  <c r="K187" i="1"/>
  <c r="D187" i="1"/>
  <c r="F187" i="1"/>
  <c r="M228" i="1"/>
  <c r="F146" i="1"/>
  <c r="T160" i="1"/>
  <c r="B146" i="1"/>
  <c r="C233" i="1" s="1"/>
  <c r="G160" i="1"/>
  <c r="T154" i="1"/>
  <c r="M199" i="1"/>
  <c r="O154" i="1"/>
  <c r="L228" i="1"/>
  <c r="B154" i="1"/>
  <c r="N199" i="1"/>
  <c r="D91" i="1"/>
  <c r="D133" i="1" s="1"/>
  <c r="K174" i="1"/>
  <c r="K154" i="1"/>
  <c r="F174" i="1"/>
  <c r="J187" i="1"/>
  <c r="G146" i="1"/>
  <c r="D199" i="1"/>
  <c r="J154" i="1"/>
  <c r="N228" i="1"/>
  <c r="E199" i="1"/>
  <c r="R228" i="1"/>
  <c r="L174" i="1"/>
  <c r="D228" i="1"/>
  <c r="G174" i="1"/>
  <c r="K146" i="1"/>
  <c r="C187" i="1"/>
  <c r="P174" i="1"/>
  <c r="W154" i="1"/>
  <c r="D174" i="1"/>
  <c r="U146" i="1"/>
  <c r="F182" i="1"/>
  <c r="F211" i="1" s="1"/>
  <c r="R174" i="1"/>
  <c r="C182" i="1"/>
  <c r="W199" i="1"/>
  <c r="E228" i="1"/>
  <c r="J174" i="1"/>
  <c r="E160" i="1"/>
  <c r="H182" i="1"/>
  <c r="H211" i="1" s="1"/>
  <c r="H210" i="1" s="1"/>
  <c r="H154" i="1"/>
  <c r="U228" i="1"/>
  <c r="I160" i="1"/>
  <c r="V199" i="1"/>
  <c r="P154" i="1"/>
  <c r="G199" i="1"/>
  <c r="J146" i="1"/>
  <c r="Q187" i="1"/>
  <c r="N182" i="1"/>
  <c r="N211" i="1" s="1"/>
  <c r="N210" i="1" s="1"/>
  <c r="V174" i="1"/>
  <c r="O174" i="1"/>
  <c r="I154" i="1"/>
  <c r="O228" i="1"/>
  <c r="D160" i="1"/>
  <c r="G187" i="1"/>
  <c r="Q160" i="1"/>
  <c r="T174" i="1"/>
  <c r="E154" i="1"/>
  <c r="E232" i="1" s="1"/>
  <c r="M160" i="1"/>
  <c r="Q146" i="1"/>
  <c r="P199" i="1"/>
  <c r="E174" i="1"/>
  <c r="L199" i="1"/>
  <c r="K199" i="1"/>
  <c r="K160" i="1"/>
  <c r="N154" i="1"/>
  <c r="O199" i="1"/>
  <c r="L154" i="1"/>
  <c r="P146" i="1"/>
  <c r="B174" i="1"/>
  <c r="T199" i="1"/>
  <c r="J199" i="1"/>
  <c r="P160" i="1"/>
  <c r="G154" i="1"/>
  <c r="U154" i="1"/>
  <c r="D182" i="1"/>
  <c r="H228" i="1"/>
  <c r="S146" i="1"/>
  <c r="W160" i="1"/>
  <c r="F199" i="1"/>
  <c r="O160" i="1"/>
  <c r="L187" i="1"/>
  <c r="R187" i="1"/>
  <c r="I199" i="1"/>
  <c r="R146" i="1"/>
  <c r="Q174" i="1"/>
  <c r="V146" i="1"/>
  <c r="Q154" i="1"/>
  <c r="K182" i="1"/>
  <c r="N205" i="1"/>
  <c r="N174" i="1"/>
  <c r="P182" i="1"/>
  <c r="P211" i="1" s="1"/>
  <c r="P210" i="1" s="1"/>
  <c r="T182" i="1"/>
  <c r="J182" i="1"/>
  <c r="E182" i="1"/>
  <c r="G182" i="1"/>
  <c r="O182" i="1"/>
  <c r="P223" i="1" s="1"/>
  <c r="U182" i="1"/>
  <c r="L182" i="1"/>
  <c r="H205" i="1"/>
  <c r="H174" i="1"/>
  <c r="R199" i="1"/>
  <c r="J228" i="1"/>
  <c r="I228" i="1"/>
  <c r="U199" i="1"/>
  <c r="G228" i="1"/>
  <c r="F228" i="1"/>
  <c r="X228" i="1"/>
  <c r="W228" i="1"/>
  <c r="M180" i="1"/>
  <c r="M182" i="1" s="1"/>
  <c r="M154" i="1"/>
  <c r="V160" i="1"/>
  <c r="I182" i="1"/>
  <c r="H160" i="1"/>
  <c r="Q182" i="1"/>
  <c r="V182" i="1"/>
  <c r="R182" i="1"/>
  <c r="BH160" i="1"/>
  <c r="BH164" i="1" s="1"/>
  <c r="AX166" i="1"/>
  <c r="AY166" i="1" s="1"/>
  <c r="AZ179" i="1"/>
  <c r="AZ209" i="1" s="1"/>
  <c r="BA209" i="1" s="1"/>
  <c r="BR152" i="1"/>
  <c r="BS152" i="1" s="1"/>
  <c r="AZ180" i="1"/>
  <c r="BA180" i="1" s="1"/>
  <c r="BT157" i="1"/>
  <c r="BP181" i="1"/>
  <c r="BQ181" i="1" s="1"/>
  <c r="BP99" i="1"/>
  <c r="BF151" i="1"/>
  <c r="BG151" i="1" s="1"/>
  <c r="AP172" i="1"/>
  <c r="AQ172" i="1" s="1"/>
  <c r="BI99" i="1"/>
  <c r="AX170" i="1"/>
  <c r="AX205" i="1" s="1"/>
  <c r="BR185" i="1"/>
  <c r="BF100" i="1"/>
  <c r="AZ178" i="1"/>
  <c r="BA178" i="1" s="1"/>
  <c r="BD161" i="1"/>
  <c r="BE161" i="1" s="1"/>
  <c r="AZ143" i="1"/>
  <c r="BA143" i="1" s="1"/>
  <c r="BN190" i="1"/>
  <c r="BO190" i="1" s="1"/>
  <c r="BF173" i="1"/>
  <c r="BG173" i="1" s="1"/>
  <c r="BT177" i="1"/>
  <c r="BU177" i="1" s="1"/>
  <c r="BN145" i="1"/>
  <c r="AX144" i="1"/>
  <c r="AY144" i="1" s="1"/>
  <c r="BW100" i="1"/>
  <c r="BN152" i="1"/>
  <c r="BO152" i="1" s="1"/>
  <c r="AX177" i="1"/>
  <c r="AY177" i="1" s="1"/>
  <c r="AP151" i="1"/>
  <c r="AQ151" i="1" s="1"/>
  <c r="AT157" i="1"/>
  <c r="AZ157" i="1"/>
  <c r="BF180" i="1"/>
  <c r="BG180" i="1" s="1"/>
  <c r="BR153" i="1"/>
  <c r="BS153" i="1" s="1"/>
  <c r="BD173" i="1"/>
  <c r="BE173" i="1" s="1"/>
  <c r="AP169" i="1"/>
  <c r="AQ169" i="1" s="1"/>
  <c r="AV161" i="1"/>
  <c r="AW161" i="1" s="1"/>
  <c r="BB161" i="1"/>
  <c r="BC161" i="1" s="1"/>
  <c r="AN143" i="1"/>
  <c r="AR190" i="1"/>
  <c r="AS190" i="1" s="1"/>
  <c r="AQ99" i="1"/>
  <c r="AT177" i="1"/>
  <c r="AU177" i="1" s="1"/>
  <c r="AX100" i="1"/>
  <c r="BA99" i="1"/>
  <c r="BF177" i="1"/>
  <c r="BG177" i="1" s="1"/>
  <c r="BN148" i="1"/>
  <c r="BO148" i="1" s="1"/>
  <c r="BP153" i="1"/>
  <c r="BQ153" i="1" s="1"/>
  <c r="BF150" i="1"/>
  <c r="BG150" i="1" s="1"/>
  <c r="BF189" i="1"/>
  <c r="BG189" i="1" s="1"/>
  <c r="AZ186" i="1"/>
  <c r="AW99" i="1"/>
  <c r="BP152" i="1"/>
  <c r="BQ152" i="1" s="1"/>
  <c r="BD178" i="1"/>
  <c r="BE178" i="1" s="1"/>
  <c r="BG99" i="1"/>
  <c r="AZ168" i="1"/>
  <c r="BA168" i="1" s="1"/>
  <c r="BD186" i="1"/>
  <c r="BT143" i="1"/>
  <c r="BU143" i="1" s="1"/>
  <c r="BN178" i="1"/>
  <c r="BO178" i="1" s="1"/>
  <c r="BD175" i="1"/>
  <c r="BE175" i="1" s="1"/>
  <c r="BT178" i="1"/>
  <c r="BU178" i="1" s="1"/>
  <c r="BM100" i="1"/>
  <c r="BN153" i="1"/>
  <c r="BO153" i="1" s="1"/>
  <c r="BR158" i="1"/>
  <c r="BP170" i="1"/>
  <c r="BP205" i="1" s="1"/>
  <c r="BQ205" i="1" s="1"/>
  <c r="AT185" i="1"/>
  <c r="BF190" i="1"/>
  <c r="BG190" i="1" s="1"/>
  <c r="AZ161" i="1"/>
  <c r="BA161" i="1" s="1"/>
  <c r="BT172" i="1"/>
  <c r="BU172" i="1" s="1"/>
  <c r="BP150" i="1"/>
  <c r="BQ150" i="1" s="1"/>
  <c r="BP168" i="1"/>
  <c r="BQ168" i="1" s="1"/>
  <c r="BT100" i="1"/>
  <c r="AR169" i="1"/>
  <c r="AS169" i="1" s="1"/>
  <c r="BF144" i="1"/>
  <c r="BG144" i="1" s="1"/>
  <c r="AX99" i="1"/>
  <c r="AX173" i="1"/>
  <c r="AY173" i="1" s="1"/>
  <c r="AX178" i="1"/>
  <c r="AY178" i="1" s="1"/>
  <c r="BB150" i="1"/>
  <c r="BF143" i="1"/>
  <c r="BG143" i="1" s="1"/>
  <c r="AZ173" i="1"/>
  <c r="BA173" i="1" s="1"/>
  <c r="BP157" i="1"/>
  <c r="AV170" i="1"/>
  <c r="AV205" i="1" s="1"/>
  <c r="AW205" i="1" s="1"/>
  <c r="BW99" i="1"/>
  <c r="BN181" i="1"/>
  <c r="BO181" i="1" s="1"/>
  <c r="BR175" i="1"/>
  <c r="BS175" i="1" s="1"/>
  <c r="BP145" i="1"/>
  <c r="BR99" i="1"/>
  <c r="BB100" i="1"/>
  <c r="BD100" i="1"/>
  <c r="AT151" i="1"/>
  <c r="AU151" i="1" s="1"/>
  <c r="BN151" i="1"/>
  <c r="BO151" i="1" s="1"/>
  <c r="BB172" i="1"/>
  <c r="BC172" i="1" s="1"/>
  <c r="BF158" i="1"/>
  <c r="AT148" i="1"/>
  <c r="AU148" i="1" s="1"/>
  <c r="BB158" i="1"/>
  <c r="AN148" i="1"/>
  <c r="AO148" i="1" s="1"/>
  <c r="BB152" i="1"/>
  <c r="BC152" i="1" s="1"/>
  <c r="BP166" i="1"/>
  <c r="BQ166" i="1" s="1"/>
  <c r="AP166" i="1"/>
  <c r="AV166" i="1"/>
  <c r="AV176" i="1"/>
  <c r="AW176" i="1" s="1"/>
  <c r="AN144" i="1"/>
  <c r="AO144" i="1" s="1"/>
  <c r="AN100" i="1"/>
  <c r="BE100" i="1"/>
  <c r="AX148" i="1"/>
  <c r="AY148" i="1" s="1"/>
  <c r="AX186" i="1"/>
  <c r="BB145" i="1"/>
  <c r="AZ171" i="1"/>
  <c r="AZ206" i="1" s="1"/>
  <c r="BA206" i="1" s="1"/>
  <c r="BT170" i="1"/>
  <c r="BT205" i="1" s="1"/>
  <c r="BU205" i="1" s="1"/>
  <c r="AP145" i="1"/>
  <c r="BR177" i="1"/>
  <c r="BS177" i="1" s="1"/>
  <c r="AT159" i="1"/>
  <c r="AX176" i="1"/>
  <c r="AY176" i="1" s="1"/>
  <c r="BN172" i="1"/>
  <c r="BO172" i="1" s="1"/>
  <c r="BN158" i="1"/>
  <c r="AY100" i="1"/>
  <c r="BR170" i="1"/>
  <c r="BR205" i="1" s="1"/>
  <c r="BS205" i="1" s="1"/>
  <c r="BB186" i="1"/>
  <c r="BD157" i="1"/>
  <c r="BT179" i="1"/>
  <c r="BT209" i="1" s="1"/>
  <c r="BU209" i="1" s="1"/>
  <c r="BA100" i="1"/>
  <c r="BR172" i="1"/>
  <c r="BS172" i="1" s="1"/>
  <c r="BB153" i="1"/>
  <c r="BC153" i="1" s="1"/>
  <c r="BP171" i="1"/>
  <c r="BP206" i="1" s="1"/>
  <c r="BQ206" i="1" s="1"/>
  <c r="AT170" i="1"/>
  <c r="AT205" i="1" s="1"/>
  <c r="AU205" i="1" s="1"/>
  <c r="BC99" i="1"/>
  <c r="BD177" i="1"/>
  <c r="BE177" i="1" s="1"/>
  <c r="BR171" i="1"/>
  <c r="BR206" i="1" s="1"/>
  <c r="BS206" i="1" s="1"/>
  <c r="BT185" i="1"/>
  <c r="AV175" i="1"/>
  <c r="AW175" i="1" s="1"/>
  <c r="BN168" i="1"/>
  <c r="BO168" i="1" s="1"/>
  <c r="AZ170" i="1"/>
  <c r="AZ205" i="1" s="1"/>
  <c r="BA205" i="1" s="1"/>
  <c r="AP150" i="1"/>
  <c r="AQ150" i="1" s="1"/>
  <c r="BP143" i="1"/>
  <c r="BQ143" i="1" s="1"/>
  <c r="BD152" i="1"/>
  <c r="BE152" i="1" s="1"/>
  <c r="BP158" i="1"/>
  <c r="AP176" i="1"/>
  <c r="AQ176" i="1" s="1"/>
  <c r="BD190" i="1"/>
  <c r="BE190" i="1" s="1"/>
  <c r="AV185" i="1"/>
  <c r="AV143" i="1"/>
  <c r="AW143" i="1" s="1"/>
  <c r="AR145" i="1"/>
  <c r="AR168" i="1"/>
  <c r="AS168" i="1" s="1"/>
  <c r="AZ166" i="1"/>
  <c r="BA166" i="1" s="1"/>
  <c r="AP189" i="1"/>
  <c r="AQ189" i="1" s="1"/>
  <c r="AP168" i="1"/>
  <c r="AN163" i="1"/>
  <c r="AO163" i="1" s="1"/>
  <c r="AV151" i="1"/>
  <c r="AW151" i="1" s="1"/>
  <c r="AV152" i="1"/>
  <c r="AW152" i="1" s="1"/>
  <c r="AR180" i="1"/>
  <c r="AS180" i="1" s="1"/>
  <c r="AV159" i="1"/>
  <c r="AR144" i="1"/>
  <c r="AS144" i="1" s="1"/>
  <c r="AR178" i="1"/>
  <c r="AS178" i="1" s="1"/>
  <c r="BP185" i="1"/>
  <c r="AN176" i="1"/>
  <c r="AO176" i="1" s="1"/>
  <c r="AR150" i="1"/>
  <c r="AN186" i="1"/>
  <c r="AV190" i="1"/>
  <c r="AW190" i="1" s="1"/>
  <c r="AR179" i="1"/>
  <c r="AR209" i="1" s="1"/>
  <c r="AN152" i="1"/>
  <c r="AO152" i="1" s="1"/>
  <c r="AR148" i="1"/>
  <c r="AS148" i="1" s="1"/>
  <c r="AR172" i="1"/>
  <c r="AS172" i="1" s="1"/>
  <c r="BB157" i="1"/>
  <c r="AV99" i="1"/>
  <c r="AU99" i="1"/>
  <c r="AR186" i="1"/>
  <c r="AV179" i="1"/>
  <c r="AV209" i="1" s="1"/>
  <c r="AT175" i="1"/>
  <c r="AU175" i="1" s="1"/>
  <c r="AT179" i="1"/>
  <c r="AT209" i="1" s="1"/>
  <c r="AU209" i="1" s="1"/>
  <c r="AR99" i="1"/>
  <c r="BO100" i="1"/>
  <c r="BT166" i="1"/>
  <c r="AP159" i="1"/>
  <c r="BF176" i="1"/>
  <c r="BG176" i="1" s="1"/>
  <c r="BN99" i="1"/>
  <c r="AV186" i="1"/>
  <c r="AR170" i="1"/>
  <c r="AR205" i="1" s="1"/>
  <c r="AS205" i="1" s="1"/>
  <c r="BP175" i="1"/>
  <c r="BQ175" i="1" s="1"/>
  <c r="AV177" i="1"/>
  <c r="AW177" i="1" s="1"/>
  <c r="BT153" i="1"/>
  <c r="BU153" i="1" s="1"/>
  <c r="AR173" i="1"/>
  <c r="AS173" i="1" s="1"/>
  <c r="BB171" i="1"/>
  <c r="BB206" i="1" s="1"/>
  <c r="BC206" i="1" s="1"/>
  <c r="AT144" i="1"/>
  <c r="AU144" i="1" s="1"/>
  <c r="BO99" i="1"/>
  <c r="AX189" i="1"/>
  <c r="AY189" i="1" s="1"/>
  <c r="BB166" i="1"/>
  <c r="BC166" i="1" s="1"/>
  <c r="BD143" i="1"/>
  <c r="BR161" i="1"/>
  <c r="BS161" i="1" s="1"/>
  <c r="BB179" i="1"/>
  <c r="BB209" i="1" s="1"/>
  <c r="BF186" i="1"/>
  <c r="BP179" i="1"/>
  <c r="BP209" i="1" s="1"/>
  <c r="BQ209" i="1" s="1"/>
  <c r="AX181" i="1"/>
  <c r="AY181" i="1" s="1"/>
  <c r="BN185" i="1"/>
  <c r="AZ152" i="1"/>
  <c r="BA152" i="1" s="1"/>
  <c r="AX157" i="1"/>
  <c r="BN170" i="1"/>
  <c r="BN205" i="1" s="1"/>
  <c r="BO205" i="1" s="1"/>
  <c r="BR144" i="1"/>
  <c r="BS144" i="1" s="1"/>
  <c r="BF171" i="1"/>
  <c r="BF206" i="1" s="1"/>
  <c r="BG206" i="1" s="1"/>
  <c r="BS99" i="1"/>
  <c r="BQ100" i="1"/>
  <c r="AT161" i="1"/>
  <c r="AU161" i="1" s="1"/>
  <c r="AT152" i="1"/>
  <c r="AU152" i="1" s="1"/>
  <c r="AZ148" i="1"/>
  <c r="BA148" i="1" s="1"/>
  <c r="BD189" i="1"/>
  <c r="BE189" i="1" s="1"/>
  <c r="BD148" i="1"/>
  <c r="BE148" i="1" s="1"/>
  <c r="BT145" i="1"/>
  <c r="BB180" i="1"/>
  <c r="BC180" i="1" s="1"/>
  <c r="BF157" i="1"/>
  <c r="AX145" i="1"/>
  <c r="AX161" i="1"/>
  <c r="AY161" i="1" s="1"/>
  <c r="AX171" i="1"/>
  <c r="AX206" i="1" s="1"/>
  <c r="AY206" i="1" s="1"/>
  <c r="AZ159" i="1"/>
  <c r="AZ181" i="1"/>
  <c r="BA181" i="1" s="1"/>
  <c r="BF179" i="1"/>
  <c r="BF209" i="1" s="1"/>
  <c r="BG209" i="1" s="1"/>
  <c r="BF161" i="1"/>
  <c r="BG161" i="1" s="1"/>
  <c r="BD176" i="1"/>
  <c r="BE176" i="1" s="1"/>
  <c r="BN176" i="1"/>
  <c r="BO176" i="1" s="1"/>
  <c r="AQ100" i="1"/>
  <c r="BR100" i="1"/>
  <c r="AZ153" i="1"/>
  <c r="BA153" i="1" s="1"/>
  <c r="BD172" i="1"/>
  <c r="BE172" i="1" s="1"/>
  <c r="BD150" i="1"/>
  <c r="BE150" i="1" s="1"/>
  <c r="BT161" i="1"/>
  <c r="BU161" i="1" s="1"/>
  <c r="BP100" i="1"/>
  <c r="AV180" i="1"/>
  <c r="AW180" i="1" s="1"/>
  <c r="BN100" i="1"/>
  <c r="BR190" i="1"/>
  <c r="BS190" i="1" s="1"/>
  <c r="AN190" i="1"/>
  <c r="AO190" i="1" s="1"/>
  <c r="AT176" i="1"/>
  <c r="AO99" i="1"/>
  <c r="AX175" i="1"/>
  <c r="AX158" i="1"/>
  <c r="AX163" i="1"/>
  <c r="AY163" i="1" s="1"/>
  <c r="BE99" i="1"/>
  <c r="BN159" i="1"/>
  <c r="BN189" i="1"/>
  <c r="BO189" i="1" s="1"/>
  <c r="BN150" i="1"/>
  <c r="BN171" i="1"/>
  <c r="BN206" i="1" s="1"/>
  <c r="BO206" i="1" s="1"/>
  <c r="BN180" i="1"/>
  <c r="BO180" i="1" s="1"/>
  <c r="AY99" i="1"/>
  <c r="BR168" i="1"/>
  <c r="BS168" i="1" s="1"/>
  <c r="BB175" i="1"/>
  <c r="BC175" i="1" s="1"/>
  <c r="BB177" i="1"/>
  <c r="BC177" i="1" s="1"/>
  <c r="AZ177" i="1"/>
  <c r="BA177" i="1" s="1"/>
  <c r="BF168" i="1"/>
  <c r="BG168" i="1" s="1"/>
  <c r="BD171" i="1"/>
  <c r="BD206" i="1" s="1"/>
  <c r="BE206" i="1" s="1"/>
  <c r="BT180" i="1"/>
  <c r="BU180" i="1" s="1"/>
  <c r="BT186" i="1"/>
  <c r="BP169" i="1"/>
  <c r="BQ169" i="1" s="1"/>
  <c r="BP177" i="1"/>
  <c r="BQ177" i="1" s="1"/>
  <c r="AP144" i="1"/>
  <c r="AQ144" i="1" s="1"/>
  <c r="AZ144" i="1"/>
  <c r="BA144" i="1" s="1"/>
  <c r="AX152" i="1"/>
  <c r="AY152" i="1" s="1"/>
  <c r="AX168" i="1"/>
  <c r="AY168" i="1" s="1"/>
  <c r="BN173" i="1"/>
  <c r="BO173" i="1" s="1"/>
  <c r="BR159" i="1"/>
  <c r="BR181" i="1"/>
  <c r="BS181" i="1" s="1"/>
  <c r="BR176" i="1"/>
  <c r="BS176" i="1" s="1"/>
  <c r="BB148" i="1"/>
  <c r="BC148" i="1" s="1"/>
  <c r="AZ158" i="1"/>
  <c r="AP175" i="1"/>
  <c r="AQ175" i="1" s="1"/>
  <c r="AW100" i="1"/>
  <c r="AS99" i="1"/>
  <c r="AT153" i="1"/>
  <c r="AU153" i="1" s="1"/>
  <c r="AT171" i="1"/>
  <c r="AT206" i="1" s="1"/>
  <c r="AU206" i="1" s="1"/>
  <c r="AT181" i="1"/>
  <c r="AU181" i="1" s="1"/>
  <c r="AT172" i="1"/>
  <c r="AU172" i="1" s="1"/>
  <c r="AT180" i="1"/>
  <c r="AU180" i="1" s="1"/>
  <c r="AT143" i="1"/>
  <c r="BB176" i="1"/>
  <c r="BC176" i="1" s="1"/>
  <c r="AZ189" i="1"/>
  <c r="BA189" i="1" s="1"/>
  <c r="AZ176" i="1"/>
  <c r="BA176" i="1" s="1"/>
  <c r="BF145" i="1"/>
  <c r="BD145" i="1"/>
  <c r="BD166" i="1"/>
  <c r="BE166" i="1" s="1"/>
  <c r="AP100" i="1"/>
  <c r="BG100" i="1"/>
  <c r="BF148" i="1"/>
  <c r="BG148" i="1" s="1"/>
  <c r="AZ190" i="1"/>
  <c r="BA190" i="1" s="1"/>
  <c r="BF166" i="1"/>
  <c r="BG166" i="1" s="1"/>
  <c r="BH228" i="1" s="1"/>
  <c r="BD168" i="1"/>
  <c r="BE168" i="1" s="1"/>
  <c r="BP148" i="1"/>
  <c r="BQ148" i="1" s="1"/>
  <c r="BK99" i="1"/>
  <c r="AP148" i="1"/>
  <c r="AQ148" i="1" s="1"/>
  <c r="AT169" i="1"/>
  <c r="AU169" i="1" s="1"/>
  <c r="AT145" i="1"/>
  <c r="BN179" i="1"/>
  <c r="BN209" i="1" s="1"/>
  <c r="BO209" i="1" s="1"/>
  <c r="BB159" i="1"/>
  <c r="BB168" i="1"/>
  <c r="BC168" i="1" s="1"/>
  <c r="AZ175" i="1"/>
  <c r="BA175" i="1" s="1"/>
  <c r="BP172" i="1"/>
  <c r="BQ172" i="1" s="1"/>
  <c r="AN172" i="1"/>
  <c r="AO172" i="1" s="1"/>
  <c r="BT171" i="1"/>
  <c r="BT206" i="1" s="1"/>
  <c r="BU206" i="1" s="1"/>
  <c r="BD179" i="1"/>
  <c r="BD209" i="1" s="1"/>
  <c r="BE209" i="1" s="1"/>
  <c r="BF152" i="1"/>
  <c r="BG152" i="1" s="1"/>
  <c r="BT176" i="1"/>
  <c r="BU176" i="1" s="1"/>
  <c r="AN185" i="1"/>
  <c r="AZ163" i="1"/>
  <c r="BA163" i="1" s="1"/>
  <c r="AP152" i="1"/>
  <c r="AQ152" i="1" s="1"/>
  <c r="AP170" i="1"/>
  <c r="AP205" i="1" s="1"/>
  <c r="AQ205" i="1" s="1"/>
  <c r="AN178" i="1"/>
  <c r="AO178" i="1" s="1"/>
  <c r="BP151" i="1"/>
  <c r="BQ151" i="1" s="1"/>
  <c r="AV172" i="1"/>
  <c r="AW172" i="1" s="1"/>
  <c r="AR151" i="1"/>
  <c r="AS151" i="1" s="1"/>
  <c r="AR100" i="1"/>
  <c r="BT173" i="1"/>
  <c r="BU173" i="1" s="1"/>
  <c r="BP178" i="1"/>
  <c r="BQ178" i="1" s="1"/>
  <c r="AN189" i="1"/>
  <c r="AO189" i="1" s="1"/>
  <c r="AV100" i="1"/>
  <c r="AP153" i="1"/>
  <c r="AQ153" i="1" s="1"/>
  <c r="AV144" i="1"/>
  <c r="AW144" i="1" s="1"/>
  <c r="AV189" i="1"/>
  <c r="AW189" i="1" s="1"/>
  <c r="AR143" i="1"/>
  <c r="AV150" i="1"/>
  <c r="BD99" i="1"/>
  <c r="AP179" i="1"/>
  <c r="AP209" i="1" s="1"/>
  <c r="AQ209" i="1" s="1"/>
  <c r="BP159" i="1"/>
  <c r="AN173" i="1"/>
  <c r="AO173" i="1" s="1"/>
  <c r="AR163" i="1"/>
  <c r="AS163" i="1" s="1"/>
  <c r="BI100" i="1"/>
  <c r="AS100" i="1"/>
  <c r="AR176" i="1"/>
  <c r="AS176" i="1" s="1"/>
  <c r="AP186" i="1"/>
  <c r="AN180" i="1"/>
  <c r="AO180" i="1" s="1"/>
  <c r="AV153" i="1"/>
  <c r="AW153" i="1" s="1"/>
  <c r="BP180" i="1"/>
  <c r="BQ180" i="1" s="1"/>
  <c r="AN177" i="1"/>
  <c r="AO177" i="1" s="1"/>
  <c r="AN161" i="1"/>
  <c r="AO161" i="1" s="1"/>
  <c r="AR153" i="1"/>
  <c r="AS153" i="1" s="1"/>
  <c r="AV178" i="1"/>
  <c r="AW178" i="1" s="1"/>
  <c r="BQ99" i="1"/>
  <c r="BS100" i="1"/>
  <c r="AR175" i="1"/>
  <c r="AS175" i="1" s="1"/>
  <c r="AP99" i="1"/>
  <c r="BR150" i="1"/>
  <c r="BS150" i="1" s="1"/>
  <c r="AV168" i="1"/>
  <c r="AW168" i="1" s="1"/>
  <c r="AN169" i="1"/>
  <c r="AO169" i="1" s="1"/>
  <c r="AN158" i="1"/>
  <c r="AR189" i="1"/>
  <c r="AS189" i="1" s="1"/>
  <c r="AV171" i="1"/>
  <c r="AV206" i="1" s="1"/>
  <c r="AW206" i="1" s="1"/>
  <c r="AN168" i="1"/>
  <c r="AR152" i="1"/>
  <c r="AS152" i="1" s="1"/>
  <c r="AX179" i="1"/>
  <c r="AX209" i="1" s="1"/>
  <c r="AY209" i="1" s="1"/>
  <c r="BB99" i="1"/>
  <c r="AZ172" i="1"/>
  <c r="BA172" i="1" s="1"/>
  <c r="BD185" i="1"/>
  <c r="BR180" i="1"/>
  <c r="BS180" i="1" s="1"/>
  <c r="BT158" i="1"/>
  <c r="BK100" i="1"/>
  <c r="AX143" i="1"/>
  <c r="AX180" i="1"/>
  <c r="AY180" i="1" s="1"/>
  <c r="BB151" i="1"/>
  <c r="BC151" i="1" s="1"/>
  <c r="BF170" i="1"/>
  <c r="BF205" i="1" s="1"/>
  <c r="BG205" i="1" s="1"/>
  <c r="BT151" i="1"/>
  <c r="BU151" i="1" s="1"/>
  <c r="AX150" i="1"/>
  <c r="BR166" i="1"/>
  <c r="BT150" i="1"/>
  <c r="AP181" i="1"/>
  <c r="AQ181" i="1" s="1"/>
  <c r="AT190" i="1"/>
  <c r="AU190" i="1" s="1"/>
  <c r="AT178" i="1"/>
  <c r="AU178" i="1" s="1"/>
  <c r="BC100" i="1"/>
  <c r="AZ150" i="1"/>
  <c r="BA150" i="1" s="1"/>
  <c r="BF178" i="1"/>
  <c r="BG178" i="1" s="1"/>
  <c r="BD170" i="1"/>
  <c r="BD205" i="1" s="1"/>
  <c r="BE205" i="1" s="1"/>
  <c r="AT100" i="1"/>
  <c r="BB170" i="1"/>
  <c r="BB205" i="1" s="1"/>
  <c r="BC205" i="1" s="1"/>
  <c r="BT181" i="1"/>
  <c r="BU181" i="1" s="1"/>
  <c r="BB173" i="1"/>
  <c r="BC173" i="1" s="1"/>
  <c r="AN166" i="1"/>
  <c r="BP176" i="1"/>
  <c r="BQ176" i="1" s="1"/>
  <c r="AN159" i="1"/>
  <c r="BT99" i="1"/>
  <c r="AP171" i="1"/>
  <c r="AP206" i="1" s="1"/>
  <c r="AQ206" i="1" s="1"/>
  <c r="AV157" i="1"/>
  <c r="BD153" i="1"/>
  <c r="BE153" i="1" s="1"/>
  <c r="AX185" i="1"/>
  <c r="AX190" i="1"/>
  <c r="AY190" i="1" s="1"/>
  <c r="AX151" i="1"/>
  <c r="AY151" i="1" s="1"/>
  <c r="BB189" i="1"/>
  <c r="BC189" i="1" s="1"/>
  <c r="BU99" i="1"/>
  <c r="AZ100" i="1"/>
  <c r="BF172" i="1"/>
  <c r="BG172" i="1" s="1"/>
  <c r="BF153" i="1"/>
  <c r="BG153" i="1" s="1"/>
  <c r="BD159" i="1"/>
  <c r="BN166" i="1"/>
  <c r="BR178" i="1"/>
  <c r="BS178" i="1" s="1"/>
  <c r="BR145" i="1"/>
  <c r="BR151" i="1"/>
  <c r="BS151" i="1" s="1"/>
  <c r="BR143" i="1"/>
  <c r="BB190" i="1"/>
  <c r="BC190" i="1" s="1"/>
  <c r="AZ145" i="1"/>
  <c r="BF175" i="1"/>
  <c r="BG175" i="1" s="1"/>
  <c r="BD144" i="1"/>
  <c r="BE144" i="1" s="1"/>
  <c r="BT190" i="1"/>
  <c r="BU190" i="1" s="1"/>
  <c r="BP186" i="1"/>
  <c r="AP158" i="1"/>
  <c r="AV158" i="1"/>
  <c r="BN157" i="1"/>
  <c r="BR173" i="1"/>
  <c r="BS173" i="1" s="1"/>
  <c r="AX159" i="1"/>
  <c r="AX172" i="1"/>
  <c r="AY172" i="1" s="1"/>
  <c r="BN186" i="1"/>
  <c r="BN144" i="1"/>
  <c r="BO144" i="1" s="1"/>
  <c r="BN175" i="1"/>
  <c r="BO175" i="1" s="1"/>
  <c r="BR186" i="1"/>
  <c r="BR148" i="1"/>
  <c r="BS148" i="1" s="1"/>
  <c r="BB185" i="1"/>
  <c r="BF159" i="1"/>
  <c r="BT144" i="1"/>
  <c r="BU144" i="1" s="1"/>
  <c r="BP189" i="1"/>
  <c r="BQ189" i="1" s="1"/>
  <c r="BP173" i="1"/>
  <c r="BQ173" i="1" s="1"/>
  <c r="BM99" i="1"/>
  <c r="AX153" i="1"/>
  <c r="AY153" i="1" s="1"/>
  <c r="BN177" i="1"/>
  <c r="BO177" i="1" s="1"/>
  <c r="BN143" i="1"/>
  <c r="BO143" i="1" s="1"/>
  <c r="BR157" i="1"/>
  <c r="BR189" i="1"/>
  <c r="BS189" i="1" s="1"/>
  <c r="BR179" i="1"/>
  <c r="BR209" i="1" s="1"/>
  <c r="BS209" i="1" s="1"/>
  <c r="BB181" i="1"/>
  <c r="BC181" i="1" s="1"/>
  <c r="AZ185" i="1"/>
  <c r="BD181" i="1"/>
  <c r="BE181" i="1" s="1"/>
  <c r="BT159" i="1"/>
  <c r="AP177" i="1"/>
  <c r="AQ177" i="1" s="1"/>
  <c r="AT166" i="1"/>
  <c r="AU166" i="1" s="1"/>
  <c r="AT186" i="1"/>
  <c r="AT150" i="1"/>
  <c r="AU150" i="1" s="1"/>
  <c r="AT168" i="1"/>
  <c r="BN161" i="1"/>
  <c r="BO161" i="1" s="1"/>
  <c r="BB178" i="1"/>
  <c r="BC178" i="1" s="1"/>
  <c r="BU100" i="1"/>
  <c r="AZ151" i="1"/>
  <c r="BA151" i="1" s="1"/>
  <c r="BF181" i="1"/>
  <c r="BG181" i="1" s="1"/>
  <c r="BP144" i="1"/>
  <c r="BQ144" i="1" s="1"/>
  <c r="BF185" i="1"/>
  <c r="BF99" i="1"/>
  <c r="BD151" i="1"/>
  <c r="BE151" i="1" s="1"/>
  <c r="BT148" i="1"/>
  <c r="BU148" i="1" s="1"/>
  <c r="AP178" i="1"/>
  <c r="AQ178" i="1" s="1"/>
  <c r="AT189" i="1"/>
  <c r="AU189" i="1" s="1"/>
  <c r="AT173" i="1"/>
  <c r="AU173" i="1" s="1"/>
  <c r="BT152" i="1"/>
  <c r="BU152" i="1" s="1"/>
  <c r="AU100" i="1"/>
  <c r="BB144" i="1"/>
  <c r="BC144" i="1" s="1"/>
  <c r="AZ99" i="1"/>
  <c r="BT168" i="1"/>
  <c r="BU168" i="1" s="1"/>
  <c r="AP190" i="1"/>
  <c r="AQ190" i="1" s="1"/>
  <c r="BB143" i="1"/>
  <c r="AN171" i="1"/>
  <c r="AN206" i="1" s="1"/>
  <c r="AO206" i="1" s="1"/>
  <c r="BD180" i="1"/>
  <c r="BE180" i="1" s="1"/>
  <c r="BT189" i="1"/>
  <c r="BU189" i="1" s="1"/>
  <c r="BP161" i="1"/>
  <c r="BQ161" i="1" s="1"/>
  <c r="AP161" i="1"/>
  <c r="AQ161" i="1" s="1"/>
  <c r="AN150" i="1"/>
  <c r="BP190" i="1"/>
  <c r="BQ190" i="1" s="1"/>
  <c r="AP143" i="1"/>
  <c r="AQ143" i="1" s="1"/>
  <c r="AN145" i="1"/>
  <c r="AV148" i="1"/>
  <c r="AW148" i="1" s="1"/>
  <c r="AR161" i="1"/>
  <c r="AS161" i="1" s="1"/>
  <c r="AR166" i="1"/>
  <c r="AS166" i="1" s="1"/>
  <c r="AR159" i="1"/>
  <c r="AP185" i="1"/>
  <c r="AP173" i="1"/>
  <c r="AQ173" i="1" s="1"/>
  <c r="AN179" i="1"/>
  <c r="AN209" i="1" s="1"/>
  <c r="AO209" i="1" s="1"/>
  <c r="AV181" i="1"/>
  <c r="AW181" i="1" s="1"/>
  <c r="AP157" i="1"/>
  <c r="AR158" i="1"/>
  <c r="AR157" i="1"/>
  <c r="AR185" i="1"/>
  <c r="BD158" i="1"/>
  <c r="AN170" i="1"/>
  <c r="AN205" i="1" s="1"/>
  <c r="AO205" i="1" s="1"/>
  <c r="AV145" i="1"/>
  <c r="AR171" i="1"/>
  <c r="BT175" i="1"/>
  <c r="BU175" i="1" s="1"/>
  <c r="AN175" i="1"/>
  <c r="AO175" i="1" s="1"/>
  <c r="AR181" i="1"/>
  <c r="AS181" i="1" s="1"/>
  <c r="AP180" i="1"/>
  <c r="AQ180" i="1" s="1"/>
  <c r="AN153" i="1"/>
  <c r="AO153" i="1" s="1"/>
  <c r="AN181" i="1"/>
  <c r="AO181" i="1" s="1"/>
  <c r="AR177" i="1"/>
  <c r="AS177" i="1" s="1"/>
  <c r="AN157" i="1"/>
  <c r="AT158" i="1"/>
  <c r="AT99" i="1"/>
  <c r="AN99" i="1"/>
  <c r="AN151" i="1"/>
  <c r="AO151" i="1" s="1"/>
  <c r="AO100" i="1"/>
  <c r="AV173" i="1"/>
  <c r="AW173" i="1" s="1"/>
  <c r="BH187" i="1"/>
  <c r="BI168" i="1"/>
  <c r="BH174" i="1"/>
  <c r="BH208" i="1" s="1"/>
  <c r="BI175" i="1"/>
  <c r="BH182" i="1"/>
  <c r="BH211" i="1" s="1"/>
  <c r="BI150" i="1"/>
  <c r="BI154" i="1" s="1"/>
  <c r="BH154" i="1"/>
  <c r="AV163" i="1"/>
  <c r="AW163" i="1" s="1"/>
  <c r="AV169" i="1"/>
  <c r="AZ36" i="1"/>
  <c r="AZ14" i="1" s="1"/>
  <c r="AP163" i="1"/>
  <c r="AQ163" i="1" s="1"/>
  <c r="BF163" i="1"/>
  <c r="BG163" i="1" s="1"/>
  <c r="AT163" i="1"/>
  <c r="AU163" i="1" s="1"/>
  <c r="BP163" i="1"/>
  <c r="BQ163" i="1" s="1"/>
  <c r="BD163" i="1"/>
  <c r="BE163" i="1" s="1"/>
  <c r="BN163" i="1"/>
  <c r="BO163" i="1" s="1"/>
  <c r="BR163" i="1"/>
  <c r="BS163" i="1" s="1"/>
  <c r="BT163" i="1"/>
  <c r="BU163" i="1" s="1"/>
  <c r="BB163" i="1"/>
  <c r="BC163" i="1" s="1"/>
  <c r="BT169" i="1"/>
  <c r="BB169" i="1"/>
  <c r="BF169" i="1"/>
  <c r="AX169" i="1"/>
  <c r="BD169" i="1"/>
  <c r="AZ169" i="1"/>
  <c r="BR169" i="1"/>
  <c r="BN169" i="1"/>
  <c r="AN278" i="1"/>
  <c r="AI63" i="1"/>
  <c r="BV187" i="1"/>
  <c r="BW235" i="1" s="1"/>
  <c r="AP278" i="1"/>
  <c r="BK278" i="1"/>
  <c r="BO52" i="1"/>
  <c r="AU124" i="1"/>
  <c r="AU125" i="1" s="1"/>
  <c r="BH278" i="1"/>
  <c r="BI278" i="1"/>
  <c r="BU52" i="1"/>
  <c r="BD52" i="1"/>
  <c r="BK36" i="1"/>
  <c r="BK14" i="1" s="1"/>
  <c r="AT257" i="1"/>
  <c r="AP220" i="1"/>
  <c r="AP279" i="1"/>
  <c r="AY36" i="1"/>
  <c r="AY14" i="1" s="1"/>
  <c r="AM74" i="1"/>
  <c r="BO278" i="1"/>
  <c r="BR52" i="1"/>
  <c r="BW52" i="1"/>
  <c r="BF278" i="1"/>
  <c r="AX52" i="1"/>
  <c r="BI143" i="1"/>
  <c r="BH146" i="1"/>
  <c r="BH118" i="1" s="1"/>
  <c r="BH122" i="1" s="1"/>
  <c r="AZ257" i="1"/>
  <c r="BC124" i="1"/>
  <c r="BC125" i="1" s="1"/>
  <c r="AY278" i="1"/>
  <c r="AW36" i="1"/>
  <c r="AW14" i="1" s="1"/>
  <c r="BN279" i="1"/>
  <c r="AP36" i="1"/>
  <c r="AP14" i="1" s="1"/>
  <c r="BJ124" i="1"/>
  <c r="BJ125" i="1" s="1"/>
  <c r="BJ128" i="1" s="1"/>
  <c r="AI209" i="1"/>
  <c r="AI211" i="1"/>
  <c r="AI208" i="1"/>
  <c r="AN220" i="1"/>
  <c r="AN59" i="1"/>
  <c r="C201" i="1"/>
  <c r="C80" i="1"/>
  <c r="P235" i="1"/>
  <c r="AW52" i="1"/>
  <c r="AU52" i="1"/>
  <c r="BQ278" i="1"/>
  <c r="BN124" i="1"/>
  <c r="BN125" i="1" s="1"/>
  <c r="BM36" i="1"/>
  <c r="BM14" i="1" s="1"/>
  <c r="AO279" i="1"/>
  <c r="BA36" i="1"/>
  <c r="BA14" i="1" s="1"/>
  <c r="BW279" i="1"/>
  <c r="BR124" i="1"/>
  <c r="BR125" i="1" s="1"/>
  <c r="BP278" i="1"/>
  <c r="BQ36" i="1"/>
  <c r="BQ14" i="1" s="1"/>
  <c r="BQ257" i="1"/>
  <c r="BS124" i="1"/>
  <c r="BS125" i="1" s="1"/>
  <c r="BB220" i="1"/>
  <c r="BB279" i="1"/>
  <c r="BN278" i="1"/>
  <c r="BO124" i="1"/>
  <c r="BO125" i="1" s="1"/>
  <c r="BO128" i="1" s="1"/>
  <c r="BN257" i="1"/>
  <c r="BM257" i="1"/>
  <c r="BP124" i="1"/>
  <c r="BP125" i="1" s="1"/>
  <c r="BK52" i="1"/>
  <c r="BU278" i="1"/>
  <c r="BU36" i="1"/>
  <c r="BU14" i="1" s="1"/>
  <c r="D63" i="1"/>
  <c r="BD36" i="1"/>
  <c r="BD14" i="1" s="1"/>
  <c r="BD279" i="1"/>
  <c r="BD257" i="1"/>
  <c r="BG124" i="1"/>
  <c r="BG125" i="1" s="1"/>
  <c r="AI229" i="1"/>
  <c r="AI227" i="1" s="1"/>
  <c r="AI52" i="1"/>
  <c r="BV279" i="1"/>
  <c r="BJ53" i="1"/>
  <c r="BV36" i="1"/>
  <c r="BV14" i="1" s="1"/>
  <c r="BO36" i="1"/>
  <c r="BO14" i="1" s="1"/>
  <c r="BK63" i="1"/>
  <c r="AR279" i="1"/>
  <c r="BU124" i="1"/>
  <c r="BU125" i="1" s="1"/>
  <c r="BW154" i="1"/>
  <c r="BW124" i="1"/>
  <c r="BW125" i="1" s="1"/>
  <c r="AZ124" i="1"/>
  <c r="AZ125" i="1" s="1"/>
  <c r="AZ128" i="1" s="1"/>
  <c r="BG52" i="1"/>
  <c r="BA278" i="1"/>
  <c r="AY279" i="1"/>
  <c r="AT36" i="1"/>
  <c r="AT14" i="1" s="1"/>
  <c r="AZ52" i="1"/>
  <c r="AS52" i="1"/>
  <c r="BO257" i="1"/>
  <c r="AS278" i="1"/>
  <c r="BA52" i="1"/>
  <c r="AZ278" i="1"/>
  <c r="BE52" i="1"/>
  <c r="BV174" i="1"/>
  <c r="BV208" i="1" s="1"/>
  <c r="BR36" i="1"/>
  <c r="BR14" i="1" s="1"/>
  <c r="AR52" i="1"/>
  <c r="BD278" i="1"/>
  <c r="BI52" i="1"/>
  <c r="BM63" i="1"/>
  <c r="BQ52" i="1"/>
  <c r="AR36" i="1"/>
  <c r="AR14" i="1" s="1"/>
  <c r="AS36" i="1"/>
  <c r="AS14" i="1" s="1"/>
  <c r="AT52" i="1"/>
  <c r="BP52" i="1"/>
  <c r="BT279" i="1"/>
  <c r="AP52" i="1"/>
  <c r="AI36" i="1"/>
  <c r="AI14" i="1" s="1"/>
  <c r="BV205" i="1"/>
  <c r="BW205" i="1" s="1"/>
  <c r="BX124" i="1"/>
  <c r="BX125" i="1" s="1"/>
  <c r="BG279" i="1"/>
  <c r="BV124" i="1"/>
  <c r="BV125" i="1" s="1"/>
  <c r="AL124" i="1"/>
  <c r="AL125" i="1" s="1"/>
  <c r="AL130" i="1" s="1"/>
  <c r="AT278" i="1"/>
  <c r="AT124" i="1"/>
  <c r="AT125" i="1" s="1"/>
  <c r="BT124" i="1"/>
  <c r="BT125" i="1" s="1"/>
  <c r="AW279" i="1"/>
  <c r="BS278" i="1"/>
  <c r="AX278" i="1"/>
  <c r="AO278" i="1"/>
  <c r="AN52" i="1"/>
  <c r="BT52" i="1"/>
  <c r="AQ52" i="1"/>
  <c r="AV52" i="1"/>
  <c r="BH52" i="1"/>
  <c r="BI36" i="1"/>
  <c r="BI14" i="1" s="1"/>
  <c r="BP36" i="1"/>
  <c r="BP14" i="1" s="1"/>
  <c r="AY52" i="1"/>
  <c r="BF52" i="1"/>
  <c r="BN52" i="1"/>
  <c r="AU36" i="1"/>
  <c r="AU14" i="1" s="1"/>
  <c r="AY257" i="1"/>
  <c r="BV278" i="1"/>
  <c r="AI206" i="1"/>
  <c r="BV154" i="1"/>
  <c r="BS36" i="1"/>
  <c r="BS14" i="1" s="1"/>
  <c r="BQ124" i="1"/>
  <c r="BQ125" i="1" s="1"/>
  <c r="BQ128" i="1" s="1"/>
  <c r="BV209" i="1"/>
  <c r="BE36" i="1"/>
  <c r="BE14" i="1" s="1"/>
  <c r="BY124" i="1"/>
  <c r="BY125" i="1" s="1"/>
  <c r="BE278" i="1"/>
  <c r="BL124" i="1"/>
  <c r="BL125" i="1" s="1"/>
  <c r="AT279" i="1"/>
  <c r="BT278" i="1"/>
  <c r="BM279" i="1"/>
  <c r="BM229" i="1"/>
  <c r="BM227" i="1" s="1"/>
  <c r="BM59" i="1"/>
  <c r="BM220" i="1"/>
  <c r="BP279" i="1"/>
  <c r="BP220" i="1"/>
  <c r="BR279" i="1"/>
  <c r="BR220" i="1"/>
  <c r="BC36" i="1"/>
  <c r="BC14" i="1" s="1"/>
  <c r="AU279" i="1"/>
  <c r="BV206" i="1"/>
  <c r="BW206" i="1" s="1"/>
  <c r="BH124" i="1"/>
  <c r="BH125" i="1" s="1"/>
  <c r="BH129" i="1" s="1"/>
  <c r="BF279" i="1"/>
  <c r="BD124" i="1"/>
  <c r="BD125" i="1" s="1"/>
  <c r="AI59" i="1"/>
  <c r="BH36" i="1"/>
  <c r="BH14" i="1" s="1"/>
  <c r="BH206" i="1"/>
  <c r="BI206" i="1" s="1"/>
  <c r="AX124" i="1"/>
  <c r="AX125" i="1" s="1"/>
  <c r="BQ279" i="1"/>
  <c r="BK124" i="1"/>
  <c r="BK125" i="1" s="1"/>
  <c r="BK130" i="1" s="1"/>
  <c r="AX279" i="1"/>
  <c r="AR124" i="1"/>
  <c r="AR125" i="1" s="1"/>
  <c r="AQ278" i="1"/>
  <c r="AS124" i="1"/>
  <c r="AS125" i="1" s="1"/>
  <c r="AQ36" i="1"/>
  <c r="AQ14" i="1" s="1"/>
  <c r="BT220" i="1"/>
  <c r="BH205" i="1"/>
  <c r="BI205" i="1" s="1"/>
  <c r="AR278" i="1"/>
  <c r="BU220" i="1"/>
  <c r="BU279" i="1"/>
  <c r="BW143" i="1"/>
  <c r="BV146" i="1"/>
  <c r="BK279" i="1"/>
  <c r="BK220" i="1"/>
  <c r="BK59" i="1"/>
  <c r="BK229" i="1"/>
  <c r="BK227" i="1" s="1"/>
  <c r="BK257" i="1"/>
  <c r="BM124" i="1"/>
  <c r="BM125" i="1" s="1"/>
  <c r="BM278" i="1"/>
  <c r="BS52" i="1"/>
  <c r="AN36" i="1"/>
  <c r="AN14" i="1" s="1"/>
  <c r="AN257" i="1"/>
  <c r="AN124" i="1"/>
  <c r="AN125" i="1" s="1"/>
  <c r="AO124" i="1"/>
  <c r="AO125" i="1" s="1"/>
  <c r="AU257" i="1"/>
  <c r="BO279" i="1"/>
  <c r="BF124" i="1"/>
  <c r="BF125" i="1" s="1"/>
  <c r="BF36" i="1"/>
  <c r="BF14" i="1" s="1"/>
  <c r="AV36" i="1"/>
  <c r="AV14" i="1" s="1"/>
  <c r="AY124" i="1"/>
  <c r="AY125" i="1" s="1"/>
  <c r="AW124" i="1"/>
  <c r="AW125" i="1" s="1"/>
  <c r="AV278" i="1"/>
  <c r="AP124" i="1"/>
  <c r="AP125" i="1" s="1"/>
  <c r="AV124" i="1"/>
  <c r="AV125" i="1" s="1"/>
  <c r="BW36" i="1"/>
  <c r="BW14" i="1" s="1"/>
  <c r="BW257" i="1"/>
  <c r="BZ124" i="1"/>
  <c r="BZ125" i="1" s="1"/>
  <c r="BV160" i="1"/>
  <c r="AO52" i="1"/>
  <c r="BR278" i="1"/>
  <c r="BN59" i="1"/>
  <c r="BN220" i="1"/>
  <c r="AQ279" i="1"/>
  <c r="AQ220" i="1"/>
  <c r="BN36" i="1"/>
  <c r="BN14" i="1" s="1"/>
  <c r="BW278" i="1"/>
  <c r="BI279" i="1"/>
  <c r="BI220" i="1"/>
  <c r="BB257" i="1"/>
  <c r="BB36" i="1"/>
  <c r="BB14" i="1" s="1"/>
  <c r="BM52" i="1"/>
  <c r="BI124" i="1"/>
  <c r="BI125" i="1" s="1"/>
  <c r="BI129" i="1" s="1"/>
  <c r="BF257" i="1"/>
  <c r="BE124" i="1"/>
  <c r="BE125" i="1" s="1"/>
  <c r="BE130" i="1" s="1"/>
  <c r="AN279" i="1"/>
  <c r="BC278" i="1"/>
  <c r="AV279" i="1"/>
  <c r="BC279" i="1"/>
  <c r="BE279" i="1"/>
  <c r="AQ124" i="1"/>
  <c r="AQ125" i="1" s="1"/>
  <c r="AQ130" i="1" s="1"/>
  <c r="BH279" i="1"/>
  <c r="BV182" i="1"/>
  <c r="BV211" i="1" s="1"/>
  <c r="BB278" i="1"/>
  <c r="BV52" i="1"/>
  <c r="BJ279" i="1"/>
  <c r="BJ220" i="1"/>
  <c r="BG278" i="1"/>
  <c r="BG257" i="1"/>
  <c r="BC52" i="1"/>
  <c r="AX257" i="1"/>
  <c r="AX36" i="1"/>
  <c r="AX14" i="1" s="1"/>
  <c r="AZ279" i="1"/>
  <c r="AZ220" i="1"/>
  <c r="BT257" i="1"/>
  <c r="BT36" i="1"/>
  <c r="BT14" i="1" s="1"/>
  <c r="BH209" i="1"/>
  <c r="BI209" i="1" s="1"/>
  <c r="BG36" i="1"/>
  <c r="BG14" i="1" s="1"/>
  <c r="AU278" i="1"/>
  <c r="BA279" i="1"/>
  <c r="BA220" i="1"/>
  <c r="AO257" i="1"/>
  <c r="AO36" i="1"/>
  <c r="AO14" i="1" s="1"/>
  <c r="AW278" i="1"/>
  <c r="AW257" i="1"/>
  <c r="AI205" i="1"/>
  <c r="AI257" i="1"/>
  <c r="BB52" i="1"/>
  <c r="BA124" i="1"/>
  <c r="BA125" i="1" s="1"/>
  <c r="BB124" i="1"/>
  <c r="BB125" i="1" s="1"/>
  <c r="AS279" i="1"/>
  <c r="AS220" i="1"/>
  <c r="BS279" i="1"/>
  <c r="BI228" i="1"/>
  <c r="BW228" i="1"/>
  <c r="CQ160" i="1"/>
  <c r="DB103" i="1"/>
  <c r="CY91" i="1"/>
  <c r="CZ89" i="1"/>
  <c r="S275" i="1" l="1"/>
  <c r="S277" i="1" s="1"/>
  <c r="P222" i="1"/>
  <c r="AR160" i="1"/>
  <c r="O232" i="1"/>
  <c r="T233" i="1"/>
  <c r="I201" i="1"/>
  <c r="I80" i="1"/>
  <c r="I233" i="1"/>
  <c r="J164" i="1"/>
  <c r="J59" i="1"/>
  <c r="I235" i="1"/>
  <c r="H274" i="1"/>
  <c r="T59" i="1"/>
  <c r="T164" i="1"/>
  <c r="T272" i="1" s="1"/>
  <c r="T201" i="1"/>
  <c r="S211" i="1"/>
  <c r="S183" i="1"/>
  <c r="T232" i="1"/>
  <c r="O155" i="1"/>
  <c r="O81" i="1" s="1"/>
  <c r="C275" i="1"/>
  <c r="C277" i="1" s="1"/>
  <c r="I194" i="1"/>
  <c r="I135" i="1" s="1"/>
  <c r="U222" i="1"/>
  <c r="E233" i="1"/>
  <c r="E231" i="1" s="1"/>
  <c r="E201" i="1"/>
  <c r="E80" i="1"/>
  <c r="C63" i="1"/>
  <c r="D232" i="1"/>
  <c r="D275" i="1"/>
  <c r="D277" i="1" s="1"/>
  <c r="C155" i="1"/>
  <c r="C81" i="1" s="1"/>
  <c r="J235" i="1"/>
  <c r="I274" i="1"/>
  <c r="O235" i="1"/>
  <c r="N274" i="1"/>
  <c r="N201" i="1"/>
  <c r="N80" i="1"/>
  <c r="N233" i="1"/>
  <c r="BJ43" i="1"/>
  <c r="BJ54" i="1"/>
  <c r="F164" i="1"/>
  <c r="F59" i="1"/>
  <c r="O233" i="1"/>
  <c r="O231" i="1" s="1"/>
  <c r="O201" i="1"/>
  <c r="O274" i="1"/>
  <c r="O80" i="1"/>
  <c r="M233" i="1"/>
  <c r="M80" i="1"/>
  <c r="M201" i="1"/>
  <c r="D201" i="1"/>
  <c r="D233" i="1"/>
  <c r="D155" i="1"/>
  <c r="D81" i="1" s="1"/>
  <c r="D80" i="1"/>
  <c r="L201" i="1"/>
  <c r="R164" i="1"/>
  <c r="R59" i="1"/>
  <c r="N59" i="1"/>
  <c r="N164" i="1"/>
  <c r="L59" i="1"/>
  <c r="L164" i="1"/>
  <c r="W235" i="1"/>
  <c r="V194" i="1"/>
  <c r="V135" i="1" s="1"/>
  <c r="N235" i="1"/>
  <c r="M274" i="1"/>
  <c r="U235" i="1"/>
  <c r="T194" i="1"/>
  <c r="T135" i="1" s="1"/>
  <c r="T274" i="1"/>
  <c r="F274" i="1"/>
  <c r="B133" i="1"/>
  <c r="B134" i="1"/>
  <c r="B92" i="1"/>
  <c r="H201" i="1"/>
  <c r="F201" i="1"/>
  <c r="F80" i="1"/>
  <c r="BJ18" i="1"/>
  <c r="S59" i="1"/>
  <c r="S164" i="1"/>
  <c r="S194" i="1"/>
  <c r="S135" i="1" s="1"/>
  <c r="S232" i="1"/>
  <c r="S63" i="1"/>
  <c r="G235" i="1"/>
  <c r="F194" i="1"/>
  <c r="F135" i="1" s="1"/>
  <c r="F233" i="1"/>
  <c r="F155" i="1"/>
  <c r="F81" i="1" s="1"/>
  <c r="AZ42" i="1"/>
  <c r="BK18" i="1"/>
  <c r="AY18" i="1"/>
  <c r="AW42" i="1"/>
  <c r="AP18" i="1"/>
  <c r="BM18" i="1"/>
  <c r="BA42" i="1"/>
  <c r="BQ18" i="1"/>
  <c r="BY18" i="1"/>
  <c r="BU18" i="1"/>
  <c r="BD18" i="1"/>
  <c r="BV42" i="1"/>
  <c r="BV54" i="1" s="1"/>
  <c r="BO18" i="1"/>
  <c r="AT42" i="1"/>
  <c r="BR18" i="1"/>
  <c r="AR18" i="1"/>
  <c r="AS18" i="1"/>
  <c r="AM18" i="1"/>
  <c r="BI18" i="1"/>
  <c r="BP18" i="1"/>
  <c r="AU18" i="1"/>
  <c r="BS18" i="1"/>
  <c r="BE18" i="1"/>
  <c r="BC18" i="1"/>
  <c r="BL18" i="1"/>
  <c r="BH18" i="1"/>
  <c r="AQ18" i="1"/>
  <c r="AN18" i="1"/>
  <c r="BF18" i="1"/>
  <c r="AV18" i="1"/>
  <c r="CA18" i="1"/>
  <c r="BW18" i="1"/>
  <c r="BN18" i="1"/>
  <c r="BB18" i="1"/>
  <c r="AX18" i="1"/>
  <c r="BX18" i="1"/>
  <c r="BT18" i="1"/>
  <c r="BG18" i="1"/>
  <c r="AO18" i="1"/>
  <c r="C164" i="1"/>
  <c r="C59" i="1"/>
  <c r="B164" i="1"/>
  <c r="B59" i="1"/>
  <c r="C133" i="1"/>
  <c r="C92" i="1"/>
  <c r="C134" i="1"/>
  <c r="R194" i="1"/>
  <c r="R135" i="1" s="1"/>
  <c r="U233" i="1"/>
  <c r="U80" i="1"/>
  <c r="J222" i="1"/>
  <c r="K222" i="1"/>
  <c r="J208" i="1"/>
  <c r="J207" i="1" s="1"/>
  <c r="R155" i="1"/>
  <c r="R81" i="1" s="1"/>
  <c r="R80" i="1"/>
  <c r="R201" i="1"/>
  <c r="S223" i="1"/>
  <c r="E222" i="1"/>
  <c r="E208" i="1"/>
  <c r="E207" i="1" s="1"/>
  <c r="F222" i="1"/>
  <c r="R233" i="1"/>
  <c r="U59" i="1"/>
  <c r="U164" i="1"/>
  <c r="E235" i="1"/>
  <c r="D194" i="1"/>
  <c r="D135" i="1" s="1"/>
  <c r="D136" i="1" s="1"/>
  <c r="D139" i="1" s="1"/>
  <c r="D274" i="1"/>
  <c r="F208" i="1"/>
  <c r="F183" i="1"/>
  <c r="K235" i="1"/>
  <c r="J274" i="1"/>
  <c r="G201" i="1"/>
  <c r="G233" i="1"/>
  <c r="G80" i="1"/>
  <c r="H233" i="1"/>
  <c r="J63" i="1"/>
  <c r="J194" i="1"/>
  <c r="J135" i="1" s="1"/>
  <c r="J155" i="1"/>
  <c r="J81" i="1" s="1"/>
  <c r="J275" i="1"/>
  <c r="J277" i="1" s="1"/>
  <c r="G208" i="1"/>
  <c r="G207" i="1" s="1"/>
  <c r="G222" i="1"/>
  <c r="D223" i="1"/>
  <c r="C183" i="1"/>
  <c r="H232" i="1"/>
  <c r="H194" i="1"/>
  <c r="H135" i="1" s="1"/>
  <c r="H155" i="1"/>
  <c r="H81" i="1" s="1"/>
  <c r="H63" i="1"/>
  <c r="R235" i="1"/>
  <c r="Q274" i="1"/>
  <c r="P164" i="1"/>
  <c r="P59" i="1"/>
  <c r="V275" i="1"/>
  <c r="V277" i="1" s="1"/>
  <c r="U275" i="1"/>
  <c r="U277" i="1" s="1"/>
  <c r="T211" i="1"/>
  <c r="T210" i="1" s="1"/>
  <c r="T223" i="1"/>
  <c r="U223" i="1"/>
  <c r="H164" i="1"/>
  <c r="H59" i="1"/>
  <c r="Q194" i="1"/>
  <c r="Q135" i="1" s="1"/>
  <c r="H223" i="1"/>
  <c r="K233" i="1"/>
  <c r="G164" i="1"/>
  <c r="G59" i="1"/>
  <c r="I59" i="1"/>
  <c r="I164" i="1"/>
  <c r="V222" i="1"/>
  <c r="V208" i="1"/>
  <c r="V207" i="1" s="1"/>
  <c r="T222" i="1"/>
  <c r="E155" i="1"/>
  <c r="E81" i="1" s="1"/>
  <c r="F275" i="1"/>
  <c r="F277" i="1" s="1"/>
  <c r="H275" i="1"/>
  <c r="H277" i="1" s="1"/>
  <c r="G232" i="1"/>
  <c r="G275" i="1"/>
  <c r="G277" i="1" s="1"/>
  <c r="BD187" i="1"/>
  <c r="BE235" i="1" s="1"/>
  <c r="Q222" i="1"/>
  <c r="E59" i="1"/>
  <c r="E164" i="1"/>
  <c r="J201" i="1"/>
  <c r="J80" i="1"/>
  <c r="J233" i="1"/>
  <c r="D59" i="1"/>
  <c r="D164" i="1"/>
  <c r="L211" i="1"/>
  <c r="L210" i="1" s="1"/>
  <c r="L183" i="1"/>
  <c r="C208" i="1"/>
  <c r="C207" i="1" s="1"/>
  <c r="D222" i="1"/>
  <c r="L235" i="1"/>
  <c r="K274" i="1"/>
  <c r="B201" i="1"/>
  <c r="B80" i="1"/>
  <c r="B274" i="1"/>
  <c r="T63" i="1"/>
  <c r="T155" i="1"/>
  <c r="T81" i="1" s="1"/>
  <c r="T275" i="1"/>
  <c r="T277" i="1" s="1"/>
  <c r="O63" i="1"/>
  <c r="O194" i="1"/>
  <c r="O135" i="1" s="1"/>
  <c r="B63" i="1"/>
  <c r="C232" i="1"/>
  <c r="C231" i="1" s="1"/>
  <c r="B194" i="1"/>
  <c r="B135" i="1" s="1"/>
  <c r="B155" i="1"/>
  <c r="B81" i="1" s="1"/>
  <c r="K275" i="1"/>
  <c r="K277" i="1" s="1"/>
  <c r="K232" i="1"/>
  <c r="K155" i="1"/>
  <c r="K81" i="1" s="1"/>
  <c r="K63" i="1"/>
  <c r="K194" i="1"/>
  <c r="K135" i="1" s="1"/>
  <c r="K80" i="1"/>
  <c r="L233" i="1"/>
  <c r="K201" i="1"/>
  <c r="C194" i="1"/>
  <c r="C135" i="1" s="1"/>
  <c r="D235" i="1"/>
  <c r="C274" i="1"/>
  <c r="W275" i="1"/>
  <c r="W277" i="1" s="1"/>
  <c r="W232" i="1"/>
  <c r="W63" i="1"/>
  <c r="X275" i="1"/>
  <c r="X277" i="1" s="1"/>
  <c r="X232" i="1"/>
  <c r="U274" i="1"/>
  <c r="U201" i="1"/>
  <c r="M164" i="1"/>
  <c r="M59" i="1"/>
  <c r="S155" i="1"/>
  <c r="S81" i="1" s="1"/>
  <c r="S233" i="1"/>
  <c r="S80" i="1"/>
  <c r="Q208" i="1"/>
  <c r="Q207" i="1" s="1"/>
  <c r="R222" i="1"/>
  <c r="H208" i="1"/>
  <c r="I222" i="1"/>
  <c r="J183" i="1"/>
  <c r="D92" i="1"/>
  <c r="D134" i="1"/>
  <c r="K208" i="1"/>
  <c r="K207" i="1" s="1"/>
  <c r="K183" i="1"/>
  <c r="D208" i="1"/>
  <c r="D207" i="1" s="1"/>
  <c r="D183" i="1"/>
  <c r="I63" i="1"/>
  <c r="I232" i="1"/>
  <c r="J232" i="1"/>
  <c r="Q80" i="1"/>
  <c r="Q201" i="1"/>
  <c r="K59" i="1"/>
  <c r="K164" i="1"/>
  <c r="M232" i="1"/>
  <c r="L155" i="1"/>
  <c r="L81" i="1" s="1"/>
  <c r="D211" i="1"/>
  <c r="E223" i="1"/>
  <c r="W164" i="1"/>
  <c r="W59" i="1"/>
  <c r="S235" i="1"/>
  <c r="R274" i="1"/>
  <c r="V233" i="1"/>
  <c r="V274" i="1"/>
  <c r="N222" i="1"/>
  <c r="O222" i="1"/>
  <c r="K223" i="1"/>
  <c r="J211" i="1"/>
  <c r="AN187" i="1"/>
  <c r="AO235" i="1" s="1"/>
  <c r="Q233" i="1"/>
  <c r="L208" i="1"/>
  <c r="L222" i="1"/>
  <c r="M222" i="1"/>
  <c r="P208" i="1"/>
  <c r="P183" i="1"/>
  <c r="R208" i="1"/>
  <c r="R207" i="1" s="1"/>
  <c r="S222" i="1"/>
  <c r="C211" i="1"/>
  <c r="C223" i="1"/>
  <c r="O208" i="1"/>
  <c r="O207" i="1" s="1"/>
  <c r="O183" i="1"/>
  <c r="I275" i="1"/>
  <c r="I277" i="1" s="1"/>
  <c r="I155" i="1"/>
  <c r="I81" i="1" s="1"/>
  <c r="Q59" i="1"/>
  <c r="Q164" i="1"/>
  <c r="P201" i="1"/>
  <c r="G155" i="1"/>
  <c r="G81" i="1" s="1"/>
  <c r="G63" i="1"/>
  <c r="G194" i="1"/>
  <c r="G135" i="1" s="1"/>
  <c r="U232" i="1"/>
  <c r="U194" i="1"/>
  <c r="U135" i="1" s="1"/>
  <c r="U63" i="1"/>
  <c r="U155" i="1"/>
  <c r="U81" i="1" s="1"/>
  <c r="V232" i="1"/>
  <c r="S274" i="1"/>
  <c r="S201" i="1"/>
  <c r="Q275" i="1"/>
  <c r="Q277" i="1" s="1"/>
  <c r="R275" i="1"/>
  <c r="R277" i="1" s="1"/>
  <c r="Q232" i="1"/>
  <c r="H222" i="1"/>
  <c r="H183" i="1"/>
  <c r="AV187" i="1"/>
  <c r="AW235" i="1" s="1"/>
  <c r="BN187" i="1"/>
  <c r="BO235" i="1" s="1"/>
  <c r="I183" i="1"/>
  <c r="I223" i="1"/>
  <c r="I211" i="1"/>
  <c r="J223" i="1"/>
  <c r="Q211" i="1"/>
  <c r="Q183" i="1"/>
  <c r="Q223" i="1"/>
  <c r="R223" i="1"/>
  <c r="BR160" i="1"/>
  <c r="AX187" i="1"/>
  <c r="AY235" i="1" s="1"/>
  <c r="BS154" i="1"/>
  <c r="P155" i="1"/>
  <c r="P81" i="1" s="1"/>
  <c r="P232" i="1"/>
  <c r="P194" i="1"/>
  <c r="P135" i="1" s="1"/>
  <c r="P275" i="1"/>
  <c r="P277" i="1" s="1"/>
  <c r="P63" i="1"/>
  <c r="H235" i="1"/>
  <c r="G274" i="1"/>
  <c r="T208" i="1"/>
  <c r="T183" i="1"/>
  <c r="F232" i="1"/>
  <c r="E194" i="1"/>
  <c r="E135" i="1" s="1"/>
  <c r="E63" i="1"/>
  <c r="O275" i="1"/>
  <c r="O277" i="1" s="1"/>
  <c r="N155" i="1"/>
  <c r="N81" i="1" s="1"/>
  <c r="N275" i="1"/>
  <c r="N277" i="1" s="1"/>
  <c r="N63" i="1"/>
  <c r="N232" i="1"/>
  <c r="N194" i="1"/>
  <c r="N135" i="1" s="1"/>
  <c r="L194" i="1"/>
  <c r="L135" i="1" s="1"/>
  <c r="L63" i="1"/>
  <c r="L275" i="1"/>
  <c r="L277" i="1" s="1"/>
  <c r="L232" i="1"/>
  <c r="P233" i="1"/>
  <c r="P80" i="1"/>
  <c r="P274" i="1"/>
  <c r="B183" i="1"/>
  <c r="B208" i="1"/>
  <c r="C222" i="1"/>
  <c r="O164" i="1"/>
  <c r="O59" i="1"/>
  <c r="M235" i="1"/>
  <c r="L274" i="1"/>
  <c r="V80" i="1"/>
  <c r="V155" i="1"/>
  <c r="V81" i="1" s="1"/>
  <c r="V201" i="1"/>
  <c r="Q155" i="1"/>
  <c r="Q81" i="1" s="1"/>
  <c r="R232" i="1"/>
  <c r="Q63" i="1"/>
  <c r="K211" i="1"/>
  <c r="L223" i="1"/>
  <c r="N208" i="1"/>
  <c r="N183" i="1"/>
  <c r="E211" i="1"/>
  <c r="F223" i="1"/>
  <c r="E183" i="1"/>
  <c r="G211" i="1"/>
  <c r="G183" i="1"/>
  <c r="G223" i="1"/>
  <c r="O211" i="1"/>
  <c r="O223" i="1"/>
  <c r="U211" i="1"/>
  <c r="U183" i="1"/>
  <c r="M275" i="1"/>
  <c r="M277" i="1" s="1"/>
  <c r="M63" i="1"/>
  <c r="M155" i="1"/>
  <c r="M81" i="1" s="1"/>
  <c r="M194" i="1"/>
  <c r="M135" i="1" s="1"/>
  <c r="V164" i="1"/>
  <c r="V59" i="1"/>
  <c r="V211" i="1"/>
  <c r="V183" i="1"/>
  <c r="V223" i="1"/>
  <c r="AZ160" i="1"/>
  <c r="BP160" i="1"/>
  <c r="BT187" i="1"/>
  <c r="BU235" i="1" s="1"/>
  <c r="BP187" i="1"/>
  <c r="BQ235" i="1" s="1"/>
  <c r="BB187" i="1"/>
  <c r="AZ187" i="1"/>
  <c r="BA235" i="1" s="1"/>
  <c r="BE154" i="1"/>
  <c r="AR187" i="1"/>
  <c r="AS235" i="1" s="1"/>
  <c r="AQ166" i="1"/>
  <c r="AW166" i="1"/>
  <c r="AX228" i="1" s="1"/>
  <c r="AQ168" i="1"/>
  <c r="AP174" i="1"/>
  <c r="AP208" i="1" s="1"/>
  <c r="AP207" i="1" s="1"/>
  <c r="AS150" i="1"/>
  <c r="AS154" i="1" s="1"/>
  <c r="AR154" i="1"/>
  <c r="AU143" i="1"/>
  <c r="AT146" i="1"/>
  <c r="AT118" i="1" s="1"/>
  <c r="AS143" i="1"/>
  <c r="AR146" i="1"/>
  <c r="AX146" i="1"/>
  <c r="AY143" i="1"/>
  <c r="AY150" i="1"/>
  <c r="AY154" i="1" s="1"/>
  <c r="AX154" i="1"/>
  <c r="BO166" i="1"/>
  <c r="BN228" i="1"/>
  <c r="BT160" i="1"/>
  <c r="AT160" i="1"/>
  <c r="BF187" i="1"/>
  <c r="BG235" i="1" s="1"/>
  <c r="BF160" i="1"/>
  <c r="AV160" i="1"/>
  <c r="BD160" i="1"/>
  <c r="AP160" i="1"/>
  <c r="M223" i="1"/>
  <c r="N223" i="1"/>
  <c r="M183" i="1"/>
  <c r="M211" i="1"/>
  <c r="R211" i="1"/>
  <c r="R183" i="1"/>
  <c r="AU168" i="1"/>
  <c r="AT174" i="1"/>
  <c r="BC143" i="1"/>
  <c r="BB146" i="1"/>
  <c r="BB118" i="1" s="1"/>
  <c r="AO150" i="1"/>
  <c r="AO154" i="1" s="1"/>
  <c r="AN154" i="1"/>
  <c r="AR206" i="1"/>
  <c r="AS206" i="1" s="1"/>
  <c r="AR174" i="1"/>
  <c r="AR208" i="1" s="1"/>
  <c r="AO143" i="1"/>
  <c r="AN146" i="1"/>
  <c r="BC150" i="1"/>
  <c r="BC154" i="1" s="1"/>
  <c r="BB154" i="1"/>
  <c r="BU166" i="1"/>
  <c r="BV228" i="1" s="1"/>
  <c r="BU228" i="1"/>
  <c r="BE143" i="1"/>
  <c r="BD146" i="1"/>
  <c r="AU176" i="1"/>
  <c r="AT182" i="1"/>
  <c r="AT211" i="1" s="1"/>
  <c r="AT210" i="1" s="1"/>
  <c r="AY175" i="1"/>
  <c r="AX182" i="1"/>
  <c r="AX211" i="1" s="1"/>
  <c r="AX210" i="1" s="1"/>
  <c r="BO150" i="1"/>
  <c r="BO154" i="1" s="1"/>
  <c r="BN154" i="1"/>
  <c r="AW150" i="1"/>
  <c r="AW154" i="1" s="1"/>
  <c r="AV154" i="1"/>
  <c r="AO168" i="1"/>
  <c r="AN174" i="1"/>
  <c r="BS166" i="1"/>
  <c r="BR228" i="1"/>
  <c r="BU150" i="1"/>
  <c r="BU154" i="1" s="1"/>
  <c r="BT154" i="1"/>
  <c r="AO166" i="1"/>
  <c r="AN228" i="1"/>
  <c r="BS143" i="1"/>
  <c r="BR146" i="1"/>
  <c r="BR118" i="1" s="1"/>
  <c r="BF228" i="1"/>
  <c r="AQ154" i="1"/>
  <c r="AT228" i="1"/>
  <c r="AI212" i="1"/>
  <c r="AN160" i="1"/>
  <c r="AP187" i="1"/>
  <c r="BT182" i="1"/>
  <c r="BT211" i="1" s="1"/>
  <c r="BT210" i="1" s="1"/>
  <c r="BN160" i="1"/>
  <c r="AX160" i="1"/>
  <c r="BB160" i="1"/>
  <c r="AT187" i="1"/>
  <c r="AU235" i="1" s="1"/>
  <c r="AZ146" i="1"/>
  <c r="BR187" i="1"/>
  <c r="AR182" i="1"/>
  <c r="BN146" i="1"/>
  <c r="AS228" i="1"/>
  <c r="BP182" i="1"/>
  <c r="BP211" i="1" s="1"/>
  <c r="BP210" i="1" s="1"/>
  <c r="BT146" i="1"/>
  <c r="BF154" i="1"/>
  <c r="BE228" i="1"/>
  <c r="BR182" i="1"/>
  <c r="BR211" i="1" s="1"/>
  <c r="BR210" i="1" s="1"/>
  <c r="BP174" i="1"/>
  <c r="BP208" i="1" s="1"/>
  <c r="BP207" i="1" s="1"/>
  <c r="AZ154" i="1"/>
  <c r="BQ228" i="1"/>
  <c r="BB182" i="1"/>
  <c r="BB211" i="1" s="1"/>
  <c r="BB210" i="1" s="1"/>
  <c r="AP154" i="1"/>
  <c r="AP146" i="1"/>
  <c r="AP118" i="1" s="1"/>
  <c r="BD182" i="1"/>
  <c r="BD211" i="1" s="1"/>
  <c r="BD210" i="1" s="1"/>
  <c r="BP146" i="1"/>
  <c r="BP118" i="1" s="1"/>
  <c r="BP120" i="1" s="1"/>
  <c r="BN182" i="1"/>
  <c r="BN211" i="1" s="1"/>
  <c r="AN182" i="1"/>
  <c r="AN211" i="1" s="1"/>
  <c r="BP154" i="1"/>
  <c r="BG154" i="1"/>
  <c r="BH232" i="1" s="1"/>
  <c r="BA154" i="1"/>
  <c r="AT154" i="1"/>
  <c r="AP182" i="1"/>
  <c r="BF182" i="1"/>
  <c r="BF211" i="1" s="1"/>
  <c r="BF210" i="1" s="1"/>
  <c r="AV182" i="1"/>
  <c r="AV211" i="1" s="1"/>
  <c r="AV210" i="1" s="1"/>
  <c r="BF146" i="1"/>
  <c r="BQ154" i="1"/>
  <c r="BR154" i="1"/>
  <c r="BR275" i="1" s="1"/>
  <c r="BD154" i="1"/>
  <c r="AZ182" i="1"/>
  <c r="AZ211" i="1" s="1"/>
  <c r="AZ210" i="1" s="1"/>
  <c r="AV146" i="1"/>
  <c r="AU154" i="1"/>
  <c r="AI210" i="1"/>
  <c r="AW169" i="1"/>
  <c r="AV174" i="1"/>
  <c r="BH183" i="1"/>
  <c r="BH191" i="1" s="1"/>
  <c r="BH155" i="1"/>
  <c r="AZ53" i="1"/>
  <c r="BK37" i="1"/>
  <c r="BC169" i="1"/>
  <c r="BB174" i="1"/>
  <c r="BG169" i="1"/>
  <c r="BF174" i="1"/>
  <c r="BE169" i="1"/>
  <c r="BD174" i="1"/>
  <c r="BO169" i="1"/>
  <c r="BN174" i="1"/>
  <c r="BU169" i="1"/>
  <c r="BT174" i="1"/>
  <c r="AY169" i="1"/>
  <c r="AX174" i="1"/>
  <c r="BS169" i="1"/>
  <c r="BR174" i="1"/>
  <c r="BA169" i="1"/>
  <c r="AZ174" i="1"/>
  <c r="AU228" i="1"/>
  <c r="AV228" i="1"/>
  <c r="BC128" i="1"/>
  <c r="BC130" i="1"/>
  <c r="BC129" i="1"/>
  <c r="O84" i="1"/>
  <c r="BF129" i="1"/>
  <c r="BF130" i="1"/>
  <c r="BF128" i="1"/>
  <c r="BB228" i="1"/>
  <c r="BA228" i="1"/>
  <c r="BH120" i="1"/>
  <c r="BH121" i="1"/>
  <c r="BK53" i="1"/>
  <c r="AW53" i="1"/>
  <c r="AU129" i="1"/>
  <c r="AU130" i="1"/>
  <c r="AU128" i="1"/>
  <c r="AY228" i="1"/>
  <c r="AZ228" i="1"/>
  <c r="BE53" i="1"/>
  <c r="BK38" i="1"/>
  <c r="BL38" i="1"/>
  <c r="BK42" i="1"/>
  <c r="AM78" i="1"/>
  <c r="AM145" i="1"/>
  <c r="AM146" i="1" s="1"/>
  <c r="AM155" i="1" s="1"/>
  <c r="AM219" i="1"/>
  <c r="AM221" i="1" s="1"/>
  <c r="AM92" i="1"/>
  <c r="AM95" i="1" s="1"/>
  <c r="AS38" i="1"/>
  <c r="AT38" i="1"/>
  <c r="AT53" i="1"/>
  <c r="AY53" i="1"/>
  <c r="AP251" i="1"/>
  <c r="AQ38" i="1"/>
  <c r="AZ38" i="1"/>
  <c r="AY42" i="1"/>
  <c r="AP42" i="1"/>
  <c r="AP37" i="1"/>
  <c r="BJ129" i="1"/>
  <c r="BJ130" i="1"/>
  <c r="BA53" i="1"/>
  <c r="BQ53" i="1"/>
  <c r="AP53" i="1"/>
  <c r="AQ214" i="1"/>
  <c r="BM53" i="1"/>
  <c r="BN129" i="1"/>
  <c r="BN130" i="1"/>
  <c r="BN128" i="1"/>
  <c r="BQ37" i="1"/>
  <c r="BM251" i="1"/>
  <c r="BM37" i="1"/>
  <c r="BR128" i="1"/>
  <c r="BR130" i="1"/>
  <c r="BR129" i="1"/>
  <c r="BU37" i="1"/>
  <c r="BQ42" i="1"/>
  <c r="BQ38" i="1"/>
  <c r="BC228" i="1"/>
  <c r="BD228" i="1"/>
  <c r="BS128" i="1"/>
  <c r="BS129" i="1"/>
  <c r="BS130" i="1"/>
  <c r="BO129" i="1"/>
  <c r="BO130" i="1"/>
  <c r="BP129" i="1"/>
  <c r="BP130" i="1"/>
  <c r="BP128" i="1"/>
  <c r="BU53" i="1"/>
  <c r="BU42" i="1"/>
  <c r="BU130" i="1"/>
  <c r="BU129" i="1"/>
  <c r="BV118" i="1"/>
  <c r="BV274" i="1"/>
  <c r="BM42" i="1"/>
  <c r="BM38" i="1"/>
  <c r="BA37" i="1"/>
  <c r="BA38" i="1"/>
  <c r="AI53" i="1"/>
  <c r="BH53" i="1"/>
  <c r="AS42" i="1"/>
  <c r="AW37" i="1"/>
  <c r="BJ37" i="1"/>
  <c r="BF42" i="1"/>
  <c r="BV53" i="1"/>
  <c r="BC53" i="1"/>
  <c r="AY214" i="1"/>
  <c r="BT251" i="1"/>
  <c r="AY205" i="1"/>
  <c r="AS209" i="1"/>
  <c r="BY37" i="1"/>
  <c r="BU214" i="1"/>
  <c r="BD37" i="1"/>
  <c r="BE38" i="1"/>
  <c r="BG251" i="1"/>
  <c r="BH37" i="1"/>
  <c r="BD42" i="1"/>
  <c r="BD53" i="1"/>
  <c r="BD214" i="1"/>
  <c r="BG128" i="1"/>
  <c r="BG130" i="1"/>
  <c r="BG129" i="1"/>
  <c r="BV38" i="1"/>
  <c r="BV214" i="1"/>
  <c r="BJ275" i="1"/>
  <c r="BJ232" i="1"/>
  <c r="BI275" i="1"/>
  <c r="BO37" i="1"/>
  <c r="BP38" i="1"/>
  <c r="BO53" i="1"/>
  <c r="BO42" i="1"/>
  <c r="BR251" i="1"/>
  <c r="V84" i="1"/>
  <c r="BX232" i="1"/>
  <c r="BX275" i="1"/>
  <c r="BW232" i="1"/>
  <c r="BW130" i="1"/>
  <c r="BW128" i="1"/>
  <c r="AT37" i="1"/>
  <c r="AW251" i="1"/>
  <c r="AU38" i="1"/>
  <c r="AT214" i="1"/>
  <c r="BR53" i="1"/>
  <c r="BV37" i="1"/>
  <c r="BS38" i="1"/>
  <c r="BU251" i="1"/>
  <c r="AR42" i="1"/>
  <c r="AU251" i="1"/>
  <c r="AS251" i="1"/>
  <c r="N84" i="1"/>
  <c r="AL270" i="1"/>
  <c r="AJ38" i="1"/>
  <c r="AM37" i="1"/>
  <c r="AL251" i="1"/>
  <c r="AI42" i="1"/>
  <c r="BX128" i="1"/>
  <c r="BX129" i="1"/>
  <c r="BX130" i="1"/>
  <c r="BV129" i="1"/>
  <c r="BV128" i="1"/>
  <c r="BV130" i="1"/>
  <c r="AT129" i="1"/>
  <c r="AT130" i="1"/>
  <c r="AT128" i="1"/>
  <c r="BT130" i="1"/>
  <c r="BT129" i="1"/>
  <c r="BT128" i="1"/>
  <c r="BI42" i="1"/>
  <c r="BI214" i="1"/>
  <c r="BJ214" i="1"/>
  <c r="BL270" i="1"/>
  <c r="BL251" i="1"/>
  <c r="BP42" i="1"/>
  <c r="BP214" i="1"/>
  <c r="BS251" i="1"/>
  <c r="BQ214" i="1"/>
  <c r="BC209" i="1"/>
  <c r="AY37" i="1"/>
  <c r="AU42" i="1"/>
  <c r="AU53" i="1"/>
  <c r="BV194" i="1"/>
  <c r="BV155" i="1"/>
  <c r="BS53" i="1"/>
  <c r="BW37" i="1"/>
  <c r="BS42" i="1"/>
  <c r="BT38" i="1"/>
  <c r="BS214" i="1"/>
  <c r="BX214" i="1"/>
  <c r="BW209" i="1"/>
  <c r="BV210" i="1"/>
  <c r="BE42" i="1"/>
  <c r="BE214" i="1"/>
  <c r="BI37" i="1"/>
  <c r="BF38" i="1"/>
  <c r="BE37" i="1"/>
  <c r="BY130" i="1"/>
  <c r="BY128" i="1"/>
  <c r="BC42" i="1"/>
  <c r="BC37" i="1"/>
  <c r="AW209" i="1"/>
  <c r="BD128" i="1"/>
  <c r="BD129" i="1"/>
  <c r="BD130" i="1"/>
  <c r="BK251" i="1"/>
  <c r="T84" i="1"/>
  <c r="BL214" i="1"/>
  <c r="BH214" i="1"/>
  <c r="BF53" i="1"/>
  <c r="BR42" i="1"/>
  <c r="BG228" i="1"/>
  <c r="AX251" i="1"/>
  <c r="BF251" i="1"/>
  <c r="AV214" i="1"/>
  <c r="BF214" i="1"/>
  <c r="BK129" i="1"/>
  <c r="BK128" i="1"/>
  <c r="BS37" i="1"/>
  <c r="BR38" i="1"/>
  <c r="BT214" i="1"/>
  <c r="AY38" i="1"/>
  <c r="BI251" i="1"/>
  <c r="BG38" i="1"/>
  <c r="BW275" i="1"/>
  <c r="BH194" i="1"/>
  <c r="BP53" i="1"/>
  <c r="AR53" i="1"/>
  <c r="BW129" i="1"/>
  <c r="BI232" i="1"/>
  <c r="AI207" i="1"/>
  <c r="BZ37" i="1"/>
  <c r="BZ214" i="1"/>
  <c r="BY129" i="1"/>
  <c r="P224" i="1"/>
  <c r="P225" i="1" s="1"/>
  <c r="AZ130" i="1"/>
  <c r="BK214" i="1"/>
  <c r="BH251" i="1"/>
  <c r="AR251" i="1"/>
  <c r="S84" i="1"/>
  <c r="W84" i="1"/>
  <c r="AV251" i="1"/>
  <c r="AS53" i="1"/>
  <c r="AZ129" i="1"/>
  <c r="AS214" i="1"/>
  <c r="AN53" i="1"/>
  <c r="BU128" i="1"/>
  <c r="Q84" i="1"/>
  <c r="BE129" i="1"/>
  <c r="BV251" i="1"/>
  <c r="AP38" i="1"/>
  <c r="BV207" i="1"/>
  <c r="BA251" i="1"/>
  <c r="AZ214" i="1"/>
  <c r="AU37" i="1"/>
  <c r="AY251" i="1"/>
  <c r="AU214" i="1"/>
  <c r="BV212" i="1"/>
  <c r="BZ215" i="1" s="1"/>
  <c r="BP37" i="1"/>
  <c r="BJ38" i="1"/>
  <c r="BT53" i="1"/>
  <c r="BQ129" i="1"/>
  <c r="BQ130" i="1"/>
  <c r="BI53" i="1"/>
  <c r="AX53" i="1"/>
  <c r="AL128" i="1"/>
  <c r="AL129" i="1"/>
  <c r="BE128" i="1"/>
  <c r="AQ251" i="1"/>
  <c r="BH207" i="1"/>
  <c r="AQ129" i="1"/>
  <c r="BM214" i="1"/>
  <c r="BL130" i="1"/>
  <c r="BL128" i="1"/>
  <c r="BL129" i="1"/>
  <c r="BB38" i="1"/>
  <c r="BB214" i="1"/>
  <c r="R84" i="1"/>
  <c r="BD251" i="1"/>
  <c r="BB42" i="1"/>
  <c r="BN37" i="1"/>
  <c r="BN214" i="1"/>
  <c r="BN42" i="1"/>
  <c r="BN38" i="1"/>
  <c r="BR37" i="1"/>
  <c r="BR214" i="1"/>
  <c r="BZ129" i="1"/>
  <c r="BZ128" i="1"/>
  <c r="BZ130" i="1"/>
  <c r="AN128" i="1"/>
  <c r="AN129" i="1"/>
  <c r="AN130" i="1"/>
  <c r="BM130" i="1"/>
  <c r="BM128" i="1"/>
  <c r="BM129" i="1"/>
  <c r="AR128" i="1"/>
  <c r="AR129" i="1"/>
  <c r="AR130" i="1"/>
  <c r="U84" i="1"/>
  <c r="BE251" i="1"/>
  <c r="BQ251" i="1"/>
  <c r="BO38" i="1"/>
  <c r="AP214" i="1"/>
  <c r="AQ128" i="1"/>
  <c r="BB53" i="1"/>
  <c r="BX37" i="1"/>
  <c r="BU38" i="1"/>
  <c r="BT42" i="1"/>
  <c r="BY214" i="1"/>
  <c r="BW251" i="1"/>
  <c r="AX214" i="1"/>
  <c r="AX38" i="1"/>
  <c r="AX42" i="1"/>
  <c r="BB37" i="1"/>
  <c r="AZ251" i="1"/>
  <c r="BI160" i="1"/>
  <c r="AV128" i="1"/>
  <c r="AV130" i="1"/>
  <c r="AV129" i="1"/>
  <c r="AY128" i="1"/>
  <c r="AY129" i="1"/>
  <c r="AY130" i="1"/>
  <c r="AT251" i="1"/>
  <c r="P84" i="1"/>
  <c r="AQ42" i="1"/>
  <c r="AQ37" i="1"/>
  <c r="AR38" i="1"/>
  <c r="AX128" i="1"/>
  <c r="AX130" i="1"/>
  <c r="AX129" i="1"/>
  <c r="BH130" i="1"/>
  <c r="BH128" i="1"/>
  <c r="AX37" i="1"/>
  <c r="BV183" i="1"/>
  <c r="AR214" i="1"/>
  <c r="BC38" i="1"/>
  <c r="BP251" i="1"/>
  <c r="BC251" i="1"/>
  <c r="BO251" i="1"/>
  <c r="BB130" i="1"/>
  <c r="BB129" i="1"/>
  <c r="BB128" i="1"/>
  <c r="AO37" i="1"/>
  <c r="AS37" i="1"/>
  <c r="AO214" i="1"/>
  <c r="AO42" i="1"/>
  <c r="BH210" i="1"/>
  <c r="BI235" i="1"/>
  <c r="BH274" i="1"/>
  <c r="AO53" i="1"/>
  <c r="BX270" i="1"/>
  <c r="CA214" i="1"/>
  <c r="CB214" i="1"/>
  <c r="X84" i="1"/>
  <c r="BW42" i="1"/>
  <c r="BZ270" i="1"/>
  <c r="CA37" i="1"/>
  <c r="BW38" i="1"/>
  <c r="BY251" i="1"/>
  <c r="BZ251" i="1"/>
  <c r="BX38" i="1"/>
  <c r="BX251" i="1"/>
  <c r="AV53" i="1"/>
  <c r="AW214" i="1"/>
  <c r="AV42" i="1"/>
  <c r="AW38" i="1"/>
  <c r="BA214" i="1"/>
  <c r="AZ37" i="1"/>
  <c r="AN37" i="1"/>
  <c r="AO251" i="1"/>
  <c r="AN42" i="1"/>
  <c r="AN38" i="1"/>
  <c r="AN251" i="1"/>
  <c r="AO38" i="1"/>
  <c r="AR37" i="1"/>
  <c r="AS128" i="1"/>
  <c r="AS130" i="1"/>
  <c r="AS129" i="1"/>
  <c r="BH42" i="1"/>
  <c r="BL37" i="1"/>
  <c r="BI38" i="1"/>
  <c r="BT37" i="1"/>
  <c r="AV38" i="1"/>
  <c r="BN53" i="1"/>
  <c r="BI59" i="1"/>
  <c r="BC214" i="1"/>
  <c r="BI130" i="1"/>
  <c r="BB251" i="1"/>
  <c r="BO214" i="1"/>
  <c r="BI128" i="1"/>
  <c r="BN251" i="1"/>
  <c r="BA130" i="1"/>
  <c r="BA128" i="1"/>
  <c r="BA129" i="1"/>
  <c r="BG214" i="1"/>
  <c r="BG53" i="1"/>
  <c r="BJ251" i="1"/>
  <c r="BJ270" i="1"/>
  <c r="BH38" i="1"/>
  <c r="BG42" i="1"/>
  <c r="BW214" i="1"/>
  <c r="BV164" i="1"/>
  <c r="BW59" i="1"/>
  <c r="BW160" i="1"/>
  <c r="AP128" i="1"/>
  <c r="AP130" i="1"/>
  <c r="AP129" i="1"/>
  <c r="AW128" i="1"/>
  <c r="AW130" i="1"/>
  <c r="AW129" i="1"/>
  <c r="BF37" i="1"/>
  <c r="AO128" i="1"/>
  <c r="AO130" i="1"/>
  <c r="AO129" i="1"/>
  <c r="BW53" i="1"/>
  <c r="BD38" i="1"/>
  <c r="BG37" i="1"/>
  <c r="AN214" i="1"/>
  <c r="AV37" i="1"/>
  <c r="AQ53" i="1"/>
  <c r="BH212" i="1"/>
  <c r="BL215" i="1" s="1"/>
  <c r="F210" i="1"/>
  <c r="CQ164" i="1"/>
  <c r="CR58" i="1"/>
  <c r="AE103" i="1"/>
  <c r="AB151" i="1"/>
  <c r="AB154" i="1" s="1"/>
  <c r="AB275" i="1" s="1"/>
  <c r="AD168" i="1"/>
  <c r="CZ91" i="1"/>
  <c r="DA89" i="1"/>
  <c r="AS59" i="1" l="1"/>
  <c r="H231" i="1"/>
  <c r="AR164" i="1"/>
  <c r="AS160" i="1"/>
  <c r="F231" i="1"/>
  <c r="T191" i="1"/>
  <c r="T270" i="1"/>
  <c r="T231" i="1"/>
  <c r="AW228" i="1"/>
  <c r="BA44" i="1"/>
  <c r="BA45" i="1"/>
  <c r="AR207" i="1"/>
  <c r="J191" i="1"/>
  <c r="J192" i="1" s="1"/>
  <c r="I231" i="1"/>
  <c r="J272" i="1"/>
  <c r="J270" i="1"/>
  <c r="AZ54" i="1"/>
  <c r="AZ43" i="1"/>
  <c r="R191" i="1"/>
  <c r="R192" i="1" s="1"/>
  <c r="C229" i="1"/>
  <c r="C227" i="1" s="1"/>
  <c r="S231" i="1"/>
  <c r="S212" i="1"/>
  <c r="S210" i="1"/>
  <c r="D231" i="1"/>
  <c r="L191" i="1"/>
  <c r="L192" i="1" s="1"/>
  <c r="F191" i="1"/>
  <c r="F192" i="1" s="1"/>
  <c r="C191" i="1"/>
  <c r="U224" i="1"/>
  <c r="U225" i="1" s="1"/>
  <c r="N191" i="1"/>
  <c r="N192" i="1" s="1"/>
  <c r="D137" i="1"/>
  <c r="D140" i="1" s="1"/>
  <c r="M231" i="1"/>
  <c r="R229" i="1"/>
  <c r="R227" i="1" s="1"/>
  <c r="N231" i="1"/>
  <c r="BJ258" i="1"/>
  <c r="BJ259" i="1" s="1"/>
  <c r="BJ60" i="1"/>
  <c r="BJ64" i="1" s="1"/>
  <c r="BJ55" i="1"/>
  <c r="F272" i="1"/>
  <c r="F270" i="1"/>
  <c r="R270" i="1"/>
  <c r="R272" i="1"/>
  <c r="N270" i="1"/>
  <c r="N272" i="1"/>
  <c r="L270" i="1"/>
  <c r="L272" i="1"/>
  <c r="B94" i="1"/>
  <c r="B95" i="1"/>
  <c r="AW43" i="1"/>
  <c r="AW54" i="1"/>
  <c r="AT43" i="1"/>
  <c r="AT54" i="1"/>
  <c r="BA54" i="1"/>
  <c r="BA43" i="1"/>
  <c r="BV43" i="1"/>
  <c r="BZ44" i="1"/>
  <c r="D229" i="1"/>
  <c r="D227" i="1" s="1"/>
  <c r="AZ18" i="1"/>
  <c r="AW18" i="1"/>
  <c r="BA18" i="1"/>
  <c r="BZ18" i="1"/>
  <c r="BV18" i="1"/>
  <c r="AT18" i="1"/>
  <c r="K224" i="1"/>
  <c r="K225" i="1" s="1"/>
  <c r="U231" i="1"/>
  <c r="J224" i="1"/>
  <c r="J225" i="1" s="1"/>
  <c r="B191" i="1"/>
  <c r="S272" i="1"/>
  <c r="S229" i="1"/>
  <c r="S227" i="1" s="1"/>
  <c r="S270" i="1"/>
  <c r="T229" i="1"/>
  <c r="T227" i="1" s="1"/>
  <c r="S191" i="1"/>
  <c r="S192" i="1" s="1"/>
  <c r="C94" i="1"/>
  <c r="C95" i="1"/>
  <c r="BQ54" i="1"/>
  <c r="BF54" i="1"/>
  <c r="AR54" i="1"/>
  <c r="BE44" i="1"/>
  <c r="BV44" i="1"/>
  <c r="T224" i="1"/>
  <c r="T225" i="1" s="1"/>
  <c r="G231" i="1"/>
  <c r="V231" i="1"/>
  <c r="X229" i="1"/>
  <c r="X227" i="1" s="1"/>
  <c r="W229" i="1"/>
  <c r="W227" i="1" s="1"/>
  <c r="S224" i="1"/>
  <c r="S225" i="1" s="1"/>
  <c r="D224" i="1"/>
  <c r="D225" i="1" s="1"/>
  <c r="K231" i="1"/>
  <c r="E224" i="1"/>
  <c r="E225" i="1" s="1"/>
  <c r="P191" i="1"/>
  <c r="P192" i="1" s="1"/>
  <c r="H191" i="1"/>
  <c r="H192" i="1" s="1"/>
  <c r="R231" i="1"/>
  <c r="F224" i="1"/>
  <c r="F225" i="1" s="1"/>
  <c r="G224" i="1"/>
  <c r="G225" i="1" s="1"/>
  <c r="U191" i="1"/>
  <c r="U192" i="1" s="1"/>
  <c r="V191" i="1"/>
  <c r="V192" i="1" s="1"/>
  <c r="U270" i="1"/>
  <c r="U229" i="1"/>
  <c r="U227" i="1" s="1"/>
  <c r="U272" i="1"/>
  <c r="F207" i="1"/>
  <c r="F212" i="1"/>
  <c r="P270" i="1"/>
  <c r="P272" i="1"/>
  <c r="H272" i="1"/>
  <c r="H270" i="1"/>
  <c r="L229" i="1"/>
  <c r="L227" i="1" s="1"/>
  <c r="K229" i="1"/>
  <c r="K227" i="1" s="1"/>
  <c r="D191" i="1"/>
  <c r="J231" i="1"/>
  <c r="H224" i="1"/>
  <c r="H225" i="1" s="1"/>
  <c r="I191" i="1"/>
  <c r="I192" i="1" s="1"/>
  <c r="Q224" i="1"/>
  <c r="Q225" i="1" s="1"/>
  <c r="L231" i="1"/>
  <c r="E191" i="1"/>
  <c r="E192" i="1" s="1"/>
  <c r="G191" i="1"/>
  <c r="G192" i="1" s="1"/>
  <c r="V224" i="1"/>
  <c r="V225" i="1" s="1"/>
  <c r="G229" i="1"/>
  <c r="G227" i="1" s="1"/>
  <c r="G270" i="1"/>
  <c r="G272" i="1"/>
  <c r="H229" i="1"/>
  <c r="H227" i="1" s="1"/>
  <c r="I229" i="1"/>
  <c r="I227" i="1" s="1"/>
  <c r="I270" i="1"/>
  <c r="I272" i="1"/>
  <c r="J229" i="1"/>
  <c r="J227" i="1" s="1"/>
  <c r="E270" i="1"/>
  <c r="E272" i="1"/>
  <c r="F229" i="1"/>
  <c r="F227" i="1" s="1"/>
  <c r="B136" i="1"/>
  <c r="B139" i="1" s="1"/>
  <c r="B137" i="1"/>
  <c r="B140" i="1" s="1"/>
  <c r="C136" i="1"/>
  <c r="C139" i="1" s="1"/>
  <c r="C137" i="1"/>
  <c r="C140" i="1" s="1"/>
  <c r="N229" i="1"/>
  <c r="N227" i="1" s="1"/>
  <c r="M229" i="1"/>
  <c r="M227" i="1" s="1"/>
  <c r="M270" i="1"/>
  <c r="M272" i="1"/>
  <c r="K191" i="1"/>
  <c r="K192" i="1" s="1"/>
  <c r="E229" i="1"/>
  <c r="E227" i="1" s="1"/>
  <c r="L207" i="1"/>
  <c r="L212" i="1"/>
  <c r="C224" i="1"/>
  <c r="C225" i="1" s="1"/>
  <c r="H207" i="1"/>
  <c r="H212" i="1"/>
  <c r="D210" i="1"/>
  <c r="D212" i="1"/>
  <c r="Q231" i="1"/>
  <c r="I224" i="1"/>
  <c r="I225" i="1" s="1"/>
  <c r="Q191" i="1"/>
  <c r="Q192" i="1" s="1"/>
  <c r="R224" i="1"/>
  <c r="R225" i="1" s="1"/>
  <c r="M224" i="1"/>
  <c r="M225" i="1" s="1"/>
  <c r="N224" i="1"/>
  <c r="N225" i="1" s="1"/>
  <c r="M191" i="1"/>
  <c r="M192" i="1" s="1"/>
  <c r="D95" i="1"/>
  <c r="D94" i="1"/>
  <c r="B212" i="1"/>
  <c r="B207" i="1"/>
  <c r="AR228" i="1"/>
  <c r="AQ228" i="1"/>
  <c r="O224" i="1"/>
  <c r="O225" i="1" s="1"/>
  <c r="BB194" i="1"/>
  <c r="J210" i="1"/>
  <c r="J212" i="1"/>
  <c r="L224" i="1"/>
  <c r="L225" i="1" s="1"/>
  <c r="AV194" i="1"/>
  <c r="P231" i="1"/>
  <c r="K270" i="1"/>
  <c r="K272" i="1"/>
  <c r="C210" i="1"/>
  <c r="C212" i="1"/>
  <c r="BS59" i="1"/>
  <c r="BS160" i="1"/>
  <c r="BR164" i="1"/>
  <c r="V229" i="1"/>
  <c r="V227" i="1" s="1"/>
  <c r="V270" i="1"/>
  <c r="V272" i="1"/>
  <c r="AQ275" i="1"/>
  <c r="AN118" i="1"/>
  <c r="AN121" i="1" s="1"/>
  <c r="AN274" i="1"/>
  <c r="P212" i="1"/>
  <c r="P207" i="1"/>
  <c r="O191" i="1"/>
  <c r="O192" i="1" s="1"/>
  <c r="AV275" i="1"/>
  <c r="Q272" i="1"/>
  <c r="Q270" i="1"/>
  <c r="Q229" i="1"/>
  <c r="Q227" i="1" s="1"/>
  <c r="O272" i="1"/>
  <c r="P229" i="1"/>
  <c r="P227" i="1" s="1"/>
  <c r="P239" i="1" s="1"/>
  <c r="AR232" i="1"/>
  <c r="AR275" i="1"/>
  <c r="AO160" i="1"/>
  <c r="AO59" i="1"/>
  <c r="AN164" i="1"/>
  <c r="AN272" i="1" s="1"/>
  <c r="BC59" i="1"/>
  <c r="BB164" i="1"/>
  <c r="BC160" i="1"/>
  <c r="Q212" i="1"/>
  <c r="Q210" i="1"/>
  <c r="AV232" i="1"/>
  <c r="BT155" i="1"/>
  <c r="I210" i="1"/>
  <c r="I212" i="1"/>
  <c r="K210" i="1"/>
  <c r="K212" i="1"/>
  <c r="E210" i="1"/>
  <c r="E212" i="1"/>
  <c r="U210" i="1"/>
  <c r="U212" i="1"/>
  <c r="V210" i="1"/>
  <c r="V212" i="1"/>
  <c r="BN194" i="1"/>
  <c r="BN155" i="1"/>
  <c r="BC232" i="1"/>
  <c r="BC275" i="1"/>
  <c r="T212" i="1"/>
  <c r="T207" i="1"/>
  <c r="O229" i="1"/>
  <c r="O227" i="1" s="1"/>
  <c r="O270" i="1"/>
  <c r="N212" i="1"/>
  <c r="N207" i="1"/>
  <c r="G212" i="1"/>
  <c r="G210" i="1"/>
  <c r="O212" i="1"/>
  <c r="O210" i="1"/>
  <c r="BB155" i="1"/>
  <c r="AT274" i="1"/>
  <c r="AS232" i="1"/>
  <c r="AS275" i="1"/>
  <c r="AR194" i="1"/>
  <c r="AS63" i="1" s="1"/>
  <c r="AR155" i="1"/>
  <c r="AR118" i="1"/>
  <c r="AX118" i="1"/>
  <c r="AX274" i="1"/>
  <c r="BU59" i="1"/>
  <c r="BT164" i="1"/>
  <c r="BU160" i="1"/>
  <c r="BG160" i="1"/>
  <c r="BG59" i="1"/>
  <c r="BF164" i="1"/>
  <c r="AW59" i="1"/>
  <c r="AV164" i="1"/>
  <c r="AW160" i="1"/>
  <c r="BE59" i="1"/>
  <c r="BE160" i="1"/>
  <c r="BD164" i="1"/>
  <c r="AQ160" i="1"/>
  <c r="AP164" i="1"/>
  <c r="AQ59" i="1"/>
  <c r="R212" i="1"/>
  <c r="R210" i="1"/>
  <c r="AT208" i="1"/>
  <c r="AT183" i="1"/>
  <c r="BB121" i="1"/>
  <c r="BB122" i="1"/>
  <c r="BB120" i="1"/>
  <c r="AO275" i="1"/>
  <c r="AO232" i="1"/>
  <c r="AN275" i="1"/>
  <c r="AN232" i="1"/>
  <c r="AN155" i="1"/>
  <c r="AN194" i="1"/>
  <c r="BN164" i="1"/>
  <c r="BO160" i="1"/>
  <c r="BO59" i="1"/>
  <c r="AY160" i="1"/>
  <c r="AX164" i="1"/>
  <c r="AY59" i="1"/>
  <c r="AR211" i="1"/>
  <c r="AR183" i="1"/>
  <c r="BN274" i="1"/>
  <c r="BN118" i="1"/>
  <c r="BF232" i="1"/>
  <c r="BF194" i="1"/>
  <c r="BP275" i="1"/>
  <c r="BP232" i="1"/>
  <c r="BP194" i="1"/>
  <c r="BR155" i="1"/>
  <c r="BS275" i="1"/>
  <c r="BS232" i="1"/>
  <c r="BR194" i="1"/>
  <c r="BA160" i="1"/>
  <c r="BA59" i="1"/>
  <c r="AZ164" i="1"/>
  <c r="BQ59" i="1"/>
  <c r="BP164" i="1"/>
  <c r="BQ160" i="1"/>
  <c r="BC235" i="1"/>
  <c r="BB274" i="1"/>
  <c r="AR274" i="1"/>
  <c r="AX232" i="1"/>
  <c r="AX194" i="1"/>
  <c r="AX155" i="1"/>
  <c r="AX275" i="1"/>
  <c r="BO228" i="1"/>
  <c r="BP228" i="1"/>
  <c r="AT164" i="1"/>
  <c r="AU59" i="1"/>
  <c r="AU160" i="1"/>
  <c r="BD118" i="1"/>
  <c r="BD274" i="1"/>
  <c r="BO232" i="1"/>
  <c r="BO275" i="1"/>
  <c r="BN275" i="1"/>
  <c r="BN232" i="1"/>
  <c r="AW275" i="1"/>
  <c r="AW232" i="1"/>
  <c r="AN208" i="1"/>
  <c r="AN183" i="1"/>
  <c r="BT228" i="1"/>
  <c r="BS228" i="1"/>
  <c r="BV275" i="1"/>
  <c r="BU275" i="1"/>
  <c r="BU232" i="1"/>
  <c r="BV232" i="1"/>
  <c r="BT194" i="1"/>
  <c r="BT275" i="1"/>
  <c r="BT232" i="1"/>
  <c r="AP228" i="1"/>
  <c r="AO228" i="1"/>
  <c r="M212" i="1"/>
  <c r="M210" i="1"/>
  <c r="AZ194" i="1"/>
  <c r="AZ275" i="1"/>
  <c r="AZ155" i="1"/>
  <c r="AZ232" i="1"/>
  <c r="AN210" i="1"/>
  <c r="AT155" i="1"/>
  <c r="AT275" i="1"/>
  <c r="AT232" i="1"/>
  <c r="AT194" i="1"/>
  <c r="BD232" i="1"/>
  <c r="BD155" i="1"/>
  <c r="BE275" i="1"/>
  <c r="BE232" i="1"/>
  <c r="BD194" i="1"/>
  <c r="BD275" i="1"/>
  <c r="AV118" i="1"/>
  <c r="AV274" i="1"/>
  <c r="AQ232" i="1"/>
  <c r="AP232" i="1"/>
  <c r="AP275" i="1"/>
  <c r="BG275" i="1"/>
  <c r="BH275" i="1"/>
  <c r="BB232" i="1"/>
  <c r="BA275" i="1"/>
  <c r="BB275" i="1"/>
  <c r="BA232" i="1"/>
  <c r="AU232" i="1"/>
  <c r="AU275" i="1"/>
  <c r="BP212" i="1"/>
  <c r="BP215" i="1" s="1"/>
  <c r="BR232" i="1"/>
  <c r="AY232" i="1"/>
  <c r="AY275" i="1"/>
  <c r="AQ235" i="1"/>
  <c r="AP274" i="1"/>
  <c r="AZ118" i="1"/>
  <c r="AZ274" i="1"/>
  <c r="BS235" i="1"/>
  <c r="BR274" i="1"/>
  <c r="BT118" i="1"/>
  <c r="BT274" i="1"/>
  <c r="BF275" i="1"/>
  <c r="BF155" i="1"/>
  <c r="AP194" i="1"/>
  <c r="AP155" i="1"/>
  <c r="AP121" i="1"/>
  <c r="AP120" i="1"/>
  <c r="AP122" i="1"/>
  <c r="AP211" i="1"/>
  <c r="AP183" i="1"/>
  <c r="BF118" i="1"/>
  <c r="BF274" i="1"/>
  <c r="BP122" i="1"/>
  <c r="AV155" i="1"/>
  <c r="BQ275" i="1"/>
  <c r="BP274" i="1"/>
  <c r="BP155" i="1"/>
  <c r="BP183" i="1"/>
  <c r="BG232" i="1"/>
  <c r="BQ232" i="1"/>
  <c r="BP121" i="1"/>
  <c r="AV208" i="1"/>
  <c r="AV212" i="1" s="1"/>
  <c r="AV183" i="1"/>
  <c r="BH192" i="1"/>
  <c r="BB208" i="1"/>
  <c r="BB183" i="1"/>
  <c r="BD208" i="1"/>
  <c r="BD183" i="1"/>
  <c r="AX208" i="1"/>
  <c r="AX183" i="1"/>
  <c r="BF208" i="1"/>
  <c r="BF183" i="1"/>
  <c r="BT208" i="1"/>
  <c r="BT183" i="1"/>
  <c r="BR208" i="1"/>
  <c r="BR212" i="1" s="1"/>
  <c r="BV215" i="1" s="1"/>
  <c r="BR183" i="1"/>
  <c r="BN208" i="1"/>
  <c r="BN183" i="1"/>
  <c r="AZ208" i="1"/>
  <c r="AZ183" i="1"/>
  <c r="BV122" i="1"/>
  <c r="BV121" i="1"/>
  <c r="BV120" i="1"/>
  <c r="AP45" i="1"/>
  <c r="BL45" i="1"/>
  <c r="BK43" i="1"/>
  <c r="BK54" i="1"/>
  <c r="BK45" i="1"/>
  <c r="AM80" i="1"/>
  <c r="AM233" i="1"/>
  <c r="AM231" i="1" s="1"/>
  <c r="AM81" i="1"/>
  <c r="AM118" i="1"/>
  <c r="AM112" i="1"/>
  <c r="AM111" i="1"/>
  <c r="AM113" i="1"/>
  <c r="AY54" i="1"/>
  <c r="AY43" i="1"/>
  <c r="AZ45" i="1"/>
  <c r="AT44" i="1"/>
  <c r="AP54" i="1"/>
  <c r="AP44" i="1"/>
  <c r="AP43" i="1"/>
  <c r="BQ43" i="1"/>
  <c r="BU44" i="1"/>
  <c r="BU54" i="1"/>
  <c r="BV45" i="1"/>
  <c r="BY44" i="1"/>
  <c r="BU43" i="1"/>
  <c r="AS43" i="1"/>
  <c r="AS54" i="1"/>
  <c r="AT45" i="1"/>
  <c r="AW44" i="1"/>
  <c r="AR43" i="1"/>
  <c r="AS45" i="1"/>
  <c r="BI44" i="1"/>
  <c r="BI43" i="1"/>
  <c r="BM44" i="1"/>
  <c r="BI54" i="1"/>
  <c r="BJ45" i="1"/>
  <c r="BP54" i="1"/>
  <c r="BP44" i="1"/>
  <c r="BP43" i="1"/>
  <c r="BQ45" i="1"/>
  <c r="BN210" i="1"/>
  <c r="BM43" i="1"/>
  <c r="BQ44" i="1"/>
  <c r="BM54" i="1"/>
  <c r="BM45" i="1"/>
  <c r="BF43" i="1"/>
  <c r="BJ44" i="1"/>
  <c r="BE45" i="1"/>
  <c r="BS45" i="1"/>
  <c r="BD43" i="1"/>
  <c r="BD54" i="1"/>
  <c r="BD44" i="1"/>
  <c r="BE54" i="1"/>
  <c r="BE43" i="1"/>
  <c r="BF45" i="1"/>
  <c r="BC45" i="1"/>
  <c r="BT45" i="1"/>
  <c r="AU44" i="1"/>
  <c r="BW44" i="1"/>
  <c r="Q85" i="1"/>
  <c r="BO54" i="1"/>
  <c r="V85" i="1"/>
  <c r="BP45" i="1"/>
  <c r="BS44" i="1"/>
  <c r="BO44" i="1"/>
  <c r="BO43" i="1"/>
  <c r="AJ45" i="1"/>
  <c r="AI43" i="1"/>
  <c r="AM44" i="1"/>
  <c r="AI54" i="1"/>
  <c r="N85" i="1"/>
  <c r="AU45" i="1"/>
  <c r="AV45" i="1"/>
  <c r="AU54" i="1"/>
  <c r="AY44" i="1"/>
  <c r="AU43" i="1"/>
  <c r="BV135" i="1"/>
  <c r="BW63" i="1"/>
  <c r="BS54" i="1"/>
  <c r="BS43" i="1"/>
  <c r="BD45" i="1"/>
  <c r="S85" i="1"/>
  <c r="BC54" i="1"/>
  <c r="BC43" i="1"/>
  <c r="BC44" i="1"/>
  <c r="BH135" i="1"/>
  <c r="BI63" i="1"/>
  <c r="BR54" i="1"/>
  <c r="BR45" i="1"/>
  <c r="BR43" i="1"/>
  <c r="AQ45" i="1"/>
  <c r="BH54" i="1"/>
  <c r="BH43" i="1"/>
  <c r="BL44" i="1"/>
  <c r="BH44" i="1"/>
  <c r="BB44" i="1"/>
  <c r="AX45" i="1"/>
  <c r="AX43" i="1"/>
  <c r="AX44" i="1"/>
  <c r="AX54" i="1"/>
  <c r="AT121" i="1"/>
  <c r="AT122" i="1"/>
  <c r="AT120" i="1"/>
  <c r="BN44" i="1"/>
  <c r="BR44" i="1"/>
  <c r="BN54" i="1"/>
  <c r="U85" i="1"/>
  <c r="BN43" i="1"/>
  <c r="BN45" i="1"/>
  <c r="BO45" i="1"/>
  <c r="BG45" i="1"/>
  <c r="BG44" i="1"/>
  <c r="BG43" i="1"/>
  <c r="BH45" i="1"/>
  <c r="BK44" i="1"/>
  <c r="T85" i="1"/>
  <c r="BG54" i="1"/>
  <c r="AN54" i="1"/>
  <c r="AO45" i="1"/>
  <c r="AN44" i="1"/>
  <c r="AR44" i="1"/>
  <c r="AN45" i="1"/>
  <c r="AN43" i="1"/>
  <c r="AV54" i="1"/>
  <c r="AV43" i="1"/>
  <c r="AW45" i="1"/>
  <c r="AV44" i="1"/>
  <c r="AZ44" i="1"/>
  <c r="BW45" i="1"/>
  <c r="BW43" i="1"/>
  <c r="X85" i="1"/>
  <c r="CA44" i="1"/>
  <c r="BX45" i="1"/>
  <c r="BW54" i="1"/>
  <c r="BU45" i="1"/>
  <c r="BT54" i="1"/>
  <c r="BX44" i="1"/>
  <c r="BT43" i="1"/>
  <c r="BT44" i="1"/>
  <c r="BV60" i="1"/>
  <c r="BV64" i="1" s="1"/>
  <c r="BZ56" i="1"/>
  <c r="BV55" i="1"/>
  <c r="BV258" i="1"/>
  <c r="BV259" i="1" s="1"/>
  <c r="BW164" i="1"/>
  <c r="BX59" i="1"/>
  <c r="AY45" i="1"/>
  <c r="BI45" i="1"/>
  <c r="BV270" i="1"/>
  <c r="BV272" i="1"/>
  <c r="BR122" i="1"/>
  <c r="BR120" i="1"/>
  <c r="BR121" i="1"/>
  <c r="AO44" i="1"/>
  <c r="AO54" i="1"/>
  <c r="AO43" i="1"/>
  <c r="AS44" i="1"/>
  <c r="BH272" i="1"/>
  <c r="BH270" i="1"/>
  <c r="O85" i="1"/>
  <c r="BV191" i="1"/>
  <c r="BV192" i="1" s="1"/>
  <c r="AQ54" i="1"/>
  <c r="P85" i="1"/>
  <c r="AQ44" i="1"/>
  <c r="AQ43" i="1"/>
  <c r="AR45" i="1"/>
  <c r="BJ59" i="1"/>
  <c r="BI164" i="1"/>
  <c r="BJ229" i="1" s="1"/>
  <c r="BJ227" i="1" s="1"/>
  <c r="BB43" i="1"/>
  <c r="R85" i="1"/>
  <c r="BB54" i="1"/>
  <c r="BF44" i="1"/>
  <c r="BB45" i="1"/>
  <c r="CR220" i="1"/>
  <c r="CR158" i="1"/>
  <c r="CQ229" i="1"/>
  <c r="CQ227" i="1" s="1"/>
  <c r="AB232" i="1"/>
  <c r="DB89" i="1"/>
  <c r="DB91" i="1" s="1"/>
  <c r="DA91" i="1"/>
  <c r="T192" i="1" l="1"/>
  <c r="AR270" i="1"/>
  <c r="AR272" i="1"/>
  <c r="AS164" i="1"/>
  <c r="AT59" i="1"/>
  <c r="AR191" i="1"/>
  <c r="T236" i="1"/>
  <c r="T237" i="1" s="1"/>
  <c r="T239" i="1"/>
  <c r="D96" i="1"/>
  <c r="AZ55" i="1"/>
  <c r="AZ258" i="1"/>
  <c r="AZ259" i="1" s="1"/>
  <c r="AZ60" i="1"/>
  <c r="AZ64" i="1" s="1"/>
  <c r="BF55" i="1"/>
  <c r="BF60" i="1"/>
  <c r="BF64" i="1" s="1"/>
  <c r="BF258" i="1"/>
  <c r="BF259" i="1" s="1"/>
  <c r="AR258" i="1"/>
  <c r="AR259" i="1" s="1"/>
  <c r="AR60" i="1"/>
  <c r="AR64" i="1" s="1"/>
  <c r="C113" i="1"/>
  <c r="C111" i="1"/>
  <c r="B115" i="1"/>
  <c r="C112" i="1"/>
  <c r="BQ60" i="1"/>
  <c r="BQ64" i="1" s="1"/>
  <c r="BQ55" i="1"/>
  <c r="BQ258" i="1"/>
  <c r="BQ259" i="1" s="1"/>
  <c r="B192" i="1"/>
  <c r="B270" i="1"/>
  <c r="C270" i="1"/>
  <c r="C192" i="1"/>
  <c r="BJ67" i="1"/>
  <c r="BJ66" i="1"/>
  <c r="V215" i="1"/>
  <c r="V216" i="1" s="1"/>
  <c r="J239" i="1"/>
  <c r="B113" i="1"/>
  <c r="B111" i="1"/>
  <c r="B112" i="1"/>
  <c r="C96" i="1"/>
  <c r="AW258" i="1"/>
  <c r="AW259" i="1" s="1"/>
  <c r="AW55" i="1"/>
  <c r="AW60" i="1"/>
  <c r="AW64" i="1" s="1"/>
  <c r="AT60" i="1"/>
  <c r="AT64" i="1" s="1"/>
  <c r="AT55" i="1"/>
  <c r="AT258" i="1"/>
  <c r="AT259" i="1" s="1"/>
  <c r="BA276" i="1"/>
  <c r="BA277" i="1" s="1"/>
  <c r="BA55" i="1"/>
  <c r="BA258" i="1"/>
  <c r="BA259" i="1" s="1"/>
  <c r="BA60" i="1"/>
  <c r="BA64" i="1" s="1"/>
  <c r="BA56" i="1"/>
  <c r="BA57" i="1"/>
  <c r="BJ56" i="1"/>
  <c r="AR55" i="1"/>
  <c r="AS57" i="1"/>
  <c r="BD56" i="1"/>
  <c r="I239" i="1"/>
  <c r="S236" i="1"/>
  <c r="S237" i="1" s="1"/>
  <c r="S239" i="1"/>
  <c r="U239" i="1"/>
  <c r="U236" i="1"/>
  <c r="U237" i="1" s="1"/>
  <c r="I236" i="1"/>
  <c r="I237" i="1" s="1"/>
  <c r="M239" i="1"/>
  <c r="N239" i="1"/>
  <c r="K236" i="1"/>
  <c r="K237" i="1" s="1"/>
  <c r="K239" i="1"/>
  <c r="H236" i="1"/>
  <c r="H237" i="1" s="1"/>
  <c r="D236" i="1"/>
  <c r="D237" i="1" s="1"/>
  <c r="D239" i="1"/>
  <c r="D270" i="1"/>
  <c r="D192" i="1"/>
  <c r="J236" i="1"/>
  <c r="J237" i="1" s="1"/>
  <c r="H239" i="1"/>
  <c r="Q239" i="1"/>
  <c r="Q236" i="1"/>
  <c r="Q237" i="1" s="1"/>
  <c r="P236" i="1"/>
  <c r="P237" i="1" s="1"/>
  <c r="N236" i="1"/>
  <c r="N237" i="1" s="1"/>
  <c r="M236" i="1"/>
  <c r="M237" i="1" s="1"/>
  <c r="I215" i="1"/>
  <c r="I216" i="1" s="1"/>
  <c r="G236" i="1"/>
  <c r="G237" i="1" s="1"/>
  <c r="G239" i="1"/>
  <c r="F239" i="1"/>
  <c r="F236" i="1"/>
  <c r="F237" i="1" s="1"/>
  <c r="E236" i="1"/>
  <c r="E237" i="1" s="1"/>
  <c r="E239" i="1"/>
  <c r="C236" i="1"/>
  <c r="C237" i="1" s="1"/>
  <c r="C239" i="1"/>
  <c r="AW63" i="1"/>
  <c r="AV135" i="1"/>
  <c r="BS164" i="1"/>
  <c r="BT59" i="1"/>
  <c r="BR272" i="1"/>
  <c r="BR270" i="1"/>
  <c r="V236" i="1"/>
  <c r="V237" i="1" s="1"/>
  <c r="V239" i="1"/>
  <c r="AP59" i="1"/>
  <c r="AO164" i="1"/>
  <c r="AN120" i="1"/>
  <c r="AN122" i="1"/>
  <c r="O239" i="1"/>
  <c r="J215" i="1"/>
  <c r="J216" i="1" s="1"/>
  <c r="Q215" i="1"/>
  <c r="Q216" i="1" s="1"/>
  <c r="O236" i="1"/>
  <c r="O237" i="1" s="1"/>
  <c r="BR191" i="1"/>
  <c r="BR192" i="1" s="1"/>
  <c r="R236" i="1"/>
  <c r="R237" i="1" s="1"/>
  <c r="R239" i="1"/>
  <c r="BB135" i="1"/>
  <c r="BC63" i="1"/>
  <c r="L239" i="1"/>
  <c r="L236" i="1"/>
  <c r="L237" i="1" s="1"/>
  <c r="D111" i="1"/>
  <c r="D112" i="1"/>
  <c r="D113" i="1"/>
  <c r="C115" i="1"/>
  <c r="AN191" i="1"/>
  <c r="BP191" i="1"/>
  <c r="BP192" i="1" s="1"/>
  <c r="BN135" i="1"/>
  <c r="BO63" i="1"/>
  <c r="AZ59" i="1"/>
  <c r="AY164" i="1"/>
  <c r="AN192" i="1"/>
  <c r="L215" i="1"/>
  <c r="L216" i="1" s="1"/>
  <c r="K215" i="1"/>
  <c r="K216" i="1" s="1"/>
  <c r="E215" i="1"/>
  <c r="E216" i="1" s="1"/>
  <c r="F215" i="1"/>
  <c r="F216" i="1" s="1"/>
  <c r="H215" i="1"/>
  <c r="H216" i="1" s="1"/>
  <c r="G215" i="1"/>
  <c r="G216" i="1" s="1"/>
  <c r="BN229" i="1"/>
  <c r="BN227" i="1" s="1"/>
  <c r="BN272" i="1"/>
  <c r="BN270" i="1"/>
  <c r="BN122" i="1"/>
  <c r="BN121" i="1"/>
  <c r="BN120" i="1"/>
  <c r="BP135" i="1"/>
  <c r="BQ63" i="1"/>
  <c r="C215" i="1"/>
  <c r="C216" i="1" s="1"/>
  <c r="D215" i="1"/>
  <c r="D216" i="1" s="1"/>
  <c r="BB191" i="1"/>
  <c r="BB192" i="1" s="1"/>
  <c r="BF191" i="1"/>
  <c r="BF192" i="1" s="1"/>
  <c r="BT191" i="1"/>
  <c r="BT192" i="1" s="1"/>
  <c r="BF272" i="1"/>
  <c r="BF270" i="1"/>
  <c r="AP272" i="1"/>
  <c r="AP270" i="1"/>
  <c r="BG63" i="1"/>
  <c r="BF135" i="1"/>
  <c r="BD59" i="1"/>
  <c r="BC164" i="1"/>
  <c r="BN191" i="1"/>
  <c r="BN192" i="1" s="1"/>
  <c r="AZ191" i="1"/>
  <c r="AZ192" i="1" s="1"/>
  <c r="AN270" i="1"/>
  <c r="AN229" i="1"/>
  <c r="AN227" i="1" s="1"/>
  <c r="BT272" i="1"/>
  <c r="BT270" i="1"/>
  <c r="AW164" i="1"/>
  <c r="AX59" i="1"/>
  <c r="BS63" i="1"/>
  <c r="BR135" i="1"/>
  <c r="BA164" i="1"/>
  <c r="BB59" i="1"/>
  <c r="AZ270" i="1"/>
  <c r="AZ272" i="1"/>
  <c r="BR59" i="1"/>
  <c r="BQ164" i="1"/>
  <c r="AN207" i="1"/>
  <c r="AN212" i="1"/>
  <c r="BB272" i="1"/>
  <c r="BB270" i="1"/>
  <c r="BG164" i="1"/>
  <c r="BH59" i="1"/>
  <c r="AV270" i="1"/>
  <c r="AV272" i="1"/>
  <c r="BE164" i="1"/>
  <c r="BF59" i="1"/>
  <c r="BD270" i="1"/>
  <c r="BD272" i="1"/>
  <c r="S215" i="1"/>
  <c r="S216" i="1" s="1"/>
  <c r="R215" i="1"/>
  <c r="R216" i="1" s="1"/>
  <c r="AX272" i="1"/>
  <c r="AX270" i="1"/>
  <c r="AU63" i="1"/>
  <c r="AT135" i="1"/>
  <c r="AP191" i="1"/>
  <c r="AP192" i="1" s="1"/>
  <c r="BD191" i="1"/>
  <c r="BD192" i="1" s="1"/>
  <c r="AR120" i="1"/>
  <c r="AR122" i="1"/>
  <c r="AR121" i="1"/>
  <c r="AX122" i="1"/>
  <c r="AX121" i="1"/>
  <c r="AX120" i="1"/>
  <c r="BV59" i="1"/>
  <c r="BU164" i="1"/>
  <c r="AQ164" i="1"/>
  <c r="AR59" i="1"/>
  <c r="AT212" i="1"/>
  <c r="AT207" i="1"/>
  <c r="AO63" i="1"/>
  <c r="AN135" i="1"/>
  <c r="AR212" i="1"/>
  <c r="AR210" i="1"/>
  <c r="AV59" i="1"/>
  <c r="AU164" i="1"/>
  <c r="BD121" i="1"/>
  <c r="BD120" i="1"/>
  <c r="BD122" i="1"/>
  <c r="BU63" i="1"/>
  <c r="BT135" i="1"/>
  <c r="BE63" i="1"/>
  <c r="BD135" i="1"/>
  <c r="AV122" i="1"/>
  <c r="AV120" i="1"/>
  <c r="AV121" i="1"/>
  <c r="T215" i="1"/>
  <c r="T216" i="1" s="1"/>
  <c r="U215" i="1"/>
  <c r="U216" i="1" s="1"/>
  <c r="P215" i="1"/>
  <c r="P216" i="1" s="1"/>
  <c r="O215" i="1"/>
  <c r="O216" i="1" s="1"/>
  <c r="AV191" i="1"/>
  <c r="AV192" i="1" s="1"/>
  <c r="AX191" i="1"/>
  <c r="AX192" i="1" s="1"/>
  <c r="BP59" i="1"/>
  <c r="BO164" i="1"/>
  <c r="BP272" i="1"/>
  <c r="BP270" i="1"/>
  <c r="AY63" i="1"/>
  <c r="AX135" i="1"/>
  <c r="AT191" i="1"/>
  <c r="AT192" i="1" s="1"/>
  <c r="AT272" i="1"/>
  <c r="AT270" i="1"/>
  <c r="AP135" i="1"/>
  <c r="AQ63" i="1"/>
  <c r="AZ135" i="1"/>
  <c r="BA63" i="1"/>
  <c r="M215" i="1"/>
  <c r="M216" i="1" s="1"/>
  <c r="N215" i="1"/>
  <c r="N216" i="1" s="1"/>
  <c r="AZ121" i="1"/>
  <c r="AZ122" i="1"/>
  <c r="AZ120" i="1"/>
  <c r="AP212" i="1"/>
  <c r="AP215" i="1" s="1"/>
  <c r="AP210" i="1"/>
  <c r="AX207" i="1"/>
  <c r="AX212" i="1"/>
  <c r="BF207" i="1"/>
  <c r="BF212" i="1"/>
  <c r="BJ215" i="1" s="1"/>
  <c r="BT122" i="1"/>
  <c r="BT121" i="1"/>
  <c r="BT120" i="1"/>
  <c r="BF121" i="1"/>
  <c r="BF122" i="1"/>
  <c r="BF120" i="1"/>
  <c r="AV207" i="1"/>
  <c r="BR207" i="1"/>
  <c r="BN207" i="1"/>
  <c r="BN212" i="1"/>
  <c r="BB212" i="1"/>
  <c r="BB207" i="1"/>
  <c r="BD207" i="1"/>
  <c r="BD212" i="1"/>
  <c r="BT212" i="1"/>
  <c r="BT207" i="1"/>
  <c r="BX229" i="1"/>
  <c r="BX227" i="1" s="1"/>
  <c r="BW229" i="1"/>
  <c r="BW227" i="1" s="1"/>
  <c r="AZ212" i="1"/>
  <c r="AZ215" i="1" s="1"/>
  <c r="AZ207" i="1"/>
  <c r="BA252" i="1"/>
  <c r="BL138" i="1"/>
  <c r="AQ276" i="1"/>
  <c r="AQ277" i="1" s="1"/>
  <c r="AT56" i="1"/>
  <c r="AQ57" i="1"/>
  <c r="BS252" i="1"/>
  <c r="BO56" i="1"/>
  <c r="BK56" i="1"/>
  <c r="BX252" i="1"/>
  <c r="BK57" i="1"/>
  <c r="BK55" i="1"/>
  <c r="BL57" i="1"/>
  <c r="BK258" i="1"/>
  <c r="BK259" i="1" s="1"/>
  <c r="BK60" i="1"/>
  <c r="BK64" i="1" s="1"/>
  <c r="BK276" i="1"/>
  <c r="BK277" i="1" s="1"/>
  <c r="BL276" i="1"/>
  <c r="BL277" i="1" s="1"/>
  <c r="AM120" i="1"/>
  <c r="AM121" i="1"/>
  <c r="AM122" i="1"/>
  <c r="AY55" i="1"/>
  <c r="AY258" i="1"/>
  <c r="AY259" i="1" s="1"/>
  <c r="AY60" i="1"/>
  <c r="AY64" i="1" s="1"/>
  <c r="AZ276" i="1"/>
  <c r="AZ277" i="1" s="1"/>
  <c r="AZ57" i="1"/>
  <c r="AP55" i="1"/>
  <c r="AP56" i="1"/>
  <c r="AP258" i="1"/>
  <c r="AP259" i="1" s="1"/>
  <c r="AP60" i="1"/>
  <c r="AP64" i="1" s="1"/>
  <c r="BV276" i="1"/>
  <c r="BV277" i="1" s="1"/>
  <c r="BV57" i="1"/>
  <c r="BM138" i="1"/>
  <c r="BM252" i="1"/>
  <c r="BU56" i="1"/>
  <c r="BU55" i="1"/>
  <c r="BU258" i="1"/>
  <c r="BU259" i="1" s="1"/>
  <c r="BY56" i="1"/>
  <c r="BU60" i="1"/>
  <c r="BU64" i="1" s="1"/>
  <c r="S86" i="1"/>
  <c r="BK138" i="1"/>
  <c r="U86" i="1"/>
  <c r="AS258" i="1"/>
  <c r="AS259" i="1" s="1"/>
  <c r="AS60" i="1"/>
  <c r="AS64" i="1" s="1"/>
  <c r="AW56" i="1"/>
  <c r="AT57" i="1"/>
  <c r="AS276" i="1"/>
  <c r="AS277" i="1" s="1"/>
  <c r="AS55" i="1"/>
  <c r="AT276" i="1"/>
  <c r="AT277" i="1" s="1"/>
  <c r="AS252" i="1"/>
  <c r="AS138" i="1"/>
  <c r="BF276" i="1"/>
  <c r="BF277" i="1" s="1"/>
  <c r="BE56" i="1"/>
  <c r="BI258" i="1"/>
  <c r="BI259" i="1" s="1"/>
  <c r="BI60" i="1"/>
  <c r="BI55" i="1"/>
  <c r="BL252" i="1"/>
  <c r="BJ57" i="1"/>
  <c r="BJ276" i="1"/>
  <c r="BJ277" i="1" s="1"/>
  <c r="BQ57" i="1"/>
  <c r="BP55" i="1"/>
  <c r="BP56" i="1"/>
  <c r="BP258" i="1"/>
  <c r="BP259" i="1" s="1"/>
  <c r="BP60" i="1"/>
  <c r="BP64" i="1" s="1"/>
  <c r="BQ276" i="1"/>
  <c r="BQ277" i="1" s="1"/>
  <c r="BM60" i="1"/>
  <c r="BM64" i="1" s="1"/>
  <c r="BM55" i="1"/>
  <c r="BQ56" i="1"/>
  <c r="BM57" i="1"/>
  <c r="BM56" i="1"/>
  <c r="BM258" i="1"/>
  <c r="BM259" i="1" s="1"/>
  <c r="BM276" i="1"/>
  <c r="BM277" i="1" s="1"/>
  <c r="BD276" i="1"/>
  <c r="BD277" i="1" s="1"/>
  <c r="O86" i="1"/>
  <c r="AP57" i="1"/>
  <c r="BE57" i="1"/>
  <c r="BD60" i="1"/>
  <c r="BD64" i="1" s="1"/>
  <c r="BD55" i="1"/>
  <c r="BD258" i="1"/>
  <c r="BD259" i="1" s="1"/>
  <c r="BE276" i="1"/>
  <c r="BE277" i="1" s="1"/>
  <c r="BI56" i="1"/>
  <c r="BE258" i="1"/>
  <c r="BE259" i="1" s="1"/>
  <c r="BE55" i="1"/>
  <c r="BE60" i="1"/>
  <c r="BE64" i="1" s="1"/>
  <c r="BF57" i="1"/>
  <c r="BO55" i="1"/>
  <c r="BO60" i="1"/>
  <c r="BO64" i="1" s="1"/>
  <c r="BO258" i="1"/>
  <c r="BO259" i="1" s="1"/>
  <c r="BP57" i="1"/>
  <c r="BP276" i="1"/>
  <c r="BP277" i="1" s="1"/>
  <c r="BH136" i="1"/>
  <c r="BH137" i="1"/>
  <c r="AX252" i="1"/>
  <c r="BT276" i="1"/>
  <c r="BT277" i="1" s="1"/>
  <c r="BC57" i="1"/>
  <c r="AJ57" i="1"/>
  <c r="AL138" i="1"/>
  <c r="AI55" i="1"/>
  <c r="AM56" i="1"/>
  <c r="AI60" i="1"/>
  <c r="N86" i="1"/>
  <c r="AL252" i="1"/>
  <c r="AI258" i="1"/>
  <c r="AI259" i="1" s="1"/>
  <c r="AW252" i="1"/>
  <c r="AU252" i="1"/>
  <c r="AW138" i="1"/>
  <c r="AU57" i="1"/>
  <c r="AU276" i="1"/>
  <c r="AU277" i="1" s="1"/>
  <c r="AU138" i="1"/>
  <c r="AV252" i="1"/>
  <c r="AU258" i="1"/>
  <c r="AU259" i="1" s="1"/>
  <c r="AU55" i="1"/>
  <c r="AU60" i="1"/>
  <c r="AU64" i="1" s="1"/>
  <c r="AY56" i="1"/>
  <c r="AV57" i="1"/>
  <c r="AV276" i="1"/>
  <c r="AV277" i="1" s="1"/>
  <c r="AU56" i="1"/>
  <c r="BV136" i="1"/>
  <c r="BV137" i="1"/>
  <c r="BS56" i="1"/>
  <c r="BS60" i="1"/>
  <c r="BS64" i="1" s="1"/>
  <c r="BS55" i="1"/>
  <c r="BS258" i="1"/>
  <c r="BS259" i="1" s="1"/>
  <c r="BS276" i="1"/>
  <c r="BS277" i="1" s="1"/>
  <c r="BD57" i="1"/>
  <c r="BG56" i="1"/>
  <c r="BF138" i="1"/>
  <c r="BC60" i="1"/>
  <c r="BC55" i="1"/>
  <c r="BC258" i="1"/>
  <c r="BC259" i="1" s="1"/>
  <c r="BF252" i="1"/>
  <c r="BC56" i="1"/>
  <c r="BV56" i="1"/>
  <c r="BS138" i="1"/>
  <c r="BT252" i="1"/>
  <c r="AQ252" i="1"/>
  <c r="BV252" i="1"/>
  <c r="BR276" i="1"/>
  <c r="BR277" i="1" s="1"/>
  <c r="BR55" i="1"/>
  <c r="BR57" i="1"/>
  <c r="BS57" i="1"/>
  <c r="V86" i="1"/>
  <c r="BR252" i="1"/>
  <c r="BR258" i="1"/>
  <c r="BR259" i="1" s="1"/>
  <c r="BR138" i="1"/>
  <c r="BR60" i="1"/>
  <c r="BN138" i="1"/>
  <c r="BN252" i="1"/>
  <c r="BA138" i="1"/>
  <c r="AX138" i="1"/>
  <c r="AY138" i="1"/>
  <c r="AY252" i="1"/>
  <c r="AY57" i="1"/>
  <c r="AY276" i="1"/>
  <c r="AY277" i="1" s="1"/>
  <c r="AZ138" i="1"/>
  <c r="BV138" i="1"/>
  <c r="AQ138" i="1"/>
  <c r="BT138" i="1"/>
  <c r="BT57" i="1"/>
  <c r="AR252" i="1"/>
  <c r="AP252" i="1"/>
  <c r="AP276" i="1"/>
  <c r="AP277" i="1" s="1"/>
  <c r="AP138" i="1"/>
  <c r="BK252" i="1"/>
  <c r="BX138" i="1"/>
  <c r="AV138" i="1"/>
  <c r="Q86" i="1"/>
  <c r="BI229" i="1"/>
  <c r="BI227" i="1" s="1"/>
  <c r="BV66" i="1"/>
  <c r="BV67" i="1"/>
  <c r="BD252" i="1"/>
  <c r="BC138" i="1"/>
  <c r="BC252" i="1"/>
  <c r="BB252" i="1"/>
  <c r="R86" i="1"/>
  <c r="AV60" i="1"/>
  <c r="AZ56" i="1"/>
  <c r="AV55" i="1"/>
  <c r="AV258" i="1"/>
  <c r="AV259" i="1" s="1"/>
  <c r="AW276" i="1"/>
  <c r="AW277" i="1" s="1"/>
  <c r="AW57" i="1"/>
  <c r="BG55" i="1"/>
  <c r="BH252" i="1"/>
  <c r="T86" i="1"/>
  <c r="BG138" i="1"/>
  <c r="BJ138" i="1"/>
  <c r="BG276" i="1"/>
  <c r="BG277" i="1" s="1"/>
  <c r="BI252" i="1"/>
  <c r="BG60" i="1"/>
  <c r="BI138" i="1"/>
  <c r="BG258" i="1"/>
  <c r="BG259" i="1" s="1"/>
  <c r="BH138" i="1"/>
  <c r="BJ252" i="1"/>
  <c r="BH57" i="1"/>
  <c r="BG252" i="1"/>
  <c r="BG57" i="1"/>
  <c r="BL56" i="1"/>
  <c r="BH55" i="1"/>
  <c r="BH60" i="1"/>
  <c r="BH64" i="1" s="1"/>
  <c r="BH258" i="1"/>
  <c r="BH259" i="1" s="1"/>
  <c r="BH276" i="1"/>
  <c r="BH277" i="1" s="1"/>
  <c r="BH56" i="1"/>
  <c r="BI276" i="1"/>
  <c r="BI277" i="1" s="1"/>
  <c r="BI57" i="1"/>
  <c r="BW56" i="1"/>
  <c r="AN276" i="1"/>
  <c r="AN277" i="1" s="1"/>
  <c r="AN60" i="1"/>
  <c r="AO252" i="1"/>
  <c r="AN57" i="1"/>
  <c r="AN55" i="1"/>
  <c r="AN258" i="1"/>
  <c r="AN259" i="1" s="1"/>
  <c r="AN252" i="1"/>
  <c r="AR56" i="1"/>
  <c r="AO138" i="1"/>
  <c r="AN138" i="1"/>
  <c r="AO57" i="1"/>
  <c r="AN56" i="1"/>
  <c r="BW57" i="1"/>
  <c r="BN60" i="1"/>
  <c r="BP252" i="1"/>
  <c r="BO252" i="1"/>
  <c r="BR56" i="1"/>
  <c r="BQ138" i="1"/>
  <c r="BN55" i="1"/>
  <c r="BO57" i="1"/>
  <c r="BN57" i="1"/>
  <c r="BN258" i="1"/>
  <c r="BN259" i="1" s="1"/>
  <c r="BO276" i="1"/>
  <c r="BO277" i="1" s="1"/>
  <c r="BN276" i="1"/>
  <c r="BN277" i="1" s="1"/>
  <c r="BN56" i="1"/>
  <c r="BP138" i="1"/>
  <c r="BQ252" i="1"/>
  <c r="BO138" i="1"/>
  <c r="AX276" i="1"/>
  <c r="AX277" i="1" s="1"/>
  <c r="AX258" i="1"/>
  <c r="AX259" i="1" s="1"/>
  <c r="AX56" i="1"/>
  <c r="BB56" i="1"/>
  <c r="AZ252" i="1"/>
  <c r="AX60" i="1"/>
  <c r="AX57" i="1"/>
  <c r="AX55" i="1"/>
  <c r="BB60" i="1"/>
  <c r="BF56" i="1"/>
  <c r="BB258" i="1"/>
  <c r="BB259" i="1" s="1"/>
  <c r="BB138" i="1"/>
  <c r="BD138" i="1"/>
  <c r="BB55" i="1"/>
  <c r="BB276" i="1"/>
  <c r="BB277" i="1" s="1"/>
  <c r="BB57" i="1"/>
  <c r="BW252" i="1"/>
  <c r="BW258" i="1"/>
  <c r="BW259" i="1" s="1"/>
  <c r="BX57" i="1"/>
  <c r="X86" i="1"/>
  <c r="BW55" i="1"/>
  <c r="BZ138" i="1"/>
  <c r="BZ252" i="1"/>
  <c r="BW276" i="1"/>
  <c r="BW277" i="1" s="1"/>
  <c r="BW60" i="1"/>
  <c r="BY138" i="1"/>
  <c r="CA56" i="1"/>
  <c r="BX276" i="1"/>
  <c r="BX277" i="1" s="1"/>
  <c r="BY252" i="1"/>
  <c r="BC276" i="1"/>
  <c r="BC277" i="1" s="1"/>
  <c r="BE252" i="1"/>
  <c r="BE138" i="1"/>
  <c r="AQ55" i="1"/>
  <c r="AT252" i="1"/>
  <c r="AQ258" i="1"/>
  <c r="AQ259" i="1" s="1"/>
  <c r="P86" i="1"/>
  <c r="AQ60" i="1"/>
  <c r="AQ56" i="1"/>
  <c r="AR57" i="1"/>
  <c r="AR276" i="1"/>
  <c r="AR277" i="1" s="1"/>
  <c r="AT138" i="1"/>
  <c r="AO258" i="1"/>
  <c r="AO259" i="1" s="1"/>
  <c r="AO60" i="1"/>
  <c r="AO64" i="1" s="1"/>
  <c r="AO66" i="1" s="1"/>
  <c r="AR138" i="1"/>
  <c r="AO276" i="1"/>
  <c r="AO277" i="1" s="1"/>
  <c r="AO56" i="1"/>
  <c r="AS56" i="1"/>
  <c r="AO55" i="1"/>
  <c r="BT60" i="1"/>
  <c r="BU276" i="1"/>
  <c r="BU277" i="1" s="1"/>
  <c r="BT55" i="1"/>
  <c r="BX56" i="1"/>
  <c r="BU57" i="1"/>
  <c r="BT258" i="1"/>
  <c r="BT259" i="1" s="1"/>
  <c r="BT56" i="1"/>
  <c r="BW138" i="1"/>
  <c r="BU138" i="1"/>
  <c r="AV56" i="1"/>
  <c r="CR160" i="1"/>
  <c r="AE168" i="1"/>
  <c r="AC150" i="1"/>
  <c r="AR192" i="1" l="1"/>
  <c r="AS229" i="1"/>
  <c r="AS227" i="1" s="1"/>
  <c r="AT229" i="1"/>
  <c r="AT227" i="1" s="1"/>
  <c r="AR67" i="1"/>
  <c r="AR66" i="1"/>
  <c r="AZ67" i="1"/>
  <c r="AZ66" i="1"/>
  <c r="BF67" i="1"/>
  <c r="BF66" i="1"/>
  <c r="BQ66" i="1"/>
  <c r="BQ67" i="1"/>
  <c r="BJ260" i="1"/>
  <c r="BJ74" i="1"/>
  <c r="BJ68" i="1"/>
  <c r="BJ271" i="1" s="1"/>
  <c r="AW67" i="1"/>
  <c r="AW66" i="1"/>
  <c r="AT67" i="1"/>
  <c r="AT66" i="1"/>
  <c r="BA66" i="1"/>
  <c r="BA67" i="1"/>
  <c r="AV136" i="1"/>
  <c r="AV139" i="1" s="1"/>
  <c r="AV137" i="1"/>
  <c r="AV140" i="1" s="1"/>
  <c r="BT229" i="1"/>
  <c r="BT227" i="1" s="1"/>
  <c r="BS229" i="1"/>
  <c r="BS227" i="1" s="1"/>
  <c r="AP229" i="1"/>
  <c r="AP227" i="1" s="1"/>
  <c r="AO229" i="1"/>
  <c r="AO227" i="1" s="1"/>
  <c r="BB137" i="1"/>
  <c r="BB140" i="1" s="1"/>
  <c r="BB136" i="1"/>
  <c r="BB139" i="1" s="1"/>
  <c r="BN137" i="1"/>
  <c r="BN140" i="1" s="1"/>
  <c r="BN136" i="1"/>
  <c r="BN139" i="1" s="1"/>
  <c r="BP136" i="1"/>
  <c r="BP139" i="1" s="1"/>
  <c r="BP137" i="1"/>
  <c r="BP140" i="1" s="1"/>
  <c r="AY229" i="1"/>
  <c r="AY227" i="1" s="1"/>
  <c r="AZ229" i="1"/>
  <c r="AZ227" i="1" s="1"/>
  <c r="BF137" i="1"/>
  <c r="BF140" i="1" s="1"/>
  <c r="BF136" i="1"/>
  <c r="BF139" i="1" s="1"/>
  <c r="BC229" i="1"/>
  <c r="BC227" i="1" s="1"/>
  <c r="BD229" i="1"/>
  <c r="BD227" i="1" s="1"/>
  <c r="AX229" i="1"/>
  <c r="AX227" i="1" s="1"/>
  <c r="AW229" i="1"/>
  <c r="AW227" i="1" s="1"/>
  <c r="BB229" i="1"/>
  <c r="BB227" i="1" s="1"/>
  <c r="BA229" i="1"/>
  <c r="BA227" i="1" s="1"/>
  <c r="BR229" i="1"/>
  <c r="BR227" i="1" s="1"/>
  <c r="BQ229" i="1"/>
  <c r="BQ227" i="1" s="1"/>
  <c r="BH229" i="1"/>
  <c r="BH227" i="1" s="1"/>
  <c r="BG229" i="1"/>
  <c r="BG227" i="1" s="1"/>
  <c r="AR229" i="1"/>
  <c r="AR227" i="1" s="1"/>
  <c r="AQ229" i="1"/>
  <c r="AQ227" i="1" s="1"/>
  <c r="AR215" i="1"/>
  <c r="AV215" i="1"/>
  <c r="BR136" i="1"/>
  <c r="BR139" i="1" s="1"/>
  <c r="BR137" i="1"/>
  <c r="BR140" i="1" s="1"/>
  <c r="BE229" i="1"/>
  <c r="BE227" i="1" s="1"/>
  <c r="BF229" i="1"/>
  <c r="BF227" i="1" s="1"/>
  <c r="AT137" i="1"/>
  <c r="AT140" i="1" s="1"/>
  <c r="AT136" i="1"/>
  <c r="AT139" i="1" s="1"/>
  <c r="AN137" i="1"/>
  <c r="AN140" i="1" s="1"/>
  <c r="AN136" i="1"/>
  <c r="AN139" i="1" s="1"/>
  <c r="AT215" i="1"/>
  <c r="AX215" i="1"/>
  <c r="BV229" i="1"/>
  <c r="BV227" i="1" s="1"/>
  <c r="BU229" i="1"/>
  <c r="BU227" i="1" s="1"/>
  <c r="AV229" i="1"/>
  <c r="AV227" i="1" s="1"/>
  <c r="AU229" i="1"/>
  <c r="AU227" i="1" s="1"/>
  <c r="BT137" i="1"/>
  <c r="BT140" i="1" s="1"/>
  <c r="BT136" i="1"/>
  <c r="BT139" i="1" s="1"/>
  <c r="BD137" i="1"/>
  <c r="BD140" i="1" s="1"/>
  <c r="BD136" i="1"/>
  <c r="BD139" i="1" s="1"/>
  <c r="BO229" i="1"/>
  <c r="BO227" i="1" s="1"/>
  <c r="BP229" i="1"/>
  <c r="BP227" i="1" s="1"/>
  <c r="AX136" i="1"/>
  <c r="AX139" i="1" s="1"/>
  <c r="AX137" i="1"/>
  <c r="AX140" i="1" s="1"/>
  <c r="AP136" i="1"/>
  <c r="AP139" i="1" s="1"/>
  <c r="AP137" i="1"/>
  <c r="AP140" i="1" s="1"/>
  <c r="AZ136" i="1"/>
  <c r="AZ139" i="1" s="1"/>
  <c r="AZ137" i="1"/>
  <c r="AZ140" i="1" s="1"/>
  <c r="BH215" i="1"/>
  <c r="BD215" i="1"/>
  <c r="BN215" i="1"/>
  <c r="BR215" i="1"/>
  <c r="BB215" i="1"/>
  <c r="BF215" i="1"/>
  <c r="BT215" i="1"/>
  <c r="BX215" i="1"/>
  <c r="BL139" i="1"/>
  <c r="BL140" i="1"/>
  <c r="BK67" i="1"/>
  <c r="BK66" i="1"/>
  <c r="AY66" i="1"/>
  <c r="AY67" i="1"/>
  <c r="AP66" i="1"/>
  <c r="AP67" i="1"/>
  <c r="AP69" i="1" s="1"/>
  <c r="BU67" i="1"/>
  <c r="BY69" i="1" s="1"/>
  <c r="BU66" i="1"/>
  <c r="AS66" i="1"/>
  <c r="AS67" i="1"/>
  <c r="AS70" i="1" s="1"/>
  <c r="BP66" i="1"/>
  <c r="BP67" i="1"/>
  <c r="BI64" i="1"/>
  <c r="BL81" i="1"/>
  <c r="BM66" i="1"/>
  <c r="BM67" i="1"/>
  <c r="BV139" i="1"/>
  <c r="BE66" i="1"/>
  <c r="BE67" i="1"/>
  <c r="BD81" i="1"/>
  <c r="BV81" i="1"/>
  <c r="BD66" i="1"/>
  <c r="BD67" i="1"/>
  <c r="BO67" i="1"/>
  <c r="BO66" i="1"/>
  <c r="AL140" i="1"/>
  <c r="AL139" i="1"/>
  <c r="AI64" i="1"/>
  <c r="AL81" i="1"/>
  <c r="AU67" i="1"/>
  <c r="AU66" i="1"/>
  <c r="BC64" i="1"/>
  <c r="BF81" i="1"/>
  <c r="BX139" i="1"/>
  <c r="BX140" i="1"/>
  <c r="BR64" i="1"/>
  <c r="BR81" i="1"/>
  <c r="AR81" i="1"/>
  <c r="AP81" i="1"/>
  <c r="BV140" i="1"/>
  <c r="AO67" i="1"/>
  <c r="AX64" i="1"/>
  <c r="AZ81" i="1"/>
  <c r="BN64" i="1"/>
  <c r="BP81" i="1"/>
  <c r="BV68" i="1"/>
  <c r="BV271" i="1" s="1"/>
  <c r="BV74" i="1"/>
  <c r="BV260" i="1"/>
  <c r="BZ69" i="1"/>
  <c r="BH67" i="1"/>
  <c r="BH66" i="1"/>
  <c r="AQ64" i="1"/>
  <c r="AT81" i="1"/>
  <c r="BX81" i="1"/>
  <c r="BZ81" i="1"/>
  <c r="BW64" i="1"/>
  <c r="BB64" i="1"/>
  <c r="BB81" i="1"/>
  <c r="AN81" i="1"/>
  <c r="AN64" i="1"/>
  <c r="BH139" i="1"/>
  <c r="BH140" i="1"/>
  <c r="AV64" i="1"/>
  <c r="AV81" i="1"/>
  <c r="AX81" i="1"/>
  <c r="BT64" i="1"/>
  <c r="BT81" i="1"/>
  <c r="BJ139" i="1"/>
  <c r="BJ140" i="1"/>
  <c r="BN81" i="1"/>
  <c r="BY81" i="1"/>
  <c r="BZ139" i="1"/>
  <c r="BZ140" i="1"/>
  <c r="BJ81" i="1"/>
  <c r="BG64" i="1"/>
  <c r="BH81" i="1"/>
  <c r="BS66" i="1"/>
  <c r="BS67" i="1"/>
  <c r="CR164" i="1"/>
  <c r="CS58" i="1"/>
  <c r="AR68" i="1" l="1"/>
  <c r="AR271" i="1" s="1"/>
  <c r="AR74" i="1"/>
  <c r="AR260" i="1"/>
  <c r="AZ260" i="1"/>
  <c r="AZ74" i="1"/>
  <c r="AZ219" i="1" s="1"/>
  <c r="AZ221" i="1" s="1"/>
  <c r="AZ68" i="1"/>
  <c r="AZ271" i="1" s="1"/>
  <c r="BF260" i="1"/>
  <c r="BF68" i="1"/>
  <c r="BF271" i="1" s="1"/>
  <c r="BF74" i="1"/>
  <c r="BJ69" i="1"/>
  <c r="BQ260" i="1"/>
  <c r="BQ74" i="1"/>
  <c r="BQ68" i="1"/>
  <c r="BQ271" i="1" s="1"/>
  <c r="BQ70" i="1"/>
  <c r="BJ92" i="1"/>
  <c r="BJ78" i="1"/>
  <c r="BJ219" i="1"/>
  <c r="BJ221" i="1" s="1"/>
  <c r="AW74" i="1"/>
  <c r="BA69" i="1"/>
  <c r="AW260" i="1"/>
  <c r="AW68" i="1"/>
  <c r="AW271" i="1" s="1"/>
  <c r="AT68" i="1"/>
  <c r="AT271" i="1" s="1"/>
  <c r="AT74" i="1"/>
  <c r="AT260" i="1"/>
  <c r="BA70" i="1"/>
  <c r="BA68" i="1"/>
  <c r="BA271" i="1" s="1"/>
  <c r="BA260" i="1"/>
  <c r="BA74" i="1"/>
  <c r="BL70" i="1"/>
  <c r="BK74" i="1"/>
  <c r="BK68" i="1"/>
  <c r="BK271" i="1" s="1"/>
  <c r="AY260" i="1"/>
  <c r="AY68" i="1"/>
  <c r="AY271" i="1" s="1"/>
  <c r="AT69" i="1"/>
  <c r="AP260" i="1"/>
  <c r="AP74" i="1"/>
  <c r="AP68" i="1"/>
  <c r="AP271" i="1" s="1"/>
  <c r="AZ70" i="1"/>
  <c r="AY74" i="1"/>
  <c r="BU68" i="1"/>
  <c r="BU271" i="1" s="1"/>
  <c r="BU260" i="1"/>
  <c r="BU74" i="1"/>
  <c r="BK70" i="1"/>
  <c r="BK260" i="1"/>
  <c r="AS74" i="1"/>
  <c r="AS68" i="1"/>
  <c r="AS271" i="1" s="1"/>
  <c r="BV70" i="1"/>
  <c r="BU69" i="1"/>
  <c r="AS260" i="1"/>
  <c r="AT70" i="1"/>
  <c r="AW69" i="1"/>
  <c r="BP74" i="1"/>
  <c r="BP69" i="1"/>
  <c r="BP260" i="1"/>
  <c r="BP68" i="1"/>
  <c r="BP271" i="1" s="1"/>
  <c r="BI67" i="1"/>
  <c r="BI70" i="1" s="1"/>
  <c r="BI66" i="1"/>
  <c r="BM74" i="1"/>
  <c r="BM70" i="1"/>
  <c r="BM260" i="1"/>
  <c r="BM253" i="1"/>
  <c r="BQ69" i="1"/>
  <c r="BM68" i="1"/>
  <c r="BM271" i="1" s="1"/>
  <c r="BE68" i="1"/>
  <c r="BE271" i="1" s="1"/>
  <c r="BE74" i="1"/>
  <c r="BE260" i="1"/>
  <c r="BF70" i="1"/>
  <c r="BC67" i="1"/>
  <c r="BC66" i="1"/>
  <c r="BS69" i="1"/>
  <c r="BE69" i="1"/>
  <c r="BD74" i="1"/>
  <c r="BD260" i="1"/>
  <c r="BD68" i="1"/>
  <c r="BD271" i="1" s="1"/>
  <c r="BD69" i="1"/>
  <c r="BE70" i="1"/>
  <c r="BO260" i="1"/>
  <c r="BO68" i="1"/>
  <c r="BO271" i="1" s="1"/>
  <c r="BO74" i="1"/>
  <c r="BP70" i="1"/>
  <c r="BO69" i="1"/>
  <c r="AI67" i="1"/>
  <c r="AI66" i="1"/>
  <c r="AU68" i="1"/>
  <c r="AU271" i="1" s="1"/>
  <c r="AU260" i="1"/>
  <c r="AY69" i="1"/>
  <c r="AU74" i="1"/>
  <c r="AU253" i="1"/>
  <c r="AU70" i="1"/>
  <c r="AP70" i="1"/>
  <c r="AO74" i="1"/>
  <c r="BR67" i="1"/>
  <c r="BR66" i="1"/>
  <c r="AO69" i="1"/>
  <c r="BH69" i="1"/>
  <c r="AO260" i="1"/>
  <c r="AS69" i="1"/>
  <c r="AO68" i="1"/>
  <c r="AO271" i="1" s="1"/>
  <c r="BW67" i="1"/>
  <c r="BW69" i="1" s="1"/>
  <c r="BW66" i="1"/>
  <c r="BN67" i="1"/>
  <c r="BN66" i="1"/>
  <c r="AQ67" i="1"/>
  <c r="AQ66" i="1"/>
  <c r="BT67" i="1"/>
  <c r="BT66" i="1"/>
  <c r="AV66" i="1"/>
  <c r="AV67" i="1"/>
  <c r="AN67" i="1"/>
  <c r="AN66" i="1"/>
  <c r="BH74" i="1"/>
  <c r="BL69" i="1"/>
  <c r="BH260" i="1"/>
  <c r="BH68" i="1"/>
  <c r="BH271" i="1" s="1"/>
  <c r="AX67" i="1"/>
  <c r="AX66" i="1"/>
  <c r="BV219" i="1"/>
  <c r="BV221" i="1" s="1"/>
  <c r="BV92" i="1"/>
  <c r="BV78" i="1"/>
  <c r="BG66" i="1"/>
  <c r="BG67" i="1"/>
  <c r="BB67" i="1"/>
  <c r="BB66" i="1"/>
  <c r="BS260" i="1"/>
  <c r="BS68" i="1"/>
  <c r="BS271" i="1" s="1"/>
  <c r="BS74" i="1"/>
  <c r="CS220" i="1"/>
  <c r="CS158" i="1"/>
  <c r="CR229" i="1"/>
  <c r="CR227" i="1" s="1"/>
  <c r="AC151" i="1"/>
  <c r="AC154" i="1" s="1"/>
  <c r="AC275" i="1" s="1"/>
  <c r="AR78" i="1" l="1"/>
  <c r="AR219" i="1"/>
  <c r="AR221" i="1" s="1"/>
  <c r="AR92" i="1"/>
  <c r="BF78" i="1"/>
  <c r="BF219" i="1"/>
  <c r="BF221" i="1" s="1"/>
  <c r="BF92" i="1"/>
  <c r="AZ92" i="1"/>
  <c r="AZ78" i="1"/>
  <c r="BQ219" i="1"/>
  <c r="BQ221" i="1" s="1"/>
  <c r="BQ145" i="1"/>
  <c r="BQ146" i="1" s="1"/>
  <c r="BQ92" i="1"/>
  <c r="BQ78" i="1"/>
  <c r="AW92" i="1"/>
  <c r="AW219" i="1"/>
  <c r="AW221" i="1" s="1"/>
  <c r="AW78" i="1"/>
  <c r="AW145" i="1"/>
  <c r="AW146" i="1" s="1"/>
  <c r="AT78" i="1"/>
  <c r="AT92" i="1"/>
  <c r="AT219" i="1"/>
  <c r="AT221" i="1" s="1"/>
  <c r="BA219" i="1"/>
  <c r="BA221" i="1" s="1"/>
  <c r="BA145" i="1"/>
  <c r="BA146" i="1" s="1"/>
  <c r="BA78" i="1"/>
  <c r="BA92" i="1"/>
  <c r="BK78" i="1"/>
  <c r="BK219" i="1"/>
  <c r="BK221" i="1" s="1"/>
  <c r="BK145" i="1"/>
  <c r="BK146" i="1" s="1"/>
  <c r="BK92" i="1"/>
  <c r="AP219" i="1"/>
  <c r="AP221" i="1" s="1"/>
  <c r="AP92" i="1"/>
  <c r="AP78" i="1"/>
  <c r="BU145" i="1"/>
  <c r="BU146" i="1" s="1"/>
  <c r="BU78" i="1"/>
  <c r="BU219" i="1"/>
  <c r="BU221" i="1" s="1"/>
  <c r="BU92" i="1"/>
  <c r="BS70" i="1"/>
  <c r="BS253" i="1"/>
  <c r="AY219" i="1"/>
  <c r="AY221" i="1" s="1"/>
  <c r="AY92" i="1"/>
  <c r="AY145" i="1"/>
  <c r="AY146" i="1" s="1"/>
  <c r="AY78" i="1"/>
  <c r="AS78" i="1"/>
  <c r="AS145" i="1"/>
  <c r="AS146" i="1" s="1"/>
  <c r="AS219" i="1"/>
  <c r="AS221" i="1" s="1"/>
  <c r="AS92" i="1"/>
  <c r="BI69" i="1"/>
  <c r="BK253" i="1"/>
  <c r="BM92" i="1"/>
  <c r="BM78" i="1"/>
  <c r="BP78" i="1"/>
  <c r="BP219" i="1"/>
  <c r="BP221" i="1" s="1"/>
  <c r="BP92" i="1"/>
  <c r="BM69" i="1"/>
  <c r="BL253" i="1"/>
  <c r="BI74" i="1"/>
  <c r="BI260" i="1"/>
  <c r="BJ70" i="1"/>
  <c r="BI68" i="1"/>
  <c r="BI271" i="1" s="1"/>
  <c r="BM145" i="1"/>
  <c r="BM146" i="1" s="1"/>
  <c r="BM219" i="1"/>
  <c r="BM221" i="1" s="1"/>
  <c r="BE92" i="1"/>
  <c r="BE219" i="1"/>
  <c r="BE221" i="1" s="1"/>
  <c r="BE78" i="1"/>
  <c r="BE145" i="1"/>
  <c r="BE146" i="1" s="1"/>
  <c r="BF253" i="1"/>
  <c r="BD70" i="1"/>
  <c r="BC69" i="1"/>
  <c r="BC74" i="1"/>
  <c r="BC260" i="1"/>
  <c r="BC68" i="1"/>
  <c r="BC271" i="1" s="1"/>
  <c r="BD78" i="1"/>
  <c r="BD219" i="1"/>
  <c r="BD221" i="1" s="1"/>
  <c r="BD92" i="1"/>
  <c r="BO78" i="1"/>
  <c r="BO92" i="1"/>
  <c r="BO219" i="1"/>
  <c r="BO221" i="1" s="1"/>
  <c r="BO145" i="1"/>
  <c r="BO146" i="1" s="1"/>
  <c r="AI68" i="1"/>
  <c r="AI260" i="1"/>
  <c r="AJ70" i="1"/>
  <c r="AM69" i="1"/>
  <c r="AI74" i="1"/>
  <c r="AL253" i="1"/>
  <c r="AU78" i="1"/>
  <c r="AU92" i="1"/>
  <c r="AU219" i="1"/>
  <c r="AU221" i="1" s="1"/>
  <c r="AU145" i="1"/>
  <c r="AU146" i="1" s="1"/>
  <c r="AO219" i="1"/>
  <c r="AO221" i="1" s="1"/>
  <c r="AO92" i="1"/>
  <c r="AO145" i="1"/>
  <c r="AO146" i="1" s="1"/>
  <c r="AO78" i="1"/>
  <c r="BR68" i="1"/>
  <c r="BR271" i="1" s="1"/>
  <c r="BR260" i="1"/>
  <c r="BR74" i="1"/>
  <c r="BV69" i="1"/>
  <c r="BR70" i="1"/>
  <c r="BR253" i="1"/>
  <c r="AN68" i="1"/>
  <c r="AN271" i="1" s="1"/>
  <c r="AQ253" i="1"/>
  <c r="AO70" i="1"/>
  <c r="AN253" i="1"/>
  <c r="AN69" i="1"/>
  <c r="AP253" i="1"/>
  <c r="AR69" i="1"/>
  <c r="AO253" i="1"/>
  <c r="AN74" i="1"/>
  <c r="AN70" i="1"/>
  <c r="AN260" i="1"/>
  <c r="BX69" i="1"/>
  <c r="BT68" i="1"/>
  <c r="BT271" i="1" s="1"/>
  <c r="BT260" i="1"/>
  <c r="BT74" i="1"/>
  <c r="BU70" i="1"/>
  <c r="BT69" i="1"/>
  <c r="BW253" i="1"/>
  <c r="BV253" i="1"/>
  <c r="AZ69" i="1"/>
  <c r="AV68" i="1"/>
  <c r="AV271" i="1" s="1"/>
  <c r="AV260" i="1"/>
  <c r="AV74" i="1"/>
  <c r="AY253" i="1"/>
  <c r="AW253" i="1"/>
  <c r="AW70" i="1"/>
  <c r="AV69" i="1"/>
  <c r="AV70" i="1"/>
  <c r="AX253" i="1"/>
  <c r="AV253" i="1"/>
  <c r="AR70" i="1"/>
  <c r="AQ69" i="1"/>
  <c r="AQ260" i="1"/>
  <c r="AQ74" i="1"/>
  <c r="AQ68" i="1"/>
  <c r="AQ271" i="1" s="1"/>
  <c r="AQ70" i="1"/>
  <c r="AU69" i="1"/>
  <c r="AT253" i="1"/>
  <c r="AS253" i="1"/>
  <c r="AR253" i="1"/>
  <c r="BN260" i="1"/>
  <c r="BR69" i="1"/>
  <c r="BN74" i="1"/>
  <c r="BN69" i="1"/>
  <c r="BN68" i="1"/>
  <c r="BN271" i="1" s="1"/>
  <c r="BO70" i="1"/>
  <c r="BN253" i="1"/>
  <c r="BQ253" i="1"/>
  <c r="BN70" i="1"/>
  <c r="BO253" i="1"/>
  <c r="BP253" i="1"/>
  <c r="BB68" i="1"/>
  <c r="BB271" i="1" s="1"/>
  <c r="BF69" i="1"/>
  <c r="BB260" i="1"/>
  <c r="BB74" i="1"/>
  <c r="BC70" i="1"/>
  <c r="BD253" i="1"/>
  <c r="BB253" i="1"/>
  <c r="BB70" i="1"/>
  <c r="BC253" i="1"/>
  <c r="BE253" i="1"/>
  <c r="BB69" i="1"/>
  <c r="AX74" i="1"/>
  <c r="AX260" i="1"/>
  <c r="AX68" i="1"/>
  <c r="AX271" i="1" s="1"/>
  <c r="AZ253" i="1"/>
  <c r="AX70" i="1"/>
  <c r="AY70" i="1"/>
  <c r="AX69" i="1"/>
  <c r="BA253" i="1"/>
  <c r="BH78" i="1"/>
  <c r="BH92" i="1"/>
  <c r="BH219" i="1"/>
  <c r="BH221" i="1" s="1"/>
  <c r="BT253" i="1"/>
  <c r="BT70" i="1"/>
  <c r="BK69" i="1"/>
  <c r="BG74" i="1"/>
  <c r="BH253" i="1"/>
  <c r="BG69" i="1"/>
  <c r="BG68" i="1"/>
  <c r="BG271" i="1" s="1"/>
  <c r="BH70" i="1"/>
  <c r="BG253" i="1"/>
  <c r="BG260" i="1"/>
  <c r="BJ253" i="1"/>
  <c r="BG70" i="1"/>
  <c r="BI253" i="1"/>
  <c r="BX253" i="1"/>
  <c r="BW260" i="1"/>
  <c r="BW70" i="1"/>
  <c r="BX70" i="1"/>
  <c r="BW74" i="1"/>
  <c r="X87" i="1"/>
  <c r="BY253" i="1"/>
  <c r="CA69" i="1"/>
  <c r="BW68" i="1"/>
  <c r="BW271" i="1" s="1"/>
  <c r="BZ253" i="1"/>
  <c r="BS219" i="1"/>
  <c r="BS221" i="1" s="1"/>
  <c r="BS78" i="1"/>
  <c r="BS145" i="1"/>
  <c r="BS146" i="1" s="1"/>
  <c r="BS92" i="1"/>
  <c r="CS160" i="1"/>
  <c r="AC232" i="1"/>
  <c r="CA252" i="1"/>
  <c r="CB252" i="1"/>
  <c r="BU252" i="1"/>
  <c r="BR233" i="1" l="1"/>
  <c r="BR231" i="1" s="1"/>
  <c r="BQ80" i="1"/>
  <c r="BQ233" i="1"/>
  <c r="BQ231" i="1" s="1"/>
  <c r="BQ155" i="1"/>
  <c r="BQ81" i="1" s="1"/>
  <c r="BQ118" i="1"/>
  <c r="BB233" i="1"/>
  <c r="BB231" i="1" s="1"/>
  <c r="AW155" i="1"/>
  <c r="AW81" i="1" s="1"/>
  <c r="AW118" i="1"/>
  <c r="AW233" i="1"/>
  <c r="AW231" i="1" s="1"/>
  <c r="BA118" i="1"/>
  <c r="BA233" i="1"/>
  <c r="BA231" i="1" s="1"/>
  <c r="BA155" i="1"/>
  <c r="BA81" i="1" s="1"/>
  <c r="BK80" i="1"/>
  <c r="BM95" i="1"/>
  <c r="BI115" i="1" s="1"/>
  <c r="BK118" i="1"/>
  <c r="BL233" i="1"/>
  <c r="BL231" i="1" s="1"/>
  <c r="BK233" i="1"/>
  <c r="BK231" i="1" s="1"/>
  <c r="BK155" i="1"/>
  <c r="BK81" i="1" s="1"/>
  <c r="BV233" i="1"/>
  <c r="BV231" i="1" s="1"/>
  <c r="BU233" i="1"/>
  <c r="BU231" i="1" s="1"/>
  <c r="BU118" i="1"/>
  <c r="BU155" i="1"/>
  <c r="BU81" i="1" s="1"/>
  <c r="AU95" i="1"/>
  <c r="AY118" i="1"/>
  <c r="AY233" i="1"/>
  <c r="AY231" i="1" s="1"/>
  <c r="AY155" i="1"/>
  <c r="AY81" i="1" s="1"/>
  <c r="AZ233" i="1"/>
  <c r="AZ231" i="1" s="1"/>
  <c r="AS233" i="1"/>
  <c r="AS231" i="1" s="1"/>
  <c r="AS118" i="1"/>
  <c r="AS155" i="1"/>
  <c r="AS81" i="1" s="1"/>
  <c r="AT233" i="1"/>
  <c r="AT231" i="1" s="1"/>
  <c r="AO80" i="1"/>
  <c r="BL80" i="1"/>
  <c r="BI78" i="1"/>
  <c r="BI219" i="1"/>
  <c r="BI221" i="1" s="1"/>
  <c r="BI92" i="1"/>
  <c r="BI145" i="1"/>
  <c r="BI146" i="1" s="1"/>
  <c r="BM80" i="1"/>
  <c r="BM233" i="1"/>
  <c r="BM231" i="1" s="1"/>
  <c r="BM155" i="1"/>
  <c r="BM81" i="1" s="1"/>
  <c r="BM118" i="1"/>
  <c r="AX233" i="1"/>
  <c r="AX231" i="1" s="1"/>
  <c r="BA80" i="1"/>
  <c r="BF233" i="1"/>
  <c r="BF231" i="1" s="1"/>
  <c r="BE118" i="1"/>
  <c r="BE155" i="1"/>
  <c r="BE81" i="1" s="1"/>
  <c r="BE233" i="1"/>
  <c r="BE231" i="1" s="1"/>
  <c r="S87" i="1"/>
  <c r="BF80" i="1"/>
  <c r="BC92" i="1"/>
  <c r="BF95" i="1" s="1"/>
  <c r="BC145" i="1"/>
  <c r="BC146" i="1" s="1"/>
  <c r="BC219" i="1"/>
  <c r="BC221" i="1" s="1"/>
  <c r="BC78" i="1"/>
  <c r="BO233" i="1"/>
  <c r="BO231" i="1" s="1"/>
  <c r="BO155" i="1"/>
  <c r="BO81" i="1" s="1"/>
  <c r="BP233" i="1"/>
  <c r="BP231" i="1" s="1"/>
  <c r="BO118" i="1"/>
  <c r="AI92" i="1"/>
  <c r="AL95" i="1" s="1"/>
  <c r="AI78" i="1"/>
  <c r="AL80" i="1"/>
  <c r="N87" i="1"/>
  <c r="AI233" i="1"/>
  <c r="AI231" i="1" s="1"/>
  <c r="AI219" i="1"/>
  <c r="AI221" i="1" s="1"/>
  <c r="AI225" i="1" s="1"/>
  <c r="AI239" i="1" s="1"/>
  <c r="AU118" i="1"/>
  <c r="AU233" i="1"/>
  <c r="AU231" i="1" s="1"/>
  <c r="AU155" i="1"/>
  <c r="AU81" i="1" s="1"/>
  <c r="AU80" i="1"/>
  <c r="AP233" i="1"/>
  <c r="AP231" i="1" s="1"/>
  <c r="AO118" i="1"/>
  <c r="AO155" i="1"/>
  <c r="AO81" i="1" s="1"/>
  <c r="AO233" i="1"/>
  <c r="AO231" i="1" s="1"/>
  <c r="AV233" i="1"/>
  <c r="AV231" i="1" s="1"/>
  <c r="AY80" i="1"/>
  <c r="BT80" i="1"/>
  <c r="BR78" i="1"/>
  <c r="BR219" i="1"/>
  <c r="BR221" i="1" s="1"/>
  <c r="BR92" i="1"/>
  <c r="BR80" i="1"/>
  <c r="V87" i="1"/>
  <c r="AW80" i="1"/>
  <c r="BV80" i="1"/>
  <c r="BO80" i="1"/>
  <c r="BN233" i="1"/>
  <c r="BN231" i="1" s="1"/>
  <c r="BU80" i="1"/>
  <c r="BX80" i="1"/>
  <c r="BW145" i="1"/>
  <c r="BW146" i="1" s="1"/>
  <c r="BY80" i="1"/>
  <c r="BW219" i="1"/>
  <c r="BW221" i="1" s="1"/>
  <c r="BW78" i="1"/>
  <c r="BZ80" i="1"/>
  <c r="BW92" i="1"/>
  <c r="BN78" i="1"/>
  <c r="BN92" i="1"/>
  <c r="BN219" i="1"/>
  <c r="BN221" i="1" s="1"/>
  <c r="BN80" i="1"/>
  <c r="U87" i="1"/>
  <c r="BP80" i="1"/>
  <c r="AV219" i="1"/>
  <c r="AV221" i="1" s="1"/>
  <c r="AV78" i="1"/>
  <c r="AV92" i="1"/>
  <c r="AV80" i="1"/>
  <c r="Q87" i="1"/>
  <c r="AX80" i="1"/>
  <c r="BT219" i="1"/>
  <c r="BT221" i="1" s="1"/>
  <c r="BT78" i="1"/>
  <c r="BT92" i="1"/>
  <c r="BV95" i="1" s="1"/>
  <c r="BR115" i="1" s="1"/>
  <c r="AX78" i="1"/>
  <c r="AX92" i="1"/>
  <c r="AX219" i="1"/>
  <c r="AX221" i="1" s="1"/>
  <c r="AZ80" i="1"/>
  <c r="BB92" i="1"/>
  <c r="BB78" i="1"/>
  <c r="BB219" i="1"/>
  <c r="BB221" i="1" s="1"/>
  <c r="BB80" i="1"/>
  <c r="R87" i="1"/>
  <c r="BD80" i="1"/>
  <c r="BE80" i="1"/>
  <c r="AQ145" i="1"/>
  <c r="AQ146" i="1" s="1"/>
  <c r="AQ219" i="1"/>
  <c r="AQ221" i="1" s="1"/>
  <c r="AQ78" i="1"/>
  <c r="AQ92" i="1"/>
  <c r="AS80" i="1"/>
  <c r="AR80" i="1"/>
  <c r="AT80" i="1"/>
  <c r="P87" i="1"/>
  <c r="BG78" i="1"/>
  <c r="BG92" i="1"/>
  <c r="BG145" i="1"/>
  <c r="BG146" i="1" s="1"/>
  <c r="BJ80" i="1"/>
  <c r="BH80" i="1"/>
  <c r="BG219" i="1"/>
  <c r="BG221" i="1" s="1"/>
  <c r="T87" i="1"/>
  <c r="AN78" i="1"/>
  <c r="AP80" i="1"/>
  <c r="AN92" i="1"/>
  <c r="AN219" i="1"/>
  <c r="AN221" i="1" s="1"/>
  <c r="AN80" i="1"/>
  <c r="O87" i="1"/>
  <c r="AN233" i="1"/>
  <c r="AN231" i="1" s="1"/>
  <c r="BT233" i="1"/>
  <c r="BT231" i="1" s="1"/>
  <c r="BS118" i="1"/>
  <c r="BS155" i="1"/>
  <c r="BS81" i="1" s="1"/>
  <c r="BS233" i="1"/>
  <c r="BS231" i="1" s="1"/>
  <c r="BS80" i="1"/>
  <c r="CS164" i="1"/>
  <c r="CT58" i="1"/>
  <c r="AD150" i="1"/>
  <c r="W85" i="1"/>
  <c r="BQ122" i="1" l="1"/>
  <c r="BQ121" i="1"/>
  <c r="BQ120" i="1"/>
  <c r="AW122" i="1"/>
  <c r="AW120" i="1"/>
  <c r="AW121" i="1"/>
  <c r="BA121" i="1"/>
  <c r="BA122" i="1"/>
  <c r="BA120" i="1"/>
  <c r="BM111" i="1"/>
  <c r="BM113" i="1"/>
  <c r="BM112" i="1"/>
  <c r="BK122" i="1"/>
  <c r="BK120" i="1"/>
  <c r="BK121" i="1"/>
  <c r="BU120" i="1"/>
  <c r="BU122" i="1"/>
  <c r="BU121" i="1"/>
  <c r="AU113" i="1"/>
  <c r="AU112" i="1"/>
  <c r="AQ115" i="1"/>
  <c r="AU111" i="1"/>
  <c r="AY120" i="1"/>
  <c r="AY121" i="1"/>
  <c r="AY122" i="1"/>
  <c r="BL95" i="1"/>
  <c r="BK95" i="1"/>
  <c r="BR95" i="1"/>
  <c r="BR112" i="1" s="1"/>
  <c r="BT95" i="1"/>
  <c r="BS95" i="1"/>
  <c r="AS121" i="1"/>
  <c r="AS122" i="1"/>
  <c r="AS120" i="1"/>
  <c r="BI118" i="1"/>
  <c r="BI155" i="1"/>
  <c r="BI81" i="1" s="1"/>
  <c r="BI233" i="1"/>
  <c r="BI231" i="1" s="1"/>
  <c r="BI80" i="1"/>
  <c r="BJ233" i="1"/>
  <c r="BJ231" i="1" s="1"/>
  <c r="AI236" i="1"/>
  <c r="AI237" i="1" s="1"/>
  <c r="BM121" i="1"/>
  <c r="BM122" i="1"/>
  <c r="BM120" i="1"/>
  <c r="BU95" i="1"/>
  <c r="BU111" i="1" s="1"/>
  <c r="BE120" i="1"/>
  <c r="BE122" i="1"/>
  <c r="BE121" i="1"/>
  <c r="BC233" i="1"/>
  <c r="BC231" i="1" s="1"/>
  <c r="BC155" i="1"/>
  <c r="BC81" i="1" s="1"/>
  <c r="BC118" i="1"/>
  <c r="BC80" i="1"/>
  <c r="BD233" i="1"/>
  <c r="BD231" i="1" s="1"/>
  <c r="BB115" i="1"/>
  <c r="BF111" i="1"/>
  <c r="BF113" i="1"/>
  <c r="BF112" i="1"/>
  <c r="BO120" i="1"/>
  <c r="BO121" i="1"/>
  <c r="BO122" i="1"/>
  <c r="AL111" i="1"/>
  <c r="AL112" i="1"/>
  <c r="AL113" i="1"/>
  <c r="AU121" i="1"/>
  <c r="AU122" i="1"/>
  <c r="AU120" i="1"/>
  <c r="AO122" i="1"/>
  <c r="AO120" i="1"/>
  <c r="AO121" i="1"/>
  <c r="BA95" i="1"/>
  <c r="AZ95" i="1"/>
  <c r="AY95" i="1"/>
  <c r="AY112" i="1" s="1"/>
  <c r="AX95" i="1"/>
  <c r="AV95" i="1"/>
  <c r="AW95" i="1"/>
  <c r="AT95" i="1"/>
  <c r="AR95" i="1"/>
  <c r="AS95" i="1"/>
  <c r="BQ95" i="1"/>
  <c r="BO95" i="1"/>
  <c r="BN95" i="1"/>
  <c r="BP95" i="1"/>
  <c r="AQ95" i="1"/>
  <c r="AN95" i="1"/>
  <c r="AP95" i="1"/>
  <c r="AO95" i="1"/>
  <c r="BJ95" i="1"/>
  <c r="BF115" i="1" s="1"/>
  <c r="BG95" i="1"/>
  <c r="BH95" i="1"/>
  <c r="BI95" i="1"/>
  <c r="BE95" i="1"/>
  <c r="BE112" i="1" s="1"/>
  <c r="BD95" i="1"/>
  <c r="BB95" i="1"/>
  <c r="BC95" i="1"/>
  <c r="BZ95" i="1"/>
  <c r="BX95" i="1"/>
  <c r="BY95" i="1"/>
  <c r="BW95" i="1"/>
  <c r="BG233" i="1"/>
  <c r="BG231" i="1" s="1"/>
  <c r="BG155" i="1"/>
  <c r="BG81" i="1" s="1"/>
  <c r="BG118" i="1"/>
  <c r="BG80" i="1"/>
  <c r="BH233" i="1"/>
  <c r="BH231" i="1" s="1"/>
  <c r="AQ155" i="1"/>
  <c r="AQ81" i="1" s="1"/>
  <c r="AQ233" i="1"/>
  <c r="AQ231" i="1" s="1"/>
  <c r="AQ118" i="1"/>
  <c r="AR233" i="1"/>
  <c r="AR231" i="1" s="1"/>
  <c r="AQ80" i="1"/>
  <c r="BW233" i="1"/>
  <c r="BW231" i="1" s="1"/>
  <c r="BX233" i="1"/>
  <c r="BX231" i="1" s="1"/>
  <c r="BW155" i="1"/>
  <c r="BW81" i="1" s="1"/>
  <c r="BW80" i="1"/>
  <c r="BW118" i="1"/>
  <c r="BV113" i="1"/>
  <c r="BV112" i="1"/>
  <c r="BV111" i="1"/>
  <c r="BS120" i="1"/>
  <c r="BS121" i="1"/>
  <c r="BS122" i="1"/>
  <c r="AC58" i="1"/>
  <c r="CT220" i="1"/>
  <c r="CT158" i="1"/>
  <c r="CS229" i="1"/>
  <c r="CS227" i="1" s="1"/>
  <c r="W86" i="1"/>
  <c r="BL111" i="1" l="1"/>
  <c r="BL112" i="1"/>
  <c r="BN115" i="1"/>
  <c r="BR111" i="1"/>
  <c r="BR113" i="1"/>
  <c r="BV96" i="1"/>
  <c r="BP115" i="1"/>
  <c r="BT113" i="1"/>
  <c r="BT111" i="1"/>
  <c r="BT112" i="1"/>
  <c r="BS113" i="1"/>
  <c r="BO115" i="1"/>
  <c r="BS112" i="1"/>
  <c r="BS111" i="1"/>
  <c r="BH115" i="1"/>
  <c r="BL113" i="1"/>
  <c r="BK111" i="1"/>
  <c r="BK112" i="1"/>
  <c r="BK113" i="1"/>
  <c r="BG115" i="1"/>
  <c r="BT96" i="1"/>
  <c r="BV115" i="1"/>
  <c r="BZ96" i="1"/>
  <c r="BY96" i="1"/>
  <c r="BI121" i="1"/>
  <c r="BI122" i="1"/>
  <c r="BI120" i="1"/>
  <c r="BQ115" i="1"/>
  <c r="BU113" i="1"/>
  <c r="BU112" i="1"/>
  <c r="BW111" i="1"/>
  <c r="BW96" i="1"/>
  <c r="BC121" i="1"/>
  <c r="BC120" i="1"/>
  <c r="BC122" i="1"/>
  <c r="AW115" i="1"/>
  <c r="BE96" i="1"/>
  <c r="BQ112" i="1"/>
  <c r="BM115" i="1"/>
  <c r="AQ112" i="1"/>
  <c r="AQ111" i="1"/>
  <c r="BU96" i="1"/>
  <c r="BA113" i="1"/>
  <c r="AX96" i="1"/>
  <c r="CD96" i="1"/>
  <c r="BZ113" i="1"/>
  <c r="BX112" i="1"/>
  <c r="BT115" i="1"/>
  <c r="BX113" i="1"/>
  <c r="CB96" i="1"/>
  <c r="BX111" i="1"/>
  <c r="AN113" i="1"/>
  <c r="AR96" i="1"/>
  <c r="AN112" i="1"/>
  <c r="AN111" i="1"/>
  <c r="BO111" i="1"/>
  <c r="BK115" i="1"/>
  <c r="BO112" i="1"/>
  <c r="BO96" i="1"/>
  <c r="BO113" i="1"/>
  <c r="AP115" i="1"/>
  <c r="CA96" i="1"/>
  <c r="BS115" i="1"/>
  <c r="BW113" i="1"/>
  <c r="BE113" i="1"/>
  <c r="BI96" i="1"/>
  <c r="BE111" i="1"/>
  <c r="BJ112" i="1"/>
  <c r="BJ96" i="1"/>
  <c r="BJ111" i="1"/>
  <c r="AU96" i="1"/>
  <c r="AQ96" i="1"/>
  <c r="AQ113" i="1"/>
  <c r="BQ111" i="1"/>
  <c r="BQ96" i="1"/>
  <c r="BQ113" i="1"/>
  <c r="AW111" i="1"/>
  <c r="AW112" i="1"/>
  <c r="AS115" i="1"/>
  <c r="BA96" i="1"/>
  <c r="AW113" i="1"/>
  <c r="AV115" i="1"/>
  <c r="AZ113" i="1"/>
  <c r="AZ112" i="1"/>
  <c r="BD96" i="1"/>
  <c r="AZ111" i="1"/>
  <c r="AZ115" i="1"/>
  <c r="BD111" i="1"/>
  <c r="BH96" i="1"/>
  <c r="BD113" i="1"/>
  <c r="BD112" i="1"/>
  <c r="AY113" i="1"/>
  <c r="AU115" i="1"/>
  <c r="BC96" i="1"/>
  <c r="AY96" i="1"/>
  <c r="AT112" i="1"/>
  <c r="BJ113" i="1"/>
  <c r="BW112" i="1"/>
  <c r="AM115" i="1"/>
  <c r="BS96" i="1"/>
  <c r="BC113" i="1"/>
  <c r="AY115" i="1"/>
  <c r="BG96" i="1"/>
  <c r="BC112" i="1"/>
  <c r="BC111" i="1"/>
  <c r="BM96" i="1"/>
  <c r="BI113" i="1"/>
  <c r="BI111" i="1"/>
  <c r="BI112" i="1"/>
  <c r="BE115" i="1"/>
  <c r="AO113" i="1"/>
  <c r="AO111" i="1"/>
  <c r="AS96" i="1"/>
  <c r="AO112" i="1"/>
  <c r="BP96" i="1"/>
  <c r="BL115" i="1"/>
  <c r="BP112" i="1"/>
  <c r="BP113" i="1"/>
  <c r="BP111" i="1"/>
  <c r="AS112" i="1"/>
  <c r="AO115" i="1"/>
  <c r="AS113" i="1"/>
  <c r="AS111" i="1"/>
  <c r="AW96" i="1"/>
  <c r="AV112" i="1"/>
  <c r="AV111" i="1"/>
  <c r="AZ96" i="1"/>
  <c r="AV113" i="1"/>
  <c r="AR115" i="1"/>
  <c r="BA111" i="1"/>
  <c r="BA112" i="1"/>
  <c r="BC115" i="1"/>
  <c r="BG111" i="1"/>
  <c r="BG112" i="1"/>
  <c r="BG113" i="1"/>
  <c r="BK96" i="1"/>
  <c r="AT113" i="1"/>
  <c r="AT111" i="1"/>
  <c r="AY111" i="1"/>
  <c r="BZ112" i="1"/>
  <c r="CC116" i="1" s="1"/>
  <c r="BA115" i="1"/>
  <c r="BN96" i="1"/>
  <c r="BZ111" i="1"/>
  <c r="CC96" i="1"/>
  <c r="BY113" i="1"/>
  <c r="BU115" i="1"/>
  <c r="BY112" i="1"/>
  <c r="CB116" i="1" s="1"/>
  <c r="BY111" i="1"/>
  <c r="AX115" i="1"/>
  <c r="BF96" i="1"/>
  <c r="BB113" i="1"/>
  <c r="BB112" i="1"/>
  <c r="BB111" i="1"/>
  <c r="BH113" i="1"/>
  <c r="BH111" i="1"/>
  <c r="BD115" i="1"/>
  <c r="BL96" i="1"/>
  <c r="BH112" i="1"/>
  <c r="AT96" i="1"/>
  <c r="AP113" i="1"/>
  <c r="AP96" i="1"/>
  <c r="AL115" i="1"/>
  <c r="AP112" i="1"/>
  <c r="AP111" i="1"/>
  <c r="BR96" i="1"/>
  <c r="BJ115" i="1"/>
  <c r="BN113" i="1"/>
  <c r="BN111" i="1"/>
  <c r="BN112" i="1"/>
  <c r="AN115" i="1"/>
  <c r="AR113" i="1"/>
  <c r="AR112" i="1"/>
  <c r="AR111" i="1"/>
  <c r="AV96" i="1"/>
  <c r="AX112" i="1"/>
  <c r="BB96" i="1"/>
  <c r="AX111" i="1"/>
  <c r="AT115" i="1"/>
  <c r="AX113" i="1"/>
  <c r="BX96" i="1"/>
  <c r="BW120" i="1"/>
  <c r="BW122" i="1"/>
  <c r="BW121" i="1"/>
  <c r="BG120" i="1"/>
  <c r="BG122" i="1"/>
  <c r="BG121" i="1"/>
  <c r="AQ121" i="1"/>
  <c r="AQ122" i="1"/>
  <c r="AQ120" i="1"/>
  <c r="AC220" i="1"/>
  <c r="AC158" i="1"/>
  <c r="AC160" i="1" s="1"/>
  <c r="AC59" i="1" s="1"/>
  <c r="CT160" i="1"/>
  <c r="AD151" i="1"/>
  <c r="AD154" i="1" s="1"/>
  <c r="AD275" i="1" s="1"/>
  <c r="AR135" i="1"/>
  <c r="W87" i="1"/>
  <c r="BT116" i="1" l="1"/>
  <c r="BH116" i="1"/>
  <c r="BM116" i="1"/>
  <c r="BG116" i="1"/>
  <c r="BN116" i="1"/>
  <c r="BB116" i="1"/>
  <c r="BI116" i="1"/>
  <c r="AW116" i="1"/>
  <c r="BL116" i="1"/>
  <c r="BY116" i="1"/>
  <c r="AZ116" i="1"/>
  <c r="AR116" i="1"/>
  <c r="AV116" i="1"/>
  <c r="BJ116" i="1"/>
  <c r="BE116" i="1"/>
  <c r="AS116" i="1"/>
  <c r="AU116" i="1"/>
  <c r="BA116" i="1"/>
  <c r="AT116" i="1"/>
  <c r="AQ116" i="1"/>
  <c r="AP116" i="1"/>
  <c r="AO116" i="1"/>
  <c r="BP116" i="1"/>
  <c r="BO116" i="1"/>
  <c r="AY116" i="1"/>
  <c r="AX116" i="1"/>
  <c r="CA116" i="1"/>
  <c r="BR116" i="1"/>
  <c r="BC116" i="1"/>
  <c r="BZ116" i="1"/>
  <c r="BF116" i="1"/>
  <c r="BS116" i="1"/>
  <c r="BD116" i="1"/>
  <c r="BK116" i="1"/>
  <c r="BQ116" i="1"/>
  <c r="BX116" i="1"/>
  <c r="BW116" i="1"/>
  <c r="BV116" i="1"/>
  <c r="BU116" i="1"/>
  <c r="CU58" i="1"/>
  <c r="CT164" i="1"/>
  <c r="AD232" i="1"/>
  <c r="AB164" i="1"/>
  <c r="AR136" i="1"/>
  <c r="AR139" i="1" s="1"/>
  <c r="AR137" i="1"/>
  <c r="AR140" i="1" s="1"/>
  <c r="CA253" i="1"/>
  <c r="CB253" i="1"/>
  <c r="W219" i="1"/>
  <c r="W221" i="1" s="1"/>
  <c r="BU253" i="1"/>
  <c r="CT229" i="1" l="1"/>
  <c r="CT227" i="1" s="1"/>
  <c r="CU220" i="1"/>
  <c r="CU158" i="1"/>
  <c r="AB229" i="1"/>
  <c r="AB227" i="1" s="1"/>
  <c r="AE150" i="1"/>
  <c r="CA115" i="1"/>
  <c r="CU160" i="1" l="1"/>
  <c r="CF115" i="1"/>
  <c r="CU164" i="1" l="1"/>
  <c r="CV58" i="1"/>
  <c r="AE151" i="1"/>
  <c r="AE154" i="1" s="1"/>
  <c r="AE275" i="1" s="1"/>
  <c r="CV220" i="1" l="1"/>
  <c r="CV158" i="1"/>
  <c r="CU229" i="1"/>
  <c r="CU227" i="1" s="1"/>
  <c r="AE232" i="1"/>
  <c r="AC164" i="1"/>
  <c r="W146" i="1"/>
  <c r="CV160" i="1" l="1"/>
  <c r="W80" i="1"/>
  <c r="AC229" i="1"/>
  <c r="AC227" i="1" s="1"/>
  <c r="X233" i="1"/>
  <c r="X231" i="1" s="1"/>
  <c r="W233" i="1"/>
  <c r="W231" i="1" s="1"/>
  <c r="W155" i="1"/>
  <c r="W81" i="1" s="1"/>
  <c r="W201" i="1"/>
  <c r="CW58" i="1" l="1"/>
  <c r="CV164" i="1"/>
  <c r="CV229" i="1" l="1"/>
  <c r="CV227" i="1" s="1"/>
  <c r="CW220" i="1"/>
  <c r="CW158" i="1"/>
  <c r="CW160" i="1" l="1"/>
  <c r="CW164" i="1" l="1"/>
  <c r="CX58" i="1"/>
  <c r="AD58" i="1" l="1"/>
  <c r="CX220" i="1"/>
  <c r="CX158" i="1"/>
  <c r="CW229" i="1"/>
  <c r="CW227" i="1" s="1"/>
  <c r="AD220" i="1" l="1"/>
  <c r="AD158" i="1"/>
  <c r="AD160" i="1" s="1"/>
  <c r="CX160" i="1"/>
  <c r="AD164" i="1" l="1"/>
  <c r="AD229" i="1" s="1"/>
  <c r="AD227" i="1" s="1"/>
  <c r="AD59" i="1"/>
  <c r="CX164" i="1"/>
  <c r="CY58" i="1"/>
  <c r="CY220" i="1" l="1"/>
  <c r="CY158" i="1"/>
  <c r="CX229" i="1"/>
  <c r="CX227" i="1" s="1"/>
  <c r="CY160" i="1" l="1"/>
  <c r="W206" i="1"/>
  <c r="CY164" i="1" l="1"/>
  <c r="CZ58" i="1"/>
  <c r="W209" i="1"/>
  <c r="W182" i="1"/>
  <c r="X223" i="1" s="1"/>
  <c r="CZ220" i="1" l="1"/>
  <c r="CZ158" i="1"/>
  <c r="CY229" i="1"/>
  <c r="CY227" i="1" s="1"/>
  <c r="W211" i="1"/>
  <c r="W210" i="1" s="1"/>
  <c r="W223" i="1"/>
  <c r="W174" i="1"/>
  <c r="X222" i="1" s="1"/>
  <c r="X224" i="1" s="1"/>
  <c r="X225" i="1" s="1"/>
  <c r="X239" i="1" s="1"/>
  <c r="W205" i="1"/>
  <c r="CZ160" i="1" l="1"/>
  <c r="W208" i="1"/>
  <c r="W183" i="1"/>
  <c r="W222" i="1"/>
  <c r="W224" i="1" s="1"/>
  <c r="W225" i="1" s="1"/>
  <c r="CZ164" i="1" l="1"/>
  <c r="CZ229" i="1" s="1"/>
  <c r="CZ227" i="1" s="1"/>
  <c r="DA58" i="1"/>
  <c r="W207" i="1"/>
  <c r="W212" i="1"/>
  <c r="W236" i="1"/>
  <c r="W239" i="1"/>
  <c r="DA220" i="1" l="1"/>
  <c r="DA158" i="1"/>
  <c r="W215" i="1"/>
  <c r="W216" i="1" s="1"/>
  <c r="X215" i="1"/>
  <c r="X216" i="1" s="1"/>
  <c r="DA160" i="1" l="1"/>
  <c r="W187" i="1"/>
  <c r="X235" i="1" l="1"/>
  <c r="X236" i="1" s="1"/>
  <c r="X237" i="1" s="1"/>
  <c r="W272" i="1"/>
  <c r="W274" i="1"/>
  <c r="W270" i="1"/>
  <c r="DA164" i="1"/>
  <c r="DA229" i="1" s="1"/>
  <c r="DA227" i="1" s="1"/>
  <c r="DB58" i="1"/>
  <c r="W194" i="1"/>
  <c r="W135" i="1" s="1"/>
  <c r="W191" i="1"/>
  <c r="W237" i="1"/>
  <c r="AE58" i="1" l="1"/>
  <c r="AE220" i="1" s="1"/>
  <c r="DB220" i="1"/>
  <c r="DB158" i="1"/>
  <c r="W192" i="1"/>
  <c r="DB160" i="1" l="1"/>
  <c r="DB164" i="1" s="1"/>
  <c r="DB229" i="1" s="1"/>
  <c r="DB227" i="1" s="1"/>
  <c r="AE158" i="1"/>
  <c r="AE160" i="1" s="1"/>
  <c r="C111" i="2"/>
  <c r="C113" i="2"/>
  <c r="C112" i="2"/>
  <c r="AE164" i="1" l="1"/>
  <c r="AE229" i="1" s="1"/>
  <c r="AE227" i="1" s="1"/>
  <c r="AE59" i="1"/>
  <c r="B99" i="1"/>
  <c r="B100" i="1"/>
  <c r="AK205" i="1" l="1"/>
  <c r="AK170" i="1" s="1"/>
  <c r="AM170" i="1" l="1"/>
  <c r="AO170" i="1" l="1"/>
  <c r="AQ170" i="1" l="1"/>
  <c r="AS170" i="1" l="1"/>
  <c r="AU170" i="1" l="1"/>
  <c r="AW170" i="1" l="1"/>
  <c r="AY170" i="1" l="1"/>
  <c r="BA170" i="1" l="1"/>
  <c r="BC170" i="1" l="1"/>
  <c r="BE170" i="1" l="1"/>
  <c r="BG170" i="1" l="1"/>
  <c r="BI170" i="1" l="1"/>
  <c r="BK170" i="1" l="1"/>
  <c r="BM170" i="1" l="1"/>
  <c r="BO170" i="1" l="1"/>
  <c r="BQ170" i="1" l="1"/>
  <c r="BS170" i="1" l="1"/>
  <c r="BU170" i="1" l="1"/>
  <c r="BW170" i="1" l="1"/>
  <c r="BY170" i="1" l="1"/>
  <c r="AK171" i="1" l="1"/>
  <c r="AK174" i="1" s="1"/>
  <c r="AL222" i="1" l="1"/>
  <c r="AK222" i="1"/>
  <c r="AK208" i="1"/>
  <c r="AM171" i="1"/>
  <c r="AM174" i="1" s="1"/>
  <c r="AM208" i="1" l="1"/>
  <c r="AM207" i="1" s="1"/>
  <c r="AN222" i="1"/>
  <c r="AM222" i="1"/>
  <c r="AJ207" i="1"/>
  <c r="AK207" i="1"/>
  <c r="AO171" i="1" l="1"/>
  <c r="AO174" i="1" s="1"/>
  <c r="AP222" i="1" l="1"/>
  <c r="AO208" i="1"/>
  <c r="AO207" i="1" s="1"/>
  <c r="AO222" i="1"/>
  <c r="AQ171" i="1" l="1"/>
  <c r="AQ174" i="1" s="1"/>
  <c r="AQ208" i="1" l="1"/>
  <c r="AQ207" i="1" s="1"/>
  <c r="AR222" i="1"/>
  <c r="AQ222" i="1"/>
  <c r="AS171" i="1" l="1"/>
  <c r="AS174" i="1" s="1"/>
  <c r="AT222" i="1" l="1"/>
  <c r="AS208" i="1"/>
  <c r="AS207" i="1" s="1"/>
  <c r="AS222" i="1"/>
  <c r="AU171" i="1" l="1"/>
  <c r="AU174" i="1" s="1"/>
  <c r="AU208" i="1" l="1"/>
  <c r="AU207" i="1" s="1"/>
  <c r="AV222" i="1"/>
  <c r="AU222" i="1"/>
  <c r="AW171" i="1" l="1"/>
  <c r="AW174" i="1" s="1"/>
  <c r="AW208" i="1" l="1"/>
  <c r="AW207" i="1" s="1"/>
  <c r="AX222" i="1"/>
  <c r="AW222" i="1"/>
  <c r="AY171" i="1" l="1"/>
  <c r="AY174" i="1" s="1"/>
  <c r="AY208" i="1" l="1"/>
  <c r="AY207" i="1" s="1"/>
  <c r="AZ222" i="1"/>
  <c r="AY222" i="1"/>
  <c r="BA171" i="1" l="1"/>
  <c r="BA174" i="1" s="1"/>
  <c r="BB222" i="1" l="1"/>
  <c r="BA208" i="1"/>
  <c r="BA207" i="1" s="1"/>
  <c r="BA222" i="1"/>
  <c r="BC171" i="1" l="1"/>
  <c r="BC174" i="1" s="1"/>
  <c r="BD222" i="1" l="1"/>
  <c r="BC208" i="1"/>
  <c r="BC207" i="1" s="1"/>
  <c r="BC222" i="1"/>
  <c r="BE171" i="1" l="1"/>
  <c r="BE174" i="1" s="1"/>
  <c r="BF222" i="1" l="1"/>
  <c r="BE208" i="1"/>
  <c r="BE207" i="1" s="1"/>
  <c r="BE222" i="1"/>
  <c r="BG171" i="1" l="1"/>
  <c r="BG174" i="1" s="1"/>
  <c r="BG208" i="1" l="1"/>
  <c r="BG207" i="1" s="1"/>
  <c r="BH222" i="1"/>
  <c r="BG222" i="1"/>
  <c r="BI171" i="1" l="1"/>
  <c r="BI174" i="1" s="1"/>
  <c r="BJ222" i="1" l="1"/>
  <c r="BI208" i="1"/>
  <c r="BI207" i="1" s="1"/>
  <c r="BI222" i="1"/>
  <c r="BK171" i="1" l="1"/>
  <c r="BK174" i="1" s="1"/>
  <c r="BL222" i="1" l="1"/>
  <c r="BK208" i="1"/>
  <c r="BK207" i="1" s="1"/>
  <c r="BK222" i="1"/>
  <c r="BM171" i="1" l="1"/>
  <c r="BM174" i="1" s="1"/>
  <c r="BM208" i="1" l="1"/>
  <c r="BM207" i="1" s="1"/>
  <c r="BN222" i="1"/>
  <c r="BM222" i="1"/>
  <c r="BO171" i="1" l="1"/>
  <c r="BO174" i="1" s="1"/>
  <c r="BO208" i="1" l="1"/>
  <c r="BO207" i="1" s="1"/>
  <c r="BP222" i="1"/>
  <c r="BO222" i="1"/>
  <c r="BQ171" i="1" l="1"/>
  <c r="BQ174" i="1" s="1"/>
  <c r="BR222" i="1" l="1"/>
  <c r="BQ208" i="1"/>
  <c r="BQ207" i="1" s="1"/>
  <c r="BQ222" i="1"/>
  <c r="BS171" i="1" l="1"/>
  <c r="BS174" i="1" s="1"/>
  <c r="BT222" i="1" l="1"/>
  <c r="BS208" i="1"/>
  <c r="BS207" i="1" s="1"/>
  <c r="BS222" i="1"/>
  <c r="BU171" i="1" l="1"/>
  <c r="BU174" i="1" s="1"/>
  <c r="BU208" i="1" l="1"/>
  <c r="BU207" i="1" s="1"/>
  <c r="BV222" i="1"/>
  <c r="BU222" i="1"/>
  <c r="BW171" i="1" l="1"/>
  <c r="BW174" i="1" s="1"/>
  <c r="BW208" i="1" l="1"/>
  <c r="BW207" i="1" s="1"/>
  <c r="BX222" i="1"/>
  <c r="BW222" i="1"/>
  <c r="BY171" i="1" l="1"/>
  <c r="BY174" i="1" s="1"/>
  <c r="BZ222" i="1" l="1"/>
  <c r="BY208" i="1"/>
  <c r="BY207" i="1" s="1"/>
  <c r="BY222" i="1"/>
  <c r="AK209" i="1" l="1"/>
  <c r="AK179" i="1" s="1"/>
  <c r="AK182" i="1" s="1"/>
  <c r="AK183" i="1" l="1"/>
  <c r="AK211" i="1"/>
  <c r="AL223" i="1"/>
  <c r="AL224" i="1" s="1"/>
  <c r="AL225" i="1" s="1"/>
  <c r="AL239" i="1" s="1"/>
  <c r="AK223" i="1"/>
  <c r="AK224" i="1" s="1"/>
  <c r="AK225" i="1" s="1"/>
  <c r="AM179" i="1"/>
  <c r="AM182" i="1" s="1"/>
  <c r="AK239" i="1" l="1"/>
  <c r="AK236" i="1"/>
  <c r="AK186" i="1" s="1"/>
  <c r="AK187" i="1" s="1"/>
  <c r="AK191" i="1" s="1"/>
  <c r="AK192" i="1" s="1"/>
  <c r="AN223" i="1"/>
  <c r="AN224" i="1" s="1"/>
  <c r="AN225" i="1" s="1"/>
  <c r="AN239" i="1" s="1"/>
  <c r="AM211" i="1"/>
  <c r="AM210" i="1" s="1"/>
  <c r="AM223" i="1"/>
  <c r="AM224" i="1" s="1"/>
  <c r="AM225" i="1" s="1"/>
  <c r="AM183" i="1"/>
  <c r="AJ210" i="1"/>
  <c r="AJ212" i="1"/>
  <c r="AN215" i="1" s="1"/>
  <c r="AK210" i="1"/>
  <c r="AK212" i="1"/>
  <c r="AO179" i="1"/>
  <c r="AO182" i="1" s="1"/>
  <c r="AM212" i="1" l="1"/>
  <c r="AO211" i="1"/>
  <c r="AO210" i="1" s="1"/>
  <c r="AP223" i="1"/>
  <c r="AP224" i="1" s="1"/>
  <c r="AP225" i="1" s="1"/>
  <c r="AP239" i="1" s="1"/>
  <c r="AO223" i="1"/>
  <c r="AO224" i="1" s="1"/>
  <c r="AO225" i="1" s="1"/>
  <c r="AM239" i="1"/>
  <c r="AM236" i="1"/>
  <c r="AO183" i="1"/>
  <c r="AL235" i="1" l="1"/>
  <c r="AL236" i="1" s="1"/>
  <c r="AL237" i="1" s="1"/>
  <c r="AK237" i="1"/>
  <c r="AO212" i="1"/>
  <c r="AO215" i="1" s="1"/>
  <c r="AO239" i="1"/>
  <c r="AO236" i="1"/>
  <c r="AQ179" i="1"/>
  <c r="AQ182" i="1" s="1"/>
  <c r="AK194" i="1"/>
  <c r="AL63" i="1" s="1"/>
  <c r="AM186" i="1"/>
  <c r="AM187" i="1" s="1"/>
  <c r="AM191" i="1" s="1"/>
  <c r="AN235" i="1" l="1"/>
  <c r="AN236" i="1" s="1"/>
  <c r="AN237" i="1" s="1"/>
  <c r="AM274" i="1"/>
  <c r="AM272" i="1"/>
  <c r="AM270" i="1"/>
  <c r="AQ211" i="1"/>
  <c r="AQ210" i="1" s="1"/>
  <c r="AR223" i="1"/>
  <c r="AR224" i="1" s="1"/>
  <c r="AR225" i="1" s="1"/>
  <c r="AR239" i="1" s="1"/>
  <c r="AQ223" i="1"/>
  <c r="AQ224" i="1" s="1"/>
  <c r="AQ225" i="1" s="1"/>
  <c r="AM237" i="1"/>
  <c r="AQ183" i="1"/>
  <c r="AO186" i="1"/>
  <c r="AO187" i="1" s="1"/>
  <c r="AM194" i="1"/>
  <c r="AO272" i="1" l="1"/>
  <c r="AO274" i="1"/>
  <c r="AO270" i="1"/>
  <c r="AM135" i="1"/>
  <c r="AM136" i="1" s="1"/>
  <c r="AM139" i="1" s="1"/>
  <c r="AN63" i="1"/>
  <c r="AQ212" i="1"/>
  <c r="AQ215" i="1" s="1"/>
  <c r="AQ239" i="1"/>
  <c r="AQ236" i="1"/>
  <c r="AP235" i="1"/>
  <c r="AP236" i="1" s="1"/>
  <c r="AP237" i="1" s="1"/>
  <c r="AO237" i="1"/>
  <c r="AS179" i="1"/>
  <c r="AS182" i="1" s="1"/>
  <c r="AO194" i="1"/>
  <c r="AO191" i="1"/>
  <c r="AM192" i="1"/>
  <c r="AM137" i="1" l="1"/>
  <c r="AM140" i="1" s="1"/>
  <c r="AO135" i="1"/>
  <c r="AO137" i="1" s="1"/>
  <c r="AO140" i="1" s="1"/>
  <c r="AP63" i="1"/>
  <c r="AS211" i="1"/>
  <c r="AS210" i="1" s="1"/>
  <c r="AT223" i="1"/>
  <c r="AT224" i="1" s="1"/>
  <c r="AT225" i="1" s="1"/>
  <c r="AT239" i="1" s="1"/>
  <c r="AS223" i="1"/>
  <c r="AS224" i="1" s="1"/>
  <c r="AS225" i="1" s="1"/>
  <c r="AO192" i="1"/>
  <c r="AS183" i="1"/>
  <c r="AQ186" i="1"/>
  <c r="AQ187" i="1" s="1"/>
  <c r="AQ272" i="1" l="1"/>
  <c r="AQ274" i="1"/>
  <c r="AQ270" i="1"/>
  <c r="AO136" i="1"/>
  <c r="AO139" i="1" s="1"/>
  <c r="AS212" i="1"/>
  <c r="AS215" i="1" s="1"/>
  <c r="AS239" i="1"/>
  <c r="AS236" i="1"/>
  <c r="AR235" i="1"/>
  <c r="AR236" i="1" s="1"/>
  <c r="AR237" i="1" s="1"/>
  <c r="AQ237" i="1"/>
  <c r="AQ191" i="1"/>
  <c r="AQ194" i="1"/>
  <c r="AU179" i="1"/>
  <c r="AU182" i="1" s="1"/>
  <c r="AQ135" i="1" l="1"/>
  <c r="AQ136" i="1" s="1"/>
  <c r="AQ139" i="1" s="1"/>
  <c r="AR63" i="1"/>
  <c r="AU211" i="1"/>
  <c r="AU210" i="1" s="1"/>
  <c r="AV223" i="1"/>
  <c r="AV224" i="1" s="1"/>
  <c r="AV225" i="1" s="1"/>
  <c r="AV239" i="1" s="1"/>
  <c r="AU223" i="1"/>
  <c r="AU224" i="1" s="1"/>
  <c r="AU225" i="1" s="1"/>
  <c r="AU183" i="1"/>
  <c r="AS186" i="1"/>
  <c r="AS187" i="1" s="1"/>
  <c r="AQ192" i="1"/>
  <c r="AS274" i="1" l="1"/>
  <c r="AS272" i="1"/>
  <c r="AS270" i="1"/>
  <c r="AQ137" i="1"/>
  <c r="AQ140" i="1" s="1"/>
  <c r="AU212" i="1"/>
  <c r="AU215" i="1" s="1"/>
  <c r="AU239" i="1"/>
  <c r="AU236" i="1"/>
  <c r="AT235" i="1"/>
  <c r="AT236" i="1" s="1"/>
  <c r="AT237" i="1" s="1"/>
  <c r="AS237" i="1"/>
  <c r="AS194" i="1"/>
  <c r="AS191" i="1"/>
  <c r="AW179" i="1"/>
  <c r="AW182" i="1" s="1"/>
  <c r="AS135" i="1" l="1"/>
  <c r="AS136" i="1" s="1"/>
  <c r="AS139" i="1" s="1"/>
  <c r="AT63" i="1"/>
  <c r="AW211" i="1"/>
  <c r="AW212" i="1" s="1"/>
  <c r="AW215" i="1" s="1"/>
  <c r="AX223" i="1"/>
  <c r="AX224" i="1" s="1"/>
  <c r="AX225" i="1" s="1"/>
  <c r="AX239" i="1" s="1"/>
  <c r="AW223" i="1"/>
  <c r="AW224" i="1" s="1"/>
  <c r="AW225" i="1" s="1"/>
  <c r="AU186" i="1"/>
  <c r="AU187" i="1" s="1"/>
  <c r="AS192" i="1"/>
  <c r="AW183" i="1"/>
  <c r="AU274" i="1" l="1"/>
  <c r="AU272" i="1"/>
  <c r="AU270" i="1"/>
  <c r="AS137" i="1"/>
  <c r="AS140" i="1" s="1"/>
  <c r="AW210" i="1"/>
  <c r="AW239" i="1"/>
  <c r="AW236" i="1"/>
  <c r="AV235" i="1"/>
  <c r="AV236" i="1" s="1"/>
  <c r="AV237" i="1" s="1"/>
  <c r="AU237" i="1"/>
  <c r="AU194" i="1"/>
  <c r="AU191" i="1"/>
  <c r="AY179" i="1"/>
  <c r="AY182" i="1" s="1"/>
  <c r="AU135" i="1" l="1"/>
  <c r="AU137" i="1" s="1"/>
  <c r="AU140" i="1" s="1"/>
  <c r="AV63" i="1"/>
  <c r="AY211" i="1"/>
  <c r="AY210" i="1" s="1"/>
  <c r="AZ223" i="1"/>
  <c r="AZ224" i="1" s="1"/>
  <c r="AZ225" i="1" s="1"/>
  <c r="AZ239" i="1" s="1"/>
  <c r="AY223" i="1"/>
  <c r="AY224" i="1" s="1"/>
  <c r="AY225" i="1" s="1"/>
  <c r="AW186" i="1"/>
  <c r="AW187" i="1" s="1"/>
  <c r="AY183" i="1"/>
  <c r="AU192" i="1"/>
  <c r="AW272" i="1" l="1"/>
  <c r="AW274" i="1"/>
  <c r="AW270" i="1"/>
  <c r="AU136" i="1"/>
  <c r="AU139" i="1" s="1"/>
  <c r="AY212" i="1"/>
  <c r="AY215" i="1" s="1"/>
  <c r="AY239" i="1"/>
  <c r="AY236" i="1"/>
  <c r="AX235" i="1"/>
  <c r="AX236" i="1" s="1"/>
  <c r="AX237" i="1" s="1"/>
  <c r="AW237" i="1"/>
  <c r="BA179" i="1"/>
  <c r="BA182" i="1" s="1"/>
  <c r="AW191" i="1"/>
  <c r="AW194" i="1"/>
  <c r="AW135" i="1" l="1"/>
  <c r="AW137" i="1" s="1"/>
  <c r="AW140" i="1" s="1"/>
  <c r="AX63" i="1"/>
  <c r="BB223" i="1"/>
  <c r="BB224" i="1" s="1"/>
  <c r="BB225" i="1" s="1"/>
  <c r="BB239" i="1" s="1"/>
  <c r="BA211" i="1"/>
  <c r="BA210" i="1" s="1"/>
  <c r="BA223" i="1"/>
  <c r="BA224" i="1" s="1"/>
  <c r="BA225" i="1" s="1"/>
  <c r="AW192" i="1"/>
  <c r="BA183" i="1"/>
  <c r="AY186" i="1"/>
  <c r="AY187" i="1" s="1"/>
  <c r="AY272" i="1" l="1"/>
  <c r="AY274" i="1"/>
  <c r="AY270" i="1"/>
  <c r="AW136" i="1"/>
  <c r="AW139" i="1" s="1"/>
  <c r="BA212" i="1"/>
  <c r="BA215" i="1" s="1"/>
  <c r="BA239" i="1"/>
  <c r="BA236" i="1"/>
  <c r="AZ235" i="1"/>
  <c r="AZ236" i="1" s="1"/>
  <c r="AZ237" i="1" s="1"/>
  <c r="AY237" i="1"/>
  <c r="AY191" i="1"/>
  <c r="AY194" i="1"/>
  <c r="BC179" i="1"/>
  <c r="BC182" i="1" s="1"/>
  <c r="AY135" i="1" l="1"/>
  <c r="AY137" i="1" s="1"/>
  <c r="AY140" i="1" s="1"/>
  <c r="AZ63" i="1"/>
  <c r="BC211" i="1"/>
  <c r="BC210" i="1" s="1"/>
  <c r="BD223" i="1"/>
  <c r="BD224" i="1" s="1"/>
  <c r="BD225" i="1" s="1"/>
  <c r="BD239" i="1" s="1"/>
  <c r="BC223" i="1"/>
  <c r="BC224" i="1" s="1"/>
  <c r="BC225" i="1" s="1"/>
  <c r="AY192" i="1"/>
  <c r="BC183" i="1"/>
  <c r="BA186" i="1"/>
  <c r="BA187" i="1" s="1"/>
  <c r="BA274" i="1" l="1"/>
  <c r="BA272" i="1"/>
  <c r="BA270" i="1"/>
  <c r="AY136" i="1"/>
  <c r="AY139" i="1" s="1"/>
  <c r="BC212" i="1"/>
  <c r="BC215" i="1" s="1"/>
  <c r="BC239" i="1"/>
  <c r="BC236" i="1"/>
  <c r="BB235" i="1"/>
  <c r="BB236" i="1" s="1"/>
  <c r="BB237" i="1" s="1"/>
  <c r="BA237" i="1"/>
  <c r="BE179" i="1"/>
  <c r="BE182" i="1" s="1"/>
  <c r="BA194" i="1"/>
  <c r="BA191" i="1"/>
  <c r="BA135" i="1" l="1"/>
  <c r="BA136" i="1" s="1"/>
  <c r="BA139" i="1" s="1"/>
  <c r="BB63" i="1"/>
  <c r="BE211" i="1"/>
  <c r="BE210" i="1" s="1"/>
  <c r="BF223" i="1"/>
  <c r="BF224" i="1" s="1"/>
  <c r="BF225" i="1" s="1"/>
  <c r="BF239" i="1" s="1"/>
  <c r="BE223" i="1"/>
  <c r="BE224" i="1" s="1"/>
  <c r="BE225" i="1" s="1"/>
  <c r="BC186" i="1"/>
  <c r="BC187" i="1" s="1"/>
  <c r="BA192" i="1"/>
  <c r="BE183" i="1"/>
  <c r="BC274" i="1" l="1"/>
  <c r="BC272" i="1"/>
  <c r="BC270" i="1"/>
  <c r="BA137" i="1"/>
  <c r="BA140" i="1" s="1"/>
  <c r="BE212" i="1"/>
  <c r="BE215" i="1" s="1"/>
  <c r="BE239" i="1"/>
  <c r="BE236" i="1"/>
  <c r="BD235" i="1"/>
  <c r="BD236" i="1" s="1"/>
  <c r="BD237" i="1" s="1"/>
  <c r="BC237" i="1"/>
  <c r="BG179" i="1"/>
  <c r="BG182" i="1" s="1"/>
  <c r="BC191" i="1"/>
  <c r="BC194" i="1"/>
  <c r="BC135" i="1" l="1"/>
  <c r="BC136" i="1" s="1"/>
  <c r="BC139" i="1" s="1"/>
  <c r="BD63" i="1"/>
  <c r="BG211" i="1"/>
  <c r="BG212" i="1" s="1"/>
  <c r="BG215" i="1" s="1"/>
  <c r="BH223" i="1"/>
  <c r="BH224" i="1" s="1"/>
  <c r="BH225" i="1" s="1"/>
  <c r="BH239" i="1" s="1"/>
  <c r="BG223" i="1"/>
  <c r="BG224" i="1" s="1"/>
  <c r="BG225" i="1" s="1"/>
  <c r="BC192" i="1"/>
  <c r="BE186" i="1"/>
  <c r="BE187" i="1" s="1"/>
  <c r="BG183" i="1"/>
  <c r="BE272" i="1" l="1"/>
  <c r="BE274" i="1"/>
  <c r="BE270" i="1"/>
  <c r="BC137" i="1"/>
  <c r="BC140" i="1" s="1"/>
  <c r="BG210" i="1"/>
  <c r="BG239" i="1"/>
  <c r="BG236" i="1"/>
  <c r="BF235" i="1"/>
  <c r="BF236" i="1" s="1"/>
  <c r="BF237" i="1" s="1"/>
  <c r="BE237" i="1"/>
  <c r="BE194" i="1"/>
  <c r="BE191" i="1"/>
  <c r="BI179" i="1"/>
  <c r="BI182" i="1" s="1"/>
  <c r="BE135" i="1" l="1"/>
  <c r="BE136" i="1" s="1"/>
  <c r="BE139" i="1" s="1"/>
  <c r="BF63" i="1"/>
  <c r="BI211" i="1"/>
  <c r="BI210" i="1" s="1"/>
  <c r="BJ223" i="1"/>
  <c r="BJ224" i="1" s="1"/>
  <c r="BJ225" i="1" s="1"/>
  <c r="BJ239" i="1" s="1"/>
  <c r="BI223" i="1"/>
  <c r="BI224" i="1" s="1"/>
  <c r="BI225" i="1" s="1"/>
  <c r="BE192" i="1"/>
  <c r="BG186" i="1"/>
  <c r="BG187" i="1" s="1"/>
  <c r="BI183" i="1"/>
  <c r="BG272" i="1" l="1"/>
  <c r="BG274" i="1"/>
  <c r="BG270" i="1"/>
  <c r="BE137" i="1"/>
  <c r="BE140" i="1" s="1"/>
  <c r="BI212" i="1"/>
  <c r="BI215" i="1" s="1"/>
  <c r="BI239" i="1"/>
  <c r="BI236" i="1"/>
  <c r="BH235" i="1"/>
  <c r="BH236" i="1" s="1"/>
  <c r="BH237" i="1" s="1"/>
  <c r="BG237" i="1"/>
  <c r="BG191" i="1"/>
  <c r="BG194" i="1"/>
  <c r="BK179" i="1"/>
  <c r="BK182" i="1" s="1"/>
  <c r="BG135" i="1" l="1"/>
  <c r="BG136" i="1" s="1"/>
  <c r="BG139" i="1" s="1"/>
  <c r="BH63" i="1"/>
  <c r="BL223" i="1"/>
  <c r="BL224" i="1" s="1"/>
  <c r="BL225" i="1" s="1"/>
  <c r="BL239" i="1" s="1"/>
  <c r="BK211" i="1"/>
  <c r="BK210" i="1" s="1"/>
  <c r="BK223" i="1"/>
  <c r="BK224" i="1" s="1"/>
  <c r="BK225" i="1" s="1"/>
  <c r="BK183" i="1"/>
  <c r="BG192" i="1"/>
  <c r="BI186" i="1"/>
  <c r="BI187" i="1" s="1"/>
  <c r="BI274" i="1" l="1"/>
  <c r="BI272" i="1"/>
  <c r="BI270" i="1"/>
  <c r="BG137" i="1"/>
  <c r="BG140" i="1" s="1"/>
  <c r="BK212" i="1"/>
  <c r="BK215" i="1" s="1"/>
  <c r="BK239" i="1"/>
  <c r="BK236" i="1"/>
  <c r="BJ235" i="1"/>
  <c r="BJ236" i="1" s="1"/>
  <c r="BJ237" i="1" s="1"/>
  <c r="BI237" i="1"/>
  <c r="BI194" i="1"/>
  <c r="BI191" i="1"/>
  <c r="BM179" i="1"/>
  <c r="BM182" i="1" s="1"/>
  <c r="BI135" i="1" l="1"/>
  <c r="BI137" i="1" s="1"/>
  <c r="BI140" i="1" s="1"/>
  <c r="BJ63" i="1"/>
  <c r="BM211" i="1"/>
  <c r="BM210" i="1" s="1"/>
  <c r="BN223" i="1"/>
  <c r="BN224" i="1" s="1"/>
  <c r="BN225" i="1" s="1"/>
  <c r="BN239" i="1" s="1"/>
  <c r="BM223" i="1"/>
  <c r="BM224" i="1" s="1"/>
  <c r="BM225" i="1" s="1"/>
  <c r="BM183" i="1"/>
  <c r="BI192" i="1"/>
  <c r="BK186" i="1"/>
  <c r="BK187" i="1" s="1"/>
  <c r="BK274" i="1" l="1"/>
  <c r="BK272" i="1"/>
  <c r="BK270" i="1"/>
  <c r="BI136" i="1"/>
  <c r="BI139" i="1" s="1"/>
  <c r="BM212" i="1"/>
  <c r="BM215" i="1" s="1"/>
  <c r="BM239" i="1"/>
  <c r="BM236" i="1"/>
  <c r="BL235" i="1"/>
  <c r="BL236" i="1" s="1"/>
  <c r="BL237" i="1" s="1"/>
  <c r="BK237" i="1"/>
  <c r="BK194" i="1"/>
  <c r="BK191" i="1"/>
  <c r="BO179" i="1"/>
  <c r="BO182" i="1" s="1"/>
  <c r="BK135" i="1" l="1"/>
  <c r="BK137" i="1" s="1"/>
  <c r="BK140" i="1" s="1"/>
  <c r="BL63" i="1"/>
  <c r="BO211" i="1"/>
  <c r="BO210" i="1" s="1"/>
  <c r="BP223" i="1"/>
  <c r="BP224" i="1" s="1"/>
  <c r="BP225" i="1" s="1"/>
  <c r="BP239" i="1" s="1"/>
  <c r="BO223" i="1"/>
  <c r="BO224" i="1" s="1"/>
  <c r="BO225" i="1" s="1"/>
  <c r="BM186" i="1"/>
  <c r="BM187" i="1" s="1"/>
  <c r="BK192" i="1"/>
  <c r="BO183" i="1"/>
  <c r="BM272" i="1" l="1"/>
  <c r="BM274" i="1"/>
  <c r="BM270" i="1"/>
  <c r="BK136" i="1"/>
  <c r="BK139" i="1" s="1"/>
  <c r="BO212" i="1"/>
  <c r="BO215" i="1" s="1"/>
  <c r="BO239" i="1"/>
  <c r="BO236" i="1"/>
  <c r="BN235" i="1"/>
  <c r="BN236" i="1" s="1"/>
  <c r="BN237" i="1" s="1"/>
  <c r="BM237" i="1"/>
  <c r="BM191" i="1"/>
  <c r="BM194" i="1"/>
  <c r="BQ179" i="1"/>
  <c r="BQ182" i="1" s="1"/>
  <c r="BM135" i="1" l="1"/>
  <c r="BM136" i="1" s="1"/>
  <c r="BM139" i="1" s="1"/>
  <c r="BN63" i="1"/>
  <c r="BQ211" i="1"/>
  <c r="BQ210" i="1" s="1"/>
  <c r="BR223" i="1"/>
  <c r="BR224" i="1" s="1"/>
  <c r="BR225" i="1" s="1"/>
  <c r="BR239" i="1" s="1"/>
  <c r="BQ223" i="1"/>
  <c r="BQ224" i="1" s="1"/>
  <c r="BQ225" i="1" s="1"/>
  <c r="BO186" i="1"/>
  <c r="BO187" i="1" s="1"/>
  <c r="BQ183" i="1"/>
  <c r="BM192" i="1"/>
  <c r="BO272" i="1" l="1"/>
  <c r="BO274" i="1"/>
  <c r="BO270" i="1"/>
  <c r="BM137" i="1"/>
  <c r="BM140" i="1" s="1"/>
  <c r="BQ212" i="1"/>
  <c r="BQ215" i="1" s="1"/>
  <c r="BQ239" i="1"/>
  <c r="BQ236" i="1"/>
  <c r="BP235" i="1"/>
  <c r="BP236" i="1" s="1"/>
  <c r="BP237" i="1" s="1"/>
  <c r="BO237" i="1"/>
  <c r="BS179" i="1"/>
  <c r="BS182" i="1" s="1"/>
  <c r="BO191" i="1"/>
  <c r="BO194" i="1"/>
  <c r="BO135" i="1" l="1"/>
  <c r="BO136" i="1" s="1"/>
  <c r="BO139" i="1" s="1"/>
  <c r="BP63" i="1"/>
  <c r="BS211" i="1"/>
  <c r="BS210" i="1" s="1"/>
  <c r="BT223" i="1"/>
  <c r="BT224" i="1" s="1"/>
  <c r="BT225" i="1" s="1"/>
  <c r="BT239" i="1" s="1"/>
  <c r="BS223" i="1"/>
  <c r="BS224" i="1" s="1"/>
  <c r="BS225" i="1" s="1"/>
  <c r="BO192" i="1"/>
  <c r="BS183" i="1"/>
  <c r="BQ186" i="1"/>
  <c r="BQ187" i="1" s="1"/>
  <c r="BQ274" i="1" l="1"/>
  <c r="BQ272" i="1"/>
  <c r="BQ270" i="1"/>
  <c r="BO137" i="1"/>
  <c r="BO140" i="1" s="1"/>
  <c r="BS212" i="1"/>
  <c r="BS215" i="1" s="1"/>
  <c r="BS239" i="1"/>
  <c r="BS236" i="1"/>
  <c r="BR235" i="1"/>
  <c r="BR236" i="1" s="1"/>
  <c r="BR237" i="1" s="1"/>
  <c r="BQ237" i="1"/>
  <c r="BQ191" i="1"/>
  <c r="BQ194" i="1"/>
  <c r="BU179" i="1"/>
  <c r="BU182" i="1" s="1"/>
  <c r="BQ135" i="1" l="1"/>
  <c r="BQ136" i="1" s="1"/>
  <c r="BQ139" i="1" s="1"/>
  <c r="BR63" i="1"/>
  <c r="BU211" i="1"/>
  <c r="BU210" i="1" s="1"/>
  <c r="BV223" i="1"/>
  <c r="BV224" i="1" s="1"/>
  <c r="BV225" i="1" s="1"/>
  <c r="BV239" i="1" s="1"/>
  <c r="BU223" i="1"/>
  <c r="BU224" i="1" s="1"/>
  <c r="BU225" i="1" s="1"/>
  <c r="BS186" i="1"/>
  <c r="BS187" i="1" s="1"/>
  <c r="BQ192" i="1"/>
  <c r="BU183" i="1"/>
  <c r="BS274" i="1" l="1"/>
  <c r="BS272" i="1"/>
  <c r="BS270" i="1"/>
  <c r="BQ137" i="1"/>
  <c r="BQ140" i="1" s="1"/>
  <c r="BU212" i="1"/>
  <c r="BU215" i="1" s="1"/>
  <c r="BU239" i="1"/>
  <c r="BU236" i="1"/>
  <c r="BT235" i="1"/>
  <c r="BT236" i="1" s="1"/>
  <c r="BT237" i="1" s="1"/>
  <c r="BS237" i="1"/>
  <c r="BS191" i="1"/>
  <c r="BS194" i="1"/>
  <c r="BW179" i="1"/>
  <c r="BW182" i="1" s="1"/>
  <c r="BS135" i="1" l="1"/>
  <c r="BS137" i="1" s="1"/>
  <c r="BS140" i="1" s="1"/>
  <c r="BT63" i="1"/>
  <c r="BW211" i="1"/>
  <c r="BW210" i="1" s="1"/>
  <c r="BX223" i="1"/>
  <c r="BX224" i="1" s="1"/>
  <c r="BX225" i="1" s="1"/>
  <c r="BX239" i="1" s="1"/>
  <c r="BW223" i="1"/>
  <c r="BW224" i="1" s="1"/>
  <c r="BW225" i="1" s="1"/>
  <c r="BW183" i="1"/>
  <c r="BS192" i="1"/>
  <c r="BU186" i="1"/>
  <c r="BU187" i="1" s="1"/>
  <c r="BU272" i="1" l="1"/>
  <c r="BU274" i="1"/>
  <c r="BU270" i="1"/>
  <c r="BS136" i="1"/>
  <c r="BS139" i="1" s="1"/>
  <c r="BW212" i="1"/>
  <c r="BW215" i="1" s="1"/>
  <c r="BW239" i="1"/>
  <c r="BW236" i="1"/>
  <c r="BV235" i="1"/>
  <c r="BV236" i="1" s="1"/>
  <c r="BV237" i="1" s="1"/>
  <c r="BU237" i="1"/>
  <c r="BU191" i="1"/>
  <c r="BU194" i="1"/>
  <c r="BY179" i="1"/>
  <c r="BY182" i="1" s="1"/>
  <c r="BU135" i="1" l="1"/>
  <c r="BU137" i="1" s="1"/>
  <c r="BU140" i="1" s="1"/>
  <c r="BV63" i="1"/>
  <c r="BZ223" i="1"/>
  <c r="BZ224" i="1" s="1"/>
  <c r="BZ225" i="1" s="1"/>
  <c r="BZ239" i="1" s="1"/>
  <c r="BY211" i="1"/>
  <c r="BY210" i="1" s="1"/>
  <c r="BY223" i="1"/>
  <c r="BY224" i="1" s="1"/>
  <c r="BY225" i="1" s="1"/>
  <c r="BW186" i="1"/>
  <c r="BW187" i="1" s="1"/>
  <c r="BY183" i="1"/>
  <c r="BU192" i="1"/>
  <c r="BW272" i="1" l="1"/>
  <c r="BW274" i="1"/>
  <c r="BW270" i="1"/>
  <c r="BU136" i="1"/>
  <c r="BU139" i="1" s="1"/>
  <c r="BY212" i="1"/>
  <c r="BY215" i="1" s="1"/>
  <c r="BY239" i="1"/>
  <c r="BY236" i="1"/>
  <c r="BX235" i="1"/>
  <c r="BX236" i="1" s="1"/>
  <c r="BX237" i="1" s="1"/>
  <c r="BW237" i="1"/>
  <c r="BW191" i="1"/>
  <c r="BW194" i="1"/>
  <c r="BW135" i="1" l="1"/>
  <c r="BW137" i="1" s="1"/>
  <c r="BW140" i="1" s="1"/>
  <c r="BX63" i="1"/>
  <c r="BW192" i="1"/>
  <c r="BY186" i="1"/>
  <c r="BY187" i="1" s="1"/>
  <c r="BY274" i="1" l="1"/>
  <c r="BY272" i="1"/>
  <c r="BY270" i="1"/>
  <c r="BW136" i="1"/>
  <c r="BW139" i="1" s="1"/>
  <c r="BZ235" i="1"/>
  <c r="BZ236" i="1" s="1"/>
  <c r="BZ237" i="1" s="1"/>
  <c r="BY237" i="1"/>
  <c r="BY194" i="1"/>
  <c r="BY191" i="1"/>
  <c r="BY135" i="1" l="1"/>
  <c r="BY136" i="1" s="1"/>
  <c r="BY139" i="1" s="1"/>
  <c r="BZ63" i="1"/>
  <c r="BY192" i="1"/>
  <c r="CC171" i="1"/>
  <c r="CC170" i="1"/>
  <c r="CA170" i="1"/>
  <c r="CA179" i="1"/>
  <c r="CA182" i="1" s="1"/>
  <c r="CA171" i="1"/>
  <c r="BY137" i="1" l="1"/>
  <c r="BY140" i="1" s="1"/>
  <c r="CA174" i="1"/>
  <c r="CA208" i="1" s="1"/>
  <c r="CA207" i="1" s="1"/>
  <c r="CB223" i="1"/>
  <c r="CA211" i="1"/>
  <c r="CA210" i="1" s="1"/>
  <c r="CA223" i="1"/>
  <c r="CC179" i="1"/>
  <c r="CC182" i="1" s="1"/>
  <c r="CC174" i="1"/>
  <c r="CA183" i="1" l="1"/>
  <c r="CA222" i="1"/>
  <c r="CA224" i="1" s="1"/>
  <c r="CA225" i="1" s="1"/>
  <c r="CA239" i="1" s="1"/>
  <c r="CB222" i="1"/>
  <c r="CB224" i="1" s="1"/>
  <c r="CB225" i="1" s="1"/>
  <c r="CB239" i="1" s="1"/>
  <c r="CA212" i="1"/>
  <c r="CD222" i="1"/>
  <c r="CC208" i="1"/>
  <c r="CC207" i="1" s="1"/>
  <c r="CC222" i="1"/>
  <c r="CC211" i="1"/>
  <c r="CC210" i="1" s="1"/>
  <c r="CD223" i="1"/>
  <c r="CC223" i="1"/>
  <c r="CC183" i="1"/>
  <c r="CA215" i="1" l="1"/>
  <c r="CE215" i="1"/>
  <c r="CC224" i="1"/>
  <c r="CC225" i="1" s="1"/>
  <c r="CC239" i="1" s="1"/>
  <c r="CD224" i="1"/>
  <c r="CD225" i="1" s="1"/>
  <c r="CD239" i="1" s="1"/>
  <c r="CA236" i="1"/>
  <c r="CA186" i="1" s="1"/>
  <c r="CA187" i="1" s="1"/>
  <c r="CC212" i="1"/>
  <c r="CA274" i="1" l="1"/>
  <c r="CA272" i="1"/>
  <c r="CA270" i="1"/>
  <c r="CC215" i="1"/>
  <c r="CG215" i="1"/>
  <c r="CC236" i="1"/>
  <c r="CC186" i="1" s="1"/>
  <c r="CC187" i="1" s="1"/>
  <c r="CB235" i="1"/>
  <c r="CB236" i="1" s="1"/>
  <c r="CB237" i="1" s="1"/>
  <c r="CA237" i="1"/>
  <c r="CA194" i="1"/>
  <c r="CA191" i="1"/>
  <c r="CC272" i="1" l="1"/>
  <c r="CC274" i="1"/>
  <c r="CC270" i="1"/>
  <c r="CA135" i="1"/>
  <c r="CA136" i="1" s="1"/>
  <c r="CA139" i="1" s="1"/>
  <c r="CB63" i="1"/>
  <c r="CD235" i="1"/>
  <c r="CD236" i="1" s="1"/>
  <c r="CD237" i="1" s="1"/>
  <c r="CC237" i="1"/>
  <c r="CC191" i="1"/>
  <c r="CC194" i="1"/>
  <c r="CA192" i="1"/>
  <c r="CA137" i="1" l="1"/>
  <c r="CA140" i="1" s="1"/>
  <c r="CC135" i="1"/>
  <c r="CC136" i="1" s="1"/>
  <c r="CC139" i="1" s="1"/>
  <c r="CD63" i="1"/>
  <c r="CC192" i="1"/>
  <c r="CC137" i="1" l="1"/>
  <c r="CC140" i="1" s="1"/>
  <c r="CE115" i="1"/>
  <c r="CD115" i="1"/>
  <c r="CC115" i="1"/>
  <c r="CB115" i="1"/>
  <c r="CI171" i="1" l="1"/>
  <c r="CI179" i="1"/>
  <c r="CI182" i="1" s="1"/>
  <c r="CI170" i="1"/>
  <c r="CJ223" i="1" l="1"/>
  <c r="CI174" i="1"/>
  <c r="CI223" i="1"/>
  <c r="CJ222" i="1" l="1"/>
  <c r="CJ224" i="1" s="1"/>
  <c r="CJ225" i="1" s="1"/>
  <c r="CJ239" i="1" s="1"/>
  <c r="CI183" i="1"/>
  <c r="CI222" i="1"/>
  <c r="CI224" i="1" s="1"/>
  <c r="CI225" i="1" s="1"/>
  <c r="CI239" i="1" s="1"/>
  <c r="CI212" i="1" l="1"/>
  <c r="CI215" i="1" s="1"/>
  <c r="CI236" i="1"/>
  <c r="CI186" i="1" s="1"/>
  <c r="CI187" i="1" s="1"/>
  <c r="CI274" i="1" l="1"/>
  <c r="CI272" i="1"/>
  <c r="CI270" i="1"/>
  <c r="CI237" i="1"/>
  <c r="CJ235" i="1"/>
  <c r="CJ236" i="1" s="1"/>
  <c r="CI194" i="1"/>
  <c r="CI191" i="1"/>
  <c r="CI135" i="1" l="1"/>
  <c r="CI137" i="1" s="1"/>
  <c r="CI140" i="1" s="1"/>
  <c r="CJ63" i="1"/>
  <c r="CJ237" i="1"/>
  <c r="CI192" i="1"/>
  <c r="CI136" i="1" l="1"/>
  <c r="CI139" i="1" s="1"/>
  <c r="CJ194" i="1"/>
  <c r="CJ135" i="1" l="1"/>
  <c r="CK63" i="1"/>
  <c r="CJ136" i="1" l="1"/>
  <c r="CJ139" i="1" s="1"/>
  <c r="CJ137" i="1"/>
  <c r="CJ140" i="1" s="1"/>
  <c r="CK257" i="1"/>
  <c r="CK279" i="1"/>
  <c r="CK278" i="1"/>
  <c r="CK170" i="1" l="1"/>
  <c r="CK179" i="1"/>
  <c r="CK171" i="1"/>
  <c r="CK178" i="1"/>
  <c r="CK251" i="1"/>
  <c r="CK172" i="1"/>
  <c r="AA14" i="1"/>
  <c r="AA18" i="1" l="1"/>
  <c r="CK182" i="1"/>
  <c r="CK174" i="1"/>
  <c r="CK223" i="1" l="1"/>
  <c r="CL223" i="1"/>
  <c r="CK222" i="1"/>
  <c r="CL222" i="1"/>
  <c r="CK183" i="1"/>
  <c r="CK276" i="1"/>
  <c r="CK277" i="1" s="1"/>
  <c r="CK258" i="1"/>
  <c r="CK259" i="1" s="1"/>
  <c r="CK252" i="1"/>
  <c r="CL224" i="1" l="1"/>
  <c r="CL225" i="1" s="1"/>
  <c r="CL239" i="1" s="1"/>
  <c r="CK224" i="1"/>
  <c r="CK271" i="1" l="1"/>
  <c r="CK253" i="1"/>
  <c r="CK260" i="1"/>
  <c r="CK219" i="1" l="1"/>
  <c r="CK221" i="1" s="1"/>
  <c r="CK225" i="1" s="1"/>
  <c r="CK239" i="1" s="1"/>
  <c r="CK145" i="1"/>
  <c r="CK146" i="1" l="1"/>
  <c r="CL233" i="1" s="1"/>
  <c r="CL231" i="1" s="1"/>
  <c r="CK80" i="1" l="1"/>
  <c r="CK118" i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G115" i="1"/>
  <c r="CK233" i="1"/>
  <c r="CK231" i="1" s="1"/>
  <c r="CK236" i="1" s="1"/>
  <c r="CK155" i="1"/>
  <c r="CK81" i="1" s="1"/>
  <c r="CK120" i="1" l="1"/>
  <c r="CK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K121" i="1"/>
  <c r="CM121" i="1" s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K186" i="1"/>
  <c r="CK187" i="1" s="1"/>
  <c r="CL235" i="1" s="1"/>
  <c r="CL236" i="1" s="1"/>
  <c r="CL237" i="1" s="1"/>
  <c r="CK237" i="1" l="1"/>
  <c r="CK274" i="1"/>
  <c r="CK270" i="1"/>
  <c r="CK272" i="1"/>
  <c r="CK191" i="1"/>
  <c r="CK194" i="1"/>
  <c r="CK135" i="1" l="1"/>
  <c r="CK137" i="1" s="1"/>
  <c r="CK140" i="1" s="1"/>
  <c r="CL63" i="1"/>
  <c r="CN63" i="1" s="1"/>
  <c r="CO63" i="1" s="1"/>
  <c r="CP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CK192" i="1"/>
  <c r="CK136" i="1" l="1"/>
  <c r="CK139" i="1" s="1"/>
  <c r="CH115" i="1" l="1"/>
  <c r="CM235" i="1" l="1"/>
  <c r="AB235" i="1"/>
  <c r="CM62" i="1" l="1"/>
  <c r="F172" i="10" l="1"/>
  <c r="F173" i="10" s="1"/>
  <c r="F174" i="10" s="1"/>
  <c r="C173" i="10" l="1"/>
  <c r="F175" i="10"/>
  <c r="C174" i="10"/>
  <c r="J173" i="10" l="1"/>
  <c r="J174" i="10"/>
  <c r="M174" i="10" s="1"/>
  <c r="P173" i="10"/>
  <c r="S173" i="10" s="1"/>
  <c r="M173" i="10"/>
  <c r="CM4" i="1"/>
  <c r="C175" i="10"/>
  <c r="F176" i="10"/>
  <c r="P174" i="10"/>
  <c r="S174" i="10" s="1"/>
  <c r="J175" i="10" l="1"/>
  <c r="M175" i="10" s="1"/>
  <c r="P175" i="10"/>
  <c r="S175" i="10" s="1"/>
  <c r="CM34" i="1"/>
  <c r="CM7" i="1"/>
  <c r="F177" i="10"/>
  <c r="C176" i="10"/>
  <c r="J176" i="10" s="1"/>
  <c r="F178" i="10" l="1"/>
  <c r="C177" i="10"/>
  <c r="CN4" i="1"/>
  <c r="M176" i="10"/>
  <c r="P176" i="10"/>
  <c r="S176" i="10" s="1"/>
  <c r="CM124" i="1"/>
  <c r="CM125" i="1" s="1"/>
  <c r="CM128" i="1" s="1"/>
  <c r="CM278" i="1"/>
  <c r="CM257" i="1"/>
  <c r="CM36" i="1"/>
  <c r="CM279" i="1"/>
  <c r="P177" i="10"/>
  <c r="S177" i="10" s="1"/>
  <c r="CN34" i="1" l="1"/>
  <c r="CN7" i="1"/>
  <c r="CM52" i="1"/>
  <c r="CM49" i="1" s="1"/>
  <c r="CM251" i="1"/>
  <c r="CM171" i="1"/>
  <c r="CM170" i="1"/>
  <c r="CM42" i="1"/>
  <c r="CM172" i="1"/>
  <c r="CM38" i="1"/>
  <c r="CM37" i="1"/>
  <c r="CM179" i="1"/>
  <c r="CM178" i="1"/>
  <c r="C178" i="10"/>
  <c r="F179" i="10"/>
  <c r="J177" i="10"/>
  <c r="M177" i="10" s="1"/>
  <c r="CM182" i="1" l="1"/>
  <c r="CM174" i="1"/>
  <c r="CM222" i="1" s="1"/>
  <c r="J178" i="10"/>
  <c r="M178" i="10" s="1"/>
  <c r="C179" i="10"/>
  <c r="F180" i="10"/>
  <c r="P178" i="10"/>
  <c r="S178" i="10" s="1"/>
  <c r="CM223" i="1"/>
  <c r="CM44" i="1"/>
  <c r="CM45" i="1"/>
  <c r="CM54" i="1"/>
  <c r="CM41" i="1"/>
  <c r="CN36" i="1"/>
  <c r="CN279" i="1"/>
  <c r="CN257" i="1"/>
  <c r="CN124" i="1"/>
  <c r="CN125" i="1" s="1"/>
  <c r="CN128" i="1" s="1"/>
  <c r="P179" i="10" l="1"/>
  <c r="S179" i="10" s="1"/>
  <c r="CM183" i="1"/>
  <c r="CM224" i="1"/>
  <c r="CM60" i="1"/>
  <c r="CM258" i="1"/>
  <c r="CM259" i="1" s="1"/>
  <c r="CM56" i="1"/>
  <c r="CM252" i="1"/>
  <c r="CM55" i="1"/>
  <c r="CM138" i="1"/>
  <c r="CM57" i="1"/>
  <c r="CM276" i="1"/>
  <c r="CM277" i="1" s="1"/>
  <c r="C180" i="10"/>
  <c r="F181" i="10"/>
  <c r="CN178" i="1"/>
  <c r="CN37" i="1"/>
  <c r="CN171" i="1"/>
  <c r="CN52" i="1"/>
  <c r="CN49" i="1" s="1"/>
  <c r="CN42" i="1"/>
  <c r="CN41" i="1" s="1"/>
  <c r="CN172" i="1"/>
  <c r="CN170" i="1"/>
  <c r="CN38" i="1"/>
  <c r="CN179" i="1"/>
  <c r="CN251" i="1"/>
  <c r="J179" i="10"/>
  <c r="CM64" i="1" l="1"/>
  <c r="CN174" i="1"/>
  <c r="CN182" i="1"/>
  <c r="CO4" i="1"/>
  <c r="M179" i="10"/>
  <c r="CN54" i="1"/>
  <c r="CN45" i="1"/>
  <c r="CN44" i="1"/>
  <c r="C181" i="10"/>
  <c r="F182" i="10"/>
  <c r="P180" i="10"/>
  <c r="S180" i="10" s="1"/>
  <c r="P181" i="10"/>
  <c r="S181" i="10" s="1"/>
  <c r="J180" i="10"/>
  <c r="M180" i="10" s="1"/>
  <c r="CO7" i="1" l="1"/>
  <c r="CO34" i="1"/>
  <c r="F183" i="10"/>
  <c r="C182" i="10"/>
  <c r="CN183" i="1"/>
  <c r="CN222" i="1"/>
  <c r="J181" i="10"/>
  <c r="M181" i="10" s="1"/>
  <c r="CM65" i="1"/>
  <c r="CM67" i="1" s="1"/>
  <c r="CN223" i="1"/>
  <c r="CN60" i="1"/>
  <c r="CN57" i="1"/>
  <c r="CN276" i="1"/>
  <c r="CN277" i="1" s="1"/>
  <c r="CN56" i="1"/>
  <c r="CN258" i="1"/>
  <c r="CN259" i="1" s="1"/>
  <c r="CN55" i="1"/>
  <c r="CN252" i="1"/>
  <c r="CN138" i="1"/>
  <c r="J182" i="10" l="1"/>
  <c r="CN224" i="1"/>
  <c r="CP4" i="1"/>
  <c r="M182" i="10"/>
  <c r="P182" i="10"/>
  <c r="S182" i="10" s="1"/>
  <c r="C183" i="10"/>
  <c r="F184" i="10"/>
  <c r="CM260" i="1"/>
  <c r="CM74" i="1"/>
  <c r="CM253" i="1"/>
  <c r="CM69" i="1"/>
  <c r="CM68" i="1"/>
  <c r="CM271" i="1" s="1"/>
  <c r="CM70" i="1"/>
  <c r="CO36" i="1"/>
  <c r="CO279" i="1"/>
  <c r="CO257" i="1"/>
  <c r="CO124" i="1"/>
  <c r="CO125" i="1" s="1"/>
  <c r="CO128" i="1" s="1"/>
  <c r="CO178" i="1" l="1"/>
  <c r="CO37" i="1"/>
  <c r="CO179" i="1"/>
  <c r="CO38" i="1"/>
  <c r="CO172" i="1"/>
  <c r="CO42" i="1"/>
  <c r="CO41" i="1" s="1"/>
  <c r="CO170" i="1"/>
  <c r="CO52" i="1"/>
  <c r="CO49" i="1" s="1"/>
  <c r="CO171" i="1"/>
  <c r="CO251" i="1"/>
  <c r="P183" i="10"/>
  <c r="S183" i="10" s="1"/>
  <c r="J183" i="10"/>
  <c r="M183" i="10" s="1"/>
  <c r="C184" i="10"/>
  <c r="F185" i="10"/>
  <c r="J184" i="10"/>
  <c r="M184" i="10" s="1"/>
  <c r="CM219" i="1"/>
  <c r="CM221" i="1" s="1"/>
  <c r="CM225" i="1" s="1"/>
  <c r="CM239" i="1" s="1"/>
  <c r="CM92" i="1"/>
  <c r="CM145" i="1"/>
  <c r="CP7" i="1"/>
  <c r="CP34" i="1"/>
  <c r="AB4" i="1"/>
  <c r="AB7" i="1" s="1"/>
  <c r="CO182" i="1" l="1"/>
  <c r="CM146" i="1"/>
  <c r="F186" i="10"/>
  <c r="C185" i="10"/>
  <c r="CM95" i="1"/>
  <c r="P184" i="10"/>
  <c r="S184" i="10" s="1"/>
  <c r="CO174" i="1"/>
  <c r="CP257" i="1"/>
  <c r="CP279" i="1"/>
  <c r="CP36" i="1"/>
  <c r="AB34" i="1"/>
  <c r="CP124" i="1"/>
  <c r="CP125" i="1" s="1"/>
  <c r="CP128" i="1" s="1"/>
  <c r="CO54" i="1"/>
  <c r="CO45" i="1"/>
  <c r="CO44" i="1"/>
  <c r="CO223" i="1" l="1"/>
  <c r="CM104" i="1"/>
  <c r="CM111" i="1"/>
  <c r="CI115" i="1"/>
  <c r="CM96" i="1"/>
  <c r="CM105" i="1"/>
  <c r="CP170" i="1"/>
  <c r="CP38" i="1"/>
  <c r="CP172" i="1"/>
  <c r="AB172" i="1" s="1"/>
  <c r="CP171" i="1"/>
  <c r="AB171" i="1" s="1"/>
  <c r="AB206" i="1" s="1"/>
  <c r="CP42" i="1"/>
  <c r="CP37" i="1"/>
  <c r="CP179" i="1"/>
  <c r="AB179" i="1" s="1"/>
  <c r="AB209" i="1" s="1"/>
  <c r="CP178" i="1"/>
  <c r="CP52" i="1"/>
  <c r="CP49" i="1" s="1"/>
  <c r="AB49" i="1" s="1"/>
  <c r="AB52" i="1" s="1"/>
  <c r="CP251" i="1"/>
  <c r="P185" i="10"/>
  <c r="S185" i="10" s="1"/>
  <c r="J185" i="10"/>
  <c r="CO276" i="1"/>
  <c r="CO277" i="1" s="1"/>
  <c r="CO60" i="1"/>
  <c r="CO56" i="1"/>
  <c r="CO55" i="1"/>
  <c r="CO57" i="1"/>
  <c r="CO258" i="1"/>
  <c r="CO259" i="1" s="1"/>
  <c r="CO138" i="1"/>
  <c r="CO252" i="1"/>
  <c r="F187" i="10"/>
  <c r="C186" i="10"/>
  <c r="CO183" i="1"/>
  <c r="CO222" i="1"/>
  <c r="CO224" i="1" s="1"/>
  <c r="CM118" i="1"/>
  <c r="CM120" i="1" s="1"/>
  <c r="CM233" i="1"/>
  <c r="CM231" i="1" s="1"/>
  <c r="CM236" i="1" s="1"/>
  <c r="CM155" i="1"/>
  <c r="CM81" i="1" s="1"/>
  <c r="CM80" i="1"/>
  <c r="AB36" i="1"/>
  <c r="AB279" i="1"/>
  <c r="J186" i="10"/>
  <c r="M186" i="10" s="1"/>
  <c r="CP54" i="1" l="1"/>
  <c r="CP45" i="1"/>
  <c r="CP44" i="1"/>
  <c r="CM108" i="1"/>
  <c r="CM134" i="1"/>
  <c r="CP174" i="1"/>
  <c r="AB170" i="1"/>
  <c r="CM186" i="1"/>
  <c r="CM187" i="1" s="1"/>
  <c r="CM237" i="1" s="1"/>
  <c r="AB214" i="1"/>
  <c r="AB124" i="1"/>
  <c r="AB84" i="1"/>
  <c r="AB37" i="1"/>
  <c r="AB14" i="1"/>
  <c r="AB18" i="1" s="1"/>
  <c r="P186" i="10"/>
  <c r="S186" i="10" s="1"/>
  <c r="CP41" i="1"/>
  <c r="AB41" i="1" s="1"/>
  <c r="AB42" i="1" s="1"/>
  <c r="F188" i="10"/>
  <c r="C187" i="10"/>
  <c r="M185" i="10"/>
  <c r="CQ4" i="1"/>
  <c r="AB53" i="1"/>
  <c r="AB178" i="1"/>
  <c r="AB182" i="1" s="1"/>
  <c r="CP182" i="1"/>
  <c r="CM133" i="1"/>
  <c r="CM107" i="1"/>
  <c r="AB43" i="1" l="1"/>
  <c r="AB54" i="1"/>
  <c r="AB85" i="1"/>
  <c r="AB44" i="1"/>
  <c r="CP223" i="1"/>
  <c r="F189" i="10"/>
  <c r="C188" i="10"/>
  <c r="AB205" i="1"/>
  <c r="AB174" i="1"/>
  <c r="AB223" i="1"/>
  <c r="AB211" i="1"/>
  <c r="AB210" i="1" s="1"/>
  <c r="CM191" i="1"/>
  <c r="CM192" i="1" s="1"/>
  <c r="CM194" i="1"/>
  <c r="CM272" i="1"/>
  <c r="CM274" i="1"/>
  <c r="CN235" i="1"/>
  <c r="CM270" i="1"/>
  <c r="P187" i="10"/>
  <c r="S187" i="10" s="1"/>
  <c r="CP183" i="1"/>
  <c r="CP222" i="1"/>
  <c r="J187" i="10"/>
  <c r="M187" i="10" s="1"/>
  <c r="CQ34" i="1"/>
  <c r="CQ7" i="1"/>
  <c r="CP60" i="1"/>
  <c r="CP57" i="1"/>
  <c r="CP56" i="1"/>
  <c r="CP55" i="1"/>
  <c r="CP276" i="1"/>
  <c r="CP277" i="1" s="1"/>
  <c r="CP258" i="1"/>
  <c r="CP259" i="1" s="1"/>
  <c r="CP252" i="1"/>
  <c r="CP138" i="1"/>
  <c r="CP224" i="1" l="1"/>
  <c r="CQ257" i="1"/>
  <c r="CQ279" i="1"/>
  <c r="CQ36" i="1"/>
  <c r="CQ124" i="1"/>
  <c r="CQ125" i="1" s="1"/>
  <c r="CQ128" i="1" s="1"/>
  <c r="AB208" i="1"/>
  <c r="AB183" i="1"/>
  <c r="AB222" i="1"/>
  <c r="AB224" i="1" s="1"/>
  <c r="P188" i="10"/>
  <c r="S188" i="10" s="1"/>
  <c r="J188" i="10"/>
  <c r="AB60" i="1"/>
  <c r="AB55" i="1"/>
  <c r="AB138" i="1"/>
  <c r="AB276" i="1"/>
  <c r="AB277" i="1" s="1"/>
  <c r="AB56" i="1"/>
  <c r="AB86" i="1"/>
  <c r="F190" i="10"/>
  <c r="C189" i="10"/>
  <c r="CN62" i="1"/>
  <c r="CM135" i="1"/>
  <c r="P189" i="10" l="1"/>
  <c r="S189" i="10" s="1"/>
  <c r="J189" i="10"/>
  <c r="M189" i="10" s="1"/>
  <c r="F191" i="10"/>
  <c r="C190" i="10"/>
  <c r="CQ52" i="1"/>
  <c r="CQ49" i="1" s="1"/>
  <c r="CQ170" i="1"/>
  <c r="CQ42" i="1"/>
  <c r="CQ41" i="1" s="1"/>
  <c r="CQ178" i="1"/>
  <c r="CQ38" i="1"/>
  <c r="CQ171" i="1"/>
  <c r="CQ172" i="1"/>
  <c r="CQ179" i="1"/>
  <c r="CQ37" i="1"/>
  <c r="CQ251" i="1"/>
  <c r="CR4" i="1"/>
  <c r="M188" i="10"/>
  <c r="AB207" i="1"/>
  <c r="AB212" i="1"/>
  <c r="AB215" i="1" s="1"/>
  <c r="AB216" i="1" s="1"/>
  <c r="CM137" i="1"/>
  <c r="CM140" i="1" s="1"/>
  <c r="CM136" i="1"/>
  <c r="CM139" i="1" s="1"/>
  <c r="CN278" i="1"/>
  <c r="CN64" i="1"/>
  <c r="CQ174" i="1" l="1"/>
  <c r="CQ222" i="1"/>
  <c r="CQ182" i="1"/>
  <c r="CQ183" i="1" s="1"/>
  <c r="P190" i="10"/>
  <c r="S190" i="10" s="1"/>
  <c r="J190" i="10"/>
  <c r="M190" i="10" s="1"/>
  <c r="CN65" i="1"/>
  <c r="CN67" i="1" s="1"/>
  <c r="F192" i="10"/>
  <c r="C191" i="10"/>
  <c r="CR7" i="1"/>
  <c r="CR34" i="1"/>
  <c r="CQ54" i="1"/>
  <c r="CQ44" i="1"/>
  <c r="CQ45" i="1"/>
  <c r="J191" i="10" l="1"/>
  <c r="CQ60" i="1"/>
  <c r="CQ258" i="1"/>
  <c r="CQ259" i="1" s="1"/>
  <c r="CQ56" i="1"/>
  <c r="CQ55" i="1"/>
  <c r="CQ276" i="1"/>
  <c r="CQ277" i="1" s="1"/>
  <c r="CQ57" i="1"/>
  <c r="CQ252" i="1"/>
  <c r="CQ138" i="1"/>
  <c r="CN69" i="1"/>
  <c r="CN260" i="1"/>
  <c r="CN70" i="1"/>
  <c r="CN74" i="1"/>
  <c r="CN68" i="1"/>
  <c r="CN271" i="1" s="1"/>
  <c r="CN253" i="1"/>
  <c r="CQ223" i="1"/>
  <c r="CQ224" i="1" s="1"/>
  <c r="CS4" i="1"/>
  <c r="M191" i="10"/>
  <c r="P191" i="10"/>
  <c r="S191" i="10" s="1"/>
  <c r="CR36" i="1"/>
  <c r="CR257" i="1"/>
  <c r="CR279" i="1"/>
  <c r="CR124" i="1"/>
  <c r="CR125" i="1" s="1"/>
  <c r="CR128" i="1" s="1"/>
  <c r="F193" i="10"/>
  <c r="C192" i="10"/>
  <c r="J192" i="10" s="1"/>
  <c r="M192" i="10" s="1"/>
  <c r="CN92" i="1" l="1"/>
  <c r="CN219" i="1"/>
  <c r="CN221" i="1" s="1"/>
  <c r="CN225" i="1" s="1"/>
  <c r="CN239" i="1" s="1"/>
  <c r="CN145" i="1"/>
  <c r="P192" i="10"/>
  <c r="S192" i="10" s="1"/>
  <c r="CR178" i="1"/>
  <c r="CR52" i="1"/>
  <c r="CR49" i="1" s="1"/>
  <c r="CR170" i="1"/>
  <c r="CR179" i="1"/>
  <c r="CR42" i="1"/>
  <c r="CR41" i="1" s="1"/>
  <c r="CR172" i="1"/>
  <c r="CR38" i="1"/>
  <c r="CR171" i="1"/>
  <c r="CR37" i="1"/>
  <c r="CR251" i="1"/>
  <c r="CS7" i="1"/>
  <c r="CS34" i="1"/>
  <c r="F194" i="10"/>
  <c r="C193" i="10"/>
  <c r="CR174" i="1" l="1"/>
  <c r="CR44" i="1"/>
  <c r="CR54" i="1"/>
  <c r="CR45" i="1"/>
  <c r="P193" i="10"/>
  <c r="S193" i="10" s="1"/>
  <c r="J193" i="10"/>
  <c r="M193" i="10" s="1"/>
  <c r="CN146" i="1"/>
  <c r="CS257" i="1"/>
  <c r="CS36" i="1"/>
  <c r="CS279" i="1"/>
  <c r="CS124" i="1"/>
  <c r="CS125" i="1" s="1"/>
  <c r="CS128" i="1" s="1"/>
  <c r="CN95" i="1"/>
  <c r="F195" i="10"/>
  <c r="C194" i="10"/>
  <c r="CR182" i="1"/>
  <c r="CR222" i="1" l="1"/>
  <c r="CR183" i="1"/>
  <c r="P194" i="10"/>
  <c r="S194" i="10" s="1"/>
  <c r="CN233" i="1"/>
  <c r="CN231" i="1" s="1"/>
  <c r="CN236" i="1" s="1"/>
  <c r="CN118" i="1"/>
  <c r="CN120" i="1" s="1"/>
  <c r="CN155" i="1"/>
  <c r="CN81" i="1" s="1"/>
  <c r="CN80" i="1"/>
  <c r="CN105" i="1"/>
  <c r="CN111" i="1"/>
  <c r="CN104" i="1"/>
  <c r="CJ115" i="1"/>
  <c r="CN96" i="1"/>
  <c r="CR60" i="1"/>
  <c r="CR258" i="1"/>
  <c r="CR259" i="1" s="1"/>
  <c r="CR55" i="1"/>
  <c r="CR276" i="1"/>
  <c r="CR277" i="1" s="1"/>
  <c r="CR56" i="1"/>
  <c r="CR57" i="1"/>
  <c r="CR252" i="1"/>
  <c r="CR138" i="1"/>
  <c r="F196" i="10"/>
  <c r="C195" i="10"/>
  <c r="CS170" i="1"/>
  <c r="CS42" i="1"/>
  <c r="CS41" i="1" s="1"/>
  <c r="CS172" i="1"/>
  <c r="CS178" i="1"/>
  <c r="CS38" i="1"/>
  <c r="CS179" i="1"/>
  <c r="CS171" i="1"/>
  <c r="CS52" i="1"/>
  <c r="CS49" i="1" s="1"/>
  <c r="CS37" i="1"/>
  <c r="CS251" i="1"/>
  <c r="CR223" i="1"/>
  <c r="CR224" i="1" s="1"/>
  <c r="J194" i="10"/>
  <c r="J195" i="10"/>
  <c r="M195" i="10" s="1"/>
  <c r="CS182" i="1" l="1"/>
  <c r="CN186" i="1"/>
  <c r="CN187" i="1" s="1"/>
  <c r="CN133" i="1"/>
  <c r="CN107" i="1"/>
  <c r="F197" i="10"/>
  <c r="C196" i="10"/>
  <c r="J196" i="10" s="1"/>
  <c r="M196" i="10" s="1"/>
  <c r="CS54" i="1"/>
  <c r="CS44" i="1"/>
  <c r="CS45" i="1"/>
  <c r="CS174" i="1"/>
  <c r="CT4" i="1"/>
  <c r="M194" i="10"/>
  <c r="CN108" i="1"/>
  <c r="CN134" i="1"/>
  <c r="P195" i="10"/>
  <c r="S195" i="10" s="1"/>
  <c r="CO235" i="1" l="1"/>
  <c r="CN194" i="1"/>
  <c r="CN191" i="1"/>
  <c r="CN192" i="1" s="1"/>
  <c r="CN272" i="1"/>
  <c r="CN274" i="1"/>
  <c r="CN270" i="1"/>
  <c r="CS183" i="1"/>
  <c r="CS222" i="1"/>
  <c r="CS55" i="1"/>
  <c r="CS60" i="1"/>
  <c r="CS57" i="1"/>
  <c r="CS276" i="1"/>
  <c r="CS277" i="1" s="1"/>
  <c r="CS56" i="1"/>
  <c r="CS258" i="1"/>
  <c r="CS259" i="1" s="1"/>
  <c r="CS138" i="1"/>
  <c r="CS252" i="1"/>
  <c r="CN237" i="1"/>
  <c r="CT7" i="1"/>
  <c r="CT34" i="1"/>
  <c r="AC4" i="1"/>
  <c r="AC7" i="1" s="1"/>
  <c r="P196" i="10"/>
  <c r="S196" i="10" s="1"/>
  <c r="CS223" i="1"/>
  <c r="F198" i="10"/>
  <c r="C197" i="10"/>
  <c r="P197" i="10" l="1"/>
  <c r="S197" i="10" s="1"/>
  <c r="J197" i="10"/>
  <c r="CT36" i="1"/>
  <c r="CT257" i="1"/>
  <c r="CT279" i="1"/>
  <c r="CT124" i="1"/>
  <c r="CT125" i="1" s="1"/>
  <c r="CT128" i="1" s="1"/>
  <c r="AC34" i="1"/>
  <c r="CO62" i="1"/>
  <c r="CN135" i="1"/>
  <c r="F199" i="10"/>
  <c r="C198" i="10"/>
  <c r="J198" i="10" s="1"/>
  <c r="M198" i="10" s="1"/>
  <c r="CS224" i="1"/>
  <c r="CN136" i="1" l="1"/>
  <c r="CN139" i="1" s="1"/>
  <c r="CN137" i="1"/>
  <c r="CN140" i="1" s="1"/>
  <c r="AC279" i="1"/>
  <c r="AC36" i="1"/>
  <c r="CO278" i="1"/>
  <c r="CO64" i="1"/>
  <c r="CU4" i="1"/>
  <c r="M197" i="10"/>
  <c r="CT170" i="1"/>
  <c r="CT178" i="1"/>
  <c r="CT42" i="1"/>
  <c r="CT179" i="1"/>
  <c r="AC179" i="1" s="1"/>
  <c r="AC209" i="1" s="1"/>
  <c r="CT52" i="1"/>
  <c r="CT49" i="1" s="1"/>
  <c r="AC49" i="1" s="1"/>
  <c r="AC52" i="1" s="1"/>
  <c r="CT38" i="1"/>
  <c r="CT171" i="1"/>
  <c r="AC171" i="1" s="1"/>
  <c r="AC206" i="1" s="1"/>
  <c r="CT172" i="1"/>
  <c r="AC172" i="1" s="1"/>
  <c r="CT37" i="1"/>
  <c r="CT251" i="1"/>
  <c r="P198" i="10"/>
  <c r="S198" i="10" s="1"/>
  <c r="F200" i="10"/>
  <c r="C199" i="10"/>
  <c r="J199" i="10" s="1"/>
  <c r="M199" i="10" s="1"/>
  <c r="CT44" i="1" l="1"/>
  <c r="CT54" i="1"/>
  <c r="CT45" i="1"/>
  <c r="CO65" i="1"/>
  <c r="CO67" i="1" s="1"/>
  <c r="AC178" i="1"/>
  <c r="AC182" i="1" s="1"/>
  <c r="CT182" i="1"/>
  <c r="AC170" i="1"/>
  <c r="CT174" i="1"/>
  <c r="AC214" i="1"/>
  <c r="AC124" i="1"/>
  <c r="AC84" i="1"/>
  <c r="AC37" i="1"/>
  <c r="AC14" i="1"/>
  <c r="AC18" i="1" s="1"/>
  <c r="F201" i="10"/>
  <c r="C200" i="10"/>
  <c r="P199" i="10"/>
  <c r="S199" i="10" s="1"/>
  <c r="CT41" i="1"/>
  <c r="AC41" i="1" s="1"/>
  <c r="AC42" i="1" s="1"/>
  <c r="AC53" i="1"/>
  <c r="CU34" i="1"/>
  <c r="CU7" i="1"/>
  <c r="AC54" i="1" l="1"/>
  <c r="AC43" i="1"/>
  <c r="AC85" i="1"/>
  <c r="AC44" i="1"/>
  <c r="AC211" i="1"/>
  <c r="AC210" i="1" s="1"/>
  <c r="AC223" i="1"/>
  <c r="CO68" i="1"/>
  <c r="CO271" i="1" s="1"/>
  <c r="CO74" i="1"/>
  <c r="CO70" i="1"/>
  <c r="CO260" i="1"/>
  <c r="CO69" i="1"/>
  <c r="CO253" i="1"/>
  <c r="P200" i="10"/>
  <c r="S200" i="10" s="1"/>
  <c r="J200" i="10"/>
  <c r="CT223" i="1"/>
  <c r="F202" i="10"/>
  <c r="C201" i="10"/>
  <c r="CT183" i="1"/>
  <c r="CT222" i="1"/>
  <c r="CT60" i="1"/>
  <c r="CT276" i="1"/>
  <c r="CT277" i="1" s="1"/>
  <c r="CT57" i="1"/>
  <c r="CT258" i="1"/>
  <c r="CT259" i="1" s="1"/>
  <c r="CT55" i="1"/>
  <c r="CT56" i="1"/>
  <c r="CT252" i="1"/>
  <c r="CT138" i="1"/>
  <c r="CU36" i="1"/>
  <c r="CU257" i="1"/>
  <c r="CU279" i="1"/>
  <c r="CU124" i="1"/>
  <c r="CU125" i="1" s="1"/>
  <c r="CU128" i="1" s="1"/>
  <c r="AC205" i="1"/>
  <c r="AC174" i="1"/>
  <c r="CT224" i="1" l="1"/>
  <c r="AC208" i="1"/>
  <c r="AC183" i="1"/>
  <c r="AC222" i="1"/>
  <c r="AC224" i="1" s="1"/>
  <c r="P201" i="10"/>
  <c r="S201" i="10" s="1"/>
  <c r="J201" i="10"/>
  <c r="M201" i="10" s="1"/>
  <c r="CO92" i="1"/>
  <c r="CO219" i="1"/>
  <c r="CO221" i="1" s="1"/>
  <c r="CO225" i="1" s="1"/>
  <c r="CO239" i="1" s="1"/>
  <c r="CO145" i="1"/>
  <c r="CU178" i="1"/>
  <c r="CU52" i="1"/>
  <c r="CU49" i="1" s="1"/>
  <c r="CU42" i="1"/>
  <c r="CU41" i="1" s="1"/>
  <c r="CU38" i="1"/>
  <c r="CU172" i="1"/>
  <c r="CU179" i="1"/>
  <c r="CU170" i="1"/>
  <c r="CU171" i="1"/>
  <c r="CU37" i="1"/>
  <c r="CU251" i="1"/>
  <c r="F203" i="10"/>
  <c r="C202" i="10"/>
  <c r="CV4" i="1"/>
  <c r="M200" i="10"/>
  <c r="AC276" i="1"/>
  <c r="AC277" i="1" s="1"/>
  <c r="AC60" i="1"/>
  <c r="AC86" i="1"/>
  <c r="AC138" i="1"/>
  <c r="AC55" i="1"/>
  <c r="AC56" i="1"/>
  <c r="P202" i="10" l="1"/>
  <c r="S202" i="10" s="1"/>
  <c r="J202" i="10"/>
  <c r="M202" i="10" s="1"/>
  <c r="F204" i="10"/>
  <c r="C203" i="10"/>
  <c r="J203" i="10"/>
  <c r="CV7" i="1"/>
  <c r="CV34" i="1"/>
  <c r="CO95" i="1"/>
  <c r="CU174" i="1"/>
  <c r="CU182" i="1"/>
  <c r="CU45" i="1"/>
  <c r="CU54" i="1"/>
  <c r="CU44" i="1"/>
  <c r="CO146" i="1"/>
  <c r="AC207" i="1"/>
  <c r="AC212" i="1"/>
  <c r="AC215" i="1" s="1"/>
  <c r="AC216" i="1" s="1"/>
  <c r="CV36" i="1" l="1"/>
  <c r="CV279" i="1"/>
  <c r="CV257" i="1"/>
  <c r="CV124" i="1"/>
  <c r="CV125" i="1" s="1"/>
  <c r="CV128" i="1" s="1"/>
  <c r="CU183" i="1"/>
  <c r="CU222" i="1"/>
  <c r="CO155" i="1"/>
  <c r="CO81" i="1" s="1"/>
  <c r="CO233" i="1"/>
  <c r="CO231" i="1" s="1"/>
  <c r="CO236" i="1" s="1"/>
  <c r="CO118" i="1"/>
  <c r="CO120" i="1" s="1"/>
  <c r="CO80" i="1"/>
  <c r="CW4" i="1"/>
  <c r="M203" i="10"/>
  <c r="CO105" i="1"/>
  <c r="CO104" i="1"/>
  <c r="CO96" i="1"/>
  <c r="CK115" i="1"/>
  <c r="CO111" i="1"/>
  <c r="P203" i="10"/>
  <c r="S203" i="10" s="1"/>
  <c r="F205" i="10"/>
  <c r="C204" i="10"/>
  <c r="CU223" i="1"/>
  <c r="CU60" i="1"/>
  <c r="CU55" i="1"/>
  <c r="CU57" i="1"/>
  <c r="CU276" i="1"/>
  <c r="CU277" i="1" s="1"/>
  <c r="CU56" i="1"/>
  <c r="CU258" i="1"/>
  <c r="CU259" i="1" s="1"/>
  <c r="CU138" i="1"/>
  <c r="CU252" i="1"/>
  <c r="P204" i="10" l="1"/>
  <c r="S204" i="10" s="1"/>
  <c r="CO186" i="1"/>
  <c r="CO187" i="1" s="1"/>
  <c r="CO237" i="1" s="1"/>
  <c r="CU224" i="1"/>
  <c r="F206" i="10"/>
  <c r="C205" i="10"/>
  <c r="CO133" i="1"/>
  <c r="CO107" i="1"/>
  <c r="CO108" i="1"/>
  <c r="CO134" i="1"/>
  <c r="CV170" i="1"/>
  <c r="CV178" i="1"/>
  <c r="CV179" i="1"/>
  <c r="CV52" i="1"/>
  <c r="CV49" i="1" s="1"/>
  <c r="CV38" i="1"/>
  <c r="CV42" i="1"/>
  <c r="CV41" i="1" s="1"/>
  <c r="CV172" i="1"/>
  <c r="CV171" i="1"/>
  <c r="CV37" i="1"/>
  <c r="CV251" i="1"/>
  <c r="CW34" i="1"/>
  <c r="CW7" i="1"/>
  <c r="J204" i="10"/>
  <c r="M204" i="10" s="1"/>
  <c r="CV182" i="1" l="1"/>
  <c r="CV223" i="1" s="1"/>
  <c r="P205" i="10"/>
  <c r="S205" i="10" s="1"/>
  <c r="J205" i="10"/>
  <c r="M205" i="10" s="1"/>
  <c r="F207" i="10"/>
  <c r="C206" i="10"/>
  <c r="CW279" i="1"/>
  <c r="CW36" i="1"/>
  <c r="CW257" i="1"/>
  <c r="CW124" i="1"/>
  <c r="CW125" i="1" s="1"/>
  <c r="CW128" i="1" s="1"/>
  <c r="CV174" i="1"/>
  <c r="CV44" i="1"/>
  <c r="CV54" i="1"/>
  <c r="CV45" i="1"/>
  <c r="CO194" i="1"/>
  <c r="CO274" i="1"/>
  <c r="CP235" i="1"/>
  <c r="CO191" i="1"/>
  <c r="CO192" i="1" s="1"/>
  <c r="CO272" i="1"/>
  <c r="CO270" i="1"/>
  <c r="J206" i="10"/>
  <c r="M206" i="10" l="1"/>
  <c r="CX4" i="1"/>
  <c r="CV60" i="1"/>
  <c r="CV57" i="1"/>
  <c r="CV55" i="1"/>
  <c r="CV258" i="1"/>
  <c r="CV259" i="1" s="1"/>
  <c r="CV56" i="1"/>
  <c r="CV276" i="1"/>
  <c r="CV277" i="1" s="1"/>
  <c r="CV252" i="1"/>
  <c r="CV138" i="1"/>
  <c r="P206" i="10"/>
  <c r="S206" i="10" s="1"/>
  <c r="CW52" i="1"/>
  <c r="CW49" i="1" s="1"/>
  <c r="CW178" i="1"/>
  <c r="CW42" i="1"/>
  <c r="CW41" i="1" s="1"/>
  <c r="CW171" i="1"/>
  <c r="CW179" i="1"/>
  <c r="CW172" i="1"/>
  <c r="CW38" i="1"/>
  <c r="CW170" i="1"/>
  <c r="CW37" i="1"/>
  <c r="CW251" i="1"/>
  <c r="F208" i="10"/>
  <c r="C207" i="10"/>
  <c r="CP62" i="1"/>
  <c r="CO135" i="1"/>
  <c r="CV183" i="1"/>
  <c r="CV222" i="1"/>
  <c r="CV224" i="1" s="1"/>
  <c r="CW182" i="1" l="1"/>
  <c r="CW223" i="1" s="1"/>
  <c r="CW174" i="1"/>
  <c r="CO137" i="1"/>
  <c r="CO140" i="1" s="1"/>
  <c r="CO136" i="1"/>
  <c r="CO139" i="1" s="1"/>
  <c r="P207" i="10"/>
  <c r="S207" i="10" s="1"/>
  <c r="J207" i="10"/>
  <c r="M207" i="10" s="1"/>
  <c r="CW54" i="1"/>
  <c r="CW44" i="1"/>
  <c r="CW45" i="1"/>
  <c r="F209" i="10"/>
  <c r="C208" i="10"/>
  <c r="CX34" i="1"/>
  <c r="CX7" i="1"/>
  <c r="AD4" i="1"/>
  <c r="AD7" i="1" s="1"/>
  <c r="CP278" i="1"/>
  <c r="CP64" i="1"/>
  <c r="AB62" i="1"/>
  <c r="CW183" i="1" l="1"/>
  <c r="CW222" i="1"/>
  <c r="CW224" i="1" s="1"/>
  <c r="J208" i="10"/>
  <c r="M208" i="10" s="1"/>
  <c r="CW60" i="1"/>
  <c r="CW276" i="1"/>
  <c r="CW277" i="1" s="1"/>
  <c r="CW55" i="1"/>
  <c r="CW57" i="1"/>
  <c r="CW258" i="1"/>
  <c r="CW259" i="1" s="1"/>
  <c r="CW56" i="1"/>
  <c r="CW138" i="1"/>
  <c r="CW252" i="1"/>
  <c r="CX36" i="1"/>
  <c r="CX279" i="1"/>
  <c r="CX257" i="1"/>
  <c r="CX124" i="1"/>
  <c r="CX125" i="1" s="1"/>
  <c r="CX128" i="1" s="1"/>
  <c r="AD34" i="1"/>
  <c r="P208" i="10"/>
  <c r="S208" i="10" s="1"/>
  <c r="AB278" i="1"/>
  <c r="AB63" i="1"/>
  <c r="AB64" i="1"/>
  <c r="CP65" i="1"/>
  <c r="AB65" i="1" s="1"/>
  <c r="F210" i="10"/>
  <c r="C209" i="10"/>
  <c r="J209" i="10" s="1"/>
  <c r="AB67" i="1" l="1"/>
  <c r="AB69" i="1" s="1"/>
  <c r="CP67" i="1"/>
  <c r="CP74" i="1" s="1"/>
  <c r="CY4" i="1"/>
  <c r="M209" i="10"/>
  <c r="CX38" i="1"/>
  <c r="CX179" i="1"/>
  <c r="AD179" i="1" s="1"/>
  <c r="AD209" i="1" s="1"/>
  <c r="CX170" i="1"/>
  <c r="CX42" i="1"/>
  <c r="CX41" i="1" s="1"/>
  <c r="AD41" i="1" s="1"/>
  <c r="CX172" i="1"/>
  <c r="AD172" i="1" s="1"/>
  <c r="CX171" i="1"/>
  <c r="AD171" i="1" s="1"/>
  <c r="AD206" i="1" s="1"/>
  <c r="CX178" i="1"/>
  <c r="CX52" i="1"/>
  <c r="CX49" i="1" s="1"/>
  <c r="AD49" i="1" s="1"/>
  <c r="AD52" i="1" s="1"/>
  <c r="CX37" i="1"/>
  <c r="CX251" i="1"/>
  <c r="P209" i="10"/>
  <c r="S209" i="10" s="1"/>
  <c r="F211" i="10"/>
  <c r="C210" i="10"/>
  <c r="AD279" i="1"/>
  <c r="AD36" i="1"/>
  <c r="AB66" i="1"/>
  <c r="AB74" i="1" l="1"/>
  <c r="AB68" i="1"/>
  <c r="AB271" i="1" s="1"/>
  <c r="CP253" i="1"/>
  <c r="CP260" i="1"/>
  <c r="CP70" i="1"/>
  <c r="CP68" i="1"/>
  <c r="CP271" i="1" s="1"/>
  <c r="CP69" i="1"/>
  <c r="AB87" i="1"/>
  <c r="AB219" i="1"/>
  <c r="AB221" i="1" s="1"/>
  <c r="AB225" i="1" s="1"/>
  <c r="AB239" i="1" s="1"/>
  <c r="AB77" i="1"/>
  <c r="AB78" i="1" s="1"/>
  <c r="P210" i="10"/>
  <c r="S210" i="10" s="1"/>
  <c r="CY7" i="1"/>
  <c r="CY34" i="1"/>
  <c r="CX182" i="1"/>
  <c r="AD178" i="1"/>
  <c r="AD182" i="1" s="1"/>
  <c r="CX44" i="1"/>
  <c r="CX45" i="1"/>
  <c r="CX54" i="1"/>
  <c r="CP92" i="1"/>
  <c r="CP219" i="1"/>
  <c r="CP221" i="1" s="1"/>
  <c r="CP225" i="1" s="1"/>
  <c r="CP239" i="1" s="1"/>
  <c r="CP145" i="1"/>
  <c r="AD53" i="1"/>
  <c r="CX174" i="1"/>
  <c r="AD170" i="1"/>
  <c r="F212" i="10"/>
  <c r="C211" i="10"/>
  <c r="J211" i="10" s="1"/>
  <c r="M211" i="10" s="1"/>
  <c r="AD14" i="1"/>
  <c r="AD18" i="1" s="1"/>
  <c r="AD84" i="1"/>
  <c r="AD37" i="1"/>
  <c r="AD42" i="1"/>
  <c r="AD214" i="1"/>
  <c r="AD124" i="1"/>
  <c r="J210" i="10"/>
  <c r="M210" i="10" s="1"/>
  <c r="AD211" i="1" l="1"/>
  <c r="AD210" i="1" s="1"/>
  <c r="AD223" i="1"/>
  <c r="CX223" i="1"/>
  <c r="F213" i="10"/>
  <c r="C212" i="10"/>
  <c r="AD174" i="1"/>
  <c r="AD205" i="1"/>
  <c r="CY279" i="1"/>
  <c r="CY257" i="1"/>
  <c r="CY36" i="1"/>
  <c r="CY124" i="1"/>
  <c r="CY125" i="1" s="1"/>
  <c r="CY128" i="1" s="1"/>
  <c r="AD54" i="1"/>
  <c r="AD85" i="1"/>
  <c r="AD43" i="1"/>
  <c r="AD44" i="1"/>
  <c r="CX183" i="1"/>
  <c r="CX222" i="1"/>
  <c r="CP95" i="1"/>
  <c r="CX60" i="1"/>
  <c r="CX57" i="1"/>
  <c r="CX258" i="1"/>
  <c r="CX259" i="1" s="1"/>
  <c r="CX55" i="1"/>
  <c r="CX276" i="1"/>
  <c r="CX277" i="1" s="1"/>
  <c r="CX56" i="1"/>
  <c r="CX138" i="1"/>
  <c r="CX252" i="1"/>
  <c r="P211" i="10"/>
  <c r="S211" i="10" s="1"/>
  <c r="AB145" i="1"/>
  <c r="AB146" i="1" s="1"/>
  <c r="CP146" i="1"/>
  <c r="F214" i="10" l="1"/>
  <c r="C213" i="10"/>
  <c r="P212" i="10"/>
  <c r="S212" i="10" s="1"/>
  <c r="CP118" i="1"/>
  <c r="CP120" i="1" s="1"/>
  <c r="CP155" i="1"/>
  <c r="CP81" i="1" s="1"/>
  <c r="CP233" i="1"/>
  <c r="CP231" i="1" s="1"/>
  <c r="CP236" i="1" s="1"/>
  <c r="CP80" i="1"/>
  <c r="AD208" i="1"/>
  <c r="AD183" i="1"/>
  <c r="AD222" i="1"/>
  <c r="AD224" i="1" s="1"/>
  <c r="CP98" i="1"/>
  <c r="CP111" i="1"/>
  <c r="CP104" i="1"/>
  <c r="CP96" i="1"/>
  <c r="CL115" i="1"/>
  <c r="CP105" i="1"/>
  <c r="AD60" i="1"/>
  <c r="AD86" i="1"/>
  <c r="AD138" i="1"/>
  <c r="AD55" i="1"/>
  <c r="AD276" i="1"/>
  <c r="AD277" i="1" s="1"/>
  <c r="AD56" i="1"/>
  <c r="CX224" i="1"/>
  <c r="CY171" i="1"/>
  <c r="CY170" i="1"/>
  <c r="CY42" i="1"/>
  <c r="CY52" i="1"/>
  <c r="CY49" i="1" s="1"/>
  <c r="CY178" i="1"/>
  <c r="CY38" i="1"/>
  <c r="CY172" i="1"/>
  <c r="CY179" i="1"/>
  <c r="CY37" i="1"/>
  <c r="CY251" i="1"/>
  <c r="AB201" i="1"/>
  <c r="AB233" i="1"/>
  <c r="AB231" i="1" s="1"/>
  <c r="AB236" i="1" s="1"/>
  <c r="AB155" i="1"/>
  <c r="AB81" i="1" s="1"/>
  <c r="AB80" i="1"/>
  <c r="J212" i="10"/>
  <c r="CY41" i="1" l="1"/>
  <c r="CY174" i="1"/>
  <c r="M212" i="10"/>
  <c r="CZ4" i="1"/>
  <c r="CP108" i="1"/>
  <c r="CP134" i="1"/>
  <c r="AB105" i="1"/>
  <c r="CY182" i="1"/>
  <c r="AD212" i="1"/>
  <c r="AD215" i="1" s="1"/>
  <c r="AD216" i="1" s="1"/>
  <c r="AD207" i="1"/>
  <c r="CP133" i="1"/>
  <c r="CP107" i="1"/>
  <c r="AB104" i="1"/>
  <c r="CY45" i="1"/>
  <c r="CY44" i="1"/>
  <c r="CY54" i="1"/>
  <c r="CP186" i="1"/>
  <c r="P213" i="10"/>
  <c r="S213" i="10" s="1"/>
  <c r="J213" i="10"/>
  <c r="M213" i="10" s="1"/>
  <c r="F215" i="10"/>
  <c r="C214" i="10"/>
  <c r="CY222" i="1" l="1"/>
  <c r="CY183" i="1"/>
  <c r="AB107" i="1"/>
  <c r="AB108" i="1"/>
  <c r="P214" i="10"/>
  <c r="S214" i="10" s="1"/>
  <c r="F216" i="10"/>
  <c r="C215" i="10"/>
  <c r="CP187" i="1"/>
  <c r="AB186" i="1"/>
  <c r="AB187" i="1" s="1"/>
  <c r="CZ34" i="1"/>
  <c r="CZ7" i="1"/>
  <c r="CY223" i="1"/>
  <c r="CY60" i="1"/>
  <c r="CY276" i="1"/>
  <c r="CY277" i="1" s="1"/>
  <c r="CY57" i="1"/>
  <c r="CY56" i="1"/>
  <c r="CY258" i="1"/>
  <c r="CY259" i="1" s="1"/>
  <c r="CY55" i="1"/>
  <c r="CY252" i="1"/>
  <c r="CY138" i="1"/>
  <c r="J214" i="10"/>
  <c r="M214" i="10" s="1"/>
  <c r="CY224" i="1" l="1"/>
  <c r="F217" i="10"/>
  <c r="C216" i="10"/>
  <c r="CZ36" i="1"/>
  <c r="CZ279" i="1"/>
  <c r="CZ257" i="1"/>
  <c r="CZ124" i="1"/>
  <c r="CZ125" i="1" s="1"/>
  <c r="CZ128" i="1" s="1"/>
  <c r="AB194" i="1"/>
  <c r="AB135" i="1" s="1"/>
  <c r="AB274" i="1"/>
  <c r="AC235" i="1"/>
  <c r="AB191" i="1"/>
  <c r="AB192" i="1" s="1"/>
  <c r="AB272" i="1"/>
  <c r="AB270" i="1"/>
  <c r="AB237" i="1"/>
  <c r="CP191" i="1"/>
  <c r="CP192" i="1" s="1"/>
  <c r="CP194" i="1"/>
  <c r="CP272" i="1"/>
  <c r="CP274" i="1"/>
  <c r="CQ235" i="1"/>
  <c r="CP270" i="1"/>
  <c r="CP237" i="1"/>
  <c r="P215" i="10"/>
  <c r="S215" i="10" s="1"/>
  <c r="J215" i="10"/>
  <c r="DA4" i="1" l="1"/>
  <c r="M215" i="10"/>
  <c r="CQ62" i="1"/>
  <c r="CP135" i="1"/>
  <c r="CZ42" i="1"/>
  <c r="CZ41" i="1" s="1"/>
  <c r="CZ52" i="1"/>
  <c r="CZ49" i="1" s="1"/>
  <c r="CZ170" i="1"/>
  <c r="CZ172" i="1"/>
  <c r="CZ178" i="1"/>
  <c r="CZ179" i="1"/>
  <c r="CZ38" i="1"/>
  <c r="CZ171" i="1"/>
  <c r="CZ37" i="1"/>
  <c r="CZ251" i="1"/>
  <c r="P216" i="10"/>
  <c r="S216" i="10" s="1"/>
  <c r="J216" i="10"/>
  <c r="M216" i="10" s="1"/>
  <c r="F218" i="10"/>
  <c r="C218" i="10" s="1"/>
  <c r="C217" i="10"/>
  <c r="J218" i="10" s="1"/>
  <c r="DB4" i="1" l="1"/>
  <c r="M218" i="10"/>
  <c r="CZ45" i="1"/>
  <c r="CZ44" i="1"/>
  <c r="CZ54" i="1"/>
  <c r="CP136" i="1"/>
  <c r="CP139" i="1" s="1"/>
  <c r="CP137" i="1"/>
  <c r="CP140" i="1" s="1"/>
  <c r="CQ278" i="1"/>
  <c r="CQ64" i="1"/>
  <c r="P217" i="10"/>
  <c r="S217" i="10" s="1"/>
  <c r="J217" i="10"/>
  <c r="M217" i="10" s="1"/>
  <c r="CZ182" i="1"/>
  <c r="DA34" i="1"/>
  <c r="DA7" i="1"/>
  <c r="P218" i="10"/>
  <c r="S218" i="10" s="1"/>
  <c r="CZ174" i="1"/>
  <c r="AE4" i="1" l="1"/>
  <c r="AE7" i="1" s="1"/>
  <c r="DA36" i="1"/>
  <c r="DA257" i="1"/>
  <c r="DA279" i="1"/>
  <c r="DA124" i="1"/>
  <c r="DA125" i="1" s="1"/>
  <c r="DA128" i="1" s="1"/>
  <c r="CZ223" i="1"/>
  <c r="CZ60" i="1"/>
  <c r="CZ258" i="1"/>
  <c r="CZ259" i="1" s="1"/>
  <c r="CZ55" i="1"/>
  <c r="CZ56" i="1"/>
  <c r="CZ276" i="1"/>
  <c r="CZ277" i="1" s="1"/>
  <c r="CZ57" i="1"/>
  <c r="CZ138" i="1"/>
  <c r="CZ252" i="1"/>
  <c r="CZ183" i="1"/>
  <c r="CZ222" i="1"/>
  <c r="CQ65" i="1"/>
  <c r="DB34" i="1"/>
  <c r="DB124" i="1" s="1"/>
  <c r="DB125" i="1" s="1"/>
  <c r="DB128" i="1" s="1"/>
  <c r="DB7" i="1"/>
  <c r="AE34" i="1" l="1"/>
  <c r="AE279" i="1" s="1"/>
  <c r="CZ224" i="1"/>
  <c r="DB279" i="1"/>
  <c r="DB36" i="1"/>
  <c r="DB251" i="1" s="1"/>
  <c r="DB257" i="1"/>
  <c r="CQ67" i="1"/>
  <c r="DA170" i="1"/>
  <c r="DA179" i="1"/>
  <c r="DA178" i="1"/>
  <c r="DA172" i="1"/>
  <c r="DA42" i="1"/>
  <c r="DA38" i="1"/>
  <c r="DA52" i="1"/>
  <c r="DA49" i="1" s="1"/>
  <c r="DA171" i="1"/>
  <c r="DA37" i="1"/>
  <c r="DA251" i="1"/>
  <c r="DA41" i="1" l="1"/>
  <c r="DA182" i="1"/>
  <c r="AE36" i="1"/>
  <c r="DA223" i="1"/>
  <c r="DB38" i="1"/>
  <c r="DB170" i="1"/>
  <c r="DB179" i="1"/>
  <c r="AE179" i="1" s="1"/>
  <c r="AE209" i="1" s="1"/>
  <c r="DB178" i="1"/>
  <c r="DB42" i="1"/>
  <c r="DB172" i="1"/>
  <c r="AE172" i="1" s="1"/>
  <c r="DB52" i="1"/>
  <c r="DB49" i="1" s="1"/>
  <c r="AE49" i="1" s="1"/>
  <c r="AE52" i="1" s="1"/>
  <c r="DB171" i="1"/>
  <c r="AE171" i="1" s="1"/>
  <c r="AE206" i="1" s="1"/>
  <c r="DB37" i="1"/>
  <c r="CQ68" i="1"/>
  <c r="CQ271" i="1" s="1"/>
  <c r="CQ260" i="1"/>
  <c r="CQ70" i="1"/>
  <c r="CQ74" i="1"/>
  <c r="CQ69" i="1"/>
  <c r="CQ253" i="1"/>
  <c r="DA174" i="1"/>
  <c r="DA54" i="1"/>
  <c r="DA44" i="1"/>
  <c r="DA45" i="1"/>
  <c r="AE53" i="1" l="1"/>
  <c r="AE214" i="1"/>
  <c r="AE37" i="1"/>
  <c r="AE124" i="1"/>
  <c r="AE84" i="1"/>
  <c r="AE14" i="1"/>
  <c r="AE18" i="1" s="1"/>
  <c r="DB45" i="1"/>
  <c r="DB44" i="1"/>
  <c r="DB54" i="1"/>
  <c r="DB252" i="1" s="1"/>
  <c r="AE178" i="1"/>
  <c r="AE182" i="1" s="1"/>
  <c r="DB182" i="1"/>
  <c r="DB223" i="1" s="1"/>
  <c r="AE170" i="1"/>
  <c r="DB174" i="1"/>
  <c r="DB222" i="1" s="1"/>
  <c r="DB41" i="1"/>
  <c r="AE41" i="1" s="1"/>
  <c r="AE42" i="1" s="1"/>
  <c r="DA60" i="1"/>
  <c r="DA55" i="1"/>
  <c r="DA276" i="1"/>
  <c r="DA277" i="1" s="1"/>
  <c r="DA258" i="1"/>
  <c r="DA259" i="1" s="1"/>
  <c r="DA57" i="1"/>
  <c r="DA56" i="1"/>
  <c r="DA252" i="1"/>
  <c r="DA138" i="1"/>
  <c r="DA183" i="1"/>
  <c r="DA222" i="1"/>
  <c r="DA224" i="1" s="1"/>
  <c r="CQ92" i="1"/>
  <c r="CQ219" i="1"/>
  <c r="CQ221" i="1" s="1"/>
  <c r="CQ225" i="1" s="1"/>
  <c r="CQ239" i="1" s="1"/>
  <c r="CQ145" i="1"/>
  <c r="AE54" i="1" l="1"/>
  <c r="AE43" i="1"/>
  <c r="AE85" i="1"/>
  <c r="AE44" i="1"/>
  <c r="CQ95" i="1"/>
  <c r="DB183" i="1"/>
  <c r="AE174" i="1"/>
  <c r="AE205" i="1"/>
  <c r="AE211" i="1"/>
  <c r="AE210" i="1" s="1"/>
  <c r="AE223" i="1"/>
  <c r="DB224" i="1"/>
  <c r="DB60" i="1"/>
  <c r="DB57" i="1"/>
  <c r="DB55" i="1"/>
  <c r="DB276" i="1"/>
  <c r="DB277" i="1" s="1"/>
  <c r="DB56" i="1"/>
  <c r="DB258" i="1"/>
  <c r="DB259" i="1" s="1"/>
  <c r="CQ146" i="1"/>
  <c r="DB138" i="1"/>
  <c r="CQ118" i="1" l="1"/>
  <c r="CQ120" i="1" s="1"/>
  <c r="CQ233" i="1"/>
  <c r="CQ231" i="1" s="1"/>
  <c r="CQ236" i="1" s="1"/>
  <c r="CQ155" i="1"/>
  <c r="CQ81" i="1" s="1"/>
  <c r="CQ80" i="1"/>
  <c r="AE183" i="1"/>
  <c r="AE208" i="1"/>
  <c r="AE222" i="1"/>
  <c r="AE224" i="1" s="1"/>
  <c r="CQ105" i="1"/>
  <c r="CQ111" i="1"/>
  <c r="CQ104" i="1"/>
  <c r="CQ96" i="1"/>
  <c r="AE60" i="1"/>
  <c r="AE138" i="1"/>
  <c r="AE86" i="1"/>
  <c r="AE55" i="1"/>
  <c r="AE276" i="1"/>
  <c r="AE277" i="1" s="1"/>
  <c r="AE56" i="1"/>
  <c r="AE212" i="1" l="1"/>
  <c r="AE215" i="1" s="1"/>
  <c r="AE216" i="1" s="1"/>
  <c r="AE207" i="1"/>
  <c r="CQ186" i="1"/>
  <c r="CQ187" i="1" s="1"/>
  <c r="CQ133" i="1"/>
  <c r="CQ107" i="1"/>
  <c r="CQ134" i="1"/>
  <c r="CQ108" i="1"/>
  <c r="CQ191" i="1" l="1"/>
  <c r="CQ192" i="1" s="1"/>
  <c r="CQ272" i="1"/>
  <c r="CQ194" i="1"/>
  <c r="CQ274" i="1"/>
  <c r="CR235" i="1"/>
  <c r="CQ270" i="1"/>
  <c r="CQ237" i="1"/>
  <c r="CR62" i="1" l="1"/>
  <c r="CQ135" i="1"/>
  <c r="CQ136" i="1" l="1"/>
  <c r="CQ139" i="1" s="1"/>
  <c r="CQ137" i="1"/>
  <c r="CQ140" i="1" s="1"/>
  <c r="CR278" i="1"/>
  <c r="CR64" i="1"/>
  <c r="CR65" i="1" l="1"/>
  <c r="CR67" i="1" l="1"/>
  <c r="CR68" i="1" l="1"/>
  <c r="CR271" i="1" s="1"/>
  <c r="CR260" i="1"/>
  <c r="CR70" i="1"/>
  <c r="CR69" i="1"/>
  <c r="CR74" i="1"/>
  <c r="CR253" i="1"/>
  <c r="CR219" i="1" l="1"/>
  <c r="CR221" i="1" s="1"/>
  <c r="CR225" i="1" s="1"/>
  <c r="CR239" i="1" s="1"/>
  <c r="CR92" i="1"/>
  <c r="CR145" i="1"/>
  <c r="CR146" i="1" l="1"/>
  <c r="CR95" i="1"/>
  <c r="CR104" i="1" l="1"/>
  <c r="CR105" i="1"/>
  <c r="CR111" i="1"/>
  <c r="CR96" i="1"/>
  <c r="CR155" i="1"/>
  <c r="CR81" i="1" s="1"/>
  <c r="CR118" i="1"/>
  <c r="CR120" i="1" s="1"/>
  <c r="CR233" i="1"/>
  <c r="CR231" i="1" s="1"/>
  <c r="CR236" i="1" s="1"/>
  <c r="CR80" i="1"/>
  <c r="CR186" i="1" l="1"/>
  <c r="CR187" i="1" s="1"/>
  <c r="CR237" i="1" s="1"/>
  <c r="CR134" i="1"/>
  <c r="CR108" i="1"/>
  <c r="CR107" i="1"/>
  <c r="CR133" i="1"/>
  <c r="CR194" i="1" l="1"/>
  <c r="CR274" i="1"/>
  <c r="CS235" i="1"/>
  <c r="CR191" i="1"/>
  <c r="CR192" i="1" s="1"/>
  <c r="CR272" i="1"/>
  <c r="CR270" i="1"/>
  <c r="CS62" i="1" l="1"/>
  <c r="CR135" i="1"/>
  <c r="CR136" i="1" l="1"/>
  <c r="CR139" i="1" s="1"/>
  <c r="CR137" i="1"/>
  <c r="CR140" i="1" s="1"/>
  <c r="CS278" i="1"/>
  <c r="CS64" i="1"/>
  <c r="CS65" i="1" l="1"/>
  <c r="CS67" i="1" s="1"/>
  <c r="CS68" i="1" l="1"/>
  <c r="CS271" i="1" s="1"/>
  <c r="CS74" i="1"/>
  <c r="CS69" i="1"/>
  <c r="CS260" i="1"/>
  <c r="CS70" i="1"/>
  <c r="CS253" i="1"/>
  <c r="CS92" i="1" l="1"/>
  <c r="CS219" i="1"/>
  <c r="CS221" i="1" s="1"/>
  <c r="CS225" i="1" s="1"/>
  <c r="CS239" i="1" s="1"/>
  <c r="CS145" i="1"/>
  <c r="CS146" i="1" l="1"/>
  <c r="CS95" i="1"/>
  <c r="CS105" i="1" l="1"/>
  <c r="CS104" i="1"/>
  <c r="CS111" i="1"/>
  <c r="CS96" i="1"/>
  <c r="CS233" i="1"/>
  <c r="CS231" i="1" s="1"/>
  <c r="CS236" i="1" s="1"/>
  <c r="CS118" i="1"/>
  <c r="CS120" i="1" s="1"/>
  <c r="CS155" i="1"/>
  <c r="CS81" i="1" s="1"/>
  <c r="CS80" i="1"/>
  <c r="CS186" i="1" l="1"/>
  <c r="CS187" i="1" s="1"/>
  <c r="CS237" i="1" s="1"/>
  <c r="CS107" i="1"/>
  <c r="CS133" i="1"/>
  <c r="CS108" i="1"/>
  <c r="CS134" i="1"/>
  <c r="CS191" i="1" l="1"/>
  <c r="CS192" i="1" s="1"/>
  <c r="CS272" i="1"/>
  <c r="CS194" i="1"/>
  <c r="CS274" i="1"/>
  <c r="CT235" i="1"/>
  <c r="CS270" i="1"/>
  <c r="CT62" i="1" l="1"/>
  <c r="CS135" i="1"/>
  <c r="CS137" i="1" l="1"/>
  <c r="CS140" i="1" s="1"/>
  <c r="CS136" i="1"/>
  <c r="CS139" i="1" s="1"/>
  <c r="CT278" i="1"/>
  <c r="CT64" i="1"/>
  <c r="AC62" i="1"/>
  <c r="AC278" i="1" l="1"/>
  <c r="AC63" i="1"/>
  <c r="AC64" i="1"/>
  <c r="CT65" i="1"/>
  <c r="AC65" i="1" s="1"/>
  <c r="AC66" i="1" l="1"/>
  <c r="CT67" i="1"/>
  <c r="AC67" i="1"/>
  <c r="AC68" i="1" l="1"/>
  <c r="AC271" i="1" s="1"/>
  <c r="AC87" i="1"/>
  <c r="AC74" i="1"/>
  <c r="AC69" i="1"/>
  <c r="CT74" i="1"/>
  <c r="CT68" i="1"/>
  <c r="CT271" i="1" s="1"/>
  <c r="CT260" i="1"/>
  <c r="CT69" i="1"/>
  <c r="CT70" i="1"/>
  <c r="CT253" i="1"/>
  <c r="CT219" i="1" l="1"/>
  <c r="CT221" i="1" s="1"/>
  <c r="CT225" i="1" s="1"/>
  <c r="CT239" i="1" s="1"/>
  <c r="CT92" i="1"/>
  <c r="CT145" i="1"/>
  <c r="AC219" i="1"/>
  <c r="AC221" i="1" s="1"/>
  <c r="AC225" i="1" s="1"/>
  <c r="AC239" i="1" s="1"/>
  <c r="AC77" i="1"/>
  <c r="AC78" i="1" s="1"/>
  <c r="CT146" i="1" l="1"/>
  <c r="AC145" i="1"/>
  <c r="AC146" i="1" s="1"/>
  <c r="CT95" i="1"/>
  <c r="CT104" i="1" l="1"/>
  <c r="CT111" i="1"/>
  <c r="CT105" i="1"/>
  <c r="CT98" i="1"/>
  <c r="CT96" i="1"/>
  <c r="AC233" i="1"/>
  <c r="AC231" i="1" s="1"/>
  <c r="AC236" i="1" s="1"/>
  <c r="AC155" i="1"/>
  <c r="AC81" i="1" s="1"/>
  <c r="AC201" i="1"/>
  <c r="AC80" i="1"/>
  <c r="CT155" i="1"/>
  <c r="CT81" i="1" s="1"/>
  <c r="CT233" i="1"/>
  <c r="CT231" i="1" s="1"/>
  <c r="CT236" i="1" s="1"/>
  <c r="CT118" i="1"/>
  <c r="CT120" i="1" s="1"/>
  <c r="CT80" i="1"/>
  <c r="CT186" i="1" l="1"/>
  <c r="CT108" i="1"/>
  <c r="CT134" i="1"/>
  <c r="AC105" i="1"/>
  <c r="CT133" i="1"/>
  <c r="CT107" i="1"/>
  <c r="AC104" i="1"/>
  <c r="AC108" i="1" l="1"/>
  <c r="AC186" i="1"/>
  <c r="AC187" i="1" s="1"/>
  <c r="CT187" i="1"/>
  <c r="AC107" i="1"/>
  <c r="AD235" i="1" l="1"/>
  <c r="AC274" i="1"/>
  <c r="AC272" i="1"/>
  <c r="AC191" i="1"/>
  <c r="AC192" i="1" s="1"/>
  <c r="AC194" i="1"/>
  <c r="AC135" i="1" s="1"/>
  <c r="AC270" i="1"/>
  <c r="AC237" i="1"/>
  <c r="CU235" i="1"/>
  <c r="CT194" i="1"/>
  <c r="CT272" i="1"/>
  <c r="CT191" i="1"/>
  <c r="CT192" i="1" s="1"/>
  <c r="CT274" i="1"/>
  <c r="CT270" i="1"/>
  <c r="CT237" i="1"/>
  <c r="CU62" i="1" l="1"/>
  <c r="CT135" i="1"/>
  <c r="CT136" i="1" l="1"/>
  <c r="CT139" i="1" s="1"/>
  <c r="CT137" i="1"/>
  <c r="CT140" i="1" s="1"/>
  <c r="CU278" i="1"/>
  <c r="CU64" i="1"/>
  <c r="CU65" i="1" l="1"/>
  <c r="CU67" i="1" s="1"/>
  <c r="CU68" i="1" l="1"/>
  <c r="CU271" i="1" s="1"/>
  <c r="CU74" i="1"/>
  <c r="CU260" i="1"/>
  <c r="CU70" i="1"/>
  <c r="CU69" i="1"/>
  <c r="CU253" i="1"/>
  <c r="CU92" i="1" l="1"/>
  <c r="CU219" i="1"/>
  <c r="CU221" i="1" s="1"/>
  <c r="CU225" i="1" s="1"/>
  <c r="CU239" i="1" s="1"/>
  <c r="CU145" i="1"/>
  <c r="CU146" i="1" l="1"/>
  <c r="CU95" i="1"/>
  <c r="CU111" i="1" l="1"/>
  <c r="CU105" i="1"/>
  <c r="CU104" i="1"/>
  <c r="CU96" i="1"/>
  <c r="CU155" i="1"/>
  <c r="CU81" i="1" s="1"/>
  <c r="CU118" i="1"/>
  <c r="CU120" i="1" s="1"/>
  <c r="CU233" i="1"/>
  <c r="CU231" i="1" s="1"/>
  <c r="CU236" i="1" s="1"/>
  <c r="CU80" i="1"/>
  <c r="CU186" i="1" l="1"/>
  <c r="CU187" i="1" s="1"/>
  <c r="CU237" i="1" s="1"/>
  <c r="CU133" i="1"/>
  <c r="CU107" i="1"/>
  <c r="CU134" i="1"/>
  <c r="CU108" i="1"/>
  <c r="CU194" i="1" l="1"/>
  <c r="CU274" i="1"/>
  <c r="CV235" i="1"/>
  <c r="CU272" i="1"/>
  <c r="CU191" i="1"/>
  <c r="CU192" i="1" s="1"/>
  <c r="CU270" i="1"/>
  <c r="CU135" i="1" l="1"/>
  <c r="CV62" i="1"/>
  <c r="CV278" i="1" l="1"/>
  <c r="CV64" i="1"/>
  <c r="CU137" i="1"/>
  <c r="CU140" i="1" s="1"/>
  <c r="CU136" i="1"/>
  <c r="CU139" i="1" s="1"/>
  <c r="CV65" i="1" l="1"/>
  <c r="CV67" i="1" l="1"/>
  <c r="CV70" i="1" l="1"/>
  <c r="CV69" i="1"/>
  <c r="CV68" i="1"/>
  <c r="CV271" i="1" s="1"/>
  <c r="CV74" i="1"/>
  <c r="CV260" i="1"/>
  <c r="CV253" i="1"/>
  <c r="CV92" i="1" l="1"/>
  <c r="CV219" i="1"/>
  <c r="CV221" i="1" s="1"/>
  <c r="CV225" i="1" s="1"/>
  <c r="CV239" i="1" s="1"/>
  <c r="CV145" i="1"/>
  <c r="CV146" i="1" l="1"/>
  <c r="CV95" i="1"/>
  <c r="CV105" i="1" l="1"/>
  <c r="CV111" i="1"/>
  <c r="CV104" i="1"/>
  <c r="CV96" i="1"/>
  <c r="CV155" i="1"/>
  <c r="CV81" i="1" s="1"/>
  <c r="CV118" i="1"/>
  <c r="CV120" i="1" s="1"/>
  <c r="CV233" i="1"/>
  <c r="CV231" i="1" s="1"/>
  <c r="CV236" i="1" s="1"/>
  <c r="CV80" i="1"/>
  <c r="CV186" i="1" l="1"/>
  <c r="CV187" i="1" s="1"/>
  <c r="CV237" i="1" s="1"/>
  <c r="CV133" i="1"/>
  <c r="CV107" i="1"/>
  <c r="CV108" i="1"/>
  <c r="CV134" i="1"/>
  <c r="CV191" i="1" l="1"/>
  <c r="CV192" i="1" s="1"/>
  <c r="CV274" i="1"/>
  <c r="CV194" i="1"/>
  <c r="CV272" i="1"/>
  <c r="CW235" i="1"/>
  <c r="CV270" i="1"/>
  <c r="CW62" i="1" l="1"/>
  <c r="CV135" i="1"/>
  <c r="CV137" i="1" l="1"/>
  <c r="CV140" i="1" s="1"/>
  <c r="CV136" i="1"/>
  <c r="CV139" i="1" s="1"/>
  <c r="CW278" i="1"/>
  <c r="CW64" i="1"/>
  <c r="CW65" i="1" l="1"/>
  <c r="CW67" i="1" l="1"/>
  <c r="CW68" i="1" l="1"/>
  <c r="CW271" i="1" s="1"/>
  <c r="CW260" i="1"/>
  <c r="CW69" i="1"/>
  <c r="CW74" i="1"/>
  <c r="CW70" i="1"/>
  <c r="CW253" i="1"/>
  <c r="CW92" i="1" l="1"/>
  <c r="CW219" i="1"/>
  <c r="CW221" i="1" s="1"/>
  <c r="CW225" i="1" s="1"/>
  <c r="CW239" i="1" s="1"/>
  <c r="CW145" i="1"/>
  <c r="CW146" i="1" l="1"/>
  <c r="CW95" i="1"/>
  <c r="CW105" i="1" l="1"/>
  <c r="CW104" i="1"/>
  <c r="CW111" i="1"/>
  <c r="CW96" i="1"/>
  <c r="CW233" i="1"/>
  <c r="CW231" i="1" s="1"/>
  <c r="CW236" i="1" s="1"/>
  <c r="CW118" i="1"/>
  <c r="CW120" i="1" s="1"/>
  <c r="CW155" i="1"/>
  <c r="CW81" i="1" s="1"/>
  <c r="CW80" i="1"/>
  <c r="CW186" i="1" l="1"/>
  <c r="CW187" i="1" s="1"/>
  <c r="CW237" i="1" s="1"/>
  <c r="CW107" i="1"/>
  <c r="CW133" i="1"/>
  <c r="CW134" i="1"/>
  <c r="CW108" i="1"/>
  <c r="CW191" i="1" l="1"/>
  <c r="CW192" i="1" s="1"/>
  <c r="CX235" i="1"/>
  <c r="CW272" i="1"/>
  <c r="CW194" i="1"/>
  <c r="CW274" i="1"/>
  <c r="CW270" i="1"/>
  <c r="CW135" i="1" l="1"/>
  <c r="CX62" i="1"/>
  <c r="CX278" i="1" l="1"/>
  <c r="CX64" i="1"/>
  <c r="AD62" i="1"/>
  <c r="CW137" i="1"/>
  <c r="CW140" i="1" s="1"/>
  <c r="CW136" i="1"/>
  <c r="CW139" i="1" s="1"/>
  <c r="AD278" i="1" l="1"/>
  <c r="AD63" i="1"/>
  <c r="AD64" i="1"/>
  <c r="CX65" i="1"/>
  <c r="AD65" i="1" s="1"/>
  <c r="AD66" i="1" l="1"/>
  <c r="CX67" i="1"/>
  <c r="AD67" i="1"/>
  <c r="AD87" i="1" l="1"/>
  <c r="AD74" i="1"/>
  <c r="AD68" i="1"/>
  <c r="AD271" i="1" s="1"/>
  <c r="AD69" i="1"/>
  <c r="CX69" i="1"/>
  <c r="CX68" i="1"/>
  <c r="CX271" i="1" s="1"/>
  <c r="CX260" i="1"/>
  <c r="CX74" i="1"/>
  <c r="CX70" i="1"/>
  <c r="CX253" i="1"/>
  <c r="AD77" i="1" l="1"/>
  <c r="AD78" i="1" s="1"/>
  <c r="AD219" i="1"/>
  <c r="AD221" i="1" s="1"/>
  <c r="AD225" i="1" s="1"/>
  <c r="AD239" i="1" s="1"/>
  <c r="CX219" i="1"/>
  <c r="CX221" i="1" s="1"/>
  <c r="CX225" i="1" s="1"/>
  <c r="CX239" i="1" s="1"/>
  <c r="CX92" i="1"/>
  <c r="CX145" i="1"/>
  <c r="CX95" i="1" l="1"/>
  <c r="CX98" i="1" s="1"/>
  <c r="CX146" i="1"/>
  <c r="AD145" i="1"/>
  <c r="AD146" i="1" s="1"/>
  <c r="CX118" i="1" l="1"/>
  <c r="CX120" i="1" s="1"/>
  <c r="CX233" i="1"/>
  <c r="CX231" i="1" s="1"/>
  <c r="CX236" i="1" s="1"/>
  <c r="CX155" i="1"/>
  <c r="CX81" i="1" s="1"/>
  <c r="CX80" i="1"/>
  <c r="CX105" i="1"/>
  <c r="CX104" i="1"/>
  <c r="CX111" i="1"/>
  <c r="CX96" i="1"/>
  <c r="AD233" i="1"/>
  <c r="AD231" i="1" s="1"/>
  <c r="AD236" i="1" s="1"/>
  <c r="AD201" i="1"/>
  <c r="AD155" i="1"/>
  <c r="AD81" i="1" s="1"/>
  <c r="AD80" i="1"/>
  <c r="CX108" i="1" l="1"/>
  <c r="CX134" i="1"/>
  <c r="AD105" i="1"/>
  <c r="CX186" i="1"/>
  <c r="CX107" i="1"/>
  <c r="CX133" i="1"/>
  <c r="AD104" i="1"/>
  <c r="CX187" i="1" l="1"/>
  <c r="AD186" i="1"/>
  <c r="AD187" i="1" s="1"/>
  <c r="AD108" i="1"/>
  <c r="AD107" i="1"/>
  <c r="AD194" i="1" l="1"/>
  <c r="AD135" i="1" s="1"/>
  <c r="AD191" i="1"/>
  <c r="AD192" i="1" s="1"/>
  <c r="AE235" i="1"/>
  <c r="AD272" i="1"/>
  <c r="AD274" i="1"/>
  <c r="AD270" i="1"/>
  <c r="AD237" i="1"/>
  <c r="CX194" i="1"/>
  <c r="CX272" i="1"/>
  <c r="CY235" i="1"/>
  <c r="CX274" i="1"/>
  <c r="CX191" i="1"/>
  <c r="CX192" i="1" s="1"/>
  <c r="CX270" i="1"/>
  <c r="CX237" i="1"/>
  <c r="CX135" i="1" l="1"/>
  <c r="CY62" i="1"/>
  <c r="CY278" i="1" l="1"/>
  <c r="CY64" i="1"/>
  <c r="CX136" i="1"/>
  <c r="CX139" i="1" s="1"/>
  <c r="CX137" i="1"/>
  <c r="CX140" i="1" s="1"/>
  <c r="CY65" i="1" l="1"/>
  <c r="CY67" i="1" s="1"/>
  <c r="CY70" i="1" l="1"/>
  <c r="CY69" i="1"/>
  <c r="CY74" i="1"/>
  <c r="CY260" i="1"/>
  <c r="CY68" i="1"/>
  <c r="CY271" i="1" s="1"/>
  <c r="CY253" i="1"/>
  <c r="CY92" i="1" l="1"/>
  <c r="CY219" i="1"/>
  <c r="CY221" i="1" s="1"/>
  <c r="CY225" i="1" s="1"/>
  <c r="CY239" i="1" s="1"/>
  <c r="CY145" i="1"/>
  <c r="CY146" i="1" l="1"/>
  <c r="CY95" i="1"/>
  <c r="CY105" i="1" l="1"/>
  <c r="CY111" i="1"/>
  <c r="CY104" i="1"/>
  <c r="CY96" i="1"/>
  <c r="CY155" i="1"/>
  <c r="CY81" i="1" s="1"/>
  <c r="CY118" i="1"/>
  <c r="CY120" i="1" s="1"/>
  <c r="CY233" i="1"/>
  <c r="CY231" i="1" s="1"/>
  <c r="CY236" i="1" s="1"/>
  <c r="CY80" i="1"/>
  <c r="CY186" i="1" l="1"/>
  <c r="CY187" i="1" s="1"/>
  <c r="CY237" i="1" s="1"/>
  <c r="CY107" i="1"/>
  <c r="CY133" i="1"/>
  <c r="CY108" i="1"/>
  <c r="CY134" i="1"/>
  <c r="CY191" i="1" l="1"/>
  <c r="CY192" i="1" s="1"/>
  <c r="CY272" i="1"/>
  <c r="CY194" i="1"/>
  <c r="CY274" i="1"/>
  <c r="CZ235" i="1"/>
  <c r="CY270" i="1"/>
  <c r="CY135" i="1" l="1"/>
  <c r="CZ62" i="1"/>
  <c r="CZ278" i="1" l="1"/>
  <c r="CZ64" i="1"/>
  <c r="CY137" i="1"/>
  <c r="CY140" i="1" s="1"/>
  <c r="CY136" i="1"/>
  <c r="CY139" i="1" s="1"/>
  <c r="CZ65" i="1" l="1"/>
  <c r="CZ67" i="1" l="1"/>
  <c r="CZ260" i="1" l="1"/>
  <c r="CZ70" i="1"/>
  <c r="CZ68" i="1"/>
  <c r="CZ271" i="1" s="1"/>
  <c r="CZ74" i="1"/>
  <c r="CZ69" i="1"/>
  <c r="CZ253" i="1"/>
  <c r="CZ219" i="1" l="1"/>
  <c r="CZ221" i="1" s="1"/>
  <c r="CZ225" i="1" s="1"/>
  <c r="CZ239" i="1" s="1"/>
  <c r="CZ92" i="1"/>
  <c r="CZ145" i="1"/>
  <c r="CZ146" i="1" l="1"/>
  <c r="CZ95" i="1"/>
  <c r="CZ105" i="1" l="1"/>
  <c r="CZ104" i="1"/>
  <c r="CZ111" i="1"/>
  <c r="CZ96" i="1"/>
  <c r="CZ155" i="1"/>
  <c r="CZ81" i="1" s="1"/>
  <c r="CZ118" i="1"/>
  <c r="CZ120" i="1" s="1"/>
  <c r="CZ233" i="1"/>
  <c r="CZ231" i="1" s="1"/>
  <c r="CZ236" i="1" s="1"/>
  <c r="CZ80" i="1"/>
  <c r="CZ186" i="1" l="1"/>
  <c r="CZ187" i="1" s="1"/>
  <c r="CZ107" i="1"/>
  <c r="CZ133" i="1"/>
  <c r="CZ134" i="1"/>
  <c r="CZ108" i="1"/>
  <c r="CZ191" i="1" l="1"/>
  <c r="CZ192" i="1" s="1"/>
  <c r="CZ272" i="1"/>
  <c r="DA235" i="1"/>
  <c r="CZ194" i="1"/>
  <c r="CZ274" i="1"/>
  <c r="CZ270" i="1"/>
  <c r="CZ237" i="1"/>
  <c r="DA62" i="1" l="1"/>
  <c r="CZ135" i="1"/>
  <c r="CZ137" i="1" l="1"/>
  <c r="CZ140" i="1" s="1"/>
  <c r="CZ136" i="1"/>
  <c r="CZ139" i="1" s="1"/>
  <c r="DA278" i="1"/>
  <c r="DA64" i="1"/>
  <c r="DA65" i="1" l="1"/>
  <c r="DA67" i="1" s="1"/>
  <c r="DA68" i="1" l="1"/>
  <c r="DA271" i="1" s="1"/>
  <c r="DA70" i="1"/>
  <c r="DA69" i="1"/>
  <c r="DA260" i="1"/>
  <c r="DA74" i="1"/>
  <c r="DA253" i="1"/>
  <c r="DA219" i="1" l="1"/>
  <c r="DA221" i="1" s="1"/>
  <c r="DA225" i="1" s="1"/>
  <c r="DA239" i="1" s="1"/>
  <c r="DA92" i="1"/>
  <c r="DA145" i="1"/>
  <c r="DA146" i="1" l="1"/>
  <c r="DA95" i="1"/>
  <c r="DA104" i="1" l="1"/>
  <c r="DA111" i="1"/>
  <c r="DA105" i="1"/>
  <c r="DA96" i="1"/>
  <c r="DA233" i="1"/>
  <c r="DA231" i="1" s="1"/>
  <c r="DA236" i="1" s="1"/>
  <c r="DA155" i="1"/>
  <c r="DA81" i="1" s="1"/>
  <c r="DA118" i="1"/>
  <c r="DA120" i="1" s="1"/>
  <c r="DA80" i="1"/>
  <c r="DA186" i="1" l="1"/>
  <c r="DA187" i="1" s="1"/>
  <c r="DA237" i="1" s="1"/>
  <c r="DA134" i="1"/>
  <c r="DA108" i="1"/>
  <c r="DA107" i="1"/>
  <c r="DA133" i="1"/>
  <c r="DB235" i="1" l="1"/>
  <c r="DA191" i="1"/>
  <c r="DA192" i="1" s="1"/>
  <c r="DA272" i="1"/>
  <c r="DA194" i="1"/>
  <c r="DA274" i="1"/>
  <c r="DA270" i="1"/>
  <c r="DB62" i="1" l="1"/>
  <c r="DA135" i="1"/>
  <c r="DA136" i="1" l="1"/>
  <c r="DA139" i="1" s="1"/>
  <c r="DA137" i="1"/>
  <c r="DA140" i="1" s="1"/>
  <c r="DB278" i="1"/>
  <c r="DB64" i="1"/>
  <c r="AE62" i="1"/>
  <c r="AE278" i="1" l="1"/>
  <c r="AE63" i="1"/>
  <c r="AE64" i="1"/>
  <c r="DB65" i="1"/>
  <c r="AE65" i="1" s="1"/>
  <c r="AE66" i="1" l="1"/>
  <c r="DB67" i="1"/>
  <c r="AE67" i="1"/>
  <c r="AE68" i="1" l="1"/>
  <c r="AE271" i="1" s="1"/>
  <c r="AE74" i="1"/>
  <c r="AE87" i="1"/>
  <c r="AE69" i="1"/>
  <c r="DB74" i="1"/>
  <c r="DB70" i="1"/>
  <c r="DB69" i="1"/>
  <c r="DB68" i="1"/>
  <c r="DB271" i="1" s="1"/>
  <c r="DB260" i="1"/>
  <c r="DB253" i="1"/>
  <c r="DB219" i="1" l="1"/>
  <c r="DB221" i="1" s="1"/>
  <c r="DB225" i="1" s="1"/>
  <c r="DB239" i="1" s="1"/>
  <c r="DB92" i="1"/>
  <c r="DB95" i="1" s="1"/>
  <c r="DB145" i="1"/>
  <c r="AE77" i="1"/>
  <c r="AE78" i="1" s="1"/>
  <c r="AE219" i="1"/>
  <c r="AE221" i="1" s="1"/>
  <c r="AE225" i="1" s="1"/>
  <c r="AE239" i="1" s="1"/>
  <c r="DB146" i="1" l="1"/>
  <c r="AE145" i="1"/>
  <c r="AE146" i="1" s="1"/>
  <c r="DB105" i="1"/>
  <c r="DB111" i="1"/>
  <c r="DB104" i="1"/>
  <c r="DB96" i="1"/>
  <c r="DB107" i="1" l="1"/>
  <c r="DB133" i="1"/>
  <c r="AE104" i="1"/>
  <c r="DB108" i="1"/>
  <c r="DB134" i="1"/>
  <c r="AE105" i="1"/>
  <c r="AE155" i="1"/>
  <c r="AE81" i="1" s="1"/>
  <c r="AE233" i="1"/>
  <c r="AE231" i="1" s="1"/>
  <c r="AE236" i="1" s="1"/>
  <c r="AE201" i="1"/>
  <c r="AE80" i="1"/>
  <c r="DB118" i="1"/>
  <c r="DB120" i="1" s="1"/>
  <c r="DB155" i="1"/>
  <c r="DB81" i="1" s="1"/>
  <c r="DB233" i="1"/>
  <c r="DB231" i="1" s="1"/>
  <c r="DB236" i="1" s="1"/>
  <c r="DB80" i="1"/>
  <c r="AE108" i="1" l="1"/>
  <c r="DB186" i="1"/>
  <c r="AE107" i="1"/>
  <c r="DB187" i="1" l="1"/>
  <c r="AE186" i="1"/>
  <c r="AE187" i="1" s="1"/>
  <c r="AE191" i="1" l="1"/>
  <c r="AE192" i="1" s="1"/>
  <c r="AE194" i="1"/>
  <c r="AE135" i="1" s="1"/>
  <c r="AE274" i="1"/>
  <c r="AE272" i="1"/>
  <c r="AE270" i="1"/>
  <c r="AE237" i="1"/>
  <c r="DB274" i="1"/>
  <c r="DB191" i="1"/>
  <c r="DB192" i="1" s="1"/>
  <c r="DB194" i="1"/>
  <c r="DB135" i="1" s="1"/>
  <c r="DB272" i="1"/>
  <c r="DB270" i="1"/>
  <c r="DB237" i="1"/>
  <c r="DB136" i="1" l="1"/>
  <c r="DB139" i="1" s="1"/>
  <c r="DB137" i="1"/>
  <c r="DB140" i="1" s="1"/>
  <c r="AB90" i="1" l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H91" i="1"/>
  <c r="H92" i="1"/>
  <c r="H95" i="1"/>
  <c r="H113" i="1"/>
  <c r="AC89" i="1"/>
  <c r="AD89" i="1"/>
  <c r="AD91" i="1"/>
  <c r="AD92" i="1"/>
  <c r="AD95" i="1"/>
  <c r="AD113" i="1"/>
  <c r="AD111" i="1"/>
  <c r="I91" i="1"/>
  <c r="I92" i="1"/>
  <c r="I95" i="1"/>
  <c r="I112" i="1"/>
  <c r="AC91" i="1"/>
  <c r="AC133" i="1"/>
  <c r="AD133" i="1"/>
  <c r="AD136" i="1"/>
  <c r="V91" i="1"/>
  <c r="V92" i="1"/>
  <c r="V94" i="1"/>
  <c r="G89" i="1"/>
  <c r="F89" i="1"/>
  <c r="F91" i="1"/>
  <c r="F125" i="1"/>
  <c r="F129" i="1"/>
  <c r="AD139" i="1"/>
  <c r="Y91" i="1"/>
  <c r="Y92" i="1"/>
  <c r="Y95" i="1"/>
  <c r="Y111" i="1"/>
  <c r="Q91" i="1"/>
  <c r="Q118" i="1"/>
  <c r="Q121" i="1"/>
  <c r="Q122" i="1"/>
  <c r="Q120" i="1"/>
  <c r="T91" i="1"/>
  <c r="T92" i="1"/>
  <c r="T95" i="1"/>
  <c r="T96" i="1"/>
  <c r="F92" i="1"/>
  <c r="F94" i="1"/>
  <c r="AB91" i="1"/>
  <c r="AB133" i="1"/>
  <c r="AB136" i="1"/>
  <c r="AB139" i="1"/>
  <c r="F133" i="1"/>
  <c r="F136" i="1"/>
  <c r="AA91" i="1"/>
  <c r="AA92" i="1"/>
  <c r="AA95" i="1"/>
  <c r="AA113" i="1"/>
  <c r="G90" i="1"/>
  <c r="Y125" i="1"/>
  <c r="H111" i="1"/>
  <c r="H96" i="1"/>
  <c r="F134" i="1"/>
  <c r="F137" i="1"/>
  <c r="F140" i="1"/>
  <c r="G91" i="1"/>
  <c r="G134" i="1"/>
  <c r="G137" i="1"/>
  <c r="J91" i="1"/>
  <c r="J133" i="1"/>
  <c r="J136" i="1"/>
  <c r="Z91" i="1"/>
  <c r="Z133" i="1"/>
  <c r="Y133" i="1"/>
  <c r="F95" i="1"/>
  <c r="R91" i="1"/>
  <c r="R92" i="1"/>
  <c r="R95" i="1"/>
  <c r="R96" i="1"/>
  <c r="F90" i="1"/>
  <c r="AE89" i="1"/>
  <c r="Z92" i="1"/>
  <c r="AA96" i="1"/>
  <c r="AD112" i="1"/>
  <c r="I134" i="1"/>
  <c r="S91" i="1"/>
  <c r="S118" i="1"/>
  <c r="S122" i="1"/>
  <c r="S120" i="1"/>
  <c r="H118" i="1"/>
  <c r="H122" i="1"/>
  <c r="AA134" i="1"/>
  <c r="AA137" i="1"/>
  <c r="AA140" i="1"/>
  <c r="AA125" i="1"/>
  <c r="I125" i="1"/>
  <c r="Z118" i="1"/>
  <c r="P91" i="1"/>
  <c r="P92" i="1"/>
  <c r="P95" i="1"/>
  <c r="P111" i="1"/>
  <c r="J92" i="1"/>
  <c r="Y94" i="1"/>
  <c r="R113" i="1"/>
  <c r="AA129" i="1"/>
  <c r="I94" i="1"/>
  <c r="AA128" i="1"/>
  <c r="P133" i="1"/>
  <c r="P136" i="1"/>
  <c r="P139" i="1"/>
  <c r="H133" i="1"/>
  <c r="X91" i="1"/>
  <c r="X92" i="1"/>
  <c r="X95" i="1"/>
  <c r="T118" i="1"/>
  <c r="S125" i="1"/>
  <c r="S128" i="1"/>
  <c r="X96" i="1"/>
  <c r="P112" i="1"/>
  <c r="T121" i="1"/>
  <c r="W115" i="1"/>
  <c r="AA112" i="1"/>
  <c r="AC90" i="1"/>
  <c r="AD90" i="1"/>
  <c r="Z134" i="1"/>
  <c r="P118" i="1"/>
  <c r="L91" i="1"/>
  <c r="L133" i="1"/>
  <c r="L136" i="1"/>
  <c r="L92" i="1"/>
  <c r="L95" i="1"/>
  <c r="K115" i="1"/>
  <c r="K91" i="1"/>
  <c r="K118" i="1"/>
  <c r="K120" i="1"/>
  <c r="P134" i="1"/>
  <c r="P137" i="1"/>
  <c r="L134" i="1"/>
  <c r="L137" i="1"/>
  <c r="V118" i="1"/>
  <c r="V120" i="1"/>
  <c r="T94" i="1"/>
  <c r="E89" i="1"/>
  <c r="E91" i="1"/>
  <c r="E92" i="1"/>
  <c r="E95" i="1"/>
  <c r="E112" i="1"/>
  <c r="T111" i="1"/>
  <c r="R133" i="1"/>
  <c r="R136" i="1"/>
  <c r="R139" i="1"/>
  <c r="O91" i="1"/>
  <c r="O133" i="1"/>
  <c r="O136" i="1"/>
  <c r="O139" i="1"/>
  <c r="V121" i="1"/>
  <c r="S92" i="1"/>
  <c r="S95" i="1"/>
  <c r="S111" i="1"/>
  <c r="AB92" i="1"/>
  <c r="AB95" i="1"/>
  <c r="AB96" i="1"/>
  <c r="L118" i="1"/>
  <c r="L122" i="1"/>
  <c r="AC92" i="1"/>
  <c r="AC95" i="1"/>
  <c r="AC112" i="1"/>
  <c r="L139" i="1"/>
  <c r="AC115" i="1"/>
  <c r="K133" i="1"/>
  <c r="K136" i="1"/>
  <c r="K139" i="1"/>
  <c r="W91" i="1"/>
  <c r="W125" i="1"/>
  <c r="W129" i="1"/>
  <c r="AC125" i="1"/>
  <c r="Y130" i="1"/>
  <c r="H134" i="1"/>
  <c r="H137" i="1"/>
  <c r="H140" i="1"/>
  <c r="R125" i="1"/>
  <c r="R128" i="1"/>
  <c r="AB115" i="1"/>
  <c r="Y112" i="1"/>
  <c r="AB113" i="1"/>
  <c r="AB112" i="1"/>
  <c r="AA115" i="1"/>
  <c r="S96" i="1"/>
  <c r="G92" i="1"/>
  <c r="G95" i="1"/>
  <c r="V133" i="1"/>
  <c r="V136" i="1"/>
  <c r="K122" i="1"/>
  <c r="E96" i="1"/>
  <c r="V139" i="1"/>
  <c r="G96" i="1"/>
  <c r="F115" i="1"/>
  <c r="L120" i="1"/>
  <c r="K125" i="1"/>
  <c r="K129" i="1"/>
  <c r="J125" i="1"/>
  <c r="J130" i="1"/>
  <c r="Y118" i="1"/>
  <c r="J128" i="1"/>
  <c r="G118" i="1"/>
  <c r="G112" i="1"/>
  <c r="M91" i="1"/>
  <c r="M92" i="1"/>
  <c r="M95" i="1"/>
  <c r="Z136" i="1"/>
  <c r="AA111" i="1"/>
  <c r="P140" i="1"/>
  <c r="E90" i="1"/>
  <c r="AE91" i="1"/>
  <c r="AE125" i="1"/>
  <c r="AE130" i="1"/>
  <c r="Z94" i="1"/>
  <c r="F112" i="1"/>
  <c r="AA118" i="1"/>
  <c r="AE128" i="1"/>
  <c r="H94" i="1"/>
  <c r="AA133" i="1"/>
  <c r="AA136" i="1"/>
  <c r="AA139" i="1"/>
  <c r="E115" i="1"/>
  <c r="E113" i="1"/>
  <c r="P113" i="1"/>
  <c r="I133" i="1"/>
  <c r="F139" i="1"/>
  <c r="G140" i="1"/>
  <c r="K121" i="1"/>
  <c r="L111" i="1"/>
  <c r="AE92" i="1"/>
  <c r="AE94" i="1"/>
  <c r="H121" i="1"/>
  <c r="R94" i="1"/>
  <c r="AA121" i="1"/>
  <c r="H112" i="1"/>
  <c r="Q134" i="1"/>
  <c r="W134" i="1"/>
  <c r="W137" i="1"/>
  <c r="W140" i="1"/>
  <c r="AC136" i="1"/>
  <c r="AE134" i="1"/>
  <c r="AE137" i="1"/>
  <c r="O92" i="1"/>
  <c r="O94" i="1"/>
  <c r="E134" i="1"/>
  <c r="E133" i="1"/>
  <c r="E136" i="1"/>
  <c r="M118" i="1"/>
  <c r="AD134" i="1"/>
  <c r="Z125" i="1"/>
  <c r="F111" i="1"/>
  <c r="AE129" i="1"/>
  <c r="I111" i="1"/>
  <c r="I113" i="1"/>
  <c r="W130" i="1"/>
  <c r="AE118" i="1"/>
  <c r="K134" i="1"/>
  <c r="N91" i="1"/>
  <c r="N133" i="1"/>
  <c r="N136" i="1"/>
  <c r="I137" i="1"/>
  <c r="V134" i="1"/>
  <c r="AE121" i="1"/>
  <c r="AC96" i="1"/>
  <c r="AE95" i="1"/>
  <c r="T134" i="1"/>
  <c r="Y113" i="1"/>
  <c r="K128" i="1"/>
  <c r="S129" i="1"/>
  <c r="L112" i="1"/>
  <c r="Z120" i="1"/>
  <c r="AA130" i="1"/>
  <c r="J118" i="1"/>
  <c r="Z121" i="1"/>
  <c r="AC111" i="1"/>
  <c r="V122" i="1"/>
  <c r="AB111" i="1"/>
  <c r="AE120" i="1"/>
  <c r="AE122" i="1"/>
  <c r="I129" i="1"/>
  <c r="E111" i="1"/>
  <c r="I136" i="1"/>
  <c r="X112" i="1"/>
  <c r="Y121" i="1"/>
  <c r="V137" i="1"/>
  <c r="V140" i="1"/>
  <c r="I139" i="1"/>
  <c r="T120" i="1"/>
  <c r="S121" i="1"/>
  <c r="W92" i="1"/>
  <c r="W95" i="1"/>
  <c r="V115" i="1"/>
  <c r="G115" i="1"/>
  <c r="Y136" i="1"/>
  <c r="L113" i="1"/>
  <c r="Y122" i="1"/>
  <c r="L115" i="1"/>
  <c r="M96" i="1"/>
  <c r="AB125" i="1"/>
  <c r="AB130" i="1"/>
  <c r="AD118" i="1"/>
  <c r="R111" i="1"/>
  <c r="Y128" i="1"/>
  <c r="AB128" i="1"/>
  <c r="Y129" i="1"/>
  <c r="Q125" i="1"/>
  <c r="Q128" i="1"/>
  <c r="AD120" i="1"/>
  <c r="Q133" i="1"/>
  <c r="Q136" i="1"/>
  <c r="T112" i="1"/>
  <c r="M133" i="1"/>
  <c r="M136" i="1"/>
  <c r="G133" i="1"/>
  <c r="M134" i="1"/>
  <c r="O125" i="1"/>
  <c r="O129" i="1"/>
  <c r="F118" i="1"/>
  <c r="L125" i="1"/>
  <c r="L128" i="1"/>
  <c r="AC129" i="1"/>
  <c r="AE133" i="1"/>
  <c r="AE136" i="1"/>
  <c r="AE139" i="1"/>
  <c r="S115" i="1"/>
  <c r="AD125" i="1"/>
  <c r="T125" i="1"/>
  <c r="O118" i="1"/>
  <c r="O121" i="1"/>
  <c r="U91" i="1"/>
  <c r="U92" i="1"/>
  <c r="U94" i="1"/>
  <c r="Y120" i="1"/>
  <c r="J134" i="1"/>
  <c r="J137" i="1"/>
  <c r="AD130" i="1"/>
  <c r="G111" i="1"/>
  <c r="K130" i="1"/>
  <c r="AC94" i="1"/>
  <c r="Y96" i="1"/>
  <c r="X118" i="1"/>
  <c r="X122" i="1"/>
  <c r="L96" i="1"/>
  <c r="W113" i="1"/>
  <c r="N92" i="1"/>
  <c r="N94" i="1"/>
  <c r="T113" i="1"/>
  <c r="Z115" i="1"/>
  <c r="W96" i="1"/>
  <c r="S113" i="1"/>
  <c r="F130" i="1"/>
  <c r="AC113" i="1"/>
  <c r="M94" i="1"/>
  <c r="AC130" i="1"/>
  <c r="Z95" i="1"/>
  <c r="Z96" i="1"/>
  <c r="I96" i="1"/>
  <c r="H115" i="1"/>
  <c r="P125" i="1"/>
  <c r="P129" i="1"/>
  <c r="R129" i="1"/>
  <c r="F128" i="1"/>
  <c r="AB118" i="1"/>
  <c r="AB120" i="1"/>
  <c r="M113" i="1"/>
  <c r="Y134" i="1"/>
  <c r="Y137" i="1"/>
  <c r="Y140" i="1"/>
  <c r="W128" i="1"/>
  <c r="AB122" i="1"/>
  <c r="Y139" i="1"/>
  <c r="M111" i="1"/>
  <c r="R112" i="1"/>
  <c r="AB129" i="1"/>
  <c r="AD96" i="1"/>
  <c r="X134" i="1"/>
  <c r="X137" i="1"/>
  <c r="AC134" i="1"/>
  <c r="AC137" i="1"/>
  <c r="G122" i="1"/>
  <c r="N95" i="1"/>
  <c r="Z139" i="1"/>
  <c r="F96" i="1"/>
  <c r="AA120" i="1"/>
  <c r="E118" i="1"/>
  <c r="N112" i="1"/>
  <c r="O95" i="1"/>
  <c r="S130" i="1"/>
  <c r="F113" i="1"/>
  <c r="AD121" i="1"/>
  <c r="G94" i="1"/>
  <c r="AD94" i="1"/>
  <c r="J139" i="1"/>
  <c r="P120" i="1"/>
  <c r="X115" i="1"/>
  <c r="Z137" i="1"/>
  <c r="Z140" i="1"/>
  <c r="AD129" i="1"/>
  <c r="H120" i="1"/>
  <c r="O134" i="1"/>
  <c r="O137" i="1"/>
  <c r="O140" i="1"/>
  <c r="O130" i="1"/>
  <c r="X140" i="1"/>
  <c r="L129" i="1"/>
  <c r="F122" i="1"/>
  <c r="Z111" i="1"/>
  <c r="N111" i="1"/>
  <c r="O120" i="1"/>
  <c r="R134" i="1"/>
  <c r="R137" i="1"/>
  <c r="Q137" i="1"/>
  <c r="Q140" i="1"/>
  <c r="AC118" i="1"/>
  <c r="X94" i="1"/>
  <c r="V125" i="1"/>
  <c r="U134" i="1"/>
  <c r="E137" i="1"/>
  <c r="N118" i="1"/>
  <c r="O111" i="1"/>
  <c r="Z129" i="1"/>
  <c r="X125" i="1"/>
  <c r="X129" i="1"/>
  <c r="H125" i="1"/>
  <c r="AB121" i="1"/>
  <c r="E122" i="1"/>
  <c r="V95" i="1"/>
  <c r="V111" i="1"/>
  <c r="G136" i="1"/>
  <c r="U125" i="1"/>
  <c r="I118" i="1"/>
  <c r="K92" i="1"/>
  <c r="L121" i="1"/>
  <c r="Q130" i="1"/>
  <c r="S112" i="1"/>
  <c r="S133" i="1"/>
  <c r="S136" i="1"/>
  <c r="U137" i="1"/>
  <c r="U140" i="1"/>
  <c r="X120" i="1"/>
  <c r="X133" i="1"/>
  <c r="W111" i="1"/>
  <c r="W133" i="1"/>
  <c r="W136" i="1"/>
  <c r="W139" i="1"/>
  <c r="AE140" i="1"/>
  <c r="M112" i="1"/>
  <c r="AA94" i="1"/>
  <c r="M139" i="1"/>
  <c r="U118" i="1"/>
  <c r="J122" i="1"/>
  <c r="R140" i="1"/>
  <c r="I128" i="1"/>
  <c r="N125" i="1"/>
  <c r="V112" i="1"/>
  <c r="E139" i="1"/>
  <c r="AC121" i="1"/>
  <c r="AE112" i="1"/>
  <c r="U129" i="1"/>
  <c r="Q92" i="1"/>
  <c r="AB134" i="1"/>
  <c r="P96" i="1"/>
  <c r="K94" i="1"/>
  <c r="T122" i="1"/>
  <c r="Q94" i="1"/>
  <c r="I120" i="1"/>
  <c r="X111" i="1"/>
  <c r="I140" i="1"/>
  <c r="X113" i="1"/>
  <c r="U95" i="1"/>
  <c r="U111" i="1"/>
  <c r="L94" i="1"/>
  <c r="Q129" i="1"/>
  <c r="M137" i="1"/>
  <c r="K137" i="1"/>
  <c r="M125" i="1"/>
  <c r="K95" i="1"/>
  <c r="J95" i="1"/>
  <c r="O115" i="1"/>
  <c r="R118" i="1"/>
  <c r="S134" i="1"/>
  <c r="S137" i="1"/>
  <c r="T133" i="1"/>
  <c r="M130" i="1"/>
  <c r="T137" i="1"/>
  <c r="T140" i="1"/>
  <c r="O122" i="1"/>
  <c r="AE96" i="1"/>
  <c r="X136" i="1"/>
  <c r="G125" i="1"/>
  <c r="N134" i="1"/>
  <c r="N137" i="1"/>
  <c r="N140" i="1"/>
  <c r="Z128" i="1"/>
  <c r="M121" i="1"/>
  <c r="AC139" i="1"/>
  <c r="X130" i="1"/>
  <c r="L140" i="1"/>
  <c r="F120" i="1"/>
  <c r="E125" i="1"/>
  <c r="S139" i="1"/>
  <c r="AD137" i="1"/>
  <c r="AD140" i="1"/>
  <c r="N130" i="1"/>
  <c r="V128" i="1"/>
  <c r="Z122" i="1"/>
  <c r="U121" i="1"/>
  <c r="U133" i="1"/>
  <c r="U136" i="1"/>
  <c r="U139" i="1"/>
  <c r="V129" i="1"/>
  <c r="I130" i="1"/>
  <c r="G129" i="1"/>
  <c r="AD115" i="1"/>
  <c r="M140" i="1"/>
  <c r="H136" i="1"/>
  <c r="W118" i="1"/>
  <c r="Q95" i="1"/>
  <c r="I121" i="1"/>
  <c r="O113" i="1"/>
  <c r="W122" i="1"/>
  <c r="D115" i="1"/>
  <c r="P115" i="1"/>
  <c r="K112" i="1"/>
  <c r="Q115" i="1"/>
  <c r="M129" i="1"/>
  <c r="K111" i="1"/>
  <c r="U112" i="1"/>
  <c r="J111" i="1"/>
  <c r="N139" i="1"/>
  <c r="J112" i="1"/>
  <c r="E94" i="1"/>
  <c r="J94" i="1"/>
  <c r="K113" i="1"/>
  <c r="T115" i="1"/>
  <c r="U96" i="1"/>
  <c r="G120" i="1"/>
  <c r="G113" i="1"/>
  <c r="R130" i="1"/>
  <c r="AE90" i="1"/>
  <c r="P122" i="1"/>
  <c r="P128" i="1"/>
  <c r="X121" i="1"/>
  <c r="E121" i="1"/>
  <c r="AA122" i="1"/>
  <c r="J129" i="1"/>
  <c r="S94" i="1"/>
  <c r="Q139" i="1"/>
  <c r="F121" i="1"/>
  <c r="T130" i="1"/>
  <c r="L130" i="1"/>
  <c r="O128" i="1"/>
  <c r="AB94" i="1"/>
  <c r="Z112" i="1"/>
  <c r="N96" i="1"/>
  <c r="J140" i="1"/>
  <c r="M115" i="1"/>
  <c r="N120" i="1"/>
  <c r="M122" i="1"/>
  <c r="AC128" i="1"/>
  <c r="T129" i="1"/>
  <c r="AD128" i="1"/>
  <c r="G121" i="1"/>
  <c r="X139" i="1"/>
  <c r="AC120" i="1"/>
  <c r="N121" i="1"/>
  <c r="M120" i="1"/>
  <c r="J120" i="1"/>
  <c r="X128" i="1"/>
  <c r="P130" i="1"/>
  <c r="E120" i="1"/>
  <c r="U115" i="1"/>
  <c r="P121" i="1"/>
  <c r="R115" i="1"/>
  <c r="J121" i="1"/>
  <c r="N128" i="1"/>
  <c r="Z130" i="1"/>
  <c r="N129" i="1"/>
  <c r="AC122" i="1"/>
  <c r="U130" i="1"/>
  <c r="E128" i="1"/>
  <c r="H129" i="1"/>
  <c r="AE113" i="1"/>
  <c r="AE111" i="1"/>
  <c r="N115" i="1"/>
  <c r="AB137" i="1"/>
  <c r="AB140" i="1"/>
  <c r="U113" i="1"/>
  <c r="Q96" i="1"/>
  <c r="R120" i="1"/>
  <c r="I122" i="1"/>
  <c r="I115" i="1"/>
  <c r="J96" i="1"/>
  <c r="P94" i="1"/>
  <c r="AD122" i="1"/>
  <c r="Y115" i="1"/>
  <c r="Z113" i="1"/>
  <c r="T128" i="1"/>
  <c r="AC140" i="1"/>
  <c r="N113" i="1"/>
  <c r="W112" i="1"/>
  <c r="H130" i="1"/>
  <c r="O96" i="1"/>
  <c r="M128" i="1"/>
  <c r="G128" i="1"/>
  <c r="H128" i="1"/>
  <c r="N122" i="1"/>
  <c r="V96" i="1"/>
  <c r="U122" i="1"/>
  <c r="W94" i="1"/>
  <c r="V130" i="1"/>
  <c r="G139" i="1"/>
  <c r="V113" i="1"/>
  <c r="U128" i="1"/>
  <c r="E130" i="1"/>
  <c r="E140" i="1"/>
  <c r="U120" i="1"/>
  <c r="T136" i="1"/>
  <c r="T139" i="1"/>
  <c r="G130" i="1"/>
  <c r="H139" i="1"/>
  <c r="Q111" i="1"/>
  <c r="R121" i="1"/>
  <c r="O112" i="1"/>
  <c r="W120" i="1"/>
  <c r="Q112" i="1"/>
  <c r="K140" i="1"/>
  <c r="Q113" i="1"/>
  <c r="J113" i="1"/>
  <c r="S140" i="1"/>
  <c r="E129" i="1"/>
  <c r="R122" i="1"/>
  <c r="J115" i="1"/>
  <c r="K96" i="1"/>
  <c r="W1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<sst xmlns="http://schemas.openxmlformats.org/spreadsheetml/2006/main" count="707" uniqueCount="562">
  <si>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</si>
  <si>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</si>
  <si>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</si>
  <si>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</si>
  <si>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</si>
  <si>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</si>
  <si>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</si>
  <si>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</si>
  <si>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</si>
  <si>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</si>
  <si>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</si>
  <si>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</si>
  <si>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</si>
  <si>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</si>
  <si>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</si>
  <si>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</si>
  <si>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</si>
  <si>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</si>
  <si>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</si>
  <si>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</si>
  <si>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</si>
  <si>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</si>
  <si>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</si>
  <si>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</si>
  <si>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</si>
  <si>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</si>
  <si>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</si>
  <si>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</si>
  <si>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</si>
  <si>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</si>
  <si>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</si>
  <si>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</si>
  <si>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</si>
  <si>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</si>
  <si>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</si>
  <si>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</si>
  <si>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</si>
  <si>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</si>
  <si>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</si>
  <si>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</si>
  <si>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</si>
  <si>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</si>
  <si>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</si>
  <si>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</si>
  <si>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</si>
  <si>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</si>
  <si>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</si>
  <si>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</si>
  <si>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</si>
  <si>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</si>
  <si>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</si>
  <si>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</si>
  <si>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</si>
  <si>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</si>
  <si>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</si>
  <si>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</si>
  <si>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</si>
  <si>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</si>
  <si>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</si>
  <si>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</si>
  <si>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</si>
  <si>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</si>
  <si>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</si>
  <si>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</si>
  <si>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</si>
  <si>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</si>
  <si>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</si>
  <si>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</si>
  <si>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</si>
  <si>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</si>
  <si>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</si>
  <si>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</si>
  <si>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</si>
  <si>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</si>
  <si>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</si>
  <si>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</si>
  <si>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</si>
  <si>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</si>
  <si>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</si>
  <si>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</si>
  <si>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</si>
  <si>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</si>
  <si>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</si>
  <si>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</si>
  <si>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</si>
  <si>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</si>
  <si>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</si>
  <si>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</si>
  <si>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</si>
  <si>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</si>
  <si>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</si>
  <si>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</si>
  <si>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</si>
  <si>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</si>
  <si>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</si>
  <si>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</si>
  <si>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</si>
  <si>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</si>
  <si>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</si>
  <si>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</si>
  <si>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</si>
  <si>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</si>
  <si>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</si>
  <si>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</si>
  <si>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</si>
  <si>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</si>
  <si>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</si>
  <si>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</si>
  <si>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</si>
  <si>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</si>
  <si>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</si>
  <si>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</si>
  <si>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</si>
  <si>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</si>
  <si>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</si>
  <si>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</si>
  <si>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</si>
  <si>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</si>
  <si>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</si>
  <si>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</si>
  <si>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</si>
  <si>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</si>
  <si>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</si>
  <si>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</si>
  <si>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</si>
  <si>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</si>
  <si>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</si>
  <si>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</si>
  <si>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</si>
  <si>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</si>
  <si>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</si>
  <si>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</si>
  <si>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</si>
  <si>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</si>
  <si>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</si>
  <si>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</si>
  <si>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</si>
  <si>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</si>
  <si>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</si>
  <si>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</si>
  <si>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</si>
  <si>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</si>
  <si>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</si>
  <si>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</si>
  <si>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</si>
  <si>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</si>
  <si>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</si>
  <si>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</si>
  <si>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</si>
  <si>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</si>
  <si>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</si>
  <si>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</si>
  <si>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</si>
  <si>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</si>
  <si>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</si>
  <si>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</si>
  <si>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</si>
  <si>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</si>
  <si>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</si>
  <si>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</si>
  <si>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</si>
  <si>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</si>
  <si>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</si>
  <si>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</si>
  <si>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</si>
  <si>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</si>
  <si>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</si>
  <si>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</si>
  <si>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</si>
  <si>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</si>
  <si>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</si>
  <si>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</si>
  <si>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</si>
  <si>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</si>
  <si>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</si>
  <si>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</si>
  <si>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</si>
  <si>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</si>
  <si>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</si>
  <si>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</si>
  <si>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</si>
  <si>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</si>
  <si>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</si>
  <si>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</si>
  <si>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</si>
  <si>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</si>
  <si>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</si>
  <si>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</si>
  <si>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</si>
  <si>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</si>
  <si>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</si>
  <si>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</si>
  <si>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</si>
  <si>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</si>
  <si>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</si>
  <si>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</si>
  <si>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</si>
  <si>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</si>
  <si>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</si>
  <si>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</si>
  <si>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</si>
  <si>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</si>
  <si>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</si>
  <si>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</si>
  <si>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</si>
  <si>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</si>
  <si>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</si>
  <si>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</si>
  <si>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</si>
  <si>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</si>
  <si>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</si>
  <si>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</si>
  <si>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</si>
  <si>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</si>
  <si>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</si>
  <si>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</si>
  <si>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</si>
  <si>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</si>
  <si>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</si>
  <si>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</si>
  <si>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</si>
  <si>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</si>
  <si>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</si>
  <si>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</si>
  <si>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</si>
  <si>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</si>
  <si>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</si>
  <si>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</si>
  <si>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</si>
  <si>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</si>
  <si>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</si>
  <si>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</si>
  <si>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</si>
  <si>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</si>
  <si>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</si>
  <si>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</si>
  <si>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</si>
  <si>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</si>
  <si>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</si>
  <si>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</si>
  <si>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</si>
  <si>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</si>
  <si>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</si>
  <si>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</si>
  <si>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</si>
  <si>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</si>
  <si>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</si>
  <si>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</si>
  <si>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</si>
  <si>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</si>
  <si>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</si>
  <si>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</si>
  <si>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</si>
  <si>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</si>
  <si>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</si>
  <si>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</si>
  <si>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</si>
  <si>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</si>
  <si>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</si>
  <si>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</si>
  <si>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</si>
  <si>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</si>
  <si>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</si>
  <si>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</si>
  <si>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</si>
  <si>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</si>
  <si>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</si>
  <si>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</si>
  <si>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</si>
  <si>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</si>
  <si>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</si>
  <si>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</si>
  <si>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</si>
  <si>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</si>
  <si>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</si>
  <si>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</si>
  <si>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</si>
  <si>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</si>
  <si>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</si>
  <si>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</si>
  <si>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</si>
  <si>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</si>
  <si>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</si>
  <si>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</si>
  <si>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</si>
  <si>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</si>
  <si>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</si>
  <si>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</si>
  <si>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</si>
  <si>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</si>
  <si>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</si>
  <si>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</si>
  <si>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</si>
  <si>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</si>
  <si>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</si>
  <si>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</si>
  <si>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</si>
  <si>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</si>
  <si>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</si>
  <si>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</si>
  <si>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</si>
  <si>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</si>
  <si>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</si>
  <si>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</si>
  <si>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</si>
  <si>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</si>
  <si>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</si>
  <si>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</si>
  <si>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</si>
  <si>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</si>
  <si>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</si>
  <si>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</si>
  <si>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</si>
  <si>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</si>
  <si>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</si>
  <si>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</si>
  <si>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</si>
  <si>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</si>
  <si>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</si>
  <si>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</si>
  <si>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</si>
  <si>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</si>
  <si>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</si>
  <si>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</si>
  <si>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</si>
  <si>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</si>
  <si>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</si>
  <si>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</si>
  <si>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</si>
  <si>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</si>
  <si>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</si>
  <si>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</si>
  <si>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</si>
  <si>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</si>
  <si>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</si>
  <si>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</si>
  <si>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</si>
  <si>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</si>
  <si>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</si>
  <si>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</si>
  <si>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</si>
  <si>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</si>
  <si>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</si>
  <si>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</si>
  <si>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</si>
  <si>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</si>
  <si>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</si>
  <si>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</si>
  <si>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</si>
  <si>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</si>
  <si>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</si>
  <si>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</si>
  <si>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</si>
  <si>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</si>
  <si>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</si>
  <si>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</si>
  <si>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</si>
  <si>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</si>
  <si>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</si>
  <si>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</si>
  <si>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</si>
  <si>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</si>
  <si>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</si>
  <si>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</si>
  <si>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</si>
  <si>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</si>
  <si>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</si>
  <si>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</si>
  <si>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</si>
  <si>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</si>
  <si>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</si>
  <si>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</si>
  <si>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</si>
  <si>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</si>
  <si>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</si>
  <si>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</si>
  <si>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</si>
  <si>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</si>
  <si>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</si>
  <si>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</si>
  <si>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</si>
  <si>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</si>
  <si>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</si>
  <si>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</si>
  <si>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</si>
  <si>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</si>
  <si>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</si>
  <si>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</si>
  <si>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</si>
  <si>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</si>
  <si>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</si>
  <si>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</si>
  <si>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</si>
  <si>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</si>
  <si>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</si>
  <si>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</si>
  <si>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</si>
  <si>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</si>
  <si>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</si>
  <si>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</si>
  <si>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</si>
  <si>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</si>
  <si>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</si>
  <si>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</si>
  <si>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</si>
  <si>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</si>
  <si>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</si>
  <si>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</si>
  <si>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</si>
  <si>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</si>
  <si>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</si>
  <si>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</si>
  <si>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</si>
  <si>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</si>
  <si>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</si>
  <si>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</si>
  <si>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</si>
  <si>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</si>
  <si>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</si>
  <si>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</si>
  <si>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</si>
  <si>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</si>
  <si>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</si>
  <si>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</si>
  <si>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</si>
  <si>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</si>
  <si>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</si>
  <si>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</si>
  <si>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</si>
  <si>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</si>
  <si>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</si>
  <si>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</si>
  <si>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</si>
  <si>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</si>
  <si>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</si>
  <si>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</si>
  <si>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</si>
  <si>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</si>
  <si>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</si>
  <si>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</si>
  <si>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</si>
  <si>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</si>
  <si>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</si>
  <si>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</si>
  <si>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</si>
  <si>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</si>
  <si>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</si>
  <si>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</si>
  <si>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</si>
  <si>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</si>
  <si>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</si>
  <si>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</si>
  <si>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</si>
  <si>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</si>
  <si>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</si>
  <si>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</si>
  <si>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</si>
  <si>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</si>
  <si>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</si>
  <si>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</si>
  <si>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</si>
  <si>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</si>
  <si>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</si>
  <si>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</si>
  <si>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</si>
  <si>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</si>
  <si>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</si>
  <si>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</si>
  <si>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</si>
  <si>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</si>
  <si>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</si>
  <si>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</si>
  <si>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</si>
  <si>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</si>
  <si>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</si>
  <si>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</si>
  <si>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</si>
  <si>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</si>
  <si>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</si>
  <si>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</si>
  <si>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</si>
  <si>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</si>
  <si>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</si>
  <si>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</si>
  <si>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</si>
  <si>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</si>
  <si>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</si>
  <si>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</si>
  <si>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</si>
  <si>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</si>
  <si>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</si>
  <si>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</si>
  <si>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</si>
  <si>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</si>
  <si>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</si>
  <si>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</si>
  <si>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</si>
  <si>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</si>
  <si>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</si>
  <si>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</si>
  <si>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</si>
  <si>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</si>
  <si>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</si>
  <si>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</si>
  <si>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</si>
  <si>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</si>
  <si>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</si>
  <si>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</si>
  <si>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</si>
  <si>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</si>
  <si>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</si>
  <si>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</si>
  <si>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</si>
  <si>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</si>
  <si>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</si>
  <si>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Motors Passenger Vehicles Ltd.</t>
  </si>
  <si>
    <t>DATE</t>
  </si>
  <si>
    <t>ADJHIGH</t>
  </si>
  <si>
    <t>ADJCLOSE</t>
  </si>
  <si>
    <t>ADJLOW</t>
  </si>
  <si>
    <t>ADJOPEN</t>
  </si>
  <si>
    <t>CLOSE</t>
  </si>
  <si>
    <t>VOLUME</t>
  </si>
  <si>
    <t>Volume</t>
  </si>
  <si>
    <t>Volume Vahan</t>
  </si>
  <si>
    <t>Volume - Export</t>
  </si>
  <si>
    <t>Volume - Domestic</t>
  </si>
  <si>
    <t>Volume YoY%</t>
  </si>
  <si>
    <t>Volume Vahan YoY%</t>
  </si>
  <si>
    <t>Unit Matrix - Realisation</t>
  </si>
  <si>
    <t>Realisation YoY%</t>
  </si>
  <si>
    <t>Date</t>
  </si>
  <si>
    <t>PV</t>
  </si>
  <si>
    <t>PV Export</t>
  </si>
  <si>
    <t>3 months rolling</t>
  </si>
  <si>
    <t>Export</t>
  </si>
  <si>
    <t>Total</t>
  </si>
  <si>
    <t>12 months rolling</t>
  </si>
  <si>
    <t>Vaahan Data - Tata Motors PV</t>
  </si>
  <si>
    <t>Month</t>
  </si>
  <si>
    <t>Registrations</t>
  </si>
  <si>
    <t>YoY%</t>
  </si>
  <si>
    <t>3M Rolling</t>
  </si>
  <si>
    <t>QoQ%</t>
  </si>
  <si>
    <t>12M Rolling</t>
  </si>
  <si>
    <t>3M Total YoY%</t>
  </si>
  <si>
    <t>PV Total</t>
  </si>
  <si>
    <t>Domestic</t>
  </si>
  <si>
    <t>12M Total YoY%</t>
  </si>
  <si>
    <t>Volume - JLR</t>
  </si>
  <si>
    <t>Volume JLR - Wholesale</t>
  </si>
  <si>
    <t>Volume JLR - Retail</t>
  </si>
  <si>
    <t>Volume JLR YoY% - Wholesale</t>
  </si>
  <si>
    <t>Volume JLR YoY% - Retail</t>
  </si>
  <si>
    <t>Standalone Revenue - TMPV</t>
  </si>
  <si>
    <t>Volume JLR YoY%</t>
  </si>
  <si>
    <t>Co. reported Volume TTM</t>
  </si>
  <si>
    <t>Vahan Volume TTM</t>
  </si>
  <si>
    <t>Co. reported Volume TTM Growth YoY</t>
  </si>
  <si>
    <t>Vahan Volume TTM Growth YoY</t>
  </si>
  <si>
    <t>company had spinoff so ace does not Adjust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</si>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</sst>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0" fontId="21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3" fillId="0" borderId="0" xfId="0" applyFont="1"/>
    <xf numFmtId="17" fontId="23" fillId="0" borderId="0" xfId="0" applyNumberFormat="1" applyFont="1"/>
    <xf numFmtId="3" fontId="23" fillId="0" borderId="0" xfId="0" applyNumberFormat="1" applyFont="1"/>
    <xf numFmtId="166" fontId="24" fillId="0" borderId="0" xfId="0" applyNumberFormat="1" applyFont="1"/>
    <xf numFmtId="0" fontId="24" fillId="0" borderId="0" xfId="0" applyFont="1"/>
    <xf numFmtId="166" fontId="23" fillId="0" borderId="0" xfId="0" applyNumberFormat="1" applyFont="1"/>
    <xf numFmtId="0" fontId="23" fillId="0" borderId="0" xfId="0" applyFont="1" applyAlignment="1">
      <alignment horizontal="center" vertical="center"/>
    </xf>
    <xf numFmtId="9" fontId="23" fillId="0" borderId="0" xfId="1" applyFont="1"/>
    <xf numFmtId="0" fontId="23" fillId="11" borderId="0" xfId="0" applyFont="1" applyFill="1"/>
    <xf numFmtId="17" fontId="23" fillId="11" borderId="0" xfId="0" applyNumberFormat="1" applyFont="1" applyFill="1"/>
    <xf numFmtId="166" fontId="23" fillId="11" borderId="0" xfId="5" applyNumberFormat="1" applyFont="1" applyFill="1"/>
    <xf numFmtId="166" fontId="24" fillId="11" borderId="0" xfId="5" applyNumberFormat="1" applyFont="1" applyFill="1"/>
    <xf numFmtId="9" fontId="23" fillId="11" borderId="0" xfId="1" applyFont="1" applyFill="1"/>
    <xf numFmtId="9" fontId="23" fillId="0" borderId="0" xfId="0" applyNumberFormat="1" applyFont="1"/>
    <xf numFmtId="0" fontId="25" fillId="0" borderId="0" xfId="0" applyFont="1"/>
    <xf numFmtId="0" fontId="8" fillId="0" borderId="0" xfId="0" applyFont="1"/>
    <xf numFmtId="167" fontId="8" fillId="0" borderId="0" xfId="1" applyNumberFormat="1" applyFont="1"/>
    <xf numFmtId="0" fontId="26" fillId="12" borderId="0" xfId="0" applyFont="1" applyFill="1"/>
    <xf numFmtId="167" fontId="26" fillId="12" borderId="0" xfId="1" applyNumberFormat="1" applyFont="1" applyFill="1"/>
    <xf numFmtId="17" fontId="8" fillId="0" borderId="0" xfId="0" applyNumberFormat="1" applyFont="1"/>
    <xf numFmtId="166" fontId="8" fillId="0" borderId="0" xfId="0" applyNumberFormat="1" applyFont="1"/>
    <xf numFmtId="10" fontId="8" fillId="0" borderId="0" xfId="1" applyNumberFormat="1" applyFont="1"/>
    <xf numFmtId="166" fontId="25" fillId="0" borderId="0" xfId="0" applyNumberFormat="1" applyFont="1"/>
    <xf numFmtId="0" fontId="8" fillId="7" borderId="0" xfId="0" applyFont="1" applyFill="1"/>
    <xf numFmtId="17" fontId="8" fillId="7" borderId="0" xfId="0" applyNumberFormat="1" applyFont="1" applyFill="1"/>
    <xf numFmtId="167" fontId="8" fillId="7" borderId="0" xfId="1" applyNumberFormat="1" applyFont="1" applyFill="1"/>
    <xf numFmtId="166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center"/>
    </xf>
    <xf numFmtId="166" fontId="20" fillId="7" borderId="0" xfId="2" applyNumberFormat="1" applyFont="1" applyFill="1" applyAlignment="1">
      <alignment horizontal="center"/>
    </xf>
    <xf numFmtId="166" fontId="7" fillId="0" borderId="0" xfId="2" applyNumberFormat="1" applyFont="1" applyAlignment="1">
      <alignment horizontal="center"/>
    </xf>
    <xf numFmtId="166" fontId="20" fillId="0" borderId="0" xfId="2" applyNumberFormat="1" applyFont="1" applyFill="1" applyAlignment="1">
      <alignment horizontal="center"/>
    </xf>
    <xf numFmtId="165" fontId="23" fillId="0" borderId="0" xfId="0" applyNumberFormat="1" applyFont="1"/>
    <xf numFmtId="166" fontId="18" fillId="2" borderId="0" xfId="2" applyNumberFormat="1" applyFont="1" applyFill="1" applyAlignment="1">
      <alignment horizontal="left"/>
    </xf>
    <xf numFmtId="166" fontId="18" fillId="2" borderId="0" xfId="2" applyNumberFormat="1" applyFont="1" applyFill="1" applyAlignment="1">
      <alignment horizontal="center"/>
    </xf>
    <xf numFmtId="166" fontId="18" fillId="7" borderId="0" xfId="2" applyNumberFormat="1" applyFont="1" applyFill="1" applyAlignment="1">
      <alignment horizontal="center"/>
    </xf>
    <xf numFmtId="166" fontId="4" fillId="0" borderId="0" xfId="2" applyNumberFormat="1" applyFont="1" applyAlignment="1">
      <alignment horizontal="center"/>
    </xf>
    <xf numFmtId="166" fontId="18" fillId="0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64" fontId="9" fillId="2" borderId="0" xfId="6" applyFont="1" applyFill="1" applyAlignment="1">
      <alignment horizontal="left"/>
    </xf>
    <xf numFmtId="9" fontId="3" fillId="2" borderId="0" xfId="1" applyFont="1" applyFill="1" applyAlignment="1">
      <alignment horizontal="right"/>
    </xf>
    <xf numFmtId="166" fontId="3" fillId="2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66" fontId="22" fillId="10" borderId="0" xfId="2" applyNumberFormat="1" applyFont="1" applyFill="1" applyAlignment="1">
      <alignment horizontal="center"/>
    </xf>
    <xf numFmtId="166" fontId="23" fillId="0" borderId="0" xfId="2" applyNumberFormat="1" applyFont="1"/>
    <xf numFmtId="166" fontId="23" fillId="11" borderId="0" xfId="2" applyNumberFormat="1" applyFont="1" applyFill="1"/>
  </cellXfs>
  <cellStyles count="7">
    <cellStyle name="Comma" xfId="2" builtinId="3"/>
    <cellStyle name="Comma 2" xfId="5" xr:uid="{EFAB7126-C985-424B-9CB6-956A510C1FFB}"/>
    <cellStyle name="Comma 2 2" xfId="6" xr:uid="{5F81E774-3259-48A9-9FF2-AF2731F9FE12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3M Rolling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'Ignore-TMotors Retail-vaahan'!$B$18:$B$99</c:f>
              <c:numCache>
                <c:formatCode>mmm\-yy</c:formatCode>
                <c:ptCount val="82"/>
                <c:pt idx="0">
                  <c:v>43555</c:v>
                </c:pt>
                <c:pt idx="1">
                  <c:v>43585</c:v>
                </c:pt>
                <c:pt idx="2">
                  <c:v>43616</c:v>
                </c:pt>
                <c:pt idx="3">
                  <c:v>43646</c:v>
                </c:pt>
                <c:pt idx="4">
                  <c:v>43677</c:v>
                </c:pt>
                <c:pt idx="5">
                  <c:v>43708</c:v>
                </c:pt>
                <c:pt idx="6">
                  <c:v>43738</c:v>
                </c:pt>
                <c:pt idx="7">
                  <c:v>43769</c:v>
                </c:pt>
                <c:pt idx="8">
                  <c:v>43799</c:v>
                </c:pt>
                <c:pt idx="9">
                  <c:v>43830</c:v>
                </c:pt>
                <c:pt idx="10">
                  <c:v>43861</c:v>
                </c:pt>
                <c:pt idx="11">
                  <c:v>43890</c:v>
                </c:pt>
                <c:pt idx="12">
                  <c:v>43921</c:v>
                </c:pt>
                <c:pt idx="13">
                  <c:v>43951</c:v>
                </c:pt>
                <c:pt idx="14">
                  <c:v>43982</c:v>
                </c:pt>
                <c:pt idx="15">
                  <c:v>44012</c:v>
                </c:pt>
                <c:pt idx="16">
                  <c:v>44043</c:v>
                </c:pt>
                <c:pt idx="17">
                  <c:v>44074</c:v>
                </c:pt>
                <c:pt idx="18">
                  <c:v>44104</c:v>
                </c:pt>
                <c:pt idx="19">
                  <c:v>44135</c:v>
                </c:pt>
                <c:pt idx="20">
                  <c:v>44165</c:v>
                </c:pt>
                <c:pt idx="21">
                  <c:v>44196</c:v>
                </c:pt>
                <c:pt idx="22">
                  <c:v>44227</c:v>
                </c:pt>
                <c:pt idx="23">
                  <c:v>44255</c:v>
                </c:pt>
                <c:pt idx="24">
                  <c:v>44286</c:v>
                </c:pt>
                <c:pt idx="25">
                  <c:v>44316</c:v>
                </c:pt>
                <c:pt idx="26">
                  <c:v>44347</c:v>
                </c:pt>
                <c:pt idx="27">
                  <c:v>44377</c:v>
                </c:pt>
                <c:pt idx="28">
                  <c:v>44408</c:v>
                </c:pt>
                <c:pt idx="29">
                  <c:v>44439</c:v>
                </c:pt>
                <c:pt idx="30">
                  <c:v>44469</c:v>
                </c:pt>
                <c:pt idx="31">
                  <c:v>44500</c:v>
                </c:pt>
                <c:pt idx="32">
                  <c:v>44530</c:v>
                </c:pt>
                <c:pt idx="33">
                  <c:v>44561</c:v>
                </c:pt>
                <c:pt idx="34">
                  <c:v>44592</c:v>
                </c:pt>
                <c:pt idx="35">
                  <c:v>44620</c:v>
                </c:pt>
                <c:pt idx="36">
                  <c:v>44651</c:v>
                </c:pt>
                <c:pt idx="37">
                  <c:v>44681</c:v>
                </c:pt>
                <c:pt idx="38">
                  <c:v>44712</c:v>
                </c:pt>
                <c:pt idx="39">
                  <c:v>44742</c:v>
                </c:pt>
                <c:pt idx="40">
                  <c:v>44773</c:v>
                </c:pt>
                <c:pt idx="41">
                  <c:v>44804</c:v>
                </c:pt>
                <c:pt idx="42">
                  <c:v>44834</c:v>
                </c:pt>
                <c:pt idx="43">
                  <c:v>44865</c:v>
                </c:pt>
                <c:pt idx="44">
                  <c:v>44895</c:v>
                </c:pt>
                <c:pt idx="45">
                  <c:v>44926</c:v>
                </c:pt>
                <c:pt idx="46">
                  <c:v>44957</c:v>
                </c:pt>
                <c:pt idx="47">
                  <c:v>44985</c:v>
                </c:pt>
                <c:pt idx="48">
                  <c:v>45016</c:v>
                </c:pt>
                <c:pt idx="49">
                  <c:v>45046</c:v>
                </c:pt>
                <c:pt idx="50">
                  <c:v>45077</c:v>
                </c:pt>
                <c:pt idx="51">
                  <c:v>45107</c:v>
                </c:pt>
                <c:pt idx="52">
                  <c:v>45138</c:v>
                </c:pt>
                <c:pt idx="53">
                  <c:v>45169</c:v>
                </c:pt>
                <c:pt idx="54">
                  <c:v>45199</c:v>
                </c:pt>
                <c:pt idx="55">
                  <c:v>45230</c:v>
                </c:pt>
                <c:pt idx="56">
                  <c:v>45260</c:v>
                </c:pt>
                <c:pt idx="57">
                  <c:v>45291</c:v>
                </c:pt>
                <c:pt idx="58">
                  <c:v>45322</c:v>
                </c:pt>
                <c:pt idx="59">
                  <c:v>45351</c:v>
                </c:pt>
                <c:pt idx="60">
                  <c:v>45382</c:v>
                </c:pt>
                <c:pt idx="61">
                  <c:v>45412</c:v>
                </c:pt>
                <c:pt idx="62">
                  <c:v>45443</c:v>
                </c:pt>
                <c:pt idx="63">
                  <c:v>45473</c:v>
                </c:pt>
                <c:pt idx="64">
                  <c:v>45504</c:v>
                </c:pt>
                <c:pt idx="65">
                  <c:v>45535</c:v>
                </c:pt>
                <c:pt idx="66">
                  <c:v>45565</c:v>
                </c:pt>
                <c:pt idx="67">
                  <c:v>45596</c:v>
                </c:pt>
                <c:pt idx="68">
                  <c:v>45626</c:v>
                </c:pt>
                <c:pt idx="69">
                  <c:v>45657</c:v>
                </c:pt>
                <c:pt idx="70">
                  <c:v>45688</c:v>
                </c:pt>
                <c:pt idx="71">
                  <c:v>45716</c:v>
                </c:pt>
                <c:pt idx="72">
                  <c:v>45717</c:v>
                </c:pt>
                <c:pt idx="73">
                  <c:v>45748</c:v>
                </c:pt>
                <c:pt idx="74">
                  <c:v>45778</c:v>
                </c:pt>
                <c:pt idx="75">
                  <c:v>45838</c:v>
                </c:pt>
                <c:pt idx="76">
                  <c:v>45869</c:v>
                </c:pt>
                <c:pt idx="77">
                  <c:v>45900</c:v>
                </c:pt>
                <c:pt idx="78">
                  <c:v>45930</c:v>
                </c:pt>
                <c:pt idx="79">
                  <c:v>45961</c:v>
                </c:pt>
                <c:pt idx="80">
                  <c:v>45991</c:v>
                </c:pt>
                <c:pt idx="81">
                  <c:v>46022</c:v>
                </c:pt>
              </c:numCache>
            </c:numRef>
          </c:cat>
          <c:val>
            <c:numRef>
              <c:f>'Ignore-TMotors Retail-vaahan'!$H$18:$H$99</c:f>
              <c:numCache>
                <c:formatCode>0.0%</c:formatCode>
                <c:ptCount val="82"/>
                <c:pt idx="0">
                  <c:v>-3.376432653321837E-2</c:v>
                </c:pt>
                <c:pt idx="1">
                  <c:v>-5.2562172732769863E-2</c:v>
                </c:pt>
                <c:pt idx="2">
                  <c:v>-5.6121598933702388E-2</c:v>
                </c:pt>
                <c:pt idx="3">
                  <c:v>-8.7605555967408266E-2</c:v>
                </c:pt>
                <c:pt idx="4">
                  <c:v>-0.10760941139818603</c:v>
                </c:pt>
                <c:pt idx="5">
                  <c:v>-0.14014007393199135</c:v>
                </c:pt>
                <c:pt idx="6">
                  <c:v>-0.17178935430872799</c:v>
                </c:pt>
                <c:pt idx="7">
                  <c:v>-0.20207062566127232</c:v>
                </c:pt>
                <c:pt idx="8">
                  <c:v>-0.19309159368093642</c:v>
                </c:pt>
                <c:pt idx="9">
                  <c:v>-0.18854641793898341</c:v>
                </c:pt>
                <c:pt idx="10">
                  <c:v>-0.15171909290416974</c:v>
                </c:pt>
                <c:pt idx="11">
                  <c:v>-9.0128784578523247E-2</c:v>
                </c:pt>
                <c:pt idx="12">
                  <c:v>0.11029095931327526</c:v>
                </c:pt>
                <c:pt idx="13">
                  <c:v>-9.6250076383560867E-2</c:v>
                </c:pt>
                <c:pt idx="14">
                  <c:v>-0.41978736693460783</c:v>
                </c:pt>
                <c:pt idx="15">
                  <c:v>-0.81845444741546147</c:v>
                </c:pt>
                <c:pt idx="16">
                  <c:v>-0.77135716269290278</c:v>
                </c:pt>
                <c:pt idx="17">
                  <c:v>-0.58557118681731934</c:v>
                </c:pt>
                <c:pt idx="18">
                  <c:v>-0.40938495703389011</c:v>
                </c:pt>
                <c:pt idx="19">
                  <c:v>-0.2493726083474237</c:v>
                </c:pt>
                <c:pt idx="20">
                  <c:v>-0.13084127950226554</c:v>
                </c:pt>
                <c:pt idx="21">
                  <c:v>-4.5473287388820172E-2</c:v>
                </c:pt>
                <c:pt idx="22">
                  <c:v>-2.0626234751795258E-2</c:v>
                </c:pt>
                <c:pt idx="23">
                  <c:v>-2.0168922204517048E-2</c:v>
                </c:pt>
                <c:pt idx="24">
                  <c:v>-0.13169500705285775</c:v>
                </c:pt>
                <c:pt idx="25">
                  <c:v>6.186752011539598E-2</c:v>
                </c:pt>
                <c:pt idx="26">
                  <c:v>0.31116389548693579</c:v>
                </c:pt>
                <c:pt idx="27">
                  <c:v>2.7658475058995848</c:v>
                </c:pt>
                <c:pt idx="28">
                  <c:v>2.3193600999410071</c:v>
                </c:pt>
                <c:pt idx="29">
                  <c:v>1.5853286312359502</c:v>
                </c:pt>
                <c:pt idx="30">
                  <c:v>1.0657333511673874</c:v>
                </c:pt>
                <c:pt idx="31">
                  <c:v>0.72581448285673633</c:v>
                </c:pt>
                <c:pt idx="32">
                  <c:v>0.48932093602287541</c:v>
                </c:pt>
                <c:pt idx="33">
                  <c:v>0.42902984087803597</c:v>
                </c:pt>
                <c:pt idx="34">
                  <c:v>0.32819691815089058</c:v>
                </c:pt>
                <c:pt idx="35">
                  <c:v>7.0944836800916233E-2</c:v>
                </c:pt>
                <c:pt idx="36">
                  <c:v>-0.18509836177942285</c:v>
                </c:pt>
                <c:pt idx="37">
                  <c:v>-0.28461462268823134</c:v>
                </c:pt>
                <c:pt idx="38">
                  <c:v>-2.7397015777825384E-2</c:v>
                </c:pt>
                <c:pt idx="39">
                  <c:v>0.20003889495121929</c:v>
                </c:pt>
                <c:pt idx="40">
                  <c:v>0.16526229953791782</c:v>
                </c:pt>
                <c:pt idx="41">
                  <c:v>-8.6606573069559656E-2</c:v>
                </c:pt>
                <c:pt idx="42">
                  <c:v>-0.17748584501823783</c:v>
                </c:pt>
                <c:pt idx="43">
                  <c:v>-0.12763019598953074</c:v>
                </c:pt>
                <c:pt idx="44">
                  <c:v>-0.16183740506370448</c:v>
                </c:pt>
                <c:pt idx="45">
                  <c:v>-0.21487088376454333</c:v>
                </c:pt>
                <c:pt idx="46">
                  <c:v>-0.26315503992767819</c:v>
                </c:pt>
                <c:pt idx="47">
                  <c:v>-0.14107380923524426</c:v>
                </c:pt>
                <c:pt idx="48">
                  <c:v>9.7782749861211604E-2</c:v>
                </c:pt>
                <c:pt idx="49">
                  <c:v>0.25082580058152182</c:v>
                </c:pt>
                <c:pt idx="50">
                  <c:v>0.14912007046776643</c:v>
                </c:pt>
                <c:pt idx="51">
                  <c:v>2.0671276289253804E-2</c:v>
                </c:pt>
                <c:pt idx="52">
                  <c:v>-4.8698211049505669E-2</c:v>
                </c:pt>
                <c:pt idx="53">
                  <c:v>-0.10308900203488114</c:v>
                </c:pt>
                <c:pt idx="54">
                  <c:v>-0.10243424562876657</c:v>
                </c:pt>
                <c:pt idx="55">
                  <c:v>-0.11234742893141192</c:v>
                </c:pt>
                <c:pt idx="56">
                  <c:v>-6.5369661932106471E-3</c:v>
                </c:pt>
                <c:pt idx="57">
                  <c:v>3.53654799600851E-2</c:v>
                </c:pt>
                <c:pt idx="58">
                  <c:v>0.11119653855276823</c:v>
                </c:pt>
                <c:pt idx="59">
                  <c:v>5.0498427111778765E-2</c:v>
                </c:pt>
                <c:pt idx="60">
                  <c:v>-3.4464527894200514E-2</c:v>
                </c:pt>
                <c:pt idx="61">
                  <c:v>-6.0422530756823467E-2</c:v>
                </c:pt>
                <c:pt idx="62">
                  <c:v>-8.3265462559287129E-2</c:v>
                </c:pt>
                <c:pt idx="63">
                  <c:v>-3.9878978194905046E-2</c:v>
                </c:pt>
                <c:pt idx="64">
                  <c:v>2.5840768055529484E-3</c:v>
                </c:pt>
                <c:pt idx="65">
                  <c:v>2.0681798264832185E-2</c:v>
                </c:pt>
                <c:pt idx="66">
                  <c:v>-2.2014110859904901E-2</c:v>
                </c:pt>
                <c:pt idx="67">
                  <c:v>7.9442527257081563E-2</c:v>
                </c:pt>
                <c:pt idx="68">
                  <c:v>-1.810082504627164E-2</c:v>
                </c:pt>
                <c:pt idx="69">
                  <c:v>-6.9589897702091452E-3</c:v>
                </c:pt>
                <c:pt idx="70">
                  <c:v>-0.11416499823342363</c:v>
                </c:pt>
                <c:pt idx="71">
                  <c:v>-7.3639215252482959E-2</c:v>
                </c:pt>
                <c:pt idx="72">
                  <c:v>1.0617952116051432E-2</c:v>
                </c:pt>
                <c:pt idx="73">
                  <c:v>-1.0628271370146547E-2</c:v>
                </c:pt>
                <c:pt idx="74">
                  <c:v>-2.6565630171587751E-3</c:v>
                </c:pt>
                <c:pt idx="75">
                  <c:v>-7.7521658842228058E-2</c:v>
                </c:pt>
                <c:pt idx="76">
                  <c:v>-0.10902283929713663</c:v>
                </c:pt>
                <c:pt idx="77">
                  <c:v>-0.10663690220657684</c:v>
                </c:pt>
                <c:pt idx="78">
                  <c:v>-1.3671193837998308E-2</c:v>
                </c:pt>
                <c:pt idx="79">
                  <c:v>9.9689344006311797E-2</c:v>
                </c:pt>
                <c:pt idx="80">
                  <c:v>0.19427316293929708</c:v>
                </c:pt>
                <c:pt idx="81">
                  <c:v>0.21881471858163626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0-401E-ADB6-7D7944E44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445008"/>
        <c:axId val="615447408"/>
      </c:lineChart>
      <c:dateAx>
        <c:axId val="615445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47408"/>
        <c:crosses val="autoZero"/>
        <c:auto val="1"/>
        <c:lblOffset val="100"/>
        <c:baseTimeUnit val="days"/>
      </c:dateAx>
      <c:valAx>
        <c:axId val="6154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536149</xdr:colOff>
      <xdr:row>104</xdr:row>
      <xdr:rowOff>75402</xdr:rowOff>
    </xdr:from>
    <xdr:to>
      <xdr:col>28</xdr:col>
      <xdr:colOff>235491</xdr:colOff>
      <xdr:row>118</xdr:row>
      <xdr:rowOff>151602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0E34350-7BD8-4295-A4AF-4135559CA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Tata%20Engineering%20temp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e\My%20Documents\Sanju's%20earnings%20models\hugh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Research\Auto\amtek%20auto\Research\srinivas\srini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\Research\Format\IBM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PEQU\RESEARCH\ALUMINIU\HAL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lco\Tata%20Engineer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hay\c\USERS\NEELESH\TELECOM\VSNL\VSN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gdataserver\Research\Documents%20and%20Settings\mangeshs\Desktop\main\ACC\format%20Spreadshe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ll%20askrj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nts%20and%20Settings/sr_vihang.SBICAPSECU/My%20Documents/Analysis/IT/Infy%20FS.xls" TargetMode="External"/><Relationship Id="rId1" Type="http://schemas.openxmlformats.org/officeDocument/2006/relationships/externalLinkPath" Target="/Documents%20and%20Settings/sr_vihang.SBICAPSECU/My%20Documents/Analysis/IT/Infy%20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lresearch\viral\DOCUME~1\niraja\LOCALS~1\Temp\mahindra%20and%20mahindra\Company%20Financials\M%20&amp;%20M%20ltd._sep02-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SUNIL\office_data\Projects\Revenue%20model\FY%2003-04\Business%20Plan\office_data\Projects\Revenue%20model\FY%2003-04\Rev%20model%20main%20-%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vindr\Auto\Rashi\Research\Bajaj%20Auto\bajaj%20Auto%20L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\Research\Vinayp\FMCG\Global%20Stocks-USA\Personal%20Care\Gillette\Gillette%20(Main%20sheet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Research\fmcg\company%20hll\hll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itan%20Ind\Titan%20Ind%20Model%20July%2020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base_B&amp;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\G\FMCG\company%20sb\sb%20askrj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HK01D\Projects\GENERAL\TELECOMS\THAILAND\TAC\EM-T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gdataserver\research\Girish\Companies\Indian%20Companies\ONGC\ONG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base\Documents%20and%20Settings\vineet\My%20Documents\F%20M%20C%20G\DABUR\Dabur%20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vindr\Research\Rashi\Rashi\Research\Telco\Telc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ajaj%20Auto\Bajaj%20Auto%20Lt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EARCH\PXARSH\BANKS\TPBA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tharajan\MOSL%20O&amp;G\Varatha\O&amp;G-petrochem\MOSL%20O&amp;G\Oil\BPCL%20consolidate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\Research\Format\MSF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Library" Target="DDI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eenivas\d\Cement\Cemco\Cemco%20Tabl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lnp\Inquire%20Research\ar\fmcg\company%20colgate\cp%20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nd\c\SCI\Latest%20Files_May18\Latest%20Internal\SCI_Cha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FMCG\Titan\Titan_Ind_Model-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ollo%20Tyre\ACt%20model\Apollo%20Cons%20SAmpl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vindr\Auto\2-Wheelers\bajaj\Bajaj%20Auto%20Ltd_govin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isht\d\My%20Documents\sski\general\fmcg%20marke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her\TAHER_C\TEMP\TAHER\AUTOMA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HK01D\PROJECTS\GENERAL\TELECOMS\VALUATION\valuation\New%20valuation\WEEKLYxl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4.31\Public\Research\Cement\Grasim\Grasim%20ma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andhi\d$\Satisht\satish\cement\company%20acc\acc%20mode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BC_SEC\DATA\RESEARCH\RAMRSH\TPST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vindr\d$\Govind\Auto\TELCO\Tata%20Engineering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4.33\PublicNew\Documents%20and%20Settings\mansivarma\Local%20Settings\Temp\Telco\OLD-Tata%20Enginee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mental analysis"/>
      <sheetName val="Financial Summary"/>
      <sheetName val="Monthly"/>
      <sheetName val="Monthly (1)"/>
      <sheetName val="Snapshot"/>
      <sheetName val="Index"/>
      <sheetName val="Mar07"/>
      <sheetName val="Sales break up"/>
      <sheetName val="QTR"/>
      <sheetName val="chg in estimates"/>
      <sheetName val="Header"/>
      <sheetName val="Inqupdate"/>
      <sheetName val="BS"/>
      <sheetName val="BSnew"/>
      <sheetName val="Financials"/>
      <sheetName val="P&amp;L"/>
      <sheetName val="P&amp;LNew"/>
      <sheetName val="Revenue Model"/>
      <sheetName val="InQuarts"/>
      <sheetName val="Subsidiaries"/>
      <sheetName val="standalone vs consolidated"/>
      <sheetName val="Subsidiaries details "/>
      <sheetName val="Charts"/>
      <sheetName val="analysis"/>
      <sheetName val="Ratios"/>
      <sheetName val="SOTP Value"/>
      <sheetName val="Consolidated"/>
      <sheetName val="Schedules"/>
      <sheetName val="Rel Val"/>
      <sheetName val="Model"/>
      <sheetName val="Analysis-"/>
      <sheetName val="DILUTION"/>
      <sheetName val="Mar97"/>
      <sheetName val="reg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15">
          <cell r="I1115" t="str">
            <v>Assumptions P &amp; L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Summary Table"/>
      <sheetName val="EVA"/>
      <sheetName val="Data"/>
      <sheetName val="Quarterly"/>
      <sheetName val="INfo"/>
      <sheetName val="Q3FY06"/>
      <sheetName val="Pivot-Final"/>
      <sheetName val="PE Chart"/>
      <sheetName val="hughes"/>
      <sheetName val="Trading Bands"/>
      <sheetName val="Main Sheet"/>
      <sheetName val="Schedules"/>
      <sheetName val="Assumptions"/>
      <sheetName val="Passeng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Financials"/>
      <sheetName val="PL"/>
      <sheetName val="BS"/>
      <sheetName val="Old"/>
      <sheetName val="Financials(O)"/>
      <sheetName val="Operating Statistics"/>
      <sheetName val="Cover"/>
      <sheetName val="vsnl"/>
      <sheetName val="#REF"/>
      <sheetName val="Int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Financials"/>
      <sheetName val="Earning Model"/>
      <sheetName val="Assumptions"/>
      <sheetName val="main standalone"/>
      <sheetName val="annual Raw"/>
      <sheetName val="QTR Main"/>
      <sheetName val="Qtr raw"/>
      <sheetName val="Profile"/>
      <sheetName val="Proj"/>
      <sheetName val="Fin"/>
      <sheetName val="Snapshot"/>
      <sheetName val="Raw"/>
      <sheetName val="P&amp;L TWP"/>
      <sheetName val="Sheet2"/>
      <sheetName val="Notes"/>
      <sheetName val="Allowances"/>
      <sheetName val="Qtr-Old"/>
      <sheetName val="Q-Format"/>
      <sheetName val="Qtr-New"/>
      <sheetName val="Pension"/>
      <sheetName val="ESOP"/>
      <sheetName val="ESOP2"/>
      <sheetName val="Regional Distribution"/>
      <sheetName val="Charts"/>
      <sheetName val="All Segments"/>
      <sheetName val="H-W - Tech"/>
      <sheetName val="H-W - Pers. Sys"/>
      <sheetName val="H-W - Enterp. Sys"/>
      <sheetName val="Hardware"/>
      <sheetName val="Global Services"/>
      <sheetName val="Software"/>
      <sheetName val="Global Finacing"/>
      <sheetName val="Enterprise Investments"/>
      <sheetName val="Restructuring"/>
      <sheetName val="1999 Restructuring"/>
      <sheetName val="Equity"/>
      <sheetName val="Equity 2"/>
      <sheetName val="Acquisitions New Format"/>
      <sheetName val="Main"/>
    </sheetNames>
    <sheetDataSet>
      <sheetData sheetId="0" refreshError="1"/>
      <sheetData sheetId="1" refreshError="1"/>
      <sheetData sheetId="2" refreshError="1"/>
      <sheetData sheetId="3" refreshError="1">
        <row r="98">
          <cell r="A98" t="str">
            <v>Actual Tax</v>
          </cell>
        </row>
        <row r="395">
          <cell r="A395" t="str">
            <v>Tax paid</v>
          </cell>
        </row>
        <row r="521">
          <cell r="A521" t="str">
            <v>Firm Value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Operating Statistics"/>
      <sheetName val="Cost Of Sales"/>
      <sheetName val="Other income"/>
      <sheetName val="Financials"/>
      <sheetName val="Income Tax"/>
      <sheetName val="FS1"/>
      <sheetName val="FS2"/>
      <sheetName val="Debt"/>
      <sheetName val="Earnings Monitor"/>
      <sheetName val="Capex &amp; Depreciation "/>
      <sheetName val="Capital History"/>
      <sheetName val="Sheet2"/>
      <sheetName val="Financials(O)"/>
      <sheetName val="Old"/>
      <sheetName val="#REF"/>
      <sheetName val="Cover"/>
      <sheetName val="MARKET INFO"/>
      <sheetName val="Internet"/>
      <sheetName val="VALUE2_5"/>
      <sheetName val="Template"/>
      <sheetName val="ingersoll"/>
      <sheetName val="NOPAT_VDF"/>
      <sheetName val="Invested capital_VDF"/>
      <sheetName val="Rev sum"/>
      <sheetName val="Dem-HH"/>
      <sheetName val="Merged optg assumptions"/>
      <sheetName val="Database"/>
      <sheetName val="consolidated"/>
      <sheetName val="Financials1"/>
      <sheetName val="Financial2"/>
      <sheetName val="HNDL"/>
      <sheetName val="one-sheet-model"/>
      <sheetName val="CLSA"/>
      <sheetName val="Merged valuations"/>
      <sheetName val="Merged P&amp;L"/>
      <sheetName val="Merged -BS"/>
      <sheetName val="Merged Cash flow"/>
      <sheetName val="Alum=&gt;"/>
      <sheetName val="Alu-P&amp;L"/>
      <sheetName val="Alu-Balsheet"/>
      <sheetName val="Alu-cashflow"/>
      <sheetName val="Alu-Sales"/>
      <sheetName val="Alu-RawM"/>
      <sheetName val="Alu-Costs"/>
      <sheetName val="Alu-Capex-Assump"/>
      <sheetName val="Std "/>
      <sheetName val="Alu-Interims "/>
      <sheetName val="Copper=&gt;"/>
      <sheetName val="Copper- P&amp;L"/>
      <sheetName val="Copper-B_S"/>
      <sheetName val="Copper-Cash flow"/>
      <sheetName val="Copper-assumptions summary"/>
      <sheetName val="Copper-Sales assump"/>
      <sheetName val="Copper-Raw mtl"/>
      <sheetName val="Copper- Expenses"/>
      <sheetName val="Copper-Depn"/>
      <sheetName val="Merged assumptions"/>
      <sheetName val="Std i"/>
      <sheetName val="copper-Interims"/>
      <sheetName val="UploadCheck"/>
      <sheetName val="EVA"/>
      <sheetName val="power plant"/>
      <sheetName val="changes"/>
      <sheetName val="Interims"/>
      <sheetName val="Prod.costbkup"/>
      <sheetName val="Indal"/>
      <sheetName val="Summary"/>
      <sheetName val="Consoli-model"/>
      <sheetName val="GEMiUploadCheck"/>
      <sheetName val="Sensex_weightings"/>
      <sheetName val="g"/>
      <sheetName val="consolidation"/>
      <sheetName val="P&amp;L"/>
      <sheetName val="Balsheet"/>
      <sheetName val="Cashflow"/>
      <sheetName val="Sales"/>
      <sheetName val="Stress"/>
      <sheetName val="Z-Score"/>
      <sheetName val="Dupont"/>
      <sheetName val="Experimental"/>
      <sheetName val="Operating assumptions"/>
      <sheetName val="Capex-Assump"/>
      <sheetName val="Costs"/>
      <sheetName val="RawM"/>
      <sheetName val="3Q "/>
      <sheetName val="FY02 sales break-up"/>
      <sheetName val="Sheet3"/>
      <sheetName val="Interims (new)"/>
      <sheetName val="chgs"/>
      <sheetName val="Spare"/>
      <sheetName val="buyback"/>
      <sheetName val="ROAE"/>
      <sheetName val="CV"/>
      <sheetName val="Interim"/>
      <sheetName val="Analysis"/>
      <sheetName val="EPS"/>
      <sheetName val="SEN'TY"/>
      <sheetName val="ws"/>
      <sheetName val="Chart1"/>
      <sheetName val="Oldeva"/>
      <sheetName val="GEMiUploadError"/>
      <sheetName val="Standalone- Financials"/>
      <sheetName val="HALC"/>
      <sheetName val="Sheet1"/>
      <sheetName val="Financials_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8">
          <cell r="J18">
            <v>171.94</v>
          </cell>
          <cell r="K18">
            <v>290.39999999999998</v>
          </cell>
          <cell r="L18">
            <v>451.87</v>
          </cell>
          <cell r="M18">
            <v>483</v>
          </cell>
          <cell r="N18">
            <v>1092.3969999999999</v>
          </cell>
          <cell r="O18">
            <v>1636.9099999999999</v>
          </cell>
          <cell r="P18">
            <v>1869.5492517624525</v>
          </cell>
          <cell r="Q18">
            <v>1717.7033603107916</v>
          </cell>
          <cell r="R18">
            <v>1764.9372207731406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mental analysis"/>
      <sheetName val="Financial Summary"/>
      <sheetName val="Monthly"/>
      <sheetName val="Monthly (1)"/>
      <sheetName val="Header"/>
      <sheetName val="Index"/>
      <sheetName val="Snapshot"/>
      <sheetName val="InQuarts"/>
      <sheetName val="P&amp;L"/>
      <sheetName val="Inqupdate"/>
      <sheetName val="Revenue Model"/>
      <sheetName val="JLR"/>
      <sheetName val="Consol"/>
      <sheetName val="sub Qtr"/>
      <sheetName val="Notes"/>
      <sheetName val="BS"/>
      <sheetName val="Subsidiaries"/>
      <sheetName val="SOTP Value"/>
      <sheetName val="cons"/>
      <sheetName val="Qtrl"/>
      <sheetName val="LR-Jag"/>
      <sheetName val="Charts"/>
      <sheetName val="Associates"/>
      <sheetName val="standalone vs consolidated"/>
      <sheetName val="BSold"/>
      <sheetName val="Financials"/>
      <sheetName val="P&amp;L old"/>
      <sheetName val="chg in estimates"/>
      <sheetName val="Subsidiaries details "/>
      <sheetName val="Ratios"/>
      <sheetName val="Sales break up"/>
      <sheetName val="QTR"/>
      <sheetName val="analysis"/>
      <sheetName val="Consolidated"/>
      <sheetName val="interest rates"/>
      <sheetName val="ind tonnage"/>
      <sheetName val="Inventory"/>
      <sheetName val="DILUTION"/>
      <sheetName val="InQuarts old"/>
      <sheetName val="Schedules"/>
      <sheetName val="Rel Val"/>
      <sheetName val="Model"/>
      <sheetName val="Analysis-"/>
      <sheetName val="subsid q"/>
      <sheetName val="Mar07"/>
      <sheetName val="Operating Statistics"/>
      <sheetName val="pl"/>
      <sheetName val="Monthly Header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Sums"/>
      <sheetName val="Interface"/>
      <sheetName val="Please complete"/>
      <sheetName val="Page One"/>
      <sheetName val="PageTwo"/>
      <sheetName val="peband"/>
      <sheetName val="PER rel"/>
      <sheetName val="relperf"/>
      <sheetName val="market"/>
      <sheetName val="P&amp;L"/>
      <sheetName val="BS"/>
      <sheetName val="Cashflow"/>
      <sheetName val="Rev Anal"/>
      <sheetName val="Int, Depr,Tax"/>
      <sheetName val="Invt"/>
      <sheetName val="Costs"/>
      <sheetName val="Tables"/>
      <sheetName val="Stats"/>
      <sheetName val="WANS"/>
      <sheetName val="Ratings &amp; Forecast"/>
      <sheetName val="Sep-96"/>
      <sheetName val="HY Results"/>
      <sheetName val="Scatter"/>
      <sheetName val="Charts"/>
      <sheetName val="Ratios"/>
      <sheetName val="Ponder"/>
      <sheetName val="Dynamics"/>
      <sheetName val="Valuations"/>
      <sheetName val="Sensitivity"/>
      <sheetName val="Tariffs"/>
      <sheetName val="Internet"/>
      <sheetName val="Financials"/>
      <sheetName val="Template"/>
      <sheetName val="Operating Statistics"/>
      <sheetName val="Qtrly-Format"/>
      <sheetName val="Sheet2"/>
      <sheetName val="Old"/>
      <sheetName val="Introduction"/>
      <sheetName val="Sheet3"/>
      <sheetName val="#REF"/>
      <sheetName val="E"/>
      <sheetName val="pl"/>
      <sheetName val="Inc-Yr Summary"/>
      <sheetName val="Balance"/>
      <sheetName val="VSNL"/>
      <sheetName val="Bajaj Allianz"/>
      <sheetName val="CAPI_01-02"/>
      <sheetName val="madhu"/>
      <sheetName val="BBH"/>
      <sheetName val="raw"/>
      <sheetName val="FitOutConfCentre"/>
      <sheetName val="매크로"/>
      <sheetName val="sdrs_mar"/>
      <sheetName val="Design"/>
      <sheetName val="SHIVAJI"/>
      <sheetName val="Table 5"/>
      <sheetName val="Check_Sums"/>
      <sheetName val="Please_complete"/>
      <sheetName val="Page_One"/>
      <sheetName val="PER_rel"/>
      <sheetName val="Rev_Anal"/>
      <sheetName val="Int,_Depr,Tax"/>
      <sheetName val="Ratings_&amp;_Forecast"/>
      <sheetName val="HY_Results"/>
      <sheetName val="LABOUR"/>
      <sheetName val="eva"/>
      <sheetName val="NOPAT_VDF"/>
      <sheetName val="Invested capital_VDF"/>
      <sheetName val="Input"/>
      <sheetName val="bus_val (2)"/>
      <sheetName val="Target_price"/>
      <sheetName val="UploadCheck"/>
      <sheetName val="Stress"/>
      <sheetName val="AML_keyfin"/>
      <sheetName val="Key Fin"/>
      <sheetName val="Key earnings drivers"/>
      <sheetName val="bs_model"/>
      <sheetName val="qtr-charts"/>
      <sheetName val="DCF"/>
      <sheetName val="revenue"/>
      <sheetName val="RSA"/>
      <sheetName val="trans&amp; network_cost"/>
      <sheetName val="earn_model"/>
      <sheetName val="Database"/>
      <sheetName val="Quarterly"/>
      <sheetName val="Std "/>
      <sheetName val="roce_anal"/>
      <sheetName val="bus_val"/>
      <sheetName val="other_bus_val"/>
      <sheetName val="Assumptions"/>
      <sheetName val="intelsat"/>
      <sheetName val="fundsflo"/>
      <sheetName val="traffic"/>
      <sheetName val="Tax Cover"/>
      <sheetName val="mainsheet"/>
      <sheetName val="Cap_hist"/>
      <sheetName val="Sheet1"/>
      <sheetName val="Module1"/>
      <sheetName val="Teleglobe_PL"/>
      <sheetName val="Teleglobe_BS"/>
      <sheetName val="Teleglobe_Qtr"/>
      <sheetName val="Teleglobe_FY04"/>
      <sheetName val="Con P&amp;L"/>
      <sheetName val="segmental"/>
      <sheetName val="GEMiUploadCheck"/>
      <sheetName val="guide"/>
      <sheetName val="Quarter"/>
      <sheetName val="Stress Test"/>
      <sheetName val="Info"/>
      <sheetName val="Annual"/>
      <sheetName val="Valuation"/>
      <sheetName val="Outputs"/>
      <sheetName val="UPLOADREPORT"/>
      <sheetName val="Hidden"/>
      <sheetName val="Cash Flow Working"/>
      <sheetName val="BS, PL, Sch 5 to 9"/>
      <sheetName val="Check_Sums1"/>
      <sheetName val="Please_complete1"/>
      <sheetName val="Page_One1"/>
      <sheetName val="PER_rel1"/>
      <sheetName val="Rev_Anal1"/>
      <sheetName val="Int,_Depr,Tax1"/>
      <sheetName val="Ratings_&amp;_Forecast1"/>
      <sheetName val="HY_Results1"/>
      <sheetName val="Operating_Statistics"/>
      <sheetName val="Table_5"/>
      <sheetName val="Cash_Flow_Working"/>
      <sheetName val="All-in-ONE"/>
      <sheetName val="ABN AMRO"/>
      <sheetName val="Alchemy"/>
      <sheetName val="B&amp;K"/>
      <sheetName val="Citi"/>
      <sheetName val="CLSA"/>
      <sheetName val="Credit Suisse"/>
      <sheetName val="DB"/>
      <sheetName val="Edelweiss"/>
      <sheetName val="ENAM"/>
      <sheetName val="HSBC"/>
      <sheetName val="India Infoline"/>
      <sheetName val="J P Morgan"/>
      <sheetName val="Kotak"/>
      <sheetName val="Lehman"/>
      <sheetName val="Macquarie"/>
      <sheetName val="Merrill Lynch"/>
      <sheetName val="Morgan Stanley"/>
      <sheetName val="Motilal Oswal"/>
      <sheetName val="Spark Capital"/>
      <sheetName val="SSKI"/>
      <sheetName val="UBS"/>
      <sheetName val="cht 20 a trend in investments"/>
      <sheetName val="Ann-1"/>
      <sheetName val="MASTER DATA"/>
      <sheetName val="個人資料"/>
      <sheetName val="Ratio"/>
      <sheetName val="S &amp; A"/>
      <sheetName val="CASHFLOWS"/>
      <sheetName val="Deferred Tax"/>
      <sheetName val="office"/>
      <sheetName val="Lab"/>
      <sheetName val="Material&amp;equipment"/>
      <sheetName val="Check_Sums2"/>
      <sheetName val="Please_complete2"/>
      <sheetName val="Page_One2"/>
      <sheetName val="PER_rel2"/>
      <sheetName val="Rev_Anal2"/>
      <sheetName val="Int,_Depr,Tax2"/>
      <sheetName val="Ratings_&amp;_Forecast2"/>
      <sheetName val="HY_Results2"/>
      <sheetName val="Operating_Statistics1"/>
      <sheetName val="Table_51"/>
      <sheetName val="Cash_Flow_Working1"/>
      <sheetName val="BS,_PL,_Sch_5_to_9"/>
      <sheetName val="DGP-2002"/>
      <sheetName val="YEAR"/>
      <sheetName val="VCH-SLC"/>
      <sheetName val="Supplier"/>
      <sheetName val="India F&amp;S Template"/>
      <sheetName val="Sum"/>
      <sheetName val="Code"/>
      <sheetName val="pricing"/>
      <sheetName val="sof"/>
      <sheetName val="S_&amp;_A"/>
      <sheetName val="Deferred_Tax"/>
      <sheetName val="cdr-Q1"/>
      <sheetName val="Quantity"/>
      <sheetName val="ADDITION-FA"/>
      <sheetName val="GROUP"/>
      <sheetName val="LEGAL GUJ"/>
      <sheetName val="MAN SHIFT PER TRACTOR"/>
      <sheetName val="MISC"/>
      <sheetName val="Check_Sums3"/>
      <sheetName val="Please_complete3"/>
      <sheetName val="Page_One3"/>
      <sheetName val="PER_rel3"/>
      <sheetName val="Rev_Anal3"/>
      <sheetName val="Int,_Depr,Tax3"/>
      <sheetName val="Ratings_&amp;_Forecast3"/>
      <sheetName val="HY_Results3"/>
      <sheetName val="Operating_Statistics2"/>
      <sheetName val="Table_52"/>
      <sheetName val="Cash_Flow_Working2"/>
      <sheetName val="BS,_PL,_Sch_5_to_91"/>
      <sheetName val="MASTER_DATA"/>
      <sheetName val="S_&amp;_A1"/>
      <sheetName val="Deferred_Tax1"/>
      <sheetName val="India_F&amp;S_Template"/>
      <sheetName val="Balance sheet"/>
      <sheetName val="Sch 1,2,3"/>
      <sheetName val="Sch 14,15,16"/>
      <sheetName val="profit &amp; loss account"/>
      <sheetName val="BillofMaterials"/>
      <sheetName val="Anx-IV"/>
      <sheetName val="Cus Count Backup"/>
      <sheetName val="beam-reinft-machine rm"/>
      <sheetName val="Statement of Profit and Loss"/>
      <sheetName val="cash budget"/>
      <sheetName val="BS01"/>
      <sheetName val="Back-up"/>
      <sheetName val="COMICRO"/>
      <sheetName val="TEP "/>
      <sheetName val="Sacrifice backup"/>
      <sheetName val="Debt 31.03.10"/>
      <sheetName val="Debt profile"/>
      <sheetName val="EcoGraph"/>
      <sheetName val="SR"/>
      <sheetName val="CMA"/>
      <sheetName val="wsts1292"/>
      <sheetName val="FY 11 Annual Report Analysis"/>
      <sheetName val="Income-Segment"/>
      <sheetName val="FS1"/>
      <sheetName val="FS2"/>
      <sheetName val="eva summary"/>
      <sheetName val="Financials "/>
      <sheetName val="opstats"/>
      <sheetName val="chart"/>
      <sheetName val="Inc-Yr_Summary"/>
      <sheetName val="Bajaj_Allianz"/>
      <sheetName val="Check_Sums4"/>
      <sheetName val="Please_complete4"/>
      <sheetName val="Page_One4"/>
      <sheetName val="PER_rel4"/>
      <sheetName val="Rev_Anal4"/>
      <sheetName val="Int,_Depr,Tax4"/>
      <sheetName val="Ratings_&amp;_Forecast4"/>
      <sheetName val="HY_Results4"/>
      <sheetName val="Operating_Statistics3"/>
      <sheetName val="Table_53"/>
      <sheetName val="Cash_Flow_Working3"/>
      <sheetName val="BS,_PL,_Sch_5_to_92"/>
      <sheetName val="S_&amp;_A2"/>
      <sheetName val="Deferred_Tax2"/>
      <sheetName val="MASTER_DATA1"/>
      <sheetName val="India_F&amp;S_Template1"/>
      <sheetName val="Statement_of_Profit_and_Loss"/>
      <sheetName val="cash_budget"/>
      <sheetName val="beam-reinft-machine_rm"/>
      <sheetName val="Cus_Count_Backup"/>
      <sheetName val="Balance_sheet"/>
      <sheetName val="Sch_1,2,3"/>
      <sheetName val="Sch_14,15,16"/>
      <sheetName val="profit_&amp;_loss_account"/>
      <sheetName val="jan'04"/>
      <sheetName val="Classification"/>
      <sheetName val="Balance Sheet_US$"/>
      <sheetName val="BS "/>
      <sheetName val="MN T.B."/>
      <sheetName val="pcQueryData"/>
      <sheetName val="TTL"/>
      <sheetName val="AA- SR"/>
      <sheetName val="petroleum"/>
      <sheetName val="TRIAL BALANCE"/>
      <sheetName val="summary"/>
      <sheetName val="BHANDUP"/>
      <sheetName val="pc"/>
      <sheetName val="finstats"/>
      <sheetName val="inventories"/>
      <sheetName val="MARCH04"/>
      <sheetName val="test"/>
      <sheetName val="Len_depr"/>
      <sheetName val="PROJV"/>
      <sheetName val="Fixed Assets-Last year"/>
      <sheetName val="BS Schdl- 1 &amp; 2"/>
      <sheetName val="Title Page"/>
      <sheetName val="Annual Temp"/>
      <sheetName val="P&amp;L Charts"/>
      <sheetName val="INCOME"/>
      <sheetName val="IT_DDTP"/>
      <sheetName val="SI"/>
      <sheetName val="Calculator"/>
      <sheetName val="GENERAL"/>
      <sheetName val="10A"/>
      <sheetName val="CG_OS"/>
      <sheetName val="CFL"/>
      <sheetName val="CYLA BFLA"/>
      <sheetName val="DDT_TDS_TCS"/>
      <sheetName val="HOUSE_PROPERTY"/>
      <sheetName val="NATUREOFBUSINESS"/>
      <sheetName val="OTHER_INFORMATION"/>
      <sheetName val="GENERAL2"/>
      <sheetName val="SUBSIDIARY DETAILS"/>
      <sheetName val="80G"/>
      <sheetName val="QUANTITATIVE_DETAILS"/>
      <sheetName val="DEP_DCG"/>
      <sheetName val="DPM_DOA"/>
      <sheetName val="80_"/>
      <sheetName val="PART_C"/>
      <sheetName val="PROFIT_LOSS"/>
      <sheetName val="PART_B"/>
      <sheetName val="Output"/>
      <sheetName val="DSCR-IRR"/>
      <sheetName val="Fundflow"/>
      <sheetName val="PCost"/>
      <sheetName val="sheet6"/>
      <sheetName val="Inputs"/>
      <sheetName val="Share price performance"/>
      <sheetName val="JE10310X"/>
      <sheetName val="EXPENSES"/>
      <sheetName val="Balance_Sheet_US$"/>
      <sheetName val="BS_"/>
      <sheetName val="MN_T_B_"/>
      <sheetName val="Annexure 1"/>
      <sheetName val="Financials(O)"/>
      <sheetName val="Cost Of Sales"/>
      <sheetName val="Company Report"/>
      <sheetName val="Check_Sums5"/>
      <sheetName val="Please_complete5"/>
      <sheetName val="Page_One5"/>
      <sheetName val="PER_rel5"/>
      <sheetName val="Rev_Anal5"/>
      <sheetName val="Int,_Depr,Tax5"/>
      <sheetName val="Ratings_&amp;_Forecast5"/>
      <sheetName val="HY_Results5"/>
      <sheetName val="Operating_Statistics4"/>
      <sheetName val="Table_54"/>
      <sheetName val="Cash_Flow_Working4"/>
      <sheetName val="BS,_PL,_Sch_5_to_93"/>
      <sheetName val="MASTER_DATA2"/>
      <sheetName val="S_&amp;_A3"/>
      <sheetName val="Deferred_Tax3"/>
      <sheetName val="India_F&amp;S_Template2"/>
      <sheetName val="Statement_of_Profit_and_Loss1"/>
      <sheetName val="cash_budget1"/>
      <sheetName val="beam-reinft-machine_rm1"/>
      <sheetName val="Cus_Count_Backup1"/>
      <sheetName val="Balance_sheet1"/>
      <sheetName val="Sch_1,2,31"/>
      <sheetName val="Sch_14,15,161"/>
      <sheetName val="profit_&amp;_loss_account1"/>
      <sheetName val="pacific forms"/>
      <sheetName val="pactbformat"/>
      <sheetName val="costing"/>
      <sheetName val="M-Book for Conc"/>
      <sheetName val="M-Book for FW"/>
      <sheetName val="SP Break Up"/>
      <sheetName val="Estimates"/>
      <sheetName val="rec 1996"/>
      <sheetName val="Sales &amp; Prod"/>
      <sheetName val="Inc-Yr_Summary1"/>
      <sheetName val="Bajaj_Allianz1"/>
      <sheetName val="Balance_Sheet_US$1"/>
      <sheetName val="BS_1"/>
      <sheetName val="MN_T_B_1"/>
      <sheetName val="Title_Page"/>
      <sheetName val="Share_price_performance"/>
      <sheetName val="AA-_SR"/>
      <sheetName val="LEGAL_GUJ"/>
      <sheetName val="MAN_SHIFT_PER_TRACTOR"/>
      <sheetName val="TRIAL_BALANCE"/>
      <sheetName val="TEP_"/>
      <sheetName val="Sacrifice_backup"/>
      <sheetName val="Debt_31_03_10"/>
      <sheetName val="Debt_profile"/>
      <sheetName val="Fixed_Assets-Last_year"/>
      <sheetName val="BS_Schdl-_1_&amp;_2"/>
      <sheetName val="B_Sheet"/>
      <sheetName val="PriceSummary"/>
      <sheetName val="Wag&amp;Sal"/>
      <sheetName val="Sheet3 (2)"/>
      <sheetName val="XWR"/>
      <sheetName val="OTR POWER"/>
      <sheetName val="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>
        <row r="1">
          <cell r="A1" t="str">
            <v>Company : Videsh Sanchar Nigam Ltd.</v>
          </cell>
        </row>
      </sheetData>
      <sheetData sheetId="33" refreshError="1"/>
      <sheetData sheetId="34">
        <row r="1">
          <cell r="A1" t="str">
            <v>Company : Videsh Sanchar Nigam Ltd.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A1" t="str">
            <v>Company : Videsh Sanchar Nigam Ltd.</v>
          </cell>
        </row>
      </sheetData>
      <sheetData sheetId="42">
        <row r="1">
          <cell r="A1" t="str">
            <v>Company : Videsh Sanchar Nigam Ltd.</v>
          </cell>
        </row>
      </sheetData>
      <sheetData sheetId="43" refreshError="1"/>
      <sheetData sheetId="44">
        <row r="1">
          <cell r="A1" t="str">
            <v>Company : Videsh Sanchar Nigam Ltd.</v>
          </cell>
        </row>
      </sheetData>
      <sheetData sheetId="45">
        <row r="1">
          <cell r="A1" t="str">
            <v>Company : Videsh Sanchar Nigam Ltd.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">
          <cell r="A1" t="str">
            <v>Company : Videsh Sanchar Nigam Ltd.</v>
          </cell>
        </row>
      </sheetData>
      <sheetData sheetId="54">
        <row r="1">
          <cell r="A1" t="str">
            <v>Company : Videsh Sanchar Nigam Ltd.</v>
          </cell>
        </row>
      </sheetData>
      <sheetData sheetId="55">
        <row r="1">
          <cell r="A1" t="str">
            <v>Company : Videsh Sanchar Nigam Ltd.</v>
          </cell>
        </row>
      </sheetData>
      <sheetData sheetId="56" refreshError="1"/>
      <sheetData sheetId="57">
        <row r="1">
          <cell r="A1" t="str">
            <v>Company : Videsh Sanchar Nigam Ltd.</v>
          </cell>
        </row>
      </sheetData>
      <sheetData sheetId="58">
        <row r="1">
          <cell r="A1" t="str">
            <v>Company : Videsh Sanchar Nigam Ltd.</v>
          </cell>
        </row>
      </sheetData>
      <sheetData sheetId="59">
        <row r="1">
          <cell r="A1" t="str">
            <v>Company : Videsh Sanchar Nigam Ltd.</v>
          </cell>
        </row>
      </sheetData>
      <sheetData sheetId="60">
        <row r="1">
          <cell r="A1" t="str">
            <v>Company : Videsh Sanchar Nigam Ltd.</v>
          </cell>
        </row>
      </sheetData>
      <sheetData sheetId="61">
        <row r="1">
          <cell r="A1" t="str">
            <v>Company : Videsh Sanchar Nigam Ltd.</v>
          </cell>
        </row>
      </sheetData>
      <sheetData sheetId="62">
        <row r="1">
          <cell r="A1" t="str">
            <v>Company : Videsh Sanchar Nigam Ltd.</v>
          </cell>
        </row>
      </sheetData>
      <sheetData sheetId="63">
        <row r="1">
          <cell r="A1" t="str">
            <v>Company : Videsh Sanchar Nigam Ltd.</v>
          </cell>
        </row>
      </sheetData>
      <sheetData sheetId="64">
        <row r="1">
          <cell r="A1" t="str">
            <v>Company : Videsh Sanchar Nigam Ltd.</v>
          </cell>
        </row>
      </sheetData>
      <sheetData sheetId="65">
        <row r="1">
          <cell r="A1" t="str">
            <v>Company : Videsh Sanchar Nigam Ltd.</v>
          </cell>
        </row>
      </sheetData>
      <sheetData sheetId="66" refreshError="1"/>
      <sheetData sheetId="67" refreshError="1"/>
      <sheetData sheetId="68" refreshError="1"/>
      <sheetData sheetId="69">
        <row r="1">
          <cell r="A1" t="str">
            <v>Company : Videsh Sanchar Nigam Ltd.</v>
          </cell>
        </row>
      </sheetData>
      <sheetData sheetId="70">
        <row r="1">
          <cell r="A1" t="str">
            <v>Company : Videsh Sanchar Nigam Ltd.</v>
          </cell>
        </row>
      </sheetData>
      <sheetData sheetId="71">
        <row r="1">
          <cell r="A1" t="str">
            <v>Company : Videsh Sanchar Nigam Ltd.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Company : Videsh Sanchar Nigam Ltd.</v>
          </cell>
        </row>
      </sheetData>
      <sheetData sheetId="77">
        <row r="1">
          <cell r="A1" t="str">
            <v>Company : Videsh Sanchar Nigam Ltd.</v>
          </cell>
        </row>
      </sheetData>
      <sheetData sheetId="78">
        <row r="1">
          <cell r="A1" t="str">
            <v>Company : Videsh Sanchar Nigam Ltd.</v>
          </cell>
        </row>
      </sheetData>
      <sheetData sheetId="79">
        <row r="1">
          <cell r="A1" t="str">
            <v>Company : Videsh Sanchar Nigam Ltd.</v>
          </cell>
        </row>
      </sheetData>
      <sheetData sheetId="80">
        <row r="1">
          <cell r="A1" t="str">
            <v>Company : Videsh Sanchar Nigam Ltd.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1">
          <cell r="A1" t="str">
            <v>Company : Videsh Sanchar Nigam Ltd.</v>
          </cell>
        </row>
      </sheetData>
      <sheetData sheetId="115">
        <row r="1">
          <cell r="A1" t="str">
            <v>Company : Videsh Sanchar Nigam Ltd.</v>
          </cell>
        </row>
      </sheetData>
      <sheetData sheetId="116">
        <row r="1">
          <cell r="A1" t="str">
            <v>Company : Videsh Sanchar Nigam Ltd.</v>
          </cell>
        </row>
      </sheetData>
      <sheetData sheetId="117"/>
      <sheetData sheetId="118">
        <row r="1">
          <cell r="A1" t="str">
            <v>Company : Videsh Sanchar Nigam Ltd.</v>
          </cell>
        </row>
      </sheetData>
      <sheetData sheetId="119">
        <row r="6">
          <cell r="J6">
            <v>16901</v>
          </cell>
        </row>
      </sheetData>
      <sheetData sheetId="120">
        <row r="1">
          <cell r="A1" t="str">
            <v>Company : Videsh Sanchar Nigam Ltd.</v>
          </cell>
        </row>
      </sheetData>
      <sheetData sheetId="121">
        <row r="6">
          <cell r="J6">
            <v>16901</v>
          </cell>
        </row>
      </sheetData>
      <sheetData sheetId="122">
        <row r="1">
          <cell r="A1" t="str">
            <v>Company : Videsh Sanchar Nigam Ltd.</v>
          </cell>
        </row>
      </sheetData>
      <sheetData sheetId="123">
        <row r="1">
          <cell r="A1" t="str">
            <v>Company : Videsh Sanchar Nigam Ltd.</v>
          </cell>
        </row>
      </sheetData>
      <sheetData sheetId="124">
        <row r="1">
          <cell r="A1" t="str">
            <v>Company : Videsh Sanchar Nigam Ltd.</v>
          </cell>
        </row>
      </sheetData>
      <sheetData sheetId="125">
        <row r="1">
          <cell r="A1" t="str">
            <v>Company : Videsh Sanchar Nigam Ltd.</v>
          </cell>
        </row>
      </sheetData>
      <sheetData sheetId="126">
        <row r="1">
          <cell r="A1" t="str">
            <v>Company : Videsh Sanchar Nigam Ltd.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ain_Consol"/>
      <sheetName val="CS"/>
      <sheetName val="Consolidated_Spreadsheet"/>
      <sheetName val="Main"/>
      <sheetName val="Input"/>
      <sheetName val="Sheet1"/>
      <sheetName val="SS"/>
      <sheetName val="sales model"/>
      <sheetName val="Quarterly"/>
      <sheetName val="info"/>
      <sheetName val="format Spread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mod"/>
      <sheetName val="prices"/>
      <sheetName val="quant"/>
      <sheetName val="fp"/>
      <sheetName val="bp"/>
      <sheetName val="Main"/>
      <sheetName val="Master"/>
      <sheetName val="Financials"/>
      <sheetName val="CUS mimic"/>
      <sheetName val="Input"/>
      <sheetName val="Debt"/>
      <sheetName val="Profile"/>
      <sheetName val="QuanOP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. Data"/>
      <sheetName val="PL"/>
      <sheetName val="BS"/>
      <sheetName val="CFS"/>
      <sheetName val="DCF"/>
      <sheetName val="WACC"/>
      <sheetName val="RATIOS"/>
      <sheetName val="QUARTERLY"/>
      <sheetName val="BANDS"/>
      <sheetName val="EMPLOYEE BASE"/>
      <sheetName val="INDUSTRY"/>
      <sheetName val="Estimates &amp; Global"/>
      <sheetName val="GLOSSARY"/>
    </sheetNames>
    <sheetDataSet>
      <sheetData sheetId="0" refreshError="1"/>
      <sheetData sheetId="1"/>
      <sheetData sheetId="2">
        <row r="27">
          <cell r="E27">
            <v>0</v>
          </cell>
        </row>
        <row r="28">
          <cell r="E28">
            <v>0</v>
          </cell>
        </row>
        <row r="30">
          <cell r="E30">
            <v>0</v>
          </cell>
        </row>
        <row r="32">
          <cell r="E32">
            <v>7034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con Main"/>
      <sheetName val="con raw. "/>
      <sheetName val="con Assumptions "/>
      <sheetName val="Stan.Main"/>
      <sheetName val="graphs (std alone)"/>
      <sheetName val="stan.raw"/>
      <sheetName val="Stan Assumptions"/>
      <sheetName val="diff"/>
      <sheetName val="Diff assumptions"/>
      <sheetName val="CON Fin. Snapshot"/>
      <sheetName val="Stand Fin.snapshot"/>
      <sheetName val="Quarterly Earnings"/>
      <sheetName val="Details standl"/>
      <sheetName val="Stan.qtr.Main"/>
      <sheetName val="Stan.qtr.raw"/>
      <sheetName val="Stan.Earning Model"/>
      <sheetName val="Debt.sch.Stan"/>
      <sheetName val="Valuation sheet stan"/>
      <sheetName val="CON Earnings Model"/>
      <sheetName val="Con. Qtr-Main"/>
      <sheetName val="Con.valuation sheet"/>
      <sheetName val="CON Quarterly Earnings  "/>
      <sheetName val="Con.Qtr-Raw"/>
      <sheetName val="Segmentinfo"/>
      <sheetName val="sales"/>
      <sheetName val="Detailsof sub.com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ssumptions"/>
      <sheetName val="Crisil_Assumptions"/>
      <sheetName val="NB_GE"/>
      <sheetName val="Cpx"/>
      <sheetName val="WIP"/>
      <sheetName val="Earning_Assum"/>
      <sheetName val="PBDIT"/>
      <sheetName val="P&amp;L_Ship"/>
      <sheetName val="P&amp;L_Offshore"/>
      <sheetName val="Cashflow"/>
      <sheetName val="P&amp;L_Corporate"/>
      <sheetName val="P&amp;L_Company"/>
      <sheetName val="Dep_BV"/>
      <sheetName val="Overheads"/>
      <sheetName val="Sheet3"/>
      <sheetName val="test"/>
      <sheetName val="GRM-Mumbai"/>
      <sheetName val="Financials"/>
      <sheetName val="Internet"/>
      <sheetName val="Uploader"/>
      <sheetName val="Qtr"/>
      <sheetName val="mna"/>
      <sheetName val="Old"/>
      <sheetName val="Black-Scholes"/>
      <sheetName val="Charts"/>
      <sheetName val="Operating Statistics"/>
      <sheetName val="dcf"/>
      <sheetName val="Input"/>
      <sheetName val="Debt"/>
      <sheetName val="Profil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wise break up"/>
      <sheetName val="InqUpdate"/>
      <sheetName val="InQuart"/>
      <sheetName val="Header"/>
      <sheetName val="Monthly"/>
      <sheetName val="fins"/>
      <sheetName val="Forecast"/>
      <sheetName val="RM"/>
      <sheetName val="bajaj_copeland"/>
      <sheetName val="segment wise"/>
      <sheetName val="BA-HH-TVS"/>
      <sheetName val="Dubai"/>
      <sheetName val="graphs"/>
      <sheetName val="Chart"/>
      <sheetName val="Sheet2"/>
      <sheetName val="quarterly"/>
      <sheetName val="Q1FY04"/>
      <sheetName val="Q4FY03"/>
      <sheetName val="Q3FY02"/>
      <sheetName val="share price info"/>
      <sheetName val="WACC"/>
      <sheetName val="formatted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board"/>
      <sheetName val="sales"/>
      <sheetName val="Financials"/>
      <sheetName val="Qtrly Format"/>
      <sheetName val="Index"/>
      <sheetName val="Consol Financials"/>
      <sheetName val="Cosnso SC format"/>
      <sheetName val="Subs. Details"/>
      <sheetName val="Front page SC"/>
      <sheetName val="P&amp;L"/>
      <sheetName val="BS"/>
      <sheetName val="Revenue Model"/>
      <sheetName val="InQuart BAL"/>
      <sheetName val="WC"/>
      <sheetName val="Cash Flow"/>
      <sheetName val="Inv new"/>
      <sheetName val="PC JV"/>
      <sheetName val="KTM"/>
      <sheetName val="Report Chart"/>
      <sheetName val="new charts"/>
      <sheetName val="charts"/>
      <sheetName val="Chart1"/>
      <sheetName val="Chart2"/>
      <sheetName val="InQuart BAL cons"/>
      <sheetName val="AR chrts"/>
      <sheetName val="SOTP new"/>
      <sheetName val="InQuart BHIL new"/>
      <sheetName val="SOTP for note"/>
      <sheetName val="AR details"/>
      <sheetName val="Modelwise"/>
      <sheetName val="Segmental"/>
      <sheetName val="Sales tax"/>
      <sheetName val="InQuart BHIL"/>
      <sheetName val="InQuart BHIL cons"/>
      <sheetName val="InQuart BFL cons"/>
      <sheetName val="InQuart BFL"/>
      <sheetName val="BHIL inv"/>
      <sheetName val="Bajaj Holding"/>
      <sheetName val="SOTP post demerger"/>
      <sheetName val="InQuart post demerger"/>
      <sheetName val="subvention (3)"/>
      <sheetName val="XCD disc"/>
      <sheetName val="Platina market share"/>
      <sheetName val="Non-life"/>
      <sheetName val="Life ins"/>
      <sheetName val="Inv value"/>
      <sheetName val="demerger"/>
      <sheetName val="SOTP final"/>
      <sheetName val="Sheet3"/>
      <sheetName val="Akurdi (2)"/>
      <sheetName val="Akurdi"/>
      <sheetName val="Uttaranchal (2)"/>
      <sheetName val="Uttaranchal"/>
      <sheetName val="Platina"/>
      <sheetName val="Sheet1"/>
      <sheetName val="subvention (2)"/>
      <sheetName val="subvention"/>
      <sheetName val="FV"/>
      <sheetName val="model wise sales"/>
      <sheetName val="Bajaj Auto Ltd"/>
      <sheetName val="SOTP"/>
      <sheetName val="Bajaj"/>
      <sheetName val="comparative valuation"/>
      <sheetName val="Cover"/>
      <sheetName val="Invest"/>
      <sheetName val="consol"/>
      <sheetName val="change in estimates"/>
      <sheetName val="insurance valutation"/>
      <sheetName val="aditya's rough sheet"/>
      <sheetName val="Monthly-"/>
      <sheetName val="summary "/>
      <sheetName val="Valutaion"/>
      <sheetName val="Subsidiary "/>
      <sheetName val="downgrade"/>
      <sheetName val="Incremental analysis"/>
      <sheetName val="Raw Materials "/>
      <sheetName val="Investments"/>
      <sheetName val="Monthly (1)"/>
      <sheetName val="Fixed Assets"/>
      <sheetName val="Snapshot"/>
      <sheetName val="segment"/>
      <sheetName val="SOTP (2)"/>
      <sheetName val="ins2"/>
      <sheetName val="insurance val"/>
      <sheetName val="insurance val (old)"/>
      <sheetName val="insurance valutation old"/>
      <sheetName val="mkt share"/>
      <sheetName val="Monthly Header"/>
      <sheetName val="header new"/>
      <sheetName val="Qtrl"/>
      <sheetName val="reference"/>
      <sheetName val="DCF"/>
      <sheetName val="Template"/>
      <sheetName val="Notes"/>
      <sheetName val="Exports"/>
      <sheetName val="InQuart-old pre demerger"/>
      <sheetName val="Inqupdate old"/>
      <sheetName val="PBDIT_Char"/>
      <sheetName val=" CONSOL-FACTSET"/>
      <sheetName val="FACTSET"/>
      <sheetName val="#REF"/>
      <sheetName val="Subsidiary"/>
      <sheetName val="Subs Financials"/>
      <sheetName val="ARFL Format"/>
      <sheetName val="FP"/>
      <sheetName val="Print sheet"/>
      <sheetName val="ARFL New Format"/>
      <sheetName val="DEPB Duty drawback"/>
      <sheetName val="3yr Val"/>
      <sheetName val="Internation Prices"/>
      <sheetName val="Summary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Bajaj Auto Limited</v>
          </cell>
          <cell r="B1">
            <v>38013.523781481483</v>
          </cell>
        </row>
        <row r="2">
          <cell r="A2" t="str">
            <v>SCENARIO NAME</v>
          </cell>
          <cell r="B2">
            <v>38013.523781481483</v>
          </cell>
        </row>
        <row r="4">
          <cell r="A4" t="str">
            <v>Last historical year:</v>
          </cell>
          <cell r="B4">
            <v>2002</v>
          </cell>
        </row>
        <row r="5"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1993</v>
          </cell>
          <cell r="D6">
            <v>1994</v>
          </cell>
          <cell r="E6">
            <v>1995</v>
          </cell>
          <cell r="F6">
            <v>1996</v>
          </cell>
          <cell r="G6">
            <v>1997</v>
          </cell>
          <cell r="H6">
            <v>1998</v>
          </cell>
          <cell r="I6">
            <v>1999</v>
          </cell>
          <cell r="J6">
            <v>2000</v>
          </cell>
          <cell r="K6">
            <v>2001</v>
          </cell>
          <cell r="L6">
            <v>2002</v>
          </cell>
          <cell r="M6">
            <v>2003</v>
          </cell>
          <cell r="N6">
            <v>2004</v>
          </cell>
          <cell r="O6">
            <v>2005</v>
          </cell>
          <cell r="P6">
            <v>2006</v>
          </cell>
          <cell r="Q6">
            <v>2007</v>
          </cell>
          <cell r="R6">
            <v>2008</v>
          </cell>
          <cell r="S6">
            <v>2009</v>
          </cell>
          <cell r="T6">
            <v>2010</v>
          </cell>
          <cell r="U6">
            <v>2011</v>
          </cell>
          <cell r="V6">
            <v>2012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  <cell r="C8" t="str">
            <v xml:space="preserve"> </v>
          </cell>
        </row>
        <row r="9">
          <cell r="A9" t="str">
            <v>-</v>
          </cell>
          <cell r="B9" t="str">
            <v>-</v>
          </cell>
        </row>
        <row r="10">
          <cell r="A10" t="str">
            <v>Revenues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30972.288850999998</v>
          </cell>
          <cell r="K10">
            <v>30251.316632396007</v>
          </cell>
          <cell r="L10">
            <v>36000.129923</v>
          </cell>
          <cell r="M10">
            <v>41552.326999999997</v>
          </cell>
          <cell r="N10">
            <v>47544.14589640966</v>
          </cell>
          <cell r="O10">
            <v>61589.859214070784</v>
          </cell>
          <cell r="P10">
            <v>75685.304453617951</v>
          </cell>
          <cell r="Q10">
            <v>91725.9258433207</v>
          </cell>
          <cell r="R10">
            <v>110191.23559914992</v>
          </cell>
          <cell r="S10">
            <v>131316.36897866905</v>
          </cell>
          <cell r="T10">
            <v>152610.47592598948</v>
          </cell>
          <cell r="U10">
            <v>165350.09632445883</v>
          </cell>
          <cell r="V10">
            <v>185272.03520594741</v>
          </cell>
          <cell r="W10">
            <v>207504.67943066111</v>
          </cell>
        </row>
        <row r="11">
          <cell r="A11" t="str">
            <v>Cost of Goods Sold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-19832.937612000002</v>
          </cell>
          <cell r="K11">
            <v>-21609.761403</v>
          </cell>
          <cell r="L11">
            <v>-24280.188757</v>
          </cell>
          <cell r="M11">
            <v>-27494.197741</v>
          </cell>
          <cell r="N11">
            <v>-31534.499792615497</v>
          </cell>
          <cell r="O11">
            <v>-40729.195567173054</v>
          </cell>
          <cell r="P11">
            <v>-50529.045739762994</v>
          </cell>
          <cell r="Q11">
            <v>-61325.981257785257</v>
          </cell>
          <cell r="R11">
            <v>-73776.473361059645</v>
          </cell>
          <cell r="S11">
            <v>-88071.307588580356</v>
          </cell>
          <cell r="T11">
            <v>-102542.727427187</v>
          </cell>
          <cell r="U11">
            <v>-111454.80076659973</v>
          </cell>
          <cell r="V11">
            <v>-125178.87917705269</v>
          </cell>
          <cell r="W11">
            <v>-145253.27560146278</v>
          </cell>
        </row>
        <row r="12">
          <cell r="A12" t="str">
            <v>Selling, Gen &amp; Admin Expenses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-6796.2022649999999</v>
          </cell>
          <cell r="K12">
            <v>-7142.8168519999999</v>
          </cell>
          <cell r="L12">
            <v>-7014.5862390000002</v>
          </cell>
          <cell r="M12">
            <v>-6907.8926569999994</v>
          </cell>
          <cell r="N12">
            <v>-7448.9473705081573</v>
          </cell>
          <cell r="O12">
            <v>-8218.6378522188206</v>
          </cell>
          <cell r="P12">
            <v>-9210.219512596741</v>
          </cell>
          <cell r="Q12">
            <v>-10332.849055710798</v>
          </cell>
          <cell r="R12">
            <v>-11606.34245964669</v>
          </cell>
          <cell r="S12">
            <v>-12964.063259155437</v>
          </cell>
          <cell r="T12">
            <v>-14463.609866729978</v>
          </cell>
          <cell r="U12">
            <v>-16030.470952434953</v>
          </cell>
          <cell r="V12">
            <v>-17855.406167833193</v>
          </cell>
          <cell r="W12">
            <v>-45651.029474745446</v>
          </cell>
        </row>
        <row r="13">
          <cell r="A13" t="str">
            <v>Depreciation Expense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-1453.067618</v>
          </cell>
          <cell r="K13">
            <v>-1772.917551</v>
          </cell>
          <cell r="L13">
            <v>-1796.9570819999999</v>
          </cell>
          <cell r="M13">
            <v>-1711.5650000000001</v>
          </cell>
          <cell r="N13">
            <v>-1925.1063403199998</v>
          </cell>
          <cell r="O13">
            <v>-1974.7977603955951</v>
          </cell>
          <cell r="P13">
            <v>-2014.353444127654</v>
          </cell>
          <cell r="Q13">
            <v>-2472.5799155506079</v>
          </cell>
          <cell r="R13">
            <v>-2660.2577456564513</v>
          </cell>
          <cell r="S13">
            <v>-2854.8400174313565</v>
          </cell>
          <cell r="T13">
            <v>-3049.3165927197897</v>
          </cell>
          <cell r="U13">
            <v>-3244.2742365938625</v>
          </cell>
          <cell r="V13">
            <v>-3443.706014451564</v>
          </cell>
          <cell r="W13">
            <v>-1269.0980611651394</v>
          </cell>
        </row>
        <row r="14">
          <cell r="A14" t="str">
            <v>Other Oper Income/Expense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5104.0266099999999</v>
          </cell>
          <cell r="K14">
            <v>3759.7972239999999</v>
          </cell>
          <cell r="L14">
            <v>2770.9752140000001</v>
          </cell>
          <cell r="M14">
            <v>3260.9209999999998</v>
          </cell>
          <cell r="N14">
            <v>4087.1200000000003</v>
          </cell>
          <cell r="O14">
            <v>5096.0852629770079</v>
          </cell>
          <cell r="P14">
            <v>5610.3381190235605</v>
          </cell>
          <cell r="Q14">
            <v>6754.0618108688486</v>
          </cell>
          <cell r="R14">
            <v>8092.6993821577862</v>
          </cell>
          <cell r="S14">
            <v>9645.5564760148154</v>
          </cell>
          <cell r="T14">
            <v>11681.66800940678</v>
          </cell>
          <cell r="U14">
            <v>13916.129469302352</v>
          </cell>
          <cell r="V14">
            <v>16428.493210390465</v>
          </cell>
          <cell r="W14">
            <v>19394.429303004756</v>
          </cell>
        </row>
        <row r="15"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</row>
        <row r="16">
          <cell r="A16" t="str">
            <v>Operating Income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7994.1079659999959</v>
          </cell>
          <cell r="K16">
            <v>3485.6180503960063</v>
          </cell>
          <cell r="L16">
            <v>5679.3730590000005</v>
          </cell>
          <cell r="M16">
            <v>8699.5926019999988</v>
          </cell>
          <cell r="N16">
            <v>10722.712392966005</v>
          </cell>
          <cell r="O16">
            <v>15763.313297260323</v>
          </cell>
          <cell r="P16">
            <v>19542.023876154122</v>
          </cell>
          <cell r="Q16">
            <v>24348.577425142888</v>
          </cell>
          <cell r="R16">
            <v>30240.86141494492</v>
          </cell>
          <cell r="S16">
            <v>37071.71458951672</v>
          </cell>
          <cell r="T16">
            <v>44236.490048759486</v>
          </cell>
          <cell r="U16">
            <v>48536.679838132644</v>
          </cell>
          <cell r="V16">
            <v>55222.537057000431</v>
          </cell>
          <cell r="W16">
            <v>34725.705596292501</v>
          </cell>
        </row>
        <row r="17">
          <cell r="A17" t="str">
            <v>Amortization of Goodwill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A18" t="str">
            <v xml:space="preserve">Non-Oper Income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A19" t="str">
            <v>Interest Income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22.680889829999998</v>
          </cell>
          <cell r="O19">
            <v>22.680889829999998</v>
          </cell>
          <cell r="P19">
            <v>22.680889829999998</v>
          </cell>
          <cell r="Q19">
            <v>22.680889829999998</v>
          </cell>
          <cell r="R19">
            <v>22.680889829999998</v>
          </cell>
          <cell r="S19">
            <v>22.680889829999998</v>
          </cell>
          <cell r="T19">
            <v>22.680889829999998</v>
          </cell>
          <cell r="U19">
            <v>22.680889829999998</v>
          </cell>
          <cell r="V19">
            <v>22.680889829999998</v>
          </cell>
          <cell r="W19">
            <v>0</v>
          </cell>
        </row>
        <row r="20">
          <cell r="A20" t="str">
            <v>Interest Expense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-31.712164999999999</v>
          </cell>
          <cell r="K20">
            <v>-73.939009999999996</v>
          </cell>
          <cell r="L20">
            <v>-33.817261000000002</v>
          </cell>
          <cell r="M20">
            <v>-11.177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A21" t="str">
            <v>Special Items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289.01994200000001</v>
          </cell>
          <cell r="K21">
            <v>-523.61832000000004</v>
          </cell>
          <cell r="L21">
            <v>1402.126886</v>
          </cell>
          <cell r="M21">
            <v>-802.25528100000008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</row>
        <row r="23">
          <cell r="A23" t="str">
            <v>Earnings Before Taxes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8251.4157429999959</v>
          </cell>
          <cell r="K23">
            <v>2888.0607203960062</v>
          </cell>
          <cell r="L23">
            <v>7047.6826840000003</v>
          </cell>
          <cell r="M23">
            <v>7886.1603209999994</v>
          </cell>
          <cell r="N23">
            <v>10745.393282796005</v>
          </cell>
          <cell r="O23">
            <v>15785.994187090324</v>
          </cell>
          <cell r="P23">
            <v>19564.704765984123</v>
          </cell>
          <cell r="Q23">
            <v>24371.258314972889</v>
          </cell>
          <cell r="R23">
            <v>30263.542304774921</v>
          </cell>
          <cell r="S23">
            <v>37094.39547934672</v>
          </cell>
          <cell r="T23">
            <v>44259.170938589486</v>
          </cell>
          <cell r="U23">
            <v>48559.360727962645</v>
          </cell>
          <cell r="V23">
            <v>55245.217946830431</v>
          </cell>
          <cell r="W23">
            <v>34725.705596292501</v>
          </cell>
        </row>
        <row r="24">
          <cell r="A24" t="str">
            <v>Income Taxes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-2115</v>
          </cell>
          <cell r="K24">
            <v>-270</v>
          </cell>
          <cell r="L24">
            <v>-1836.7953149999998</v>
          </cell>
          <cell r="M24">
            <v>-2501.974283</v>
          </cell>
          <cell r="N24">
            <v>-3368.585091661665</v>
          </cell>
          <cell r="O24">
            <v>-4950.5524280427362</v>
          </cell>
          <cell r="P24">
            <v>-6135.9717237475097</v>
          </cell>
          <cell r="Q24">
            <v>-7643.835637600775</v>
          </cell>
          <cell r="R24">
            <v>-9492.3040480415711</v>
          </cell>
          <cell r="S24">
            <v>-11635.21099743649</v>
          </cell>
          <cell r="T24">
            <v>-13882.872706755537</v>
          </cell>
          <cell r="U24">
            <v>-15231.885245579791</v>
          </cell>
          <cell r="V24">
            <v>-17329.305513710802</v>
          </cell>
          <cell r="W24">
            <v>-12848.511070628225</v>
          </cell>
        </row>
        <row r="25">
          <cell r="A25" t="str">
            <v>Minority Interest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</row>
        <row r="27">
          <cell r="A27" t="str">
            <v>Income Before Extra Items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6136.4157429999959</v>
          </cell>
          <cell r="K27">
            <v>2618.0607203960062</v>
          </cell>
          <cell r="L27">
            <v>5210.887369</v>
          </cell>
          <cell r="M27">
            <v>5384.1860379999998</v>
          </cell>
          <cell r="N27">
            <v>7376.8081911343397</v>
          </cell>
          <cell r="O27">
            <v>10835.441759047588</v>
          </cell>
          <cell r="P27">
            <v>13428.733042236614</v>
          </cell>
          <cell r="Q27">
            <v>16727.422677372113</v>
          </cell>
          <cell r="R27">
            <v>20771.238256733348</v>
          </cell>
          <cell r="S27">
            <v>25459.18448191023</v>
          </cell>
          <cell r="T27">
            <v>30376.298231833949</v>
          </cell>
          <cell r="U27">
            <v>33327.475482382855</v>
          </cell>
          <cell r="V27">
            <v>37915.912433119629</v>
          </cell>
          <cell r="W27">
            <v>21877.194525664276</v>
          </cell>
        </row>
        <row r="28">
          <cell r="A28" t="str">
            <v>Extraordinary Items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</row>
        <row r="30">
          <cell r="A30" t="str">
            <v>Net Income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6136.4157429999977</v>
          </cell>
          <cell r="K30">
            <v>2618.0607203960062</v>
          </cell>
          <cell r="L30">
            <v>5210.8873690000009</v>
          </cell>
          <cell r="M30">
            <v>5395.3630379999968</v>
          </cell>
          <cell r="N30">
            <v>7376.8081911343397</v>
          </cell>
          <cell r="O30">
            <v>10835.441759047588</v>
          </cell>
          <cell r="P30">
            <v>13428.733042236614</v>
          </cell>
          <cell r="Q30">
            <v>16727.422677372113</v>
          </cell>
          <cell r="R30">
            <v>20771.238256733348</v>
          </cell>
          <cell r="S30">
            <v>25459.18448191023</v>
          </cell>
          <cell r="T30">
            <v>30376.298231833949</v>
          </cell>
          <cell r="U30">
            <v>33327.475482382855</v>
          </cell>
          <cell r="V30">
            <v>37915.912433119629</v>
          </cell>
          <cell r="W30">
            <v>21877.194525664276</v>
          </cell>
        </row>
        <row r="31">
          <cell r="C31" t="str">
            <v>=</v>
          </cell>
          <cell r="D31" t="str">
            <v>=</v>
          </cell>
          <cell r="E31" t="str">
            <v>=</v>
          </cell>
          <cell r="F31" t="str">
            <v>=</v>
          </cell>
          <cell r="G31" t="str">
            <v>=</v>
          </cell>
          <cell r="H31" t="str">
            <v>=</v>
          </cell>
          <cell r="I31" t="str">
            <v>=</v>
          </cell>
          <cell r="J31" t="str">
            <v>=</v>
          </cell>
          <cell r="K31" t="str">
            <v>=</v>
          </cell>
          <cell r="L31" t="str">
            <v>=</v>
          </cell>
          <cell r="M31" t="str">
            <v>=</v>
          </cell>
          <cell r="N31" t="str">
            <v>=</v>
          </cell>
          <cell r="O31" t="str">
            <v>=</v>
          </cell>
          <cell r="P31" t="str">
            <v>=</v>
          </cell>
          <cell r="Q31" t="str">
            <v>=</v>
          </cell>
          <cell r="R31" t="str">
            <v>=</v>
          </cell>
          <cell r="S31" t="str">
            <v>=</v>
          </cell>
          <cell r="T31" t="str">
            <v>=</v>
          </cell>
          <cell r="U31" t="str">
            <v>=</v>
          </cell>
          <cell r="V31" t="str">
            <v>=</v>
          </cell>
          <cell r="W31" t="str">
            <v>=</v>
          </cell>
        </row>
        <row r="33">
          <cell r="A33" t="str">
            <v>Statement of Retained Earnings</v>
          </cell>
        </row>
        <row r="34">
          <cell r="A34" t="str">
            <v>-</v>
          </cell>
          <cell r="B34" t="str">
            <v>-</v>
          </cell>
        </row>
        <row r="35">
          <cell r="A35" t="str">
            <v>Beginning Ret Earnings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30846.870016000001</v>
          </cell>
          <cell r="L35">
            <v>25353.462756000001</v>
          </cell>
          <cell r="M35">
            <v>27645.939801</v>
          </cell>
          <cell r="N35">
            <v>31625.733698999997</v>
          </cell>
          <cell r="O35">
            <v>36971.533648922377</v>
          </cell>
          <cell r="P35">
            <v>45071.355609233855</v>
          </cell>
          <cell r="Q35">
            <v>57487.853985662579</v>
          </cell>
          <cell r="R35">
            <v>73203.196189401307</v>
          </cell>
          <cell r="S35">
            <v>92962.552374730061</v>
          </cell>
          <cell r="T35">
            <v>117410.00899677584</v>
          </cell>
          <cell r="U35">
            <v>146774.68911092743</v>
          </cell>
          <cell r="V35">
            <v>179090.5815918044</v>
          </cell>
          <cell r="W35">
            <v>215994.9691630663</v>
          </cell>
        </row>
        <row r="36">
          <cell r="A36" t="str">
            <v>Net Income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6136.4157429999977</v>
          </cell>
          <cell r="K36">
            <v>2618.0607203960062</v>
          </cell>
          <cell r="L36">
            <v>5210.8873690000009</v>
          </cell>
          <cell r="M36">
            <v>5395.3630379999968</v>
          </cell>
          <cell r="N36">
            <v>7376.8081911343397</v>
          </cell>
          <cell r="O36">
            <v>10835.441759047588</v>
          </cell>
          <cell r="P36">
            <v>13428.733042236614</v>
          </cell>
          <cell r="Q36">
            <v>16727.422677372113</v>
          </cell>
          <cell r="R36">
            <v>20771.238256733348</v>
          </cell>
          <cell r="S36">
            <v>25459.18448191023</v>
          </cell>
          <cell r="T36">
            <v>30376.298231833949</v>
          </cell>
          <cell r="U36">
            <v>33327.475482382855</v>
          </cell>
          <cell r="V36">
            <v>37915.912433119629</v>
          </cell>
          <cell r="W36">
            <v>21877.194525664276</v>
          </cell>
        </row>
        <row r="37">
          <cell r="A37" t="str">
            <v>Common Dividends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-1193.90814</v>
          </cell>
          <cell r="K37">
            <v>-809.46807999999999</v>
          </cell>
          <cell r="L37">
            <v>-2415.0691400000001</v>
          </cell>
          <cell r="M37">
            <v>-1416.5691399999998</v>
          </cell>
          <cell r="N37">
            <v>-2032.0082412119598</v>
          </cell>
          <cell r="O37">
            <v>-2736.6197987361106</v>
          </cell>
          <cell r="P37">
            <v>-1013.2346658078864</v>
          </cell>
          <cell r="Q37">
            <v>-1013.0804736333855</v>
          </cell>
          <cell r="R37">
            <v>-1012.8820714046005</v>
          </cell>
          <cell r="S37">
            <v>-1012.7278598644523</v>
          </cell>
          <cell r="T37">
            <v>-1012.6181176823625</v>
          </cell>
          <cell r="U37">
            <v>-1012.5830015058746</v>
          </cell>
          <cell r="V37">
            <v>-1012.5248618577423</v>
          </cell>
          <cell r="W37">
            <v>-3281.5791788496413</v>
          </cell>
        </row>
        <row r="38">
          <cell r="A38" t="str">
            <v>Preferred Dividends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</row>
        <row r="39">
          <cell r="A39" t="str">
            <v>Adj to Retained Earnings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25904.362413000003</v>
          </cell>
          <cell r="K39">
            <v>-7301.9999003960065</v>
          </cell>
          <cell r="L39">
            <v>-503.34118400000125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</row>
        <row r="41">
          <cell r="A41" t="str">
            <v>Ending Ret Earnings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30846.870016000001</v>
          </cell>
          <cell r="K41">
            <v>25353.462756000001</v>
          </cell>
          <cell r="L41">
            <v>27645.939801</v>
          </cell>
          <cell r="M41">
            <v>31625.733698999997</v>
          </cell>
          <cell r="N41">
            <v>36971.533648922377</v>
          </cell>
          <cell r="O41">
            <v>45071.355609233855</v>
          </cell>
          <cell r="P41">
            <v>57487.853985662579</v>
          </cell>
          <cell r="Q41">
            <v>73203.196189401307</v>
          </cell>
          <cell r="R41">
            <v>92962.552374730061</v>
          </cell>
          <cell r="S41">
            <v>117410.00899677584</v>
          </cell>
          <cell r="T41">
            <v>146774.68911092743</v>
          </cell>
          <cell r="U41">
            <v>179090.5815918044</v>
          </cell>
          <cell r="V41">
            <v>215994.9691630663</v>
          </cell>
          <cell r="W41">
            <v>234591.58450988092</v>
          </cell>
        </row>
        <row r="42">
          <cell r="C42" t="str">
            <v>=</v>
          </cell>
          <cell r="D42" t="str">
            <v>=</v>
          </cell>
          <cell r="E42" t="str">
            <v>=</v>
          </cell>
          <cell r="F42" t="str">
            <v>=</v>
          </cell>
          <cell r="G42" t="str">
            <v>=</v>
          </cell>
          <cell r="H42" t="str">
            <v>=</v>
          </cell>
          <cell r="I42" t="str">
            <v>=</v>
          </cell>
          <cell r="J42" t="str">
            <v>=</v>
          </cell>
          <cell r="K42" t="str">
            <v>=</v>
          </cell>
          <cell r="L42" t="str">
            <v>=</v>
          </cell>
          <cell r="M42" t="str">
            <v>=</v>
          </cell>
          <cell r="N42" t="str">
            <v>=</v>
          </cell>
          <cell r="O42" t="str">
            <v>=</v>
          </cell>
          <cell r="P42" t="str">
            <v>=</v>
          </cell>
          <cell r="Q42" t="str">
            <v>=</v>
          </cell>
          <cell r="R42" t="str">
            <v>=</v>
          </cell>
          <cell r="S42" t="str">
            <v>=</v>
          </cell>
          <cell r="T42" t="str">
            <v>=</v>
          </cell>
          <cell r="U42" t="str">
            <v>=</v>
          </cell>
          <cell r="V42" t="str">
            <v>=</v>
          </cell>
          <cell r="W42" t="str">
            <v>=</v>
          </cell>
        </row>
        <row r="44">
          <cell r="A44" t="str">
            <v>Off Balance Sheet Items</v>
          </cell>
        </row>
        <row r="45">
          <cell r="A45" t="str">
            <v>-</v>
          </cell>
          <cell r="B45" t="str">
            <v>-----------</v>
          </cell>
        </row>
        <row r="46">
          <cell r="A46" t="str">
            <v>Cap Value of Operating Leases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Interest Rate on Operating Leases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Interest Rate on Retmnt Rel Liab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Marginal Tax Rate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Wght Avg Cost of Capital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 t="str">
            <v>|::</v>
          </cell>
        </row>
        <row r="52">
          <cell r="A52" t="str">
            <v>Balance Sheet</v>
          </cell>
        </row>
        <row r="53">
          <cell r="A53" t="str">
            <v>-</v>
          </cell>
          <cell r="B53" t="str">
            <v>-</v>
          </cell>
        </row>
        <row r="54">
          <cell r="A54" t="str">
            <v>Operating Cash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359.84041999999999</v>
          </cell>
          <cell r="K54">
            <v>213.45532499999999</v>
          </cell>
          <cell r="L54">
            <v>252.00988699999999</v>
          </cell>
          <cell r="M54">
            <v>300.255</v>
          </cell>
          <cell r="N54">
            <v>252.00988700000005</v>
          </cell>
          <cell r="O54">
            <v>252.00988700000005</v>
          </cell>
          <cell r="P54">
            <v>252.00988700000005</v>
          </cell>
          <cell r="Q54">
            <v>252.00988700000005</v>
          </cell>
          <cell r="R54">
            <v>252.00988700000005</v>
          </cell>
          <cell r="S54">
            <v>252.00988700000005</v>
          </cell>
          <cell r="T54">
            <v>252.00988700000002</v>
          </cell>
          <cell r="U54">
            <v>252.00988700000005</v>
          </cell>
          <cell r="V54">
            <v>252.00988700000005</v>
          </cell>
          <cell r="W54">
            <v>282.25107344000008</v>
          </cell>
        </row>
        <row r="55">
          <cell r="A55" t="str">
            <v>Excess Marketable Securities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19523.606621999999</v>
          </cell>
          <cell r="K55">
            <v>11845.75266</v>
          </cell>
          <cell r="L55">
            <v>19660.660350999999</v>
          </cell>
          <cell r="M55">
            <v>27298</v>
          </cell>
          <cell r="N55">
            <v>34756.701156575102</v>
          </cell>
          <cell r="O55">
            <v>46068.621648896638</v>
          </cell>
          <cell r="P55">
            <v>59998.448420013097</v>
          </cell>
          <cell r="Q55">
            <v>80600.208754374442</v>
          </cell>
          <cell r="R55">
            <v>105587.86303708618</v>
          </cell>
          <cell r="S55">
            <v>135149.91683126657</v>
          </cell>
          <cell r="T55">
            <v>175978.20606902344</v>
          </cell>
          <cell r="U55">
            <v>226013.2710864814</v>
          </cell>
          <cell r="V55">
            <v>237817.37398000035</v>
          </cell>
          <cell r="W55">
            <v>220568.90542952393</v>
          </cell>
        </row>
        <row r="56">
          <cell r="A56" t="str">
            <v>Accounts Receivable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1857.9864909999999</v>
          </cell>
          <cell r="K56">
            <v>1207.1791089999999</v>
          </cell>
          <cell r="L56">
            <v>1981.655342</v>
          </cell>
          <cell r="M56">
            <v>1670.3989999999999</v>
          </cell>
          <cell r="N56">
            <v>2307.8499140746558</v>
          </cell>
          <cell r="O56">
            <v>2959.7064717526005</v>
          </cell>
          <cell r="P56">
            <v>3631.8686108910852</v>
          </cell>
          <cell r="Q56">
            <v>4401.6009882002281</v>
          </cell>
          <cell r="R56">
            <v>5287.6855375948262</v>
          </cell>
          <cell r="S56">
            <v>9845.9461936004882</v>
          </cell>
          <cell r="T56">
            <v>11442.55317317779</v>
          </cell>
          <cell r="U56">
            <v>12397.754858586863</v>
          </cell>
          <cell r="V56">
            <v>13891.478297826921</v>
          </cell>
          <cell r="W56">
            <v>20750.467943066113</v>
          </cell>
        </row>
        <row r="57">
          <cell r="A57" t="str">
            <v>Inventories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2611.2601300000001</v>
          </cell>
          <cell r="K57">
            <v>2534.3840359999999</v>
          </cell>
          <cell r="L57">
            <v>1790.979026</v>
          </cell>
          <cell r="M57">
            <v>2079.8119999999999</v>
          </cell>
          <cell r="N57">
            <v>2452.0905337043218</v>
          </cell>
          <cell r="O57">
            <v>3144.688126237138</v>
          </cell>
          <cell r="P57">
            <v>3858.8603990717779</v>
          </cell>
          <cell r="Q57">
            <v>4676.7010499627422</v>
          </cell>
          <cell r="R57">
            <v>8262.0086524919152</v>
          </cell>
          <cell r="S57">
            <v>9845.9461936004882</v>
          </cell>
          <cell r="T57">
            <v>11442.55317317779</v>
          </cell>
          <cell r="U57">
            <v>12397.754858586863</v>
          </cell>
          <cell r="V57">
            <v>13891.478297826921</v>
          </cell>
          <cell r="W57">
            <v>20750.467943066113</v>
          </cell>
        </row>
        <row r="58">
          <cell r="A58" t="str">
            <v>Other Current Assets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18904.705393</v>
          </cell>
          <cell r="K58">
            <v>16661.298242000001</v>
          </cell>
          <cell r="L58">
            <v>15873.494602999999</v>
          </cell>
          <cell r="M58">
            <v>17500.835999999999</v>
          </cell>
          <cell r="N58">
            <v>19017.658358563865</v>
          </cell>
          <cell r="O58">
            <v>24635.943685628314</v>
          </cell>
          <cell r="P58">
            <v>30274.121781447182</v>
          </cell>
          <cell r="Q58">
            <v>36690.370337328284</v>
          </cell>
          <cell r="R58">
            <v>44076.494239659973</v>
          </cell>
          <cell r="S58">
            <v>52526.547591467621</v>
          </cell>
          <cell r="T58">
            <v>61044.190370395794</v>
          </cell>
          <cell r="U58">
            <v>66140.038529783531</v>
          </cell>
          <cell r="V58">
            <v>74108.814082378973</v>
          </cell>
          <cell r="W58">
            <v>83001.871772264451</v>
          </cell>
        </row>
        <row r="59">
          <cell r="C59" t="str">
            <v>-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</row>
        <row r="60">
          <cell r="A60" t="str">
            <v>Total Current Assets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43257.399055999995</v>
          </cell>
          <cell r="K60">
            <v>32462.069372000002</v>
          </cell>
          <cell r="L60">
            <v>39558.799208999997</v>
          </cell>
          <cell r="M60">
            <v>48849.301999999996</v>
          </cell>
          <cell r="N60">
            <v>58786.309849917947</v>
          </cell>
          <cell r="O60">
            <v>77060.969819514692</v>
          </cell>
          <cell r="P60">
            <v>98015.309098423138</v>
          </cell>
          <cell r="Q60">
            <v>126620.89101686567</v>
          </cell>
          <cell r="R60">
            <v>163466.06135383289</v>
          </cell>
          <cell r="S60">
            <v>207620.36669693515</v>
          </cell>
          <cell r="T60">
            <v>260159.51267277478</v>
          </cell>
          <cell r="U60">
            <v>317200.82922043861</v>
          </cell>
          <cell r="V60">
            <v>339961.15454503318</v>
          </cell>
          <cell r="W60">
            <v>345353.96416136064</v>
          </cell>
        </row>
        <row r="62">
          <cell r="A62" t="str">
            <v>Gross Prop Plant Equip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20411.482261000001</v>
          </cell>
          <cell r="K62">
            <v>24678.226879999998</v>
          </cell>
          <cell r="L62">
            <v>25361.345023000002</v>
          </cell>
          <cell r="M62">
            <v>26221</v>
          </cell>
          <cell r="N62">
            <v>29499.597225290006</v>
          </cell>
          <cell r="O62">
            <v>31836.119199135603</v>
          </cell>
          <cell r="P62">
            <v>34172.527410483257</v>
          </cell>
          <cell r="Q62">
            <v>36506.000985713872</v>
          </cell>
          <cell r="R62">
            <v>38938.152391050324</v>
          </cell>
          <cell r="S62">
            <v>41368.886068161679</v>
          </cell>
          <cell r="T62">
            <v>43798.096320561468</v>
          </cell>
          <cell r="U62">
            <v>46285.664216835328</v>
          </cell>
          <cell r="V62">
            <v>48811.463890966901</v>
          </cell>
          <cell r="W62">
            <v>79863.266014544235</v>
          </cell>
        </row>
        <row r="63">
          <cell r="A63" t="str">
            <v>Accum. Depreciation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-10323.442917</v>
          </cell>
          <cell r="K63">
            <v>-11890.640449</v>
          </cell>
          <cell r="L63">
            <v>-11892.929498</v>
          </cell>
          <cell r="M63">
            <v>-13454</v>
          </cell>
          <cell r="N63">
            <v>-15379.106340320001</v>
          </cell>
          <cell r="O63">
            <v>-17353.904100715597</v>
          </cell>
          <cell r="P63">
            <v>-19368.257544843251</v>
          </cell>
          <cell r="Q63">
            <v>-21840.837460393857</v>
          </cell>
          <cell r="R63">
            <v>-24501.095206050308</v>
          </cell>
          <cell r="S63">
            <v>-27355.935223481665</v>
          </cell>
          <cell r="T63">
            <v>-30405.251816201453</v>
          </cell>
          <cell r="U63">
            <v>-33649.526052795314</v>
          </cell>
          <cell r="V63">
            <v>-37093.232067246878</v>
          </cell>
          <cell r="W63">
            <v>-38362.330128412017</v>
          </cell>
        </row>
        <row r="64"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</row>
        <row r="65">
          <cell r="A65" t="str">
            <v>Net Property Plant and Equip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10088.039344000001</v>
          </cell>
          <cell r="K65">
            <v>12787.586430999998</v>
          </cell>
          <cell r="L65">
            <v>13468.415525000002</v>
          </cell>
          <cell r="M65">
            <v>0</v>
          </cell>
          <cell r="N65">
            <v>14120.490884970006</v>
          </cell>
          <cell r="O65">
            <v>14482.215098420003</v>
          </cell>
          <cell r="P65">
            <v>14804.269865640008</v>
          </cell>
          <cell r="Q65">
            <v>14665.163525320013</v>
          </cell>
          <cell r="R65">
            <v>14437.057185000014</v>
          </cell>
          <cell r="S65">
            <v>14012.950844680014</v>
          </cell>
          <cell r="T65">
            <v>13392.844504360013</v>
          </cell>
          <cell r="U65">
            <v>12636.138164040016</v>
          </cell>
          <cell r="V65">
            <v>11718.23182372002</v>
          </cell>
          <cell r="W65">
            <v>41500.935886132225</v>
          </cell>
        </row>
        <row r="67">
          <cell r="A67" t="str">
            <v>Goodwill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</row>
        <row r="68">
          <cell r="A68" t="str">
            <v>Other Operating Assets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1058.800857</v>
          </cell>
          <cell r="K68">
            <v>996.21103299999993</v>
          </cell>
          <cell r="L68">
            <v>342.60510099999999</v>
          </cell>
          <cell r="M68">
            <v>321.81799999999998</v>
          </cell>
          <cell r="N68">
            <v>1313.8065064670509</v>
          </cell>
          <cell r="O68">
            <v>367.12115206107819</v>
          </cell>
          <cell r="P68">
            <v>391.61081056971517</v>
          </cell>
          <cell r="Q68">
            <v>578.78372266803603</v>
          </cell>
          <cell r="R68">
            <v>492.00615452686924</v>
          </cell>
          <cell r="S68">
            <v>478.86862713650805</v>
          </cell>
          <cell r="T68">
            <v>460.86317955194932</v>
          </cell>
          <cell r="U68">
            <v>417.15955473462526</v>
          </cell>
          <cell r="V68">
            <v>393.6363625075254</v>
          </cell>
          <cell r="W68">
            <v>440.87272600842846</v>
          </cell>
        </row>
        <row r="69">
          <cell r="A69" t="str">
            <v>Investments &amp; Advances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A70" t="str">
            <v>Other Non-op Assets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C71" t="str">
            <v>-</v>
          </cell>
          <cell r="D71" t="str">
            <v>-</v>
          </cell>
          <cell r="E71" t="str">
            <v>-</v>
          </cell>
          <cell r="F71" t="str">
            <v>-</v>
          </cell>
          <cell r="G71" t="str">
            <v>-</v>
          </cell>
          <cell r="H71" t="str">
            <v>-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</row>
        <row r="72">
          <cell r="A72" t="str">
            <v>Total Assets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54404.239256999994</v>
          </cell>
          <cell r="K72">
            <v>46245.866836000001</v>
          </cell>
          <cell r="L72">
            <v>53369.819835000002</v>
          </cell>
          <cell r="M72">
            <v>49172.119999999995</v>
          </cell>
          <cell r="N72">
            <v>74221.607241354999</v>
          </cell>
          <cell r="O72">
            <v>91911.306069995771</v>
          </cell>
          <cell r="P72">
            <v>113212.18977463286</v>
          </cell>
          <cell r="Q72">
            <v>141865.83826485372</v>
          </cell>
          <cell r="R72">
            <v>178396.12469335977</v>
          </cell>
          <cell r="S72">
            <v>222113.18616875168</v>
          </cell>
          <cell r="T72">
            <v>274014.22035668674</v>
          </cell>
          <cell r="U72">
            <v>330255.12693921325</v>
          </cell>
          <cell r="V72">
            <v>352074.02273126075</v>
          </cell>
          <cell r="W72">
            <v>387296.77277350129</v>
          </cell>
        </row>
        <row r="73">
          <cell r="C73" t="str">
            <v>=</v>
          </cell>
          <cell r="D73" t="str">
            <v>=</v>
          </cell>
          <cell r="E73" t="str">
            <v>=</v>
          </cell>
          <cell r="F73" t="str">
            <v>=</v>
          </cell>
          <cell r="G73" t="str">
            <v>=</v>
          </cell>
          <cell r="H73" t="str">
            <v>=</v>
          </cell>
          <cell r="I73" t="str">
            <v>=</v>
          </cell>
          <cell r="J73" t="str">
            <v>=</v>
          </cell>
          <cell r="K73" t="str">
            <v>=</v>
          </cell>
          <cell r="L73" t="str">
            <v>=</v>
          </cell>
          <cell r="M73" t="str">
            <v>=</v>
          </cell>
          <cell r="N73" t="str">
            <v>=</v>
          </cell>
          <cell r="O73" t="str">
            <v>=</v>
          </cell>
          <cell r="P73" t="str">
            <v>=</v>
          </cell>
          <cell r="Q73" t="str">
            <v>=</v>
          </cell>
          <cell r="R73" t="str">
            <v>=</v>
          </cell>
          <cell r="S73" t="str">
            <v>=</v>
          </cell>
          <cell r="T73" t="str">
            <v>=</v>
          </cell>
          <cell r="U73" t="str">
            <v>=</v>
          </cell>
          <cell r="V73" t="str">
            <v>=</v>
          </cell>
          <cell r="W73" t="str">
            <v>=</v>
          </cell>
        </row>
        <row r="75">
          <cell r="A75" t="str">
            <v>Short Term Debt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108.715754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A76" t="str">
            <v>Accounts Payable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3569.9148319999999</v>
          </cell>
          <cell r="K76">
            <v>3532.5363079999997</v>
          </cell>
          <cell r="L76">
            <v>4081.4808579999999</v>
          </cell>
          <cell r="M76">
            <v>4135</v>
          </cell>
          <cell r="N76">
            <v>5048.4216870383098</v>
          </cell>
          <cell r="O76">
            <v>6474.3579069588141</v>
          </cell>
          <cell r="P76">
            <v>7944.7125863242491</v>
          </cell>
          <cell r="Q76">
            <v>9628.5021616879985</v>
          </cell>
          <cell r="R76">
            <v>12558.253151787711</v>
          </cell>
          <cell r="S76">
            <v>14965.838214272742</v>
          </cell>
          <cell r="T76">
            <v>17392.680823230239</v>
          </cell>
          <cell r="U76">
            <v>18844.587385052029</v>
          </cell>
          <cell r="V76">
            <v>21115.047012696919</v>
          </cell>
          <cell r="W76">
            <v>23648.852654220551</v>
          </cell>
        </row>
        <row r="77">
          <cell r="A77" t="str">
            <v>Other Current Liabilities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13836.825387999999</v>
          </cell>
          <cell r="K77">
            <v>11210.89034</v>
          </cell>
          <cell r="L77">
            <v>12463.840799999998</v>
          </cell>
          <cell r="M77">
            <v>15270.594999999999</v>
          </cell>
          <cell r="N77">
            <v>18201.005438016477</v>
          </cell>
          <cell r="O77">
            <v>22828.509964735957</v>
          </cell>
          <cell r="P77">
            <v>25938.724146491593</v>
          </cell>
          <cell r="Q77">
            <v>31942.351356083345</v>
          </cell>
          <cell r="R77">
            <v>39384.16592827694</v>
          </cell>
          <cell r="S77">
            <v>48491.76351859195</v>
          </cell>
          <cell r="T77">
            <v>59320.238973700725</v>
          </cell>
          <cell r="U77">
            <v>71094.434121339917</v>
          </cell>
          <cell r="V77">
            <v>84544.958590814509</v>
          </cell>
          <cell r="W77">
            <v>94690.35362171226</v>
          </cell>
        </row>
        <row r="78"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</row>
        <row r="79">
          <cell r="A79" t="str">
            <v>Total Current Liabilities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17406.74022</v>
          </cell>
          <cell r="K79">
            <v>14852.142401999999</v>
          </cell>
          <cell r="L79">
            <v>16545.321657999997</v>
          </cell>
          <cell r="M79">
            <v>19405.595000000001</v>
          </cell>
          <cell r="N79">
            <v>23249.427125054786</v>
          </cell>
          <cell r="O79">
            <v>29302.867871694769</v>
          </cell>
          <cell r="P79">
            <v>33883.436732815841</v>
          </cell>
          <cell r="Q79">
            <v>41570.853517771342</v>
          </cell>
          <cell r="R79">
            <v>51942.419080064647</v>
          </cell>
          <cell r="S79">
            <v>63457.601732864692</v>
          </cell>
          <cell r="T79">
            <v>76712.919796930961</v>
          </cell>
          <cell r="U79">
            <v>89939.021506391946</v>
          </cell>
          <cell r="V79">
            <v>105660.00560351142</v>
          </cell>
          <cell r="W79">
            <v>118339.20627593281</v>
          </cell>
        </row>
        <row r="81">
          <cell r="A81" t="str">
            <v>Long Term Debt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4956.7208810000002</v>
          </cell>
          <cell r="K81">
            <v>5028.4265780000005</v>
          </cell>
          <cell r="L81">
            <v>6260.9896399999998</v>
          </cell>
          <cell r="M81">
            <v>8402.262999999999</v>
          </cell>
          <cell r="N81">
            <v>10082.715599999998</v>
          </cell>
          <cell r="O81">
            <v>12099.258719999996</v>
          </cell>
          <cell r="P81">
            <v>14519.110463999996</v>
          </cell>
          <cell r="Q81">
            <v>17422.932556799995</v>
          </cell>
          <cell r="R81">
            <v>20907.519068159992</v>
          </cell>
          <cell r="S81">
            <v>25089.022881791989</v>
          </cell>
          <cell r="T81">
            <v>30106.827458150387</v>
          </cell>
          <cell r="U81">
            <v>36128.192949780459</v>
          </cell>
          <cell r="V81">
            <v>0</v>
          </cell>
          <cell r="W81">
            <v>0</v>
          </cell>
        </row>
        <row r="82">
          <cell r="A82" t="str">
            <v>New Long-term Debt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A83" t="str">
            <v>Deferred Income Taxes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1906.0366359999998</v>
          </cell>
          <cell r="M83">
            <v>1724.1079999999997</v>
          </cell>
          <cell r="N83">
            <v>2906.095767377823</v>
          </cell>
          <cell r="O83">
            <v>4425.9887690671385</v>
          </cell>
          <cell r="P83">
            <v>6309.9534921544564</v>
          </cell>
          <cell r="Q83">
            <v>8657.0209008811253</v>
          </cell>
          <cell r="R83">
            <v>11571.79907040509</v>
          </cell>
          <cell r="S83">
            <v>15144.717457319155</v>
          </cell>
          <cell r="T83">
            <v>19407.948890678075</v>
          </cell>
          <cell r="U83">
            <v>24085.495791236583</v>
          </cell>
          <cell r="V83">
            <v>29407.212864683002</v>
          </cell>
          <cell r="W83">
            <v>33354.146887687559</v>
          </cell>
        </row>
        <row r="84">
          <cell r="A84" t="str">
            <v>Other Non-Interest Liabilities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A85" t="str">
            <v>Retirement Related Liabilities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A86" t="str">
            <v>Minority Interest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A87" t="str">
            <v>Preferred Stock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9">
          <cell r="A89" t="str">
            <v>Common Stock &amp; Paid-in Capital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1193.9081399999995</v>
          </cell>
          <cell r="K89">
            <v>1011.8351000000002</v>
          </cell>
          <cell r="L89">
            <v>1011.8351000000002</v>
          </cell>
          <cell r="M89">
            <v>1011.8351000000002</v>
          </cell>
          <cell r="N89">
            <v>1011.8351000000002</v>
          </cell>
          <cell r="O89">
            <v>1011.8351000000002</v>
          </cell>
          <cell r="P89">
            <v>1011.8351000000002</v>
          </cell>
          <cell r="Q89">
            <v>1011.8351000000002</v>
          </cell>
          <cell r="R89">
            <v>1011.8351000000002</v>
          </cell>
          <cell r="S89">
            <v>1011.8351000000002</v>
          </cell>
          <cell r="T89">
            <v>1011.8351000000002</v>
          </cell>
          <cell r="U89">
            <v>1011.8351000000002</v>
          </cell>
          <cell r="V89">
            <v>1011.8351000000002</v>
          </cell>
          <cell r="W89">
            <v>1011.8351000000002</v>
          </cell>
        </row>
        <row r="90">
          <cell r="A90" t="str">
            <v>Retained Earnings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30846.870016000001</v>
          </cell>
          <cell r="K90">
            <v>25353.462756000001</v>
          </cell>
          <cell r="L90">
            <v>27645.939801</v>
          </cell>
          <cell r="M90">
            <v>31394.221000000001</v>
          </cell>
          <cell r="N90">
            <v>36971.533648922377</v>
          </cell>
          <cell r="O90">
            <v>45071.355609233855</v>
          </cell>
          <cell r="P90">
            <v>57487.853985662579</v>
          </cell>
          <cell r="Q90">
            <v>73203.196189401307</v>
          </cell>
          <cell r="R90">
            <v>92962.552374730061</v>
          </cell>
          <cell r="S90">
            <v>117410.00899677584</v>
          </cell>
          <cell r="T90">
            <v>146774.68911092743</v>
          </cell>
          <cell r="U90">
            <v>179090.5815918044</v>
          </cell>
          <cell r="V90">
            <v>215994.9691630663</v>
          </cell>
          <cell r="W90">
            <v>234591.58450988092</v>
          </cell>
        </row>
        <row r="91">
          <cell r="A91" t="str">
            <v>Treasury Stock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A92" t="str">
            <v>Cummulative Trans and Other Adj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C93" t="str">
            <v>-</v>
          </cell>
          <cell r="D93" t="str">
            <v>-</v>
          </cell>
          <cell r="E93" t="str">
            <v>-</v>
          </cell>
          <cell r="F93" t="str">
            <v>-</v>
          </cell>
          <cell r="G93" t="str">
            <v>-</v>
          </cell>
          <cell r="H93" t="str">
            <v>-</v>
          </cell>
          <cell r="I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</row>
        <row r="94">
          <cell r="A94" t="str">
            <v>Total Common Equity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32040.778156</v>
          </cell>
          <cell r="K94">
            <v>26365.297856000001</v>
          </cell>
          <cell r="L94">
            <v>28657.774901000001</v>
          </cell>
          <cell r="M94">
            <v>32406.056100000002</v>
          </cell>
          <cell r="N94">
            <v>37983.368748922381</v>
          </cell>
          <cell r="O94">
            <v>46083.190709233852</v>
          </cell>
          <cell r="P94">
            <v>58499.689085662583</v>
          </cell>
          <cell r="Q94">
            <v>74215.031289401304</v>
          </cell>
          <cell r="R94">
            <v>93974.387474730058</v>
          </cell>
          <cell r="S94">
            <v>118421.84409677584</v>
          </cell>
          <cell r="T94">
            <v>147786.52421092743</v>
          </cell>
          <cell r="U94">
            <v>180102.41669180439</v>
          </cell>
          <cell r="V94">
            <v>217006.8042630663</v>
          </cell>
          <cell r="W94">
            <v>235603.41960988092</v>
          </cell>
        </row>
        <row r="95">
          <cell r="C95" t="str">
            <v>-</v>
          </cell>
          <cell r="D95" t="str">
            <v>-</v>
          </cell>
          <cell r="E95" t="str">
            <v>-</v>
          </cell>
          <cell r="F95" t="str">
            <v>-</v>
          </cell>
          <cell r="G95" t="str">
            <v>-</v>
          </cell>
          <cell r="H95" t="str">
            <v>-</v>
          </cell>
          <cell r="I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</row>
        <row r="96">
          <cell r="A96" t="str">
            <v>Total Liabs and Equity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54404.239257000001</v>
          </cell>
          <cell r="K96">
            <v>46245.866836000001</v>
          </cell>
          <cell r="L96">
            <v>53370.122835000002</v>
          </cell>
          <cell r="M96">
            <v>61938.022100000002</v>
          </cell>
          <cell r="N96">
            <v>74221.607241354999</v>
          </cell>
          <cell r="O96">
            <v>91911.306069995757</v>
          </cell>
          <cell r="P96">
            <v>113212.18977463286</v>
          </cell>
          <cell r="Q96">
            <v>141865.83826485375</v>
          </cell>
          <cell r="R96">
            <v>178396.12469335977</v>
          </cell>
          <cell r="S96">
            <v>222113.18616875168</v>
          </cell>
          <cell r="T96">
            <v>274014.22035668686</v>
          </cell>
          <cell r="U96">
            <v>330255.12693921337</v>
          </cell>
          <cell r="V96">
            <v>352074.02273126075</v>
          </cell>
          <cell r="W96">
            <v>387296.77277350129</v>
          </cell>
        </row>
        <row r="97">
          <cell r="C97" t="str">
            <v>=</v>
          </cell>
          <cell r="D97" t="str">
            <v>=</v>
          </cell>
          <cell r="E97" t="str">
            <v>=</v>
          </cell>
          <cell r="F97" t="str">
            <v>=</v>
          </cell>
          <cell r="G97" t="str">
            <v>=</v>
          </cell>
          <cell r="H97" t="str">
            <v>=</v>
          </cell>
          <cell r="I97" t="str">
            <v>=</v>
          </cell>
          <cell r="J97" t="str">
            <v>=</v>
          </cell>
          <cell r="K97" t="str">
            <v>=</v>
          </cell>
          <cell r="L97" t="str">
            <v>=</v>
          </cell>
          <cell r="M97" t="str">
            <v>=</v>
          </cell>
          <cell r="N97" t="str">
            <v>=</v>
          </cell>
          <cell r="O97" t="str">
            <v>=</v>
          </cell>
          <cell r="P97" t="str">
            <v>=</v>
          </cell>
          <cell r="Q97" t="str">
            <v>=</v>
          </cell>
          <cell r="R97" t="str">
            <v>=</v>
          </cell>
          <cell r="S97" t="str">
            <v>=</v>
          </cell>
          <cell r="T97" t="str">
            <v>=</v>
          </cell>
          <cell r="U97" t="str">
            <v>=</v>
          </cell>
          <cell r="V97" t="str">
            <v>=</v>
          </cell>
          <cell r="W97" t="str">
            <v>=</v>
          </cell>
        </row>
        <row r="98">
          <cell r="A98" t="str">
            <v>Assets - (Liabilities + Equity)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0.30299999999988358</v>
          </cell>
          <cell r="M98">
            <v>12765.902100000007</v>
          </cell>
          <cell r="N98">
            <v>0</v>
          </cell>
          <cell r="O98">
            <v>1.4551915228366852E-11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-1.1641532182693481E-10</v>
          </cell>
          <cell r="U98">
            <v>0</v>
          </cell>
          <cell r="V98">
            <v>0</v>
          </cell>
          <cell r="W98">
            <v>0</v>
          </cell>
        </row>
        <row r="99">
          <cell r="C99" t="str">
            <v>|::</v>
          </cell>
          <cell r="M99" t="str">
            <v>|::</v>
          </cell>
        </row>
        <row r="100">
          <cell r="A100" t="str">
            <v>NOPLAT</v>
          </cell>
        </row>
        <row r="101">
          <cell r="A101" t="str">
            <v>-</v>
          </cell>
          <cell r="B101" t="str">
            <v>-</v>
          </cell>
        </row>
        <row r="102">
          <cell r="A102" t="str">
            <v>Net Sales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30972.288850999998</v>
          </cell>
          <cell r="K102">
            <v>30251.316632396007</v>
          </cell>
          <cell r="L102">
            <v>36000.129923</v>
          </cell>
          <cell r="M102">
            <v>41552.326999999997</v>
          </cell>
          <cell r="N102">
            <v>47544.14589640966</v>
          </cell>
          <cell r="O102">
            <v>61589.859214070784</v>
          </cell>
          <cell r="P102">
            <v>75685.304453617951</v>
          </cell>
          <cell r="Q102">
            <v>91725.9258433207</v>
          </cell>
          <cell r="R102">
            <v>110191.23559914992</v>
          </cell>
          <cell r="S102">
            <v>131316.36897866905</v>
          </cell>
          <cell r="T102">
            <v>152610.47592598948</v>
          </cell>
          <cell r="U102">
            <v>165350.09632445883</v>
          </cell>
          <cell r="V102">
            <v>185272.03520594741</v>
          </cell>
          <cell r="W102">
            <v>207504.67943066111</v>
          </cell>
        </row>
        <row r="103">
          <cell r="A103" t="str">
            <v>Cost of Goods Sold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-19832.937612000002</v>
          </cell>
          <cell r="K103">
            <v>-21609.761403</v>
          </cell>
          <cell r="L103">
            <v>-24280.188757</v>
          </cell>
          <cell r="M103">
            <v>-27494.197741</v>
          </cell>
          <cell r="N103">
            <v>-31534.499792615497</v>
          </cell>
          <cell r="O103">
            <v>-40729.195567173054</v>
          </cell>
          <cell r="P103">
            <v>-50529.045739762994</v>
          </cell>
          <cell r="Q103">
            <v>-61325.981257785257</v>
          </cell>
          <cell r="R103">
            <v>-73776.473361059645</v>
          </cell>
          <cell r="S103">
            <v>-88071.307588580356</v>
          </cell>
          <cell r="T103">
            <v>-102542.727427187</v>
          </cell>
          <cell r="U103">
            <v>-111454.80076659973</v>
          </cell>
          <cell r="V103">
            <v>-125178.87917705269</v>
          </cell>
          <cell r="W103">
            <v>-145253.27560146278</v>
          </cell>
        </row>
        <row r="104">
          <cell r="A104" t="str">
            <v>Selling, Gen &amp; Admin Expenses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-6796.2022649999999</v>
          </cell>
          <cell r="K104">
            <v>-7142.8168519999999</v>
          </cell>
          <cell r="L104">
            <v>-7014.5862390000002</v>
          </cell>
          <cell r="M104">
            <v>-6907.8926569999994</v>
          </cell>
          <cell r="N104">
            <v>-7448.9473705081573</v>
          </cell>
          <cell r="O104">
            <v>-8218.6378522188206</v>
          </cell>
          <cell r="P104">
            <v>-9210.219512596741</v>
          </cell>
          <cell r="Q104">
            <v>-10332.849055710798</v>
          </cell>
          <cell r="R104">
            <v>-11606.34245964669</v>
          </cell>
          <cell r="S104">
            <v>-12964.063259155437</v>
          </cell>
          <cell r="T104">
            <v>-14463.609866729978</v>
          </cell>
          <cell r="U104">
            <v>-16030.470952434953</v>
          </cell>
          <cell r="V104">
            <v>-17855.406167833193</v>
          </cell>
          <cell r="W104">
            <v>-45651.029474745446</v>
          </cell>
        </row>
        <row r="105">
          <cell r="A105" t="str">
            <v>Depreciation Expense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-1453.067618</v>
          </cell>
          <cell r="K105">
            <v>-1772.917551</v>
          </cell>
          <cell r="L105">
            <v>-1796.9570819999999</v>
          </cell>
          <cell r="M105">
            <v>-1711.5650000000001</v>
          </cell>
          <cell r="N105">
            <v>-1925.1063403199998</v>
          </cell>
          <cell r="O105">
            <v>-1974.7977603955951</v>
          </cell>
          <cell r="P105">
            <v>-2014.353444127654</v>
          </cell>
          <cell r="Q105">
            <v>-2472.5799155506079</v>
          </cell>
          <cell r="R105">
            <v>-2660.2577456564513</v>
          </cell>
          <cell r="S105">
            <v>-2854.8400174313565</v>
          </cell>
          <cell r="T105">
            <v>-3049.3165927197897</v>
          </cell>
          <cell r="U105">
            <v>-3244.2742365938625</v>
          </cell>
          <cell r="V105">
            <v>-3443.706014451564</v>
          </cell>
          <cell r="W105">
            <v>-1269.0980611651394</v>
          </cell>
        </row>
        <row r="106">
          <cell r="A106" t="str">
            <v>Other Oper Income/Expense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5104.0266099999999</v>
          </cell>
          <cell r="K106">
            <v>3759.7972239999999</v>
          </cell>
          <cell r="L106">
            <v>2770.9752140000001</v>
          </cell>
          <cell r="M106">
            <v>3260.9209999999998</v>
          </cell>
          <cell r="N106">
            <v>4087.1200000000003</v>
          </cell>
          <cell r="O106">
            <v>5096.0852629770079</v>
          </cell>
          <cell r="P106">
            <v>5610.3381190235605</v>
          </cell>
          <cell r="Q106">
            <v>6754.0618108688486</v>
          </cell>
          <cell r="R106">
            <v>8092.6993821577862</v>
          </cell>
          <cell r="S106">
            <v>9645.5564760148154</v>
          </cell>
          <cell r="T106">
            <v>11681.66800940678</v>
          </cell>
          <cell r="U106">
            <v>13916.129469302352</v>
          </cell>
          <cell r="V106">
            <v>16428.493210390465</v>
          </cell>
          <cell r="W106">
            <v>19394.429303004756</v>
          </cell>
        </row>
        <row r="107">
          <cell r="A107" t="str">
            <v>Adj for Operating Leases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A108" t="str">
            <v>Adj for Ret Rel Liab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</row>
        <row r="110">
          <cell r="A110" t="str">
            <v>EBIT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7994.1079659999959</v>
          </cell>
          <cell r="K110">
            <v>3485.6180503960063</v>
          </cell>
          <cell r="L110">
            <v>5679.3730590000005</v>
          </cell>
          <cell r="M110">
            <v>8699.5926019999988</v>
          </cell>
          <cell r="N110">
            <v>10722.712392966005</v>
          </cell>
          <cell r="O110">
            <v>15763.313297260323</v>
          </cell>
          <cell r="P110">
            <v>19542.023876154122</v>
          </cell>
          <cell r="Q110">
            <v>24348.577425142888</v>
          </cell>
          <cell r="R110">
            <v>30240.86141494492</v>
          </cell>
          <cell r="S110">
            <v>37071.71458951672</v>
          </cell>
          <cell r="T110">
            <v>44236.490048759486</v>
          </cell>
          <cell r="U110">
            <v>48536.679838132644</v>
          </cell>
          <cell r="V110">
            <v>55222.537057000431</v>
          </cell>
          <cell r="W110">
            <v>34725.705596292501</v>
          </cell>
        </row>
        <row r="111">
          <cell r="A111" t="str">
            <v>Taxes on EBIT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-2115</v>
          </cell>
          <cell r="K111">
            <v>-270</v>
          </cell>
          <cell r="L111">
            <v>-1836.7953149999998</v>
          </cell>
          <cell r="M111">
            <v>-2501.974283</v>
          </cell>
          <cell r="N111">
            <v>-3363.8221047973652</v>
          </cell>
          <cell r="O111">
            <v>-4945.1090144835362</v>
          </cell>
          <cell r="P111">
            <v>-6130.5283101883097</v>
          </cell>
          <cell r="Q111">
            <v>-7638.392224041575</v>
          </cell>
          <cell r="R111">
            <v>-9486.8606344823711</v>
          </cell>
          <cell r="S111">
            <v>-11629.76758387729</v>
          </cell>
          <cell r="T111">
            <v>-13877.429293196337</v>
          </cell>
          <cell r="U111">
            <v>-15226.441832020591</v>
          </cell>
          <cell r="V111">
            <v>-17323.862100151604</v>
          </cell>
          <cell r="W111">
            <v>-12848.511070628225</v>
          </cell>
        </row>
        <row r="112">
          <cell r="A112" t="str">
            <v>Change in Deferred Taxes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1906.0366359999998</v>
          </cell>
          <cell r="M112">
            <v>-181.9286360000001</v>
          </cell>
          <cell r="N112">
            <v>1181.9877673778233</v>
          </cell>
          <cell r="O112">
            <v>1519.8930016893155</v>
          </cell>
          <cell r="P112">
            <v>1883.9647230873179</v>
          </cell>
          <cell r="Q112">
            <v>2347.0674087266689</v>
          </cell>
          <cell r="R112">
            <v>2914.7781695239646</v>
          </cell>
          <cell r="S112">
            <v>3572.9183869140652</v>
          </cell>
          <cell r="T112">
            <v>4263.2314333589202</v>
          </cell>
          <cell r="U112">
            <v>4677.5469005585073</v>
          </cell>
          <cell r="V112">
            <v>5321.7170734464198</v>
          </cell>
          <cell r="W112">
            <v>3946.9340230045564</v>
          </cell>
        </row>
        <row r="113"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</row>
        <row r="114">
          <cell r="A114" t="str">
            <v>NOPLAT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5879.1079659999959</v>
          </cell>
          <cell r="K114">
            <v>3215.6180503960063</v>
          </cell>
          <cell r="L114">
            <v>5748.6143800000009</v>
          </cell>
          <cell r="M114">
            <v>6015.6896829999987</v>
          </cell>
          <cell r="N114">
            <v>8540.8780555464618</v>
          </cell>
          <cell r="O114">
            <v>12338.097284466103</v>
          </cell>
          <cell r="P114">
            <v>15295.46028905313</v>
          </cell>
          <cell r="Q114">
            <v>19057.252609827985</v>
          </cell>
          <cell r="R114">
            <v>23668.778949986514</v>
          </cell>
          <cell r="S114">
            <v>29014.865392553493</v>
          </cell>
          <cell r="T114">
            <v>34622.292188922074</v>
          </cell>
          <cell r="U114">
            <v>37987.784906670553</v>
          </cell>
          <cell r="V114">
            <v>43220.392030295247</v>
          </cell>
          <cell r="W114">
            <v>25824.128548668832</v>
          </cell>
        </row>
        <row r="115">
          <cell r="D115" t="str">
            <v>=</v>
          </cell>
          <cell r="E115" t="str">
            <v>=</v>
          </cell>
          <cell r="F115" t="str">
            <v>=</v>
          </cell>
          <cell r="G115" t="str">
            <v>=</v>
          </cell>
          <cell r="H115" t="str">
            <v>=</v>
          </cell>
          <cell r="I115" t="str">
            <v>=</v>
          </cell>
          <cell r="J115" t="str">
            <v>=</v>
          </cell>
          <cell r="K115" t="str">
            <v>=</v>
          </cell>
          <cell r="L115" t="str">
            <v>=</v>
          </cell>
          <cell r="M115" t="str">
            <v>=</v>
          </cell>
          <cell r="N115" t="str">
            <v>=</v>
          </cell>
          <cell r="O115" t="str">
            <v>=</v>
          </cell>
          <cell r="P115" t="str">
            <v>=</v>
          </cell>
          <cell r="Q115" t="str">
            <v>=</v>
          </cell>
          <cell r="R115" t="str">
            <v>=</v>
          </cell>
          <cell r="S115" t="str">
            <v>=</v>
          </cell>
          <cell r="T115" t="str">
            <v>=</v>
          </cell>
          <cell r="U115" t="str">
            <v>=</v>
          </cell>
          <cell r="V115" t="str">
            <v>=</v>
          </cell>
          <cell r="W115" t="str">
            <v>=</v>
          </cell>
        </row>
        <row r="116">
          <cell r="A116" t="str">
            <v>Taxes on EBIT</v>
          </cell>
        </row>
        <row r="117">
          <cell r="A117" t="str">
            <v>-</v>
          </cell>
          <cell r="B117" t="str">
            <v>-</v>
          </cell>
        </row>
        <row r="118">
          <cell r="A118" t="str">
            <v xml:space="preserve">Prov for Inc Taxes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2115</v>
          </cell>
          <cell r="K118">
            <v>270</v>
          </cell>
          <cell r="L118">
            <v>1836.7953149999998</v>
          </cell>
          <cell r="M118">
            <v>2501.974283</v>
          </cell>
          <cell r="N118">
            <v>3368.585091661665</v>
          </cell>
          <cell r="O118">
            <v>4950.5524280427362</v>
          </cell>
          <cell r="P118">
            <v>6135.9717237475097</v>
          </cell>
          <cell r="Q118">
            <v>7643.835637600775</v>
          </cell>
          <cell r="R118">
            <v>9492.3040480415711</v>
          </cell>
          <cell r="S118">
            <v>11635.21099743649</v>
          </cell>
          <cell r="T118">
            <v>13882.872706755537</v>
          </cell>
          <cell r="U118">
            <v>15231.885245579791</v>
          </cell>
          <cell r="V118">
            <v>17329.305513710802</v>
          </cell>
          <cell r="W118">
            <v>12848.511070628225</v>
          </cell>
        </row>
        <row r="119">
          <cell r="A119" t="str">
            <v>Tax Shield on Interest Exp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A120" t="str">
            <v>Tax Shield on Oper Lease Interest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A121" t="str">
            <v>Tax Shield on Ret Rel Liab Interest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A122" t="str">
            <v>Tax on Interest Income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-4.7629868642999993</v>
          </cell>
          <cell r="O122">
            <v>-5.4434135591999997</v>
          </cell>
          <cell r="P122">
            <v>-5.4434135591999997</v>
          </cell>
          <cell r="Q122">
            <v>-5.4434135591999997</v>
          </cell>
          <cell r="R122">
            <v>-5.4434135591999997</v>
          </cell>
          <cell r="S122">
            <v>-5.4434135591999997</v>
          </cell>
          <cell r="T122">
            <v>-5.4434135591999997</v>
          </cell>
          <cell r="U122">
            <v>-5.4434135591999997</v>
          </cell>
          <cell r="V122">
            <v>-5.4434135591999997</v>
          </cell>
          <cell r="W122">
            <v>0</v>
          </cell>
        </row>
        <row r="123">
          <cell r="A123" t="str">
            <v>Tax on Nonoperating Income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</row>
        <row r="124">
          <cell r="D124" t="str">
            <v>-</v>
          </cell>
          <cell r="E124" t="str">
            <v>-</v>
          </cell>
          <cell r="F124" t="str">
            <v>-</v>
          </cell>
          <cell r="G124" t="str">
            <v>-</v>
          </cell>
          <cell r="H124" t="str">
            <v>-</v>
          </cell>
          <cell r="I124" t="str">
            <v>-</v>
          </cell>
          <cell r="J124" t="str">
            <v>-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</row>
        <row r="125">
          <cell r="A125" t="str">
            <v>Taxes on EBIT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2115</v>
          </cell>
          <cell r="K125">
            <v>270</v>
          </cell>
          <cell r="L125">
            <v>1836.7953149999998</v>
          </cell>
          <cell r="M125">
            <v>2501.974283</v>
          </cell>
          <cell r="N125">
            <v>3363.8221047973652</v>
          </cell>
          <cell r="O125">
            <v>4945.1090144835362</v>
          </cell>
          <cell r="P125">
            <v>6130.5283101883097</v>
          </cell>
          <cell r="Q125">
            <v>7638.392224041575</v>
          </cell>
          <cell r="R125">
            <v>9486.8606344823711</v>
          </cell>
          <cell r="S125">
            <v>11629.76758387729</v>
          </cell>
          <cell r="T125">
            <v>13877.429293196337</v>
          </cell>
          <cell r="U125">
            <v>15226.441832020591</v>
          </cell>
          <cell r="V125">
            <v>17323.862100151604</v>
          </cell>
          <cell r="W125">
            <v>12848.511070628225</v>
          </cell>
        </row>
        <row r="126">
          <cell r="D126" t="str">
            <v>=</v>
          </cell>
          <cell r="E126" t="str">
            <v>=</v>
          </cell>
          <cell r="F126" t="str">
            <v>=</v>
          </cell>
          <cell r="G126" t="str">
            <v>=</v>
          </cell>
          <cell r="H126" t="str">
            <v>=</v>
          </cell>
          <cell r="I126" t="str">
            <v>=</v>
          </cell>
          <cell r="J126" t="str">
            <v>=</v>
          </cell>
          <cell r="K126" t="str">
            <v>=</v>
          </cell>
          <cell r="L126" t="str">
            <v>=</v>
          </cell>
          <cell r="M126" t="str">
            <v>=</v>
          </cell>
          <cell r="N126" t="str">
            <v>=</v>
          </cell>
          <cell r="O126" t="str">
            <v>=</v>
          </cell>
          <cell r="P126" t="str">
            <v>=</v>
          </cell>
          <cell r="Q126" t="str">
            <v>=</v>
          </cell>
          <cell r="R126" t="str">
            <v>=</v>
          </cell>
          <cell r="S126" t="str">
            <v>=</v>
          </cell>
          <cell r="T126" t="str">
            <v>=</v>
          </cell>
          <cell r="U126" t="str">
            <v>=</v>
          </cell>
          <cell r="V126" t="str">
            <v>=</v>
          </cell>
          <cell r="W126" t="str">
            <v>=</v>
          </cell>
        </row>
        <row r="127">
          <cell r="A127" t="str">
            <v>Reconciliation to Net Income</v>
          </cell>
        </row>
        <row r="128">
          <cell r="A128" t="str">
            <v>-</v>
          </cell>
          <cell r="B128" t="str">
            <v>-</v>
          </cell>
        </row>
        <row r="129">
          <cell r="A129" t="str">
            <v>Net Income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6136.4157429999977</v>
          </cell>
          <cell r="K129">
            <v>2618.0607203960062</v>
          </cell>
          <cell r="L129">
            <v>5210.8873690000009</v>
          </cell>
          <cell r="M129">
            <v>5395.3630379999968</v>
          </cell>
          <cell r="N129">
            <v>7376.8081911343397</v>
          </cell>
          <cell r="O129">
            <v>10835.441759047588</v>
          </cell>
          <cell r="P129">
            <v>13428.733042236614</v>
          </cell>
          <cell r="Q129">
            <v>16727.422677372113</v>
          </cell>
          <cell r="R129">
            <v>20771.238256733348</v>
          </cell>
          <cell r="S129">
            <v>25459.18448191023</v>
          </cell>
          <cell r="T129">
            <v>30376.298231833949</v>
          </cell>
          <cell r="U129">
            <v>33327.475482382855</v>
          </cell>
          <cell r="V129">
            <v>37915.912433119629</v>
          </cell>
          <cell r="W129">
            <v>21877.194525664276</v>
          </cell>
        </row>
        <row r="130">
          <cell r="A130" t="str">
            <v>Add: Increase in Deferred Taxes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1906.0366359999998</v>
          </cell>
          <cell r="M130">
            <v>-181.9286360000001</v>
          </cell>
          <cell r="N130">
            <v>1181.9877673778233</v>
          </cell>
          <cell r="O130">
            <v>1519.8930016893155</v>
          </cell>
          <cell r="P130">
            <v>1883.9647230873179</v>
          </cell>
          <cell r="Q130">
            <v>2347.0674087266689</v>
          </cell>
          <cell r="R130">
            <v>2914.7781695239646</v>
          </cell>
          <cell r="S130">
            <v>3572.9183869140652</v>
          </cell>
          <cell r="T130">
            <v>4263.2314333589202</v>
          </cell>
          <cell r="U130">
            <v>4677.5469005585073</v>
          </cell>
          <cell r="V130">
            <v>5321.7170734464198</v>
          </cell>
          <cell r="W130">
            <v>3946.9340230045564</v>
          </cell>
        </row>
        <row r="131">
          <cell r="A131" t="str">
            <v>Add: Goodwill Amortization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</row>
        <row r="132">
          <cell r="A132" t="str">
            <v>Add: Extraordinary Items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A133" t="str">
            <v>Add: Special Items After Tax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-289.01994200000001</v>
          </cell>
          <cell r="K133">
            <v>523.61832000000004</v>
          </cell>
          <cell r="L133">
            <v>-1402.126886</v>
          </cell>
          <cell r="M133">
            <v>802.25528100000008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A134" t="str">
            <v>Add: Minority Interest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D135" t="str">
            <v>-</v>
          </cell>
          <cell r="E135" t="str">
            <v>-</v>
          </cell>
          <cell r="F135" t="str">
            <v>-</v>
          </cell>
          <cell r="G135" t="str">
            <v>-</v>
          </cell>
          <cell r="H135" t="str">
            <v>-</v>
          </cell>
          <cell r="I135" t="str">
            <v>-</v>
          </cell>
          <cell r="J135" t="str">
            <v>-</v>
          </cell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</row>
        <row r="136">
          <cell r="A136" t="str">
            <v>Adjusted Net Income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5847.3958009999978</v>
          </cell>
          <cell r="K136">
            <v>3141.6790403960063</v>
          </cell>
          <cell r="L136">
            <v>5714.7971190000007</v>
          </cell>
          <cell r="M136">
            <v>6015.6896829999969</v>
          </cell>
          <cell r="N136">
            <v>8558.7959585121625</v>
          </cell>
          <cell r="O136">
            <v>12355.334760736903</v>
          </cell>
          <cell r="P136">
            <v>15312.697765323932</v>
          </cell>
          <cell r="Q136">
            <v>19074.490086098784</v>
          </cell>
          <cell r="R136">
            <v>23686.016426257313</v>
          </cell>
          <cell r="S136">
            <v>29032.102868824295</v>
          </cell>
          <cell r="T136">
            <v>34639.529665192866</v>
          </cell>
          <cell r="U136">
            <v>38005.022382941359</v>
          </cell>
          <cell r="V136">
            <v>43237.629506566052</v>
          </cell>
          <cell r="W136">
            <v>25824.128548668832</v>
          </cell>
        </row>
        <row r="137">
          <cell r="A137" t="str">
            <v>Add: Interest Expense After Tax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31.712164999999999</v>
          </cell>
          <cell r="K137">
            <v>73.939009999999996</v>
          </cell>
          <cell r="L137">
            <v>33.817261000000002</v>
          </cell>
          <cell r="M137">
            <v>11.177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A138" t="str">
            <v>Add: Interest Expense on Oper Leases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A139" t="str">
            <v>Add: Interest Expense on Ret Rel Liab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D140" t="str">
            <v>-</v>
          </cell>
          <cell r="E140" t="str">
            <v>-</v>
          </cell>
          <cell r="F140" t="str">
            <v>-</v>
          </cell>
          <cell r="G140" t="str">
            <v>-</v>
          </cell>
          <cell r="H140" t="str">
            <v>-</v>
          </cell>
          <cell r="I140" t="str">
            <v>-</v>
          </cell>
          <cell r="J140" t="str">
            <v>-</v>
          </cell>
          <cell r="K140" t="str">
            <v>-</v>
          </cell>
          <cell r="L140" t="str">
            <v>-</v>
          </cell>
          <cell r="M140" t="str">
            <v>-</v>
          </cell>
          <cell r="N140" t="str">
            <v>-</v>
          </cell>
          <cell r="O140" t="str">
            <v>-</v>
          </cell>
          <cell r="P140" t="str">
            <v>-</v>
          </cell>
          <cell r="Q140" t="str">
            <v>-</v>
          </cell>
          <cell r="R140" t="str">
            <v>-</v>
          </cell>
          <cell r="S140" t="str">
            <v>-</v>
          </cell>
          <cell r="T140" t="str">
            <v>-</v>
          </cell>
          <cell r="U140" t="str">
            <v>-</v>
          </cell>
          <cell r="V140" t="str">
            <v>-</v>
          </cell>
          <cell r="W140" t="str">
            <v>-</v>
          </cell>
        </row>
        <row r="141">
          <cell r="A141" t="str">
            <v>Total Income Avail to Investors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5879.1079659999978</v>
          </cell>
          <cell r="K141">
            <v>3215.6180503960063</v>
          </cell>
          <cell r="L141">
            <v>5748.6143800000009</v>
          </cell>
          <cell r="M141">
            <v>6026.8666829999966</v>
          </cell>
          <cell r="N141">
            <v>8558.7959585121625</v>
          </cell>
          <cell r="O141">
            <v>12355.334760736903</v>
          </cell>
          <cell r="P141">
            <v>15312.697765323932</v>
          </cell>
          <cell r="Q141">
            <v>19074.490086098784</v>
          </cell>
          <cell r="R141">
            <v>23686.016426257313</v>
          </cell>
          <cell r="S141">
            <v>29032.102868824295</v>
          </cell>
          <cell r="T141">
            <v>34639.529665192866</v>
          </cell>
          <cell r="U141">
            <v>38005.022382941359</v>
          </cell>
          <cell r="V141">
            <v>43237.629506566052</v>
          </cell>
          <cell r="W141">
            <v>25824.128548668832</v>
          </cell>
        </row>
        <row r="142">
          <cell r="A142" t="str">
            <v>Less: Interest Income After-Tax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-17.917902965699998</v>
          </cell>
          <cell r="O142">
            <v>-17.237476270799998</v>
          </cell>
          <cell r="P142">
            <v>-17.237476270799998</v>
          </cell>
          <cell r="Q142">
            <v>-17.237476270799998</v>
          </cell>
          <cell r="R142">
            <v>-17.237476270799998</v>
          </cell>
          <cell r="S142">
            <v>-17.237476270799998</v>
          </cell>
          <cell r="T142">
            <v>-17.237476270799998</v>
          </cell>
          <cell r="U142">
            <v>-17.237476270799998</v>
          </cell>
          <cell r="V142">
            <v>-17.237476270799998</v>
          </cell>
          <cell r="W142">
            <v>0</v>
          </cell>
        </row>
        <row r="143">
          <cell r="A143" t="str">
            <v>Less: Nonoperating Income After Tax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D144" t="str">
            <v>-</v>
          </cell>
          <cell r="E144" t="str">
            <v>-</v>
          </cell>
          <cell r="F144" t="str">
            <v>-</v>
          </cell>
          <cell r="G144" t="str">
            <v>-</v>
          </cell>
          <cell r="H144" t="str">
            <v>-</v>
          </cell>
          <cell r="I144" t="str">
            <v>-</v>
          </cell>
          <cell r="J144" t="str">
            <v>-</v>
          </cell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</row>
        <row r="145">
          <cell r="A145" t="str">
            <v>NOPLAT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5879.1079659999978</v>
          </cell>
          <cell r="K145">
            <v>3215.6180503960063</v>
          </cell>
          <cell r="L145">
            <v>5748.6143800000009</v>
          </cell>
          <cell r="M145">
            <v>6026.8666829999966</v>
          </cell>
          <cell r="N145">
            <v>8540.8780555464618</v>
          </cell>
          <cell r="O145">
            <v>12338.097284466103</v>
          </cell>
          <cell r="P145">
            <v>15295.460289053131</v>
          </cell>
          <cell r="Q145">
            <v>19057.252609827985</v>
          </cell>
          <cell r="R145">
            <v>23668.778949986514</v>
          </cell>
          <cell r="S145">
            <v>29014.865392553496</v>
          </cell>
          <cell r="T145">
            <v>34622.292188922067</v>
          </cell>
          <cell r="U145">
            <v>37987.78490667056</v>
          </cell>
          <cell r="V145">
            <v>43220.392030295254</v>
          </cell>
          <cell r="W145">
            <v>25824.128548668832</v>
          </cell>
        </row>
        <row r="146">
          <cell r="D146" t="str">
            <v>=</v>
          </cell>
          <cell r="E146" t="str">
            <v>=</v>
          </cell>
          <cell r="F146" t="str">
            <v>=</v>
          </cell>
          <cell r="G146" t="str">
            <v>=</v>
          </cell>
          <cell r="H146" t="str">
            <v>=</v>
          </cell>
          <cell r="I146" t="str">
            <v>=</v>
          </cell>
          <cell r="J146" t="str">
            <v>=</v>
          </cell>
          <cell r="K146" t="str">
            <v>=</v>
          </cell>
          <cell r="L146" t="str">
            <v>=</v>
          </cell>
          <cell r="M146" t="str">
            <v>=</v>
          </cell>
          <cell r="N146" t="str">
            <v>=</v>
          </cell>
          <cell r="O146" t="str">
            <v>=</v>
          </cell>
          <cell r="P146" t="str">
            <v>=</v>
          </cell>
          <cell r="Q146" t="str">
            <v>=</v>
          </cell>
          <cell r="R146" t="str">
            <v>=</v>
          </cell>
          <cell r="S146" t="str">
            <v>=</v>
          </cell>
          <cell r="T146" t="str">
            <v>=</v>
          </cell>
          <cell r="U146" t="str">
            <v>=</v>
          </cell>
          <cell r="V146" t="str">
            <v>=</v>
          </cell>
          <cell r="W146" t="str">
            <v>=</v>
          </cell>
        </row>
        <row r="147">
          <cell r="C147" t="str">
            <v>|::</v>
          </cell>
          <cell r="M147" t="str">
            <v>|::</v>
          </cell>
        </row>
        <row r="148">
          <cell r="A148" t="str">
            <v>Invested Capital</v>
          </cell>
        </row>
        <row r="149">
          <cell r="A149" t="str">
            <v>-</v>
          </cell>
          <cell r="B149" t="str">
            <v>-</v>
          </cell>
        </row>
        <row r="150">
          <cell r="A150" t="str">
            <v>Operating Current Assets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23733.792433999995</v>
          </cell>
          <cell r="K150">
            <v>20616.316712</v>
          </cell>
          <cell r="L150">
            <v>19898.138857999998</v>
          </cell>
          <cell r="M150">
            <v>21551.301999999996</v>
          </cell>
          <cell r="N150">
            <v>24029.608693342845</v>
          </cell>
          <cell r="O150">
            <v>30992.348170618054</v>
          </cell>
          <cell r="P150">
            <v>38016.860678410041</v>
          </cell>
          <cell r="Q150">
            <v>46020.682262491231</v>
          </cell>
          <cell r="R150">
            <v>57878.198316746711</v>
          </cell>
          <cell r="S150">
            <v>72470.449865668576</v>
          </cell>
          <cell r="T150">
            <v>84181.306603751349</v>
          </cell>
          <cell r="U150">
            <v>91187.558133957209</v>
          </cell>
          <cell r="V150">
            <v>102143.78056503282</v>
          </cell>
          <cell r="W150">
            <v>124785.0587318367</v>
          </cell>
        </row>
        <row r="151">
          <cell r="A151" t="str">
            <v>Non-interest Bearing Liabilties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-17406.74022</v>
          </cell>
          <cell r="K151">
            <v>-14743.426648000001</v>
          </cell>
          <cell r="L151">
            <v>-16545.321657999997</v>
          </cell>
          <cell r="M151">
            <v>-19405.595000000001</v>
          </cell>
          <cell r="N151">
            <v>-23249.427125054786</v>
          </cell>
          <cell r="O151">
            <v>-29302.867871694769</v>
          </cell>
          <cell r="P151">
            <v>-33883.436732815841</v>
          </cell>
          <cell r="Q151">
            <v>-41570.853517771342</v>
          </cell>
          <cell r="R151">
            <v>-51942.419080064647</v>
          </cell>
          <cell r="S151">
            <v>-63457.601732864692</v>
          </cell>
          <cell r="T151">
            <v>-76712.919796930961</v>
          </cell>
          <cell r="U151">
            <v>-89939.021506391946</v>
          </cell>
          <cell r="V151">
            <v>-105660.00560351142</v>
          </cell>
          <cell r="W151">
            <v>-118339.20627593281</v>
          </cell>
        </row>
        <row r="152">
          <cell r="C152" t="str">
            <v>-</v>
          </cell>
          <cell r="D152" t="str">
            <v>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</row>
        <row r="153">
          <cell r="A153" t="str">
            <v>Operating Working Capital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6327.0522139999957</v>
          </cell>
          <cell r="K153">
            <v>5872.8900639999993</v>
          </cell>
          <cell r="L153">
            <v>3352.8172000000013</v>
          </cell>
          <cell r="M153">
            <v>2145.7069999999949</v>
          </cell>
          <cell r="N153">
            <v>780.18156828805877</v>
          </cell>
          <cell r="O153">
            <v>1689.4802989232849</v>
          </cell>
          <cell r="P153">
            <v>4133.4239455942006</v>
          </cell>
          <cell r="Q153">
            <v>4449.8287447198891</v>
          </cell>
          <cell r="R153">
            <v>5935.7792366820649</v>
          </cell>
          <cell r="S153">
            <v>9012.8481328038833</v>
          </cell>
          <cell r="T153">
            <v>7468.3868068203883</v>
          </cell>
          <cell r="U153">
            <v>1248.5366275652632</v>
          </cell>
          <cell r="V153">
            <v>-3516.2250384786021</v>
          </cell>
          <cell r="W153">
            <v>6445.8524559038924</v>
          </cell>
        </row>
        <row r="155">
          <cell r="A155" t="str">
            <v>Net Property Plant and Equipment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10088.039344000001</v>
          </cell>
          <cell r="K155">
            <v>12787.586430999998</v>
          </cell>
          <cell r="L155">
            <v>13468.415525000002</v>
          </cell>
          <cell r="M155">
            <v>0</v>
          </cell>
          <cell r="N155">
            <v>14120.490884970006</v>
          </cell>
          <cell r="O155">
            <v>14482.215098420003</v>
          </cell>
          <cell r="P155">
            <v>14804.269865640008</v>
          </cell>
          <cell r="Q155">
            <v>14665.163525320013</v>
          </cell>
          <cell r="R155">
            <v>14437.057185000014</v>
          </cell>
          <cell r="S155">
            <v>14012.950844680014</v>
          </cell>
          <cell r="T155">
            <v>13392.844504360013</v>
          </cell>
          <cell r="U155">
            <v>12636.138164040016</v>
          </cell>
          <cell r="V155">
            <v>11718.23182372002</v>
          </cell>
          <cell r="W155">
            <v>41500.935886132225</v>
          </cell>
        </row>
        <row r="156">
          <cell r="A156" t="str">
            <v>Other Assets Net of Other Liabs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1058.800857</v>
          </cell>
          <cell r="K156">
            <v>996.21103299999993</v>
          </cell>
          <cell r="L156">
            <v>342.60510099999999</v>
          </cell>
          <cell r="M156">
            <v>321.81799999999998</v>
          </cell>
          <cell r="N156">
            <v>1313.8065064670509</v>
          </cell>
          <cell r="O156">
            <v>367.12115206107819</v>
          </cell>
          <cell r="P156">
            <v>391.61081056971517</v>
          </cell>
          <cell r="Q156">
            <v>578.78372266803603</v>
          </cell>
          <cell r="R156">
            <v>492.00615452686924</v>
          </cell>
          <cell r="S156">
            <v>478.86862713650805</v>
          </cell>
          <cell r="T156">
            <v>460.86317955194932</v>
          </cell>
          <cell r="U156">
            <v>417.15955473462526</v>
          </cell>
          <cell r="V156">
            <v>393.6363625075254</v>
          </cell>
          <cell r="W156">
            <v>440.87272600842846</v>
          </cell>
        </row>
        <row r="157">
          <cell r="A157" t="str">
            <v>Value of Operating Leases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</row>
        <row r="158">
          <cell r="C158" t="str">
            <v>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  <cell r="J158" t="str">
            <v>-</v>
          </cell>
          <cell r="K158" t="str">
            <v>-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-</v>
          </cell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</row>
        <row r="159">
          <cell r="A159" t="str">
            <v>Operating Invested Capital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17473.892414999995</v>
          </cell>
          <cell r="K159">
            <v>19656.687527999995</v>
          </cell>
          <cell r="L159">
            <v>17163.837826000003</v>
          </cell>
          <cell r="M159">
            <v>2467.5249999999951</v>
          </cell>
          <cell r="N159">
            <v>16214.478959725115</v>
          </cell>
          <cell r="O159">
            <v>16538.816549404368</v>
          </cell>
          <cell r="P159">
            <v>19329.304621803927</v>
          </cell>
          <cell r="Q159">
            <v>19693.775992707939</v>
          </cell>
          <cell r="R159">
            <v>20864.842576208946</v>
          </cell>
          <cell r="S159">
            <v>23504.667604620405</v>
          </cell>
          <cell r="T159">
            <v>21322.094490732354</v>
          </cell>
          <cell r="U159">
            <v>14301.834346339905</v>
          </cell>
          <cell r="V159">
            <v>8595.6431477489423</v>
          </cell>
          <cell r="W159">
            <v>48387.661068044545</v>
          </cell>
        </row>
        <row r="160">
          <cell r="C160" t="str">
            <v>=</v>
          </cell>
          <cell r="D160" t="str">
            <v>=</v>
          </cell>
          <cell r="E160" t="str">
            <v>=</v>
          </cell>
          <cell r="F160" t="str">
            <v>=</v>
          </cell>
          <cell r="G160" t="str">
            <v>=</v>
          </cell>
          <cell r="H160" t="str">
            <v>=</v>
          </cell>
          <cell r="I160" t="str">
            <v>=</v>
          </cell>
          <cell r="J160" t="str">
            <v>=</v>
          </cell>
          <cell r="K160" t="str">
            <v>=</v>
          </cell>
          <cell r="L160" t="str">
            <v>=</v>
          </cell>
          <cell r="M160" t="str">
            <v>=</v>
          </cell>
          <cell r="N160" t="str">
            <v>=</v>
          </cell>
          <cell r="O160" t="str">
            <v>=</v>
          </cell>
          <cell r="P160" t="str">
            <v>=</v>
          </cell>
          <cell r="Q160" t="str">
            <v>=</v>
          </cell>
          <cell r="R160" t="str">
            <v>=</v>
          </cell>
          <cell r="S160" t="str">
            <v>=</v>
          </cell>
          <cell r="T160" t="str">
            <v>=</v>
          </cell>
          <cell r="U160" t="str">
            <v>=</v>
          </cell>
          <cell r="V160" t="str">
            <v>=</v>
          </cell>
          <cell r="W160" t="str">
            <v>=</v>
          </cell>
        </row>
        <row r="162">
          <cell r="A162" t="str">
            <v>Excess Marketable Securities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19523.606621999999</v>
          </cell>
          <cell r="K162">
            <v>11845.75266</v>
          </cell>
          <cell r="L162">
            <v>19660.660350999999</v>
          </cell>
          <cell r="M162">
            <v>27298</v>
          </cell>
          <cell r="N162">
            <v>34756.701156575102</v>
          </cell>
          <cell r="O162">
            <v>46068.621648896638</v>
          </cell>
          <cell r="P162">
            <v>59998.448420013097</v>
          </cell>
          <cell r="Q162">
            <v>80600.208754374442</v>
          </cell>
          <cell r="R162">
            <v>105587.86303708618</v>
          </cell>
          <cell r="S162">
            <v>135149.91683126657</v>
          </cell>
          <cell r="T162">
            <v>175978.20606902344</v>
          </cell>
          <cell r="U162">
            <v>226013.2710864814</v>
          </cell>
          <cell r="V162">
            <v>237817.37398000035</v>
          </cell>
          <cell r="W162">
            <v>220568.90542952393</v>
          </cell>
        </row>
        <row r="163">
          <cell r="A163" t="str">
            <v>Goodwill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</row>
        <row r="164">
          <cell r="A164" t="str">
            <v>Investments &amp; Advances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A165" t="str">
            <v>Non-operating Assets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</row>
        <row r="166">
          <cell r="C166" t="str">
            <v>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</row>
        <row r="167">
          <cell r="A167" t="str">
            <v>Total Investor Funds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36997.499036999994</v>
          </cell>
          <cell r="K167">
            <v>31502.440187999993</v>
          </cell>
          <cell r="L167">
            <v>36824.498177000001</v>
          </cell>
          <cell r="M167">
            <v>29766.524999999994</v>
          </cell>
          <cell r="N167">
            <v>50972.180116300216</v>
          </cell>
          <cell r="O167">
            <v>62608.43819830101</v>
          </cell>
          <cell r="P167">
            <v>79328.753041817021</v>
          </cell>
          <cell r="Q167">
            <v>100294.98474708237</v>
          </cell>
          <cell r="R167">
            <v>126453.70561329513</v>
          </cell>
          <cell r="S167">
            <v>158655.58443588697</v>
          </cell>
          <cell r="T167">
            <v>197301.30055975579</v>
          </cell>
          <cell r="U167">
            <v>240316.10543282129</v>
          </cell>
          <cell r="V167">
            <v>246414.01712774931</v>
          </cell>
          <cell r="W167">
            <v>268957.56649756851</v>
          </cell>
        </row>
        <row r="168">
          <cell r="C168" t="str">
            <v>=</v>
          </cell>
          <cell r="D168" t="str">
            <v>=</v>
          </cell>
          <cell r="E168" t="str">
            <v>=</v>
          </cell>
          <cell r="F168" t="str">
            <v>=</v>
          </cell>
          <cell r="G168" t="str">
            <v>=</v>
          </cell>
          <cell r="H168" t="str">
            <v>=</v>
          </cell>
          <cell r="I168" t="str">
            <v>=</v>
          </cell>
          <cell r="J168" t="str">
            <v>=</v>
          </cell>
          <cell r="K168" t="str">
            <v>=</v>
          </cell>
          <cell r="L168" t="str">
            <v>=</v>
          </cell>
          <cell r="M168" t="str">
            <v>=</v>
          </cell>
          <cell r="N168" t="str">
            <v>=</v>
          </cell>
          <cell r="O168" t="str">
            <v>=</v>
          </cell>
          <cell r="P168" t="str">
            <v>=</v>
          </cell>
          <cell r="Q168" t="str">
            <v>=</v>
          </cell>
          <cell r="R168" t="str">
            <v>=</v>
          </cell>
          <cell r="S168" t="str">
            <v>=</v>
          </cell>
          <cell r="T168" t="str">
            <v>=</v>
          </cell>
          <cell r="U168" t="str">
            <v>=</v>
          </cell>
          <cell r="V168" t="str">
            <v>=</v>
          </cell>
          <cell r="W168" t="str">
            <v>=</v>
          </cell>
        </row>
        <row r="171">
          <cell r="A171" t="str">
            <v>Equity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32040.778156</v>
          </cell>
          <cell r="K171">
            <v>26365.297856000001</v>
          </cell>
          <cell r="L171">
            <v>28657.774901000001</v>
          </cell>
          <cell r="M171">
            <v>32406.056100000002</v>
          </cell>
          <cell r="N171">
            <v>37983.368748922381</v>
          </cell>
          <cell r="O171">
            <v>46083.190709233852</v>
          </cell>
          <cell r="P171">
            <v>58499.689085662583</v>
          </cell>
          <cell r="Q171">
            <v>74215.031289401304</v>
          </cell>
          <cell r="R171">
            <v>93974.387474730058</v>
          </cell>
          <cell r="S171">
            <v>118421.84409677584</v>
          </cell>
          <cell r="T171">
            <v>147786.52421092743</v>
          </cell>
          <cell r="U171">
            <v>180102.41669180439</v>
          </cell>
          <cell r="V171">
            <v>217006.8042630663</v>
          </cell>
          <cell r="W171">
            <v>235603.41960988092</v>
          </cell>
        </row>
        <row r="172">
          <cell r="A172" t="str">
            <v>Deferred Income Taxes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1906.0366359999998</v>
          </cell>
          <cell r="M172">
            <v>1724.1079999999997</v>
          </cell>
          <cell r="N172">
            <v>2906.095767377823</v>
          </cell>
          <cell r="O172">
            <v>4425.9887690671385</v>
          </cell>
          <cell r="P172">
            <v>6309.9534921544564</v>
          </cell>
          <cell r="Q172">
            <v>8657.0209008811253</v>
          </cell>
          <cell r="R172">
            <v>11571.79907040509</v>
          </cell>
          <cell r="S172">
            <v>15144.717457319155</v>
          </cell>
          <cell r="T172">
            <v>19407.948890678075</v>
          </cell>
          <cell r="U172">
            <v>24085.495791236583</v>
          </cell>
          <cell r="V172">
            <v>29407.212864683002</v>
          </cell>
          <cell r="W172">
            <v>33354.146887687559</v>
          </cell>
        </row>
        <row r="173">
          <cell r="C173" t="str">
            <v>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</row>
        <row r="174">
          <cell r="A174" t="str">
            <v>Adjusted Equity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32040.778156</v>
          </cell>
          <cell r="K174">
            <v>26365.297856000001</v>
          </cell>
          <cell r="L174">
            <v>30563.811537000001</v>
          </cell>
          <cell r="M174">
            <v>34130.164100000002</v>
          </cell>
          <cell r="N174">
            <v>40889.464516300206</v>
          </cell>
          <cell r="O174">
            <v>50509.17947830099</v>
          </cell>
          <cell r="P174">
            <v>64809.642577817038</v>
          </cell>
          <cell r="Q174">
            <v>82872.052190282426</v>
          </cell>
          <cell r="R174">
            <v>105546.18654513515</v>
          </cell>
          <cell r="S174">
            <v>133566.56155409498</v>
          </cell>
          <cell r="T174">
            <v>167194.47310160549</v>
          </cell>
          <cell r="U174">
            <v>204187.91248304097</v>
          </cell>
          <cell r="V174">
            <v>246414.01712774931</v>
          </cell>
          <cell r="W174">
            <v>268957.56649756851</v>
          </cell>
        </row>
        <row r="175">
          <cell r="A175" t="str">
            <v>Interest Bearing Debt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4956.7208810000002</v>
          </cell>
          <cell r="K175">
            <v>5137.1423320000004</v>
          </cell>
          <cell r="L175">
            <v>6260.9896399999998</v>
          </cell>
          <cell r="M175">
            <v>2512.262999999999</v>
          </cell>
          <cell r="N175">
            <v>4192.7155999999977</v>
          </cell>
          <cell r="O175">
            <v>6209.2587199999962</v>
          </cell>
          <cell r="P175">
            <v>8629.1104639999958</v>
          </cell>
          <cell r="Q175">
            <v>11532.932556799995</v>
          </cell>
          <cell r="R175">
            <v>15017.519068159992</v>
          </cell>
          <cell r="S175">
            <v>19199.022881791989</v>
          </cell>
          <cell r="T175">
            <v>24216.827458150387</v>
          </cell>
          <cell r="U175">
            <v>30238.192949780459</v>
          </cell>
          <cell r="V175">
            <v>0</v>
          </cell>
          <cell r="W175">
            <v>0</v>
          </cell>
        </row>
        <row r="176">
          <cell r="A176" t="str">
            <v>Value of Operating Leases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A177" t="str">
            <v>Retirement Rel Liab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-</v>
          </cell>
          <cell r="D178" t="str">
            <v>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</row>
        <row r="179">
          <cell r="A179" t="str">
            <v>Total Investor Funds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36997.499037000001</v>
          </cell>
          <cell r="K179">
            <v>31502.440188</v>
          </cell>
          <cell r="L179">
            <v>36824.801177000001</v>
          </cell>
          <cell r="M179">
            <v>36642.427100000001</v>
          </cell>
          <cell r="N179">
            <v>45082.180116300202</v>
          </cell>
          <cell r="O179">
            <v>56718.438198300988</v>
          </cell>
          <cell r="P179">
            <v>73438.753041817035</v>
          </cell>
          <cell r="Q179">
            <v>94404.984747082417</v>
          </cell>
          <cell r="R179">
            <v>120563.70561329514</v>
          </cell>
          <cell r="S179">
            <v>152765.58443588697</v>
          </cell>
          <cell r="T179">
            <v>191411.30055975588</v>
          </cell>
          <cell r="U179">
            <v>234426.10543282144</v>
          </cell>
          <cell r="V179">
            <v>246414.01712774931</v>
          </cell>
          <cell r="W179">
            <v>268957.56649756851</v>
          </cell>
        </row>
        <row r="180">
          <cell r="C180" t="str">
            <v>=</v>
          </cell>
          <cell r="D180" t="str">
            <v>=</v>
          </cell>
          <cell r="E180" t="str">
            <v>=</v>
          </cell>
          <cell r="F180" t="str">
            <v>=</v>
          </cell>
          <cell r="G180" t="str">
            <v>=</v>
          </cell>
          <cell r="H180" t="str">
            <v>=</v>
          </cell>
          <cell r="I180" t="str">
            <v>=</v>
          </cell>
          <cell r="J180" t="str">
            <v>=</v>
          </cell>
          <cell r="K180" t="str">
            <v>=</v>
          </cell>
          <cell r="L180" t="str">
            <v>=</v>
          </cell>
          <cell r="M180" t="str">
            <v>=</v>
          </cell>
          <cell r="N180" t="str">
            <v>=</v>
          </cell>
          <cell r="O180" t="str">
            <v>=</v>
          </cell>
          <cell r="P180" t="str">
            <v>=</v>
          </cell>
          <cell r="Q180" t="str">
            <v>=</v>
          </cell>
          <cell r="R180" t="str">
            <v>=</v>
          </cell>
          <cell r="S180" t="str">
            <v>=</v>
          </cell>
          <cell r="T180" t="str">
            <v>=</v>
          </cell>
          <cell r="U180" t="str">
            <v>=</v>
          </cell>
          <cell r="V180" t="str">
            <v>=</v>
          </cell>
          <cell r="W180" t="str">
            <v>=</v>
          </cell>
        </row>
        <row r="181">
          <cell r="C181" t="str">
            <v>|::</v>
          </cell>
          <cell r="M181" t="str">
            <v>|::</v>
          </cell>
        </row>
        <row r="182">
          <cell r="A182" t="str">
            <v>Free Cash Flow</v>
          </cell>
        </row>
        <row r="183">
          <cell r="A183" t="str">
            <v>-</v>
          </cell>
          <cell r="B183" t="str">
            <v>-</v>
          </cell>
        </row>
        <row r="184">
          <cell r="A184" t="str">
            <v>EBIT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7994.1079659999959</v>
          </cell>
          <cell r="K184">
            <v>3485.6180503960063</v>
          </cell>
          <cell r="L184">
            <v>5679.3730590000005</v>
          </cell>
          <cell r="M184">
            <v>8699.5926019999988</v>
          </cell>
          <cell r="N184">
            <v>10722.712392966005</v>
          </cell>
          <cell r="O184">
            <v>15763.313297260323</v>
          </cell>
          <cell r="P184">
            <v>19542.023876154122</v>
          </cell>
          <cell r="Q184">
            <v>24348.577425142888</v>
          </cell>
          <cell r="R184">
            <v>30240.86141494492</v>
          </cell>
          <cell r="S184">
            <v>37071.71458951672</v>
          </cell>
          <cell r="T184">
            <v>44236.490048759486</v>
          </cell>
          <cell r="U184">
            <v>48536.679838132644</v>
          </cell>
          <cell r="V184">
            <v>55222.537057000431</v>
          </cell>
          <cell r="W184">
            <v>34725.705596292501</v>
          </cell>
        </row>
        <row r="185">
          <cell r="A185" t="str">
            <v>Taxes on EBIT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-2115</v>
          </cell>
          <cell r="K185">
            <v>-270</v>
          </cell>
          <cell r="L185">
            <v>-1836.7953149999998</v>
          </cell>
          <cell r="M185">
            <v>-2501.974283</v>
          </cell>
          <cell r="N185">
            <v>-3363.8221047973652</v>
          </cell>
          <cell r="O185">
            <v>-4945.1090144835362</v>
          </cell>
          <cell r="P185">
            <v>-6130.5283101883097</v>
          </cell>
          <cell r="Q185">
            <v>-7638.392224041575</v>
          </cell>
          <cell r="R185">
            <v>-9486.8606344823711</v>
          </cell>
          <cell r="S185">
            <v>-11629.76758387729</v>
          </cell>
          <cell r="T185">
            <v>-13877.429293196337</v>
          </cell>
          <cell r="U185">
            <v>-15226.441832020591</v>
          </cell>
          <cell r="V185">
            <v>-17323.862100151604</v>
          </cell>
          <cell r="W185">
            <v>-12848.511070628225</v>
          </cell>
        </row>
        <row r="186">
          <cell r="A186" t="str">
            <v>Change in Def Taxes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1906.0366359999998</v>
          </cell>
          <cell r="M186">
            <v>-181.9286360000001</v>
          </cell>
          <cell r="N186">
            <v>1181.9877673778233</v>
          </cell>
          <cell r="O186">
            <v>1519.8930016893155</v>
          </cell>
          <cell r="P186">
            <v>1883.9647230873179</v>
          </cell>
          <cell r="Q186">
            <v>2347.0674087266689</v>
          </cell>
          <cell r="R186">
            <v>2914.7781695239646</v>
          </cell>
          <cell r="S186">
            <v>3572.9183869140652</v>
          </cell>
          <cell r="T186">
            <v>4263.2314333589202</v>
          </cell>
          <cell r="U186">
            <v>4677.5469005585073</v>
          </cell>
          <cell r="V186">
            <v>5321.7170734464198</v>
          </cell>
          <cell r="W186">
            <v>3946.9340230045564</v>
          </cell>
        </row>
        <row r="187">
          <cell r="D187" t="str">
            <v>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</row>
        <row r="188">
          <cell r="A188" t="str">
            <v>NOPLAT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5879.1079659999959</v>
          </cell>
          <cell r="K188">
            <v>3215.6180503960063</v>
          </cell>
          <cell r="L188">
            <v>5748.6143800000009</v>
          </cell>
          <cell r="M188">
            <v>6015.6896829999987</v>
          </cell>
          <cell r="N188">
            <v>8540.8780555464618</v>
          </cell>
          <cell r="O188">
            <v>12338.097284466103</v>
          </cell>
          <cell r="P188">
            <v>15295.46028905313</v>
          </cell>
          <cell r="Q188">
            <v>19057.252609827985</v>
          </cell>
          <cell r="R188">
            <v>23668.778949986514</v>
          </cell>
          <cell r="S188">
            <v>29014.865392553493</v>
          </cell>
          <cell r="T188">
            <v>34622.292188922074</v>
          </cell>
          <cell r="U188">
            <v>37987.784906670553</v>
          </cell>
          <cell r="V188">
            <v>43220.392030295247</v>
          </cell>
          <cell r="W188">
            <v>25824.128548668832</v>
          </cell>
        </row>
        <row r="189">
          <cell r="A189" t="str">
            <v>Depreciation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1453.067618</v>
          </cell>
          <cell r="K189">
            <v>1772.917551</v>
          </cell>
          <cell r="L189">
            <v>1796.9570819999999</v>
          </cell>
          <cell r="M189">
            <v>1711.5650000000001</v>
          </cell>
          <cell r="N189">
            <v>1925.1063403199998</v>
          </cell>
          <cell r="O189">
            <v>1974.7977603955951</v>
          </cell>
          <cell r="P189">
            <v>2014.353444127654</v>
          </cell>
          <cell r="Q189">
            <v>2472.5799155506079</v>
          </cell>
          <cell r="R189">
            <v>2660.2577456564513</v>
          </cell>
          <cell r="S189">
            <v>2854.8400174313565</v>
          </cell>
          <cell r="T189">
            <v>3049.3165927197897</v>
          </cell>
          <cell r="U189">
            <v>3244.2742365938625</v>
          </cell>
          <cell r="V189">
            <v>3443.706014451564</v>
          </cell>
          <cell r="W189">
            <v>1269.0980611651394</v>
          </cell>
        </row>
        <row r="190">
          <cell r="D190" t="str">
            <v>-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</row>
        <row r="191">
          <cell r="A191" t="str">
            <v>Gross Cash Flow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7332.175583999996</v>
          </cell>
          <cell r="K191">
            <v>4988.5356013960063</v>
          </cell>
          <cell r="L191">
            <v>7545.5714620000008</v>
          </cell>
          <cell r="M191">
            <v>7727.2546829999992</v>
          </cell>
          <cell r="N191">
            <v>10465.984395866462</v>
          </cell>
          <cell r="O191">
            <v>14312.895044861698</v>
          </cell>
          <cell r="P191">
            <v>17309.813733180785</v>
          </cell>
          <cell r="Q191">
            <v>21529.832525378592</v>
          </cell>
          <cell r="R191">
            <v>26329.036695642964</v>
          </cell>
          <cell r="S191">
            <v>31869.70540998485</v>
          </cell>
          <cell r="T191">
            <v>37671.608781641866</v>
          </cell>
          <cell r="U191">
            <v>41232.059143264414</v>
          </cell>
          <cell r="V191">
            <v>46664.09804474681</v>
          </cell>
          <cell r="W191">
            <v>27093.226609833971</v>
          </cell>
        </row>
        <row r="192">
          <cell r="D192" t="str">
            <v>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</row>
        <row r="193">
          <cell r="A193" t="str">
            <v>Increase in Working Capital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6327.0522139999957</v>
          </cell>
          <cell r="K193">
            <v>-454.16214999999647</v>
          </cell>
          <cell r="L193">
            <v>-2520.0728639999979</v>
          </cell>
          <cell r="M193">
            <v>-1207.1102000000064</v>
          </cell>
          <cell r="N193">
            <v>-1365.5254317119361</v>
          </cell>
          <cell r="O193">
            <v>909.29873063522609</v>
          </cell>
          <cell r="P193">
            <v>2443.9436466709158</v>
          </cell>
          <cell r="Q193">
            <v>316.40479912568844</v>
          </cell>
          <cell r="R193">
            <v>1485.9504919621759</v>
          </cell>
          <cell r="S193">
            <v>3077.0688961218184</v>
          </cell>
          <cell r="T193">
            <v>-1544.461325983495</v>
          </cell>
          <cell r="U193">
            <v>-6219.8501792551251</v>
          </cell>
          <cell r="V193">
            <v>-4764.7616660438653</v>
          </cell>
          <cell r="W193">
            <v>9962.0774943824945</v>
          </cell>
        </row>
        <row r="194">
          <cell r="A194" t="str">
            <v>Capital Expenditures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11541.106962000002</v>
          </cell>
          <cell r="K194">
            <v>4472.4646379999976</v>
          </cell>
          <cell r="L194">
            <v>2477.7861760000042</v>
          </cell>
          <cell r="M194">
            <v>-11756.850525000002</v>
          </cell>
          <cell r="N194">
            <v>16045.597225290006</v>
          </cell>
          <cell r="O194">
            <v>2336.5219738455926</v>
          </cell>
          <cell r="P194">
            <v>2336.4082113476588</v>
          </cell>
          <cell r="Q194">
            <v>2333.4735752306128</v>
          </cell>
          <cell r="R194">
            <v>2432.1514053364526</v>
          </cell>
          <cell r="S194">
            <v>2430.733677111356</v>
          </cell>
          <cell r="T194">
            <v>2429.2102523997892</v>
          </cell>
          <cell r="U194">
            <v>2487.5678962738652</v>
          </cell>
          <cell r="V194">
            <v>2525.7996741315678</v>
          </cell>
          <cell r="W194">
            <v>31051.802123577345</v>
          </cell>
        </row>
        <row r="195">
          <cell r="A195" t="str">
            <v>Incr in Other Assets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1058.800857</v>
          </cell>
          <cell r="K195">
            <v>-62.589824000000021</v>
          </cell>
          <cell r="L195">
            <v>-653.60593199999994</v>
          </cell>
          <cell r="M195">
            <v>-20.787101000000007</v>
          </cell>
          <cell r="N195">
            <v>991.98850646705091</v>
          </cell>
          <cell r="O195">
            <v>-946.6853544059727</v>
          </cell>
          <cell r="P195">
            <v>24.489658508636978</v>
          </cell>
          <cell r="Q195">
            <v>187.17291209832086</v>
          </cell>
          <cell r="R195">
            <v>-86.777568141166796</v>
          </cell>
          <cell r="S195">
            <v>-13.137527390361186</v>
          </cell>
          <cell r="T195">
            <v>-18.005447584558738</v>
          </cell>
          <cell r="U195">
            <v>-43.703624817324055</v>
          </cell>
          <cell r="V195">
            <v>-23.523192227099855</v>
          </cell>
          <cell r="W195">
            <v>47.236363500903053</v>
          </cell>
        </row>
        <row r="196">
          <cell r="A196" t="str">
            <v>Inv in Operating Leases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</row>
        <row r="197">
          <cell r="D197" t="str">
            <v>-</v>
          </cell>
          <cell r="E197" t="str">
            <v>-</v>
          </cell>
          <cell r="F197" t="str">
            <v>-</v>
          </cell>
          <cell r="G197" t="str">
            <v>-</v>
          </cell>
          <cell r="H197" t="str">
            <v>-</v>
          </cell>
          <cell r="I197" t="str">
            <v>-</v>
          </cell>
          <cell r="J197" t="str">
            <v>-</v>
          </cell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 t="str">
            <v>-</v>
          </cell>
          <cell r="R197" t="str">
            <v>-</v>
          </cell>
          <cell r="S197" t="str">
            <v>-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</row>
        <row r="198">
          <cell r="A198" t="str">
            <v>Gross Investment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18926.960032999996</v>
          </cell>
          <cell r="K198">
            <v>3955.712664000001</v>
          </cell>
          <cell r="L198">
            <v>-695.89261999999371</v>
          </cell>
          <cell r="M198">
            <v>-12984.747826000008</v>
          </cell>
          <cell r="N198">
            <v>15672.060300045121</v>
          </cell>
          <cell r="O198">
            <v>2299.135350074846</v>
          </cell>
          <cell r="P198">
            <v>4804.8415165272118</v>
          </cell>
          <cell r="Q198">
            <v>2837.0512864546222</v>
          </cell>
          <cell r="R198">
            <v>3831.3243291574618</v>
          </cell>
          <cell r="S198">
            <v>5494.665045842813</v>
          </cell>
          <cell r="T198">
            <v>866.74347883173539</v>
          </cell>
          <cell r="U198">
            <v>-3775.9859077985839</v>
          </cell>
          <cell r="V198">
            <v>-2262.4851841393975</v>
          </cell>
          <cell r="W198">
            <v>41061.115981460745</v>
          </cell>
        </row>
        <row r="199">
          <cell r="D199" t="str">
            <v>-</v>
          </cell>
          <cell r="E199" t="str">
            <v>-</v>
          </cell>
          <cell r="F199" t="str">
            <v>-</v>
          </cell>
          <cell r="G199" t="str">
            <v>-</v>
          </cell>
          <cell r="H199" t="str">
            <v>-</v>
          </cell>
          <cell r="I199" t="str">
            <v>-</v>
          </cell>
          <cell r="J199" t="str">
            <v>-</v>
          </cell>
          <cell r="K199" t="str">
            <v>-</v>
          </cell>
          <cell r="L199" t="str">
            <v>-</v>
          </cell>
          <cell r="M199" t="str">
            <v>-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</row>
        <row r="200">
          <cell r="A200" t="str">
            <v>Free Cash Flow Before Goodwill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-11594.784448999999</v>
          </cell>
          <cell r="K200">
            <v>1032.8229373960053</v>
          </cell>
          <cell r="L200">
            <v>8241.464081999995</v>
          </cell>
          <cell r="M200">
            <v>20712.002509000005</v>
          </cell>
          <cell r="N200">
            <v>-5206.0759041786587</v>
          </cell>
          <cell r="O200">
            <v>12013.759694786851</v>
          </cell>
          <cell r="P200">
            <v>12504.972216653572</v>
          </cell>
          <cell r="Q200">
            <v>18692.78123892397</v>
          </cell>
          <cell r="R200">
            <v>22497.712366485503</v>
          </cell>
          <cell r="S200">
            <v>26375.040364142038</v>
          </cell>
          <cell r="T200">
            <v>36804.865302810133</v>
          </cell>
          <cell r="U200">
            <v>45008.045051062996</v>
          </cell>
          <cell r="V200">
            <v>48926.583228886208</v>
          </cell>
          <cell r="W200">
            <v>-13967.889371626774</v>
          </cell>
        </row>
        <row r="201">
          <cell r="A201" t="str">
            <v>Investment in Goodwill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-1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</row>
        <row r="202">
          <cell r="D202" t="str">
            <v>-</v>
          </cell>
          <cell r="E202" t="str">
            <v>-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-</v>
          </cell>
          <cell r="J202" t="str">
            <v>-</v>
          </cell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-</v>
          </cell>
        </row>
        <row r="203">
          <cell r="A203" t="str">
            <v>Free Cash Flow After Goodwill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-11594.784448999999</v>
          </cell>
          <cell r="K203">
            <v>1032.8229373960053</v>
          </cell>
          <cell r="L203">
            <v>8241.464081999995</v>
          </cell>
          <cell r="M203">
            <v>20711.002509000005</v>
          </cell>
          <cell r="N203">
            <v>-5206.0759041786587</v>
          </cell>
          <cell r="O203">
            <v>12013.759694786851</v>
          </cell>
          <cell r="P203">
            <v>12504.972216653572</v>
          </cell>
          <cell r="Q203">
            <v>18692.78123892397</v>
          </cell>
          <cell r="R203">
            <v>22497.712366485503</v>
          </cell>
          <cell r="S203">
            <v>26375.040364142038</v>
          </cell>
          <cell r="T203">
            <v>36804.865302810133</v>
          </cell>
          <cell r="U203">
            <v>45008.045051062996</v>
          </cell>
          <cell r="V203">
            <v>48926.583228886208</v>
          </cell>
          <cell r="W203">
            <v>-13967.889371626774</v>
          </cell>
        </row>
        <row r="204">
          <cell r="D204" t="str">
            <v>=</v>
          </cell>
          <cell r="E204" t="str">
            <v>=</v>
          </cell>
          <cell r="F204" t="str">
            <v>=</v>
          </cell>
          <cell r="G204" t="str">
            <v>=</v>
          </cell>
          <cell r="H204" t="str">
            <v>=</v>
          </cell>
          <cell r="I204" t="str">
            <v>=</v>
          </cell>
          <cell r="J204" t="str">
            <v>=</v>
          </cell>
          <cell r="K204" t="str">
            <v>=</v>
          </cell>
          <cell r="L204" t="str">
            <v>=</v>
          </cell>
          <cell r="M204" t="str">
            <v>=</v>
          </cell>
          <cell r="N204" t="str">
            <v>=</v>
          </cell>
          <cell r="O204" t="str">
            <v>=</v>
          </cell>
          <cell r="P204" t="str">
            <v>=</v>
          </cell>
          <cell r="Q204" t="str">
            <v>=</v>
          </cell>
          <cell r="R204" t="str">
            <v>=</v>
          </cell>
          <cell r="S204" t="str">
            <v>=</v>
          </cell>
          <cell r="T204" t="str">
            <v>=</v>
          </cell>
          <cell r="U204" t="str">
            <v>=</v>
          </cell>
          <cell r="V204" t="str">
            <v>=</v>
          </cell>
          <cell r="W204" t="str">
            <v>=</v>
          </cell>
        </row>
        <row r="205">
          <cell r="A205" t="str">
            <v>Non-operating Cash Flow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289.01994200000001</v>
          </cell>
          <cell r="K205">
            <v>-523.61832000000004</v>
          </cell>
          <cell r="L205">
            <v>1402.126886</v>
          </cell>
          <cell r="M205">
            <v>-802.25528100000008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</row>
        <row r="206">
          <cell r="A206" t="str">
            <v>Foreign Currency Translation Effect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</row>
        <row r="207">
          <cell r="D207" t="str">
            <v>-</v>
          </cell>
          <cell r="E207" t="str">
            <v>-</v>
          </cell>
          <cell r="F207" t="str">
            <v>-</v>
          </cell>
          <cell r="G207" t="str">
            <v>-</v>
          </cell>
          <cell r="H207" t="str">
            <v>-</v>
          </cell>
          <cell r="I207" t="str">
            <v>-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</row>
        <row r="208">
          <cell r="A208" t="str">
            <v>Cash Flow Available to Investors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-11305.764506999998</v>
          </cell>
          <cell r="K208">
            <v>509.20461739600523</v>
          </cell>
          <cell r="L208">
            <v>9643.590967999995</v>
          </cell>
          <cell r="M208">
            <v>19908.747228000004</v>
          </cell>
          <cell r="N208">
            <v>-5206.0759041786587</v>
          </cell>
          <cell r="O208">
            <v>12013.759694786851</v>
          </cell>
          <cell r="P208">
            <v>12504.972216653572</v>
          </cell>
          <cell r="Q208">
            <v>18692.78123892397</v>
          </cell>
          <cell r="R208">
            <v>22497.712366485503</v>
          </cell>
          <cell r="S208">
            <v>26375.040364142038</v>
          </cell>
          <cell r="T208">
            <v>36804.865302810133</v>
          </cell>
          <cell r="U208">
            <v>45008.045051062996</v>
          </cell>
          <cell r="V208">
            <v>48926.583228886208</v>
          </cell>
          <cell r="W208">
            <v>-13967.889371626774</v>
          </cell>
        </row>
        <row r="209">
          <cell r="D209" t="str">
            <v>=</v>
          </cell>
          <cell r="E209" t="str">
            <v>=</v>
          </cell>
          <cell r="F209" t="str">
            <v>=</v>
          </cell>
          <cell r="G209" t="str">
            <v>=</v>
          </cell>
          <cell r="H209" t="str">
            <v>=</v>
          </cell>
          <cell r="I209" t="str">
            <v>=</v>
          </cell>
          <cell r="J209" t="str">
            <v>=</v>
          </cell>
          <cell r="K209" t="str">
            <v>=</v>
          </cell>
          <cell r="L209" t="str">
            <v>=</v>
          </cell>
          <cell r="M209" t="str">
            <v>=</v>
          </cell>
          <cell r="N209" t="str">
            <v>=</v>
          </cell>
          <cell r="O209" t="str">
            <v>=</v>
          </cell>
          <cell r="P209" t="str">
            <v>=</v>
          </cell>
          <cell r="Q209" t="str">
            <v>=</v>
          </cell>
          <cell r="R209" t="str">
            <v>=</v>
          </cell>
          <cell r="S209" t="str">
            <v>=</v>
          </cell>
          <cell r="T209" t="str">
            <v>=</v>
          </cell>
          <cell r="U209" t="str">
            <v>=</v>
          </cell>
          <cell r="V209" t="str">
            <v>=</v>
          </cell>
          <cell r="W209" t="str">
            <v>=</v>
          </cell>
        </row>
        <row r="210">
          <cell r="A210" t="str">
            <v>Financing Flow</v>
          </cell>
        </row>
        <row r="211">
          <cell r="A211" t="str">
            <v>-</v>
          </cell>
          <cell r="B211" t="str">
            <v>-</v>
          </cell>
        </row>
        <row r="212">
          <cell r="A212" t="str">
            <v>AT Interest Income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-17.917902965699998</v>
          </cell>
          <cell r="O212">
            <v>-17.237476270799998</v>
          </cell>
          <cell r="P212">
            <v>-17.237476270799998</v>
          </cell>
          <cell r="Q212">
            <v>-17.237476270799998</v>
          </cell>
          <cell r="R212">
            <v>-17.237476270799998</v>
          </cell>
          <cell r="S212">
            <v>-17.237476270799998</v>
          </cell>
          <cell r="T212">
            <v>-17.237476270799998</v>
          </cell>
          <cell r="U212">
            <v>-17.237476270799998</v>
          </cell>
          <cell r="V212">
            <v>-17.237476270799998</v>
          </cell>
          <cell r="W212">
            <v>0</v>
          </cell>
        </row>
        <row r="213">
          <cell r="A213" t="str">
            <v>Incr/(Decr) Excess Mkt Sec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19523.606621999999</v>
          </cell>
          <cell r="K213">
            <v>-7677.8539619999992</v>
          </cell>
          <cell r="L213">
            <v>7814.9076909999985</v>
          </cell>
          <cell r="M213">
            <v>7637.3396490000014</v>
          </cell>
          <cell r="N213">
            <v>7458.7011565751018</v>
          </cell>
          <cell r="O213">
            <v>11311.920492321537</v>
          </cell>
          <cell r="P213">
            <v>13929.826771116459</v>
          </cell>
          <cell r="Q213">
            <v>20601.760334361345</v>
          </cell>
          <cell r="R213">
            <v>24987.654282711737</v>
          </cell>
          <cell r="S213">
            <v>29562.053794180392</v>
          </cell>
          <cell r="T213">
            <v>40828.289237756864</v>
          </cell>
          <cell r="U213">
            <v>50035.065017457964</v>
          </cell>
          <cell r="V213">
            <v>11804.102893518953</v>
          </cell>
          <cell r="W213">
            <v>-17248.46855047642</v>
          </cell>
        </row>
        <row r="214">
          <cell r="A214" t="str">
            <v xml:space="preserve">AT Interest Expense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31.712164999999999</v>
          </cell>
          <cell r="K214">
            <v>73.939009999999996</v>
          </cell>
          <cell r="L214">
            <v>33.817261000000002</v>
          </cell>
          <cell r="M214">
            <v>11.177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</row>
        <row r="215">
          <cell r="A215" t="str">
            <v>Interest on Operating Leases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</row>
        <row r="216">
          <cell r="A216" t="str">
            <v>Interest on Retirement Rel Liab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</row>
        <row r="217">
          <cell r="A217" t="str">
            <v>Decr/(Incr) in Debt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-4956.7208810000002</v>
          </cell>
          <cell r="K217">
            <v>-180.42145100000016</v>
          </cell>
          <cell r="L217">
            <v>-1123.8473079999994</v>
          </cell>
          <cell r="M217">
            <v>-2141.2733599999992</v>
          </cell>
          <cell r="N217">
            <v>-1680.4525999999987</v>
          </cell>
          <cell r="O217">
            <v>-2016.5431199999985</v>
          </cell>
          <cell r="P217">
            <v>-2419.8517439999996</v>
          </cell>
          <cell r="Q217">
            <v>-2903.8220927999992</v>
          </cell>
          <cell r="R217">
            <v>-3484.5865113599975</v>
          </cell>
          <cell r="S217">
            <v>-4181.5038136319963</v>
          </cell>
          <cell r="T217">
            <v>-5017.8045763583978</v>
          </cell>
          <cell r="U217">
            <v>-6021.3654916300729</v>
          </cell>
          <cell r="V217">
            <v>36128.192949780459</v>
          </cell>
          <cell r="W217">
            <v>0</v>
          </cell>
        </row>
        <row r="218">
          <cell r="A218" t="str">
            <v>Decr/(Incr) in Operating Leases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</row>
        <row r="219">
          <cell r="A219" t="str">
            <v>Decr/(Incr) in Ret Rel Liab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</row>
        <row r="220">
          <cell r="A220" t="str">
            <v>Minority Interest(IS and BS)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</row>
        <row r="221">
          <cell r="A221" t="str">
            <v>Common Dividends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1193.90814</v>
          </cell>
          <cell r="K221">
            <v>809.46807999999999</v>
          </cell>
          <cell r="L221">
            <v>2415.0691400000001</v>
          </cell>
          <cell r="M221">
            <v>1416.5691399999998</v>
          </cell>
          <cell r="N221">
            <v>2032.0082412119598</v>
          </cell>
          <cell r="O221">
            <v>2736.6197987361106</v>
          </cell>
          <cell r="P221">
            <v>1013.2346658078864</v>
          </cell>
          <cell r="Q221">
            <v>1013.0804736333855</v>
          </cell>
          <cell r="R221">
            <v>1012.8820714046005</v>
          </cell>
          <cell r="S221">
            <v>1012.7278598644523</v>
          </cell>
          <cell r="T221">
            <v>1012.6181176823625</v>
          </cell>
          <cell r="U221">
            <v>1012.5830015058746</v>
          </cell>
          <cell r="V221">
            <v>1012.5248618577423</v>
          </cell>
          <cell r="W221">
            <v>3281.5791788496413</v>
          </cell>
        </row>
        <row r="222">
          <cell r="A222" t="str">
            <v>Preferred Dividends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-1</v>
          </cell>
          <cell r="N222">
            <v>-1</v>
          </cell>
          <cell r="O222">
            <v>-1</v>
          </cell>
          <cell r="P222">
            <v>-1</v>
          </cell>
          <cell r="Q222">
            <v>-1</v>
          </cell>
          <cell r="R222">
            <v>-1</v>
          </cell>
          <cell r="S222">
            <v>-1</v>
          </cell>
          <cell r="T222">
            <v>-1</v>
          </cell>
          <cell r="U222">
            <v>-1</v>
          </cell>
          <cell r="V222">
            <v>-1</v>
          </cell>
          <cell r="W222">
            <v>-1</v>
          </cell>
        </row>
        <row r="223">
          <cell r="A223" t="str">
            <v>Decr/(Incr) in Preferred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</row>
        <row r="224">
          <cell r="A224" t="str">
            <v>Decr/(Incr) in Common &amp; Treas Stock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-27098.270553000002</v>
          </cell>
          <cell r="K224">
            <v>7484.0729403960058</v>
          </cell>
          <cell r="L224">
            <v>503.34118400000125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</row>
        <row r="225">
          <cell r="D225" t="str">
            <v>-</v>
          </cell>
          <cell r="E225" t="str">
            <v>-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-</v>
          </cell>
          <cell r="J225" t="str">
            <v>-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</row>
        <row r="226">
          <cell r="A226" t="str">
            <v>Total Financing Flow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-11305.764507000004</v>
          </cell>
          <cell r="K226">
            <v>509.20461739600614</v>
          </cell>
          <cell r="L226">
            <v>9643.2879680000005</v>
          </cell>
          <cell r="M226">
            <v>6922.8124290000014</v>
          </cell>
          <cell r="N226">
            <v>7791.3388948213633</v>
          </cell>
          <cell r="O226">
            <v>12013.759694786848</v>
          </cell>
          <cell r="P226">
            <v>12504.972216653545</v>
          </cell>
          <cell r="Q226">
            <v>18692.78123892393</v>
          </cell>
          <cell r="R226">
            <v>22497.712366485543</v>
          </cell>
          <cell r="S226">
            <v>26375.040364142049</v>
          </cell>
          <cell r="T226">
            <v>36804.865302810023</v>
          </cell>
          <cell r="U226">
            <v>45008.045051062967</v>
          </cell>
          <cell r="V226">
            <v>48926.583228886353</v>
          </cell>
          <cell r="W226">
            <v>-13967.889371626779</v>
          </cell>
        </row>
        <row r="227">
          <cell r="D227" t="str">
            <v>=</v>
          </cell>
          <cell r="E227" t="str">
            <v>=</v>
          </cell>
          <cell r="F227" t="str">
            <v>=</v>
          </cell>
          <cell r="G227" t="str">
            <v>=</v>
          </cell>
          <cell r="H227" t="str">
            <v>=</v>
          </cell>
          <cell r="I227" t="str">
            <v>=</v>
          </cell>
          <cell r="J227" t="str">
            <v>=</v>
          </cell>
          <cell r="K227" t="str">
            <v>=</v>
          </cell>
          <cell r="L227" t="str">
            <v>=</v>
          </cell>
          <cell r="M227" t="str">
            <v>=</v>
          </cell>
          <cell r="N227" t="str">
            <v>=</v>
          </cell>
          <cell r="O227" t="str">
            <v>=</v>
          </cell>
          <cell r="P227" t="str">
            <v>=</v>
          </cell>
          <cell r="Q227" t="str">
            <v>=</v>
          </cell>
          <cell r="R227" t="str">
            <v>=</v>
          </cell>
          <cell r="S227" t="str">
            <v>=</v>
          </cell>
          <cell r="T227" t="str">
            <v>=</v>
          </cell>
          <cell r="U227" t="str">
            <v>=</v>
          </cell>
          <cell r="V227" t="str">
            <v>=</v>
          </cell>
          <cell r="W227" t="str">
            <v>=</v>
          </cell>
        </row>
        <row r="228">
          <cell r="A228" t="str">
            <v>Pre-Financing - Financing Flows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9.0949470177292824E-13</v>
          </cell>
          <cell r="L228">
            <v>-0.30299999999442662</v>
          </cell>
          <cell r="M228">
            <v>12985.934799000002</v>
          </cell>
          <cell r="N228">
            <v>12997.414799000022</v>
          </cell>
          <cell r="O228">
            <v>0</v>
          </cell>
          <cell r="P228">
            <v>2.7284841053187847E-11</v>
          </cell>
          <cell r="Q228">
            <v>4.0017766878008842E-11</v>
          </cell>
          <cell r="R228">
            <v>-4.0017766878008842E-11</v>
          </cell>
          <cell r="S228">
            <v>0</v>
          </cell>
          <cell r="T228">
            <v>-1.0913936421275139E-10</v>
          </cell>
          <cell r="U228">
            <v>2.9103830456733704E-11</v>
          </cell>
          <cell r="V228">
            <v>-1.4551915228366852E-10</v>
          </cell>
          <cell r="W228">
            <v>0</v>
          </cell>
        </row>
        <row r="229">
          <cell r="M229" t="str">
            <v>|::</v>
          </cell>
        </row>
        <row r="230">
          <cell r="A230" t="str">
            <v>Economic Profit</v>
          </cell>
        </row>
        <row r="231">
          <cell r="A231" t="str">
            <v>-</v>
          </cell>
          <cell r="B231" t="str">
            <v>-</v>
          </cell>
        </row>
        <row r="232">
          <cell r="A232" t="str">
            <v>Return on Invested Capital</v>
          </cell>
          <cell r="D232" t="e">
            <v>#DIV/0!</v>
          </cell>
          <cell r="E232" t="e">
            <v>#DIV/0!</v>
          </cell>
          <cell r="F232" t="e">
            <v>#DIV/0!</v>
          </cell>
          <cell r="G232" t="e">
            <v>#DIV/0!</v>
          </cell>
          <cell r="H232" t="e">
            <v>#DIV/0!</v>
          </cell>
          <cell r="I232" t="e">
            <v>#DIV/0!</v>
          </cell>
          <cell r="J232" t="e">
            <v>#DIV/0!</v>
          </cell>
          <cell r="K232">
            <v>0.18402414150356364</v>
          </cell>
          <cell r="L232">
            <v>0.29245081969235048</v>
          </cell>
          <cell r="M232">
            <v>0.35048628074819926</v>
          </cell>
          <cell r="N232">
            <v>3.4613136870128889</v>
          </cell>
          <cell r="O232">
            <v>0.76093085168586083</v>
          </cell>
          <cell r="P232">
            <v>0.92482193289724735</v>
          </cell>
          <cell r="Q232">
            <v>0.98592541132239897</v>
          </cell>
          <cell r="R232">
            <v>1.2018405692615985</v>
          </cell>
          <cell r="S232">
            <v>1.3906103190846777</v>
          </cell>
          <cell r="T232">
            <v>1.4729964605887995</v>
          </cell>
          <cell r="U232">
            <v>1.7816160097771792</v>
          </cell>
          <cell r="V232">
            <v>3.0220173848787528</v>
          </cell>
          <cell r="W232">
            <v>3.0043276698186041</v>
          </cell>
        </row>
        <row r="233">
          <cell r="A233" t="str">
            <v>WACC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</row>
        <row r="234">
          <cell r="D234" t="str">
            <v>-</v>
          </cell>
          <cell r="E234" t="str">
            <v>-</v>
          </cell>
          <cell r="F234" t="str">
            <v>-</v>
          </cell>
          <cell r="G234" t="str">
            <v>-</v>
          </cell>
          <cell r="H234" t="str">
            <v>-</v>
          </cell>
          <cell r="I234" t="str">
            <v>-</v>
          </cell>
          <cell r="J234" t="str">
            <v>-</v>
          </cell>
          <cell r="K234" t="str">
            <v>-</v>
          </cell>
          <cell r="L234" t="str">
            <v>-</v>
          </cell>
          <cell r="M234" t="str">
            <v>-</v>
          </cell>
          <cell r="N234" t="str">
            <v>-</v>
          </cell>
          <cell r="O234" t="str">
            <v>-</v>
          </cell>
          <cell r="P234" t="str">
            <v>-</v>
          </cell>
          <cell r="Q234" t="str">
            <v>-</v>
          </cell>
          <cell r="R234" t="str">
            <v>-</v>
          </cell>
          <cell r="S234" t="str">
            <v>-</v>
          </cell>
          <cell r="T234" t="str">
            <v>-</v>
          </cell>
          <cell r="U234" t="str">
            <v>-</v>
          </cell>
          <cell r="V234" t="str">
            <v>-</v>
          </cell>
          <cell r="W234" t="str">
            <v>-</v>
          </cell>
        </row>
        <row r="235">
          <cell r="A235" t="str">
            <v>Spread</v>
          </cell>
          <cell r="D235" t="e">
            <v>#DIV/0!</v>
          </cell>
          <cell r="E235" t="e">
            <v>#DIV/0!</v>
          </cell>
          <cell r="F235" t="e">
            <v>#DIV/0!</v>
          </cell>
          <cell r="G235" t="e">
            <v>#DIV/0!</v>
          </cell>
          <cell r="H235" t="e">
            <v>#DIV/0!</v>
          </cell>
          <cell r="I235" t="e">
            <v>#DIV/0!</v>
          </cell>
          <cell r="J235" t="e">
            <v>#DIV/0!</v>
          </cell>
          <cell r="K235">
            <v>0.18402414150356364</v>
          </cell>
          <cell r="L235">
            <v>0.29245081969235048</v>
          </cell>
          <cell r="M235">
            <v>0.35048628074819926</v>
          </cell>
          <cell r="N235">
            <v>3.4613136870128889</v>
          </cell>
          <cell r="O235">
            <v>0.76093085168586083</v>
          </cell>
          <cell r="P235">
            <v>0.92482193289724735</v>
          </cell>
          <cell r="Q235">
            <v>0.98592541132239897</v>
          </cell>
          <cell r="R235">
            <v>1.2018405692615985</v>
          </cell>
          <cell r="S235">
            <v>1.3906103190846777</v>
          </cell>
          <cell r="T235">
            <v>1.4729964605887995</v>
          </cell>
          <cell r="U235">
            <v>1.7816160097771792</v>
          </cell>
          <cell r="V235">
            <v>3.0220173848787528</v>
          </cell>
          <cell r="W235">
            <v>3.0043276698186041</v>
          </cell>
        </row>
        <row r="236">
          <cell r="A236" t="str">
            <v>Invested Capital (Beg of Year)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17473.892414999995</v>
          </cell>
          <cell r="L236">
            <v>19656.687527999995</v>
          </cell>
          <cell r="M236">
            <v>17163.837826000003</v>
          </cell>
          <cell r="N236">
            <v>2467.5249999999951</v>
          </cell>
          <cell r="O236">
            <v>16214.478959725115</v>
          </cell>
          <cell r="P236">
            <v>16538.816549404368</v>
          </cell>
          <cell r="Q236">
            <v>19329.304621803927</v>
          </cell>
          <cell r="R236">
            <v>19693.775992707939</v>
          </cell>
          <cell r="S236">
            <v>20864.842576208946</v>
          </cell>
          <cell r="T236">
            <v>23504.667604620405</v>
          </cell>
          <cell r="U236">
            <v>21322.094490732354</v>
          </cell>
          <cell r="V236">
            <v>14301.834346339905</v>
          </cell>
          <cell r="W236">
            <v>8595.6431477489423</v>
          </cell>
        </row>
        <row r="237">
          <cell r="D237" t="str">
            <v>-</v>
          </cell>
          <cell r="E237" t="str">
            <v>-</v>
          </cell>
          <cell r="F237" t="str">
            <v>-</v>
          </cell>
          <cell r="G237" t="str">
            <v>-</v>
          </cell>
          <cell r="H237" t="str">
            <v>-</v>
          </cell>
          <cell r="I237" t="str">
            <v>-</v>
          </cell>
          <cell r="J237" t="str">
            <v>-</v>
          </cell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</row>
        <row r="238">
          <cell r="A238" t="str">
            <v>Economic Profit (before Goodwill)</v>
          </cell>
          <cell r="D238" t="e">
            <v>#DIV/0!</v>
          </cell>
          <cell r="E238" t="e">
            <v>#DIV/0!</v>
          </cell>
          <cell r="F238" t="e">
            <v>#DIV/0!</v>
          </cell>
          <cell r="G238" t="e">
            <v>#DIV/0!</v>
          </cell>
          <cell r="H238" t="e">
            <v>#DIV/0!</v>
          </cell>
          <cell r="I238" t="e">
            <v>#DIV/0!</v>
          </cell>
          <cell r="J238" t="e">
            <v>#DIV/0!</v>
          </cell>
          <cell r="K238">
            <v>3215.6180503960063</v>
          </cell>
          <cell r="L238">
            <v>5748.6143800000009</v>
          </cell>
          <cell r="M238">
            <v>6015.6896829999987</v>
          </cell>
          <cell r="N238">
            <v>8540.8780555464618</v>
          </cell>
          <cell r="O238">
            <v>12338.097284466103</v>
          </cell>
          <cell r="P238">
            <v>15295.46028905313</v>
          </cell>
          <cell r="Q238">
            <v>19057.252609827985</v>
          </cell>
          <cell r="R238">
            <v>23668.77894998651</v>
          </cell>
          <cell r="S238">
            <v>29014.865392553493</v>
          </cell>
          <cell r="T238">
            <v>34622.292188922074</v>
          </cell>
          <cell r="U238">
            <v>37987.784906670553</v>
          </cell>
          <cell r="V238">
            <v>43220.392030295247</v>
          </cell>
          <cell r="W238">
            <v>25824.128548668832</v>
          </cell>
        </row>
        <row r="239">
          <cell r="D239" t="str">
            <v>=</v>
          </cell>
          <cell r="E239" t="str">
            <v>=</v>
          </cell>
          <cell r="F239" t="str">
            <v>=</v>
          </cell>
          <cell r="G239" t="str">
            <v>=</v>
          </cell>
          <cell r="H239" t="str">
            <v>=</v>
          </cell>
          <cell r="I239" t="str">
            <v>=</v>
          </cell>
          <cell r="J239" t="str">
            <v>=</v>
          </cell>
          <cell r="K239" t="str">
            <v>=</v>
          </cell>
          <cell r="L239" t="str">
            <v>=</v>
          </cell>
          <cell r="M239" t="str">
            <v>=</v>
          </cell>
          <cell r="N239" t="str">
            <v>=</v>
          </cell>
          <cell r="O239" t="str">
            <v>=</v>
          </cell>
          <cell r="P239" t="str">
            <v>=</v>
          </cell>
          <cell r="Q239" t="str">
            <v>=</v>
          </cell>
          <cell r="R239" t="str">
            <v>=</v>
          </cell>
          <cell r="S239" t="str">
            <v>=</v>
          </cell>
          <cell r="T239" t="str">
            <v>=</v>
          </cell>
          <cell r="U239" t="str">
            <v>=</v>
          </cell>
          <cell r="V239" t="str">
            <v>=</v>
          </cell>
          <cell r="W239" t="str">
            <v>=</v>
          </cell>
        </row>
        <row r="241">
          <cell r="A241" t="str">
            <v>NOPLAT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5879.1079659999959</v>
          </cell>
          <cell r="K241">
            <v>3215.6180503960063</v>
          </cell>
          <cell r="L241">
            <v>5748.6143800000009</v>
          </cell>
          <cell r="M241">
            <v>6015.6896829999987</v>
          </cell>
          <cell r="N241">
            <v>8540.8780555464618</v>
          </cell>
          <cell r="O241">
            <v>12338.097284466103</v>
          </cell>
          <cell r="P241">
            <v>15295.46028905313</v>
          </cell>
          <cell r="Q241">
            <v>19057.252609827985</v>
          </cell>
          <cell r="R241">
            <v>23668.778949986514</v>
          </cell>
          <cell r="S241">
            <v>29014.865392553493</v>
          </cell>
          <cell r="T241">
            <v>34622.292188922074</v>
          </cell>
          <cell r="U241">
            <v>37987.784906670553</v>
          </cell>
          <cell r="V241">
            <v>43220.392030295247</v>
          </cell>
          <cell r="W241">
            <v>25824.128548668832</v>
          </cell>
        </row>
        <row r="242">
          <cell r="A242" t="str">
            <v>Capital Charge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</row>
        <row r="243">
          <cell r="D243" t="str">
            <v>-</v>
          </cell>
          <cell r="E243" t="str">
            <v>-</v>
          </cell>
          <cell r="F243" t="str">
            <v>-</v>
          </cell>
          <cell r="G243" t="str">
            <v>-</v>
          </cell>
          <cell r="H243" t="str">
            <v>-</v>
          </cell>
          <cell r="I243" t="str">
            <v>-</v>
          </cell>
          <cell r="J243" t="str">
            <v>-</v>
          </cell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</row>
        <row r="244">
          <cell r="A244" t="str">
            <v>Economic Profit (before Goodwill)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5879.1079659999959</v>
          </cell>
          <cell r="K244">
            <v>3215.6180503960063</v>
          </cell>
          <cell r="L244">
            <v>5748.6143800000009</v>
          </cell>
          <cell r="M244">
            <v>6015.6896829999987</v>
          </cell>
          <cell r="N244">
            <v>8540.8780555464618</v>
          </cell>
          <cell r="O244">
            <v>12338.097284466103</v>
          </cell>
          <cell r="P244">
            <v>15295.46028905313</v>
          </cell>
          <cell r="Q244">
            <v>19057.252609827985</v>
          </cell>
          <cell r="R244">
            <v>23668.778949986514</v>
          </cell>
          <cell r="S244">
            <v>29014.865392553493</v>
          </cell>
          <cell r="T244">
            <v>34622.292188922074</v>
          </cell>
          <cell r="U244">
            <v>37987.784906670553</v>
          </cell>
          <cell r="V244">
            <v>43220.392030295247</v>
          </cell>
          <cell r="W244">
            <v>25824.128548668832</v>
          </cell>
        </row>
        <row r="245">
          <cell r="D245" t="str">
            <v>=</v>
          </cell>
          <cell r="E245" t="str">
            <v>=</v>
          </cell>
          <cell r="F245" t="str">
            <v>=</v>
          </cell>
          <cell r="G245" t="str">
            <v>=</v>
          </cell>
          <cell r="H245" t="str">
            <v>=</v>
          </cell>
          <cell r="I245" t="str">
            <v>=</v>
          </cell>
          <cell r="J245" t="str">
            <v>=</v>
          </cell>
          <cell r="K245" t="str">
            <v>=</v>
          </cell>
          <cell r="L245" t="str">
            <v>=</v>
          </cell>
          <cell r="M245" t="str">
            <v>=</v>
          </cell>
          <cell r="N245" t="str">
            <v>=</v>
          </cell>
          <cell r="O245" t="str">
            <v>=</v>
          </cell>
          <cell r="P245" t="str">
            <v>=</v>
          </cell>
          <cell r="Q245" t="str">
            <v>=</v>
          </cell>
          <cell r="R245" t="str">
            <v>=</v>
          </cell>
          <cell r="S245" t="str">
            <v>=</v>
          </cell>
          <cell r="T245" t="str">
            <v>=</v>
          </cell>
          <cell r="U245" t="str">
            <v>=</v>
          </cell>
          <cell r="V245" t="str">
            <v>=</v>
          </cell>
          <cell r="W245" t="str">
            <v>=</v>
          </cell>
        </row>
        <row r="246">
          <cell r="M246" t="str">
            <v>|::</v>
          </cell>
        </row>
        <row r="247">
          <cell r="A247" t="str">
            <v xml:space="preserve">Operating Ratios </v>
          </cell>
        </row>
        <row r="248">
          <cell r="A248" t="str">
            <v>and Forecast Assumptions</v>
          </cell>
        </row>
        <row r="249">
          <cell r="A249" t="str">
            <v>-</v>
          </cell>
          <cell r="B249" t="str">
            <v>-</v>
          </cell>
        </row>
        <row r="250">
          <cell r="A250" t="str">
            <v>Operations</v>
          </cell>
        </row>
        <row r="251">
          <cell r="A251" t="str">
            <v xml:space="preserve">  Revenue Growth</v>
          </cell>
          <cell r="D251" t="e">
            <v>#DIV/0!</v>
          </cell>
          <cell r="E251" t="e">
            <v>#DIV/0!</v>
          </cell>
          <cell r="F251" t="e">
            <v>#DIV/0!</v>
          </cell>
          <cell r="G251" t="e">
            <v>#DIV/0!</v>
          </cell>
          <cell r="H251" t="e">
            <v>#DIV/0!</v>
          </cell>
          <cell r="I251" t="e">
            <v>#DIV/0!</v>
          </cell>
          <cell r="J251" t="e">
            <v>#DIV/0!</v>
          </cell>
          <cell r="K251">
            <v>-2.3277976712422155E-2</v>
          </cell>
          <cell r="L251">
            <v>0.19003514327861071</v>
          </cell>
          <cell r="M251">
            <v>0.1542271399818691</v>
          </cell>
          <cell r="N251">
            <v>0.14419935847178089</v>
          </cell>
          <cell r="O251">
            <v>0.29542466381169752</v>
          </cell>
          <cell r="P251">
            <v>0.22885983860679016</v>
          </cell>
          <cell r="Q251">
            <v>0.21193838758398442</v>
          </cell>
          <cell r="R251">
            <v>0.20130960343066229</v>
          </cell>
          <cell r="S251">
            <v>0.19171337234448904</v>
          </cell>
          <cell r="T251">
            <v>0.1621588162461256</v>
          </cell>
          <cell r="U251">
            <v>8.3478020241858131E-2</v>
          </cell>
          <cell r="V251">
            <v>0.12048338237672795</v>
          </cell>
          <cell r="W251">
            <v>0.12</v>
          </cell>
        </row>
        <row r="252">
          <cell r="A252" t="str">
            <v xml:space="preserve">  COGS/Revenues</v>
          </cell>
          <cell r="C252" t="e">
            <v>#DIV/0!</v>
          </cell>
          <cell r="D252" t="e">
            <v>#DIV/0!</v>
          </cell>
          <cell r="E252" t="e">
            <v>#DIV/0!</v>
          </cell>
          <cell r="F252" t="e">
            <v>#DIV/0!</v>
          </cell>
          <cell r="G252" t="e">
            <v>#DIV/0!</v>
          </cell>
          <cell r="H252" t="e">
            <v>#DIV/0!</v>
          </cell>
          <cell r="I252" t="e">
            <v>#DIV/0!</v>
          </cell>
          <cell r="J252">
            <v>0.64034459020485524</v>
          </cell>
          <cell r="K252">
            <v>0.71434118605793828</v>
          </cell>
          <cell r="L252">
            <v>0.6744472536330407</v>
          </cell>
          <cell r="M252">
            <v>0.66167648663816114</v>
          </cell>
          <cell r="N252">
            <v>0.66326777351986999</v>
          </cell>
          <cell r="O252">
            <v>0.66129710453808088</v>
          </cell>
          <cell r="P252">
            <v>0.667620300988927</v>
          </cell>
          <cell r="Q252">
            <v>0.66857849287384319</v>
          </cell>
          <cell r="R252">
            <v>0.66953122868538562</v>
          </cell>
          <cell r="S252">
            <v>0.67068034452648173</v>
          </cell>
          <cell r="T252">
            <v>0.67192456353334806</v>
          </cell>
          <cell r="U252">
            <v>0.67405343718637534</v>
          </cell>
          <cell r="V252">
            <v>0.67564907482073322</v>
          </cell>
          <cell r="W252">
            <v>0.7</v>
          </cell>
        </row>
        <row r="253">
          <cell r="A253" t="str">
            <v xml:space="preserve">  SG&amp;A/Revenues</v>
          </cell>
          <cell r="C253" t="e">
            <v>#DIV/0!</v>
          </cell>
          <cell r="D253" t="e">
            <v>#DIV/0!</v>
          </cell>
          <cell r="E253" t="e">
            <v>#DIV/0!</v>
          </cell>
          <cell r="F253" t="e">
            <v>#DIV/0!</v>
          </cell>
          <cell r="G253" t="e">
            <v>#DIV/0!</v>
          </cell>
          <cell r="H253" t="e">
            <v>#DIV/0!</v>
          </cell>
          <cell r="I253" t="e">
            <v>#DIV/0!</v>
          </cell>
          <cell r="J253">
            <v>0.21942848000981924</v>
          </cell>
          <cell r="K253">
            <v>0.2361158999721284</v>
          </cell>
          <cell r="L253">
            <v>0.19484891454567987</v>
          </cell>
          <cell r="M253">
            <v>0.16624562703792739</v>
          </cell>
          <cell r="N253">
            <v>0.15667433350760165</v>
          </cell>
          <cell r="O253">
            <v>0.13344141319844413</v>
          </cell>
          <cell r="P253">
            <v>0.12169098848298904</v>
          </cell>
          <cell r="Q253">
            <v>0.11264916609684147</v>
          </cell>
          <cell r="R253">
            <v>0.10532908898369979</v>
          </cell>
          <cell r="S253">
            <v>9.8723893753575473E-2</v>
          </cell>
          <cell r="T253">
            <v>9.4774685544813456E-2</v>
          </cell>
          <cell r="U253">
            <v>9.6948664130071638E-2</v>
          </cell>
          <cell r="V253">
            <v>9.6373994855646822E-2</v>
          </cell>
          <cell r="W253">
            <v>0.22</v>
          </cell>
        </row>
        <row r="254">
          <cell r="A254" t="str">
            <v xml:space="preserve">  Other Oper Inc/Exp Growth</v>
          </cell>
          <cell r="C254" t="str">
            <v xml:space="preserve"> </v>
          </cell>
          <cell r="D254" t="e">
            <v>#DIV/0!</v>
          </cell>
          <cell r="E254" t="e">
            <v>#DIV/0!</v>
          </cell>
          <cell r="F254" t="e">
            <v>#DIV/0!</v>
          </cell>
          <cell r="G254" t="e">
            <v>#DIV/0!</v>
          </cell>
          <cell r="H254" t="e">
            <v>#DIV/0!</v>
          </cell>
          <cell r="I254" t="e">
            <v>#DIV/0!</v>
          </cell>
          <cell r="J254" t="e">
            <v>#DIV/0!</v>
          </cell>
          <cell r="K254">
            <v>-0.26336645333438025</v>
          </cell>
          <cell r="L254">
            <v>-0.26299876059486127</v>
          </cell>
          <cell r="M254">
            <v>0.17681348556443632</v>
          </cell>
          <cell r="N254">
            <v>0.25336369694328709</v>
          </cell>
          <cell r="O254">
            <v>0.24686460465486881</v>
          </cell>
          <cell r="P254">
            <v>0.10091135244196026</v>
          </cell>
          <cell r="Q254">
            <v>0.20386002903588718</v>
          </cell>
          <cell r="R254">
            <v>0.1981974119832246</v>
          </cell>
          <cell r="S254">
            <v>0.19188369918703008</v>
          </cell>
          <cell r="T254">
            <v>0.21109321566413231</v>
          </cell>
          <cell r="U254">
            <v>0.19127931542792087</v>
          </cell>
          <cell r="V254">
            <v>0.18053609997162967</v>
          </cell>
          <cell r="W254">
            <v>0.18053609997162967</v>
          </cell>
        </row>
        <row r="255">
          <cell r="A255" t="str">
            <v xml:space="preserve">  Oper Lease Adj/Revenues</v>
          </cell>
          <cell r="C255" t="str">
            <v xml:space="preserve"> </v>
          </cell>
          <cell r="D255" t="e">
            <v>#DIV/0!</v>
          </cell>
          <cell r="E255" t="e">
            <v>#DIV/0!</v>
          </cell>
          <cell r="F255" t="e">
            <v>#DIV/0!</v>
          </cell>
          <cell r="G255" t="e">
            <v>#DIV/0!</v>
          </cell>
          <cell r="H255" t="e">
            <v>#DIV/0!</v>
          </cell>
          <cell r="I255" t="e">
            <v>#DIV/0!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</row>
        <row r="256">
          <cell r="A256" t="str">
            <v xml:space="preserve">  Ret Rel Liab Adj/Revenues</v>
          </cell>
          <cell r="C256" t="str">
            <v xml:space="preserve"> </v>
          </cell>
          <cell r="D256" t="e">
            <v>#DIV/0!</v>
          </cell>
          <cell r="E256" t="e">
            <v>#DIV/0!</v>
          </cell>
          <cell r="F256" t="e">
            <v>#DIV/0!</v>
          </cell>
          <cell r="G256" t="e">
            <v>#DIV/0!</v>
          </cell>
          <cell r="H256" t="e">
            <v>#DIV/0!</v>
          </cell>
          <cell r="I256" t="e">
            <v>#DIV/0!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</row>
        <row r="257">
          <cell r="A257" t="str">
            <v xml:space="preserve">  EBDIT Margin</v>
          </cell>
          <cell r="C257" t="e">
            <v>#DIV/0!</v>
          </cell>
          <cell r="D257" t="e">
            <v>#DIV/0!</v>
          </cell>
          <cell r="E257" t="e">
            <v>#DIV/0!</v>
          </cell>
          <cell r="F257" t="e">
            <v>#DIV/0!</v>
          </cell>
          <cell r="G257" t="e">
            <v>#DIV/0!</v>
          </cell>
          <cell r="H257" t="e">
            <v>#DIV/0!</v>
          </cell>
          <cell r="I257" t="e">
            <v>#DIV/0!</v>
          </cell>
          <cell r="J257">
            <v>0.30502025954387862</v>
          </cell>
          <cell r="K257">
            <v>0.17382832176516461</v>
          </cell>
          <cell r="L257">
            <v>0.20767508775637705</v>
          </cell>
          <cell r="M257">
            <v>0.25055534439743887</v>
          </cell>
          <cell r="N257">
            <v>0.26602263001723447</v>
          </cell>
          <cell r="O257">
            <v>0.28800376042430509</v>
          </cell>
          <cell r="P257">
            <v>0.2848158896353799</v>
          </cell>
          <cell r="Q257">
            <v>0.29240541421743038</v>
          </cell>
          <cell r="R257">
            <v>0.29858199685034825</v>
          </cell>
          <cell r="S257">
            <v>0.30404857305667443</v>
          </cell>
          <cell r="T257">
            <v>0.30984640048178064</v>
          </cell>
          <cell r="U257">
            <v>0.3131595035367814</v>
          </cell>
          <cell r="V257">
            <v>0.31664920723863654</v>
          </cell>
          <cell r="W257">
            <v>0.17346502139719469</v>
          </cell>
        </row>
        <row r="258">
          <cell r="A258" t="str">
            <v xml:space="preserve">  Depreciation/Revenues</v>
          </cell>
          <cell r="C258" t="e">
            <v>#DIV/0!</v>
          </cell>
          <cell r="D258" t="e">
            <v>#DIV/0!</v>
          </cell>
          <cell r="E258" t="e">
            <v>#DIV/0!</v>
          </cell>
          <cell r="F258" t="e">
            <v>#DIV/0!</v>
          </cell>
          <cell r="G258" t="e">
            <v>#DIV/0!</v>
          </cell>
          <cell r="H258" t="e">
            <v>#DIV/0!</v>
          </cell>
          <cell r="I258" t="e">
            <v>#DIV/0!</v>
          </cell>
          <cell r="J258">
            <v>4.6915086740613461E-2</v>
          </cell>
          <cell r="K258">
            <v>5.860629381999824E-2</v>
          </cell>
          <cell r="L258">
            <v>4.9915294357089197E-2</v>
          </cell>
          <cell r="M258">
            <v>4.1190593248845012E-2</v>
          </cell>
          <cell r="N258">
            <v>4.049092278394207E-2</v>
          </cell>
          <cell r="O258">
            <v>3.2063683625768606E-2</v>
          </cell>
          <cell r="P258">
            <v>2.6614855534631634E-2</v>
          </cell>
          <cell r="Q258">
            <v>2.6956172890247869E-2</v>
          </cell>
          <cell r="R258">
            <v>2.4142189995344548E-2</v>
          </cell>
          <cell r="S258">
            <v>2.1740168721045696E-2</v>
          </cell>
          <cell r="T258">
            <v>1.9981043727290367E-2</v>
          </cell>
          <cell r="U258">
            <v>1.962063711307294E-2</v>
          </cell>
          <cell r="V258">
            <v>1.8587295220369112E-2</v>
          </cell>
          <cell r="W258">
            <v>6.115997309782191E-3</v>
          </cell>
        </row>
        <row r="259">
          <cell r="A259" t="str">
            <v xml:space="preserve">  Operating Margin</v>
          </cell>
          <cell r="C259" t="e">
            <v>#DIV/0!</v>
          </cell>
          <cell r="D259" t="e">
            <v>#DIV/0!</v>
          </cell>
          <cell r="E259" t="e">
            <v>#DIV/0!</v>
          </cell>
          <cell r="F259" t="e">
            <v>#DIV/0!</v>
          </cell>
          <cell r="G259" t="e">
            <v>#DIV/0!</v>
          </cell>
          <cell r="H259" t="e">
            <v>#DIV/0!</v>
          </cell>
          <cell r="I259" t="e">
            <v>#DIV/0!</v>
          </cell>
          <cell r="J259">
            <v>0.25810517280326517</v>
          </cell>
          <cell r="K259">
            <v>0.11522202794516637</v>
          </cell>
          <cell r="L259">
            <v>0.15775979339928786</v>
          </cell>
          <cell r="M259">
            <v>0.20936475114859388</v>
          </cell>
          <cell r="N259">
            <v>0.22553170723329241</v>
          </cell>
          <cell r="O259">
            <v>0.25594007679853648</v>
          </cell>
          <cell r="P259">
            <v>0.25820103410074829</v>
          </cell>
          <cell r="Q259">
            <v>0.26544924132718251</v>
          </cell>
          <cell r="R259">
            <v>0.27443980685500369</v>
          </cell>
          <cell r="S259">
            <v>0.28230840433562876</v>
          </cell>
          <cell r="T259">
            <v>0.28986535675449027</v>
          </cell>
          <cell r="U259">
            <v>0.29353886642370847</v>
          </cell>
          <cell r="V259">
            <v>0.29806191201826743</v>
          </cell>
          <cell r="W259">
            <v>0.16734902408741251</v>
          </cell>
        </row>
        <row r="261">
          <cell r="A261" t="str">
            <v>Working Capital/Revenues</v>
          </cell>
        </row>
        <row r="262">
          <cell r="A262" t="str">
            <v xml:space="preserve">  Operating Cash</v>
          </cell>
          <cell r="C262" t="e">
            <v>#DIV/0!</v>
          </cell>
          <cell r="D262" t="e">
            <v>#DIV/0!</v>
          </cell>
          <cell r="E262" t="e">
            <v>#DIV/0!</v>
          </cell>
          <cell r="F262" t="e">
            <v>#DIV/0!</v>
          </cell>
          <cell r="G262" t="e">
            <v>#DIV/0!</v>
          </cell>
          <cell r="H262" t="e">
            <v>#DIV/0!</v>
          </cell>
          <cell r="I262" t="e">
            <v>#DIV/0!</v>
          </cell>
          <cell r="J262">
            <v>1.1618141033460686E-2</v>
          </cell>
          <cell r="K262">
            <v>7.0560672645702824E-3</v>
          </cell>
          <cell r="L262">
            <v>7.0002493751833445E-3</v>
          </cell>
          <cell r="M262">
            <v>7.2259491026820232E-3</v>
          </cell>
          <cell r="N262">
            <v>5.3005450460522586E-3</v>
          </cell>
          <cell r="O262">
            <v>4.0917431898013822E-3</v>
          </cell>
          <cell r="P262">
            <v>3.3297069863072121E-3</v>
          </cell>
          <cell r="Q262">
            <v>2.7474226581311843E-3</v>
          </cell>
          <cell r="R262">
            <v>2.2870229708354789E-3</v>
          </cell>
          <cell r="S262">
            <v>1.9191048988031064E-3</v>
          </cell>
          <cell r="T262">
            <v>1.6513275741451435E-3</v>
          </cell>
          <cell r="U262">
            <v>1.5240988218446073E-3</v>
          </cell>
          <cell r="V262">
            <v>1.3602154621978821E-3</v>
          </cell>
          <cell r="W262">
            <v>1.3602154621978821E-3</v>
          </cell>
        </row>
        <row r="263">
          <cell r="A263" t="str">
            <v xml:space="preserve">  Accounts Receivable</v>
          </cell>
          <cell r="C263" t="e">
            <v>#DIV/0!</v>
          </cell>
          <cell r="D263" t="e">
            <v>#DIV/0!</v>
          </cell>
          <cell r="E263" t="e">
            <v>#DIV/0!</v>
          </cell>
          <cell r="F263" t="e">
            <v>#DIV/0!</v>
          </cell>
          <cell r="G263" t="e">
            <v>#DIV/0!</v>
          </cell>
          <cell r="H263" t="e">
            <v>#DIV/0!</v>
          </cell>
          <cell r="I263" t="e">
            <v>#DIV/0!</v>
          </cell>
          <cell r="J263">
            <v>5.9988672452924365E-2</v>
          </cell>
          <cell r="K263">
            <v>3.9905010537863231E-2</v>
          </cell>
          <cell r="L263">
            <v>5.5045783063520197E-2</v>
          </cell>
          <cell r="M263">
            <v>4.0199890610217809E-2</v>
          </cell>
          <cell r="N263">
            <v>4.8541200405683077E-2</v>
          </cell>
          <cell r="O263">
            <v>4.8055093963852213E-2</v>
          </cell>
          <cell r="P263">
            <v>4.7986443829618135E-2</v>
          </cell>
          <cell r="Q263">
            <v>4.7986443829618142E-2</v>
          </cell>
          <cell r="R263">
            <v>4.7986443829618135E-2</v>
          </cell>
          <cell r="S263">
            <v>7.4978818483778339E-2</v>
          </cell>
          <cell r="T263">
            <v>7.4978818483778339E-2</v>
          </cell>
          <cell r="U263">
            <v>7.4978818483778339E-2</v>
          </cell>
          <cell r="V263">
            <v>7.4978818483778339E-2</v>
          </cell>
          <cell r="W263">
            <v>0.1</v>
          </cell>
        </row>
        <row r="264">
          <cell r="A264" t="str">
            <v xml:space="preserve">  Inventories</v>
          </cell>
          <cell r="C264" t="e">
            <v>#DIV/0!</v>
          </cell>
          <cell r="D264" t="e">
            <v>#DIV/0!</v>
          </cell>
          <cell r="E264" t="e">
            <v>#DIV/0!</v>
          </cell>
          <cell r="F264" t="e">
            <v>#DIV/0!</v>
          </cell>
          <cell r="G264" t="e">
            <v>#DIV/0!</v>
          </cell>
          <cell r="H264" t="e">
            <v>#DIV/0!</v>
          </cell>
          <cell r="I264" t="e">
            <v>#DIV/0!</v>
          </cell>
          <cell r="J264">
            <v>8.4309562737262492E-2</v>
          </cell>
          <cell r="K264">
            <v>8.3777644021151093E-2</v>
          </cell>
          <cell r="L264">
            <v>4.9749237845271424E-2</v>
          </cell>
          <cell r="M264">
            <v>5.0052840602645428E-2</v>
          </cell>
          <cell r="N264">
            <v>5.1575025431038264E-2</v>
          </cell>
          <cell r="O264">
            <v>5.1058537336592977E-2</v>
          </cell>
          <cell r="P264">
            <v>5.0985596568969269E-2</v>
          </cell>
          <cell r="Q264">
            <v>5.0985596568969276E-2</v>
          </cell>
          <cell r="R264">
            <v>7.4978818483778326E-2</v>
          </cell>
          <cell r="S264">
            <v>7.4978818483778339E-2</v>
          </cell>
          <cell r="T264">
            <v>7.4978818483778339E-2</v>
          </cell>
          <cell r="U264">
            <v>7.4978818483778339E-2</v>
          </cell>
          <cell r="V264">
            <v>7.4978818483778339E-2</v>
          </cell>
          <cell r="W264">
            <v>0.1</v>
          </cell>
        </row>
        <row r="265">
          <cell r="A265" t="str">
            <v xml:space="preserve">  Other Current Assets</v>
          </cell>
          <cell r="C265" t="e">
            <v>#DIV/0!</v>
          </cell>
          <cell r="D265" t="e">
            <v>#DIV/0!</v>
          </cell>
          <cell r="E265" t="e">
            <v>#DIV/0!</v>
          </cell>
          <cell r="F265" t="e">
            <v>#DIV/0!</v>
          </cell>
          <cell r="G265" t="e">
            <v>#DIV/0!</v>
          </cell>
          <cell r="H265" t="e">
            <v>#DIV/0!</v>
          </cell>
          <cell r="I265" t="e">
            <v>#DIV/0!</v>
          </cell>
          <cell r="J265">
            <v>0.6103748251847273</v>
          </cell>
          <cell r="K265">
            <v>0.55076274677438297</v>
          </cell>
          <cell r="L265">
            <v>0.44092881433904596</v>
          </cell>
          <cell r="M265">
            <v>0.42117583450861851</v>
          </cell>
          <cell r="N265">
            <v>0.4</v>
          </cell>
          <cell r="O265">
            <v>0.4</v>
          </cell>
          <cell r="P265">
            <v>0.4</v>
          </cell>
          <cell r="Q265">
            <v>0.4</v>
          </cell>
          <cell r="R265">
            <v>0.4</v>
          </cell>
          <cell r="S265">
            <v>0.4</v>
          </cell>
          <cell r="T265">
            <v>0.4</v>
          </cell>
          <cell r="U265">
            <v>0.4</v>
          </cell>
          <cell r="V265">
            <v>0.4</v>
          </cell>
          <cell r="W265">
            <v>0.4</v>
          </cell>
        </row>
        <row r="266">
          <cell r="A266" t="str">
            <v xml:space="preserve">  Accounts Payable</v>
          </cell>
          <cell r="C266" t="e">
            <v>#DIV/0!</v>
          </cell>
          <cell r="D266" t="e">
            <v>#DIV/0!</v>
          </cell>
          <cell r="E266" t="e">
            <v>#DIV/0!</v>
          </cell>
          <cell r="F266" t="e">
            <v>#DIV/0!</v>
          </cell>
          <cell r="G266" t="e">
            <v>#DIV/0!</v>
          </cell>
          <cell r="H266" t="e">
            <v>#DIV/0!</v>
          </cell>
          <cell r="I266" t="e">
            <v>#DIV/0!</v>
          </cell>
          <cell r="J266">
            <v>0.11526157621653263</v>
          </cell>
          <cell r="K266">
            <v>0.11677297722033762</v>
          </cell>
          <cell r="L266">
            <v>0.11337405911394771</v>
          </cell>
          <cell r="M266">
            <v>9.9513079014804634E-2</v>
          </cell>
          <cell r="N266">
            <v>0.10618387588743172</v>
          </cell>
          <cell r="O266">
            <v>0.10512051804592672</v>
          </cell>
          <cell r="P266">
            <v>0.10497034587728968</v>
          </cell>
          <cell r="Q266">
            <v>0.10497034587728968</v>
          </cell>
          <cell r="R266">
            <v>0.11396780409534306</v>
          </cell>
          <cell r="S266">
            <v>0.11396780409534309</v>
          </cell>
          <cell r="T266">
            <v>0.11396780409534307</v>
          </cell>
          <cell r="U266">
            <v>0.11396780409534306</v>
          </cell>
          <cell r="V266">
            <v>0.11396780409534307</v>
          </cell>
          <cell r="W266">
            <v>0.11396780409534307</v>
          </cell>
        </row>
        <row r="267">
          <cell r="A267" t="str">
            <v xml:space="preserve">  Other Current Liabilities</v>
          </cell>
          <cell r="C267" t="e">
            <v>#DIV/0!</v>
          </cell>
          <cell r="D267" t="e">
            <v>#DIV/0!</v>
          </cell>
          <cell r="E267" t="e">
            <v>#DIV/0!</v>
          </cell>
          <cell r="F267" t="e">
            <v>#DIV/0!</v>
          </cell>
          <cell r="G267" t="e">
            <v>#DIV/0!</v>
          </cell>
          <cell r="H267" t="e">
            <v>#DIV/0!</v>
          </cell>
          <cell r="I267" t="e">
            <v>#DIV/0!</v>
          </cell>
          <cell r="J267">
            <v>0.44674855818908105</v>
          </cell>
          <cell r="K267">
            <v>0.37059181510117495</v>
          </cell>
          <cell r="L267">
            <v>0.34621655051408629</v>
          </cell>
          <cell r="M267">
            <v>0.36750276344330851</v>
          </cell>
          <cell r="N267">
            <v>0.38282327076972356</v>
          </cell>
          <cell r="O267">
            <v>0.37065371241375672</v>
          </cell>
          <cell r="P267">
            <v>0.34271810536730496</v>
          </cell>
          <cell r="Q267">
            <v>0.34823689226800347</v>
          </cell>
          <cell r="R267">
            <v>0.35741650154053423</v>
          </cell>
          <cell r="S267">
            <v>0.36927432501936541</v>
          </cell>
          <cell r="T267">
            <v>0.38870358416593159</v>
          </cell>
          <cell r="U267">
            <v>0.42996306444136928</v>
          </cell>
          <cell r="V267">
            <v>0.45632876271281192</v>
          </cell>
          <cell r="W267">
            <v>0.45632876271281192</v>
          </cell>
        </row>
        <row r="268">
          <cell r="A268" t="str">
            <v xml:space="preserve">  Net Working Capital</v>
          </cell>
          <cell r="C268" t="e">
            <v>#DIV/0!</v>
          </cell>
          <cell r="D268" t="e">
            <v>#DIV/0!</v>
          </cell>
          <cell r="E268" t="e">
            <v>#DIV/0!</v>
          </cell>
          <cell r="F268" t="e">
            <v>#DIV/0!</v>
          </cell>
          <cell r="G268" t="e">
            <v>#DIV/0!</v>
          </cell>
          <cell r="H268" t="e">
            <v>#DIV/0!</v>
          </cell>
          <cell r="I268" t="e">
            <v>#DIV/0!</v>
          </cell>
          <cell r="J268">
            <v>0.20428106700276091</v>
          </cell>
          <cell r="K268">
            <v>0.19413667627645489</v>
          </cell>
          <cell r="L268">
            <v>9.3133474994986934E-2</v>
          </cell>
          <cell r="M268">
            <v>5.163867236605052E-2</v>
          </cell>
          <cell r="N268">
            <v>1.6409624225618383E-2</v>
          </cell>
          <cell r="O268">
            <v>2.7431144030563185E-2</v>
          </cell>
          <cell r="P268">
            <v>5.4613296140299958E-2</v>
          </cell>
          <cell r="Q268">
            <v>4.8512224911425268E-2</v>
          </cell>
          <cell r="R268">
            <v>5.3867979648354693E-2</v>
          </cell>
          <cell r="S268">
            <v>6.8634612751651128E-2</v>
          </cell>
          <cell r="T268">
            <v>4.8937576280427067E-2</v>
          </cell>
          <cell r="U268">
            <v>7.5508672526886081E-3</v>
          </cell>
          <cell r="V268">
            <v>-1.8978714378400308E-2</v>
          </cell>
          <cell r="W268">
            <v>3.1063648654043059E-2</v>
          </cell>
        </row>
        <row r="270">
          <cell r="A270" t="str">
            <v>Prop Plant Equip</v>
          </cell>
        </row>
        <row r="271">
          <cell r="A271" t="str">
            <v>Input Values:</v>
          </cell>
        </row>
        <row r="272">
          <cell r="A272" t="str">
            <v xml:space="preserve">  CapX/Revs (Input, Mode 1)</v>
          </cell>
          <cell r="N272">
            <v>4.9427746690838395E-2</v>
          </cell>
          <cell r="O272">
            <v>3.8155631949603815E-2</v>
          </cell>
          <cell r="P272">
            <v>3.1049620754847403E-2</v>
          </cell>
          <cell r="Q272">
            <v>2.5619801363619847E-2</v>
          </cell>
          <cell r="R272">
            <v>2.2234073215337477E-2</v>
          </cell>
          <cell r="S272">
            <v>1.8657232293698107E-2</v>
          </cell>
          <cell r="T272">
            <v>1.6053943775053564E-2</v>
          </cell>
          <cell r="U272">
            <v>1.5179912535852073E-2</v>
          </cell>
          <cell r="V272">
            <v>1.3763545033471641E-2</v>
          </cell>
          <cell r="W272">
            <v>0.02</v>
          </cell>
        </row>
        <row r="273">
          <cell r="A273" t="str">
            <v xml:space="preserve">  NPPE/Revs (Input, Mode 2)</v>
          </cell>
          <cell r="N273">
            <v>0.29699746664365523</v>
          </cell>
          <cell r="O273">
            <v>0.23513960387672725</v>
          </cell>
          <cell r="P273">
            <v>0.19560296377895228</v>
          </cell>
          <cell r="Q273">
            <v>0.15988024531221345</v>
          </cell>
          <cell r="R273">
            <v>0.13101819855726701</v>
          </cell>
          <cell r="S273">
            <v>0.10671137919566043</v>
          </cell>
          <cell r="T273">
            <v>8.7758356188175804E-2</v>
          </cell>
          <cell r="U273">
            <v>7.6420506821143347E-2</v>
          </cell>
          <cell r="V273">
            <v>6.3248788791541555E-2</v>
          </cell>
          <cell r="W273">
            <v>0.2</v>
          </cell>
        </row>
        <row r="274">
          <cell r="A274" t="str">
            <v xml:space="preserve">  Depr/Last Yr's GPPE</v>
          </cell>
          <cell r="C274" t="str">
            <v xml:space="preserve"> </v>
          </cell>
          <cell r="D274" t="e">
            <v>#DIV/0!</v>
          </cell>
          <cell r="E274" t="e">
            <v>#DIV/0!</v>
          </cell>
          <cell r="F274" t="e">
            <v>#DIV/0!</v>
          </cell>
          <cell r="G274" t="e">
            <v>#DIV/0!</v>
          </cell>
          <cell r="H274" t="e">
            <v>#DIV/0!</v>
          </cell>
          <cell r="I274" t="e">
            <v>#DIV/0!</v>
          </cell>
          <cell r="J274" t="e">
            <v>#DIV/0!</v>
          </cell>
          <cell r="K274">
            <v>8.6858834078282224E-2</v>
          </cell>
          <cell r="L274">
            <v>7.2815485923598086E-2</v>
          </cell>
          <cell r="M274">
            <v>6.748715410983902E-2</v>
          </cell>
          <cell r="N274">
            <v>7.3418494348804389E-2</v>
          </cell>
          <cell r="O274">
            <v>6.6943210963660238E-2</v>
          </cell>
          <cell r="P274">
            <v>6.3272581420110607E-2</v>
          </cell>
          <cell r="Q274">
            <v>7.2355781176199563E-2</v>
          </cell>
          <cell r="R274">
            <v>7.2871792960765736E-2</v>
          </cell>
          <cell r="S274">
            <v>7.3317295303603633E-2</v>
          </cell>
          <cell r="T274">
            <v>7.3710386779464301E-2</v>
          </cell>
          <cell r="U274">
            <v>7.4073407502663641E-2</v>
          </cell>
          <cell r="V274">
            <v>7.4401136350096847E-2</v>
          </cell>
          <cell r="W274">
            <v>2.5999999999999999E-2</v>
          </cell>
        </row>
        <row r="275">
          <cell r="A275" t="str">
            <v xml:space="preserve">  Retirements/Last Yr's GPPE</v>
          </cell>
          <cell r="C275" t="str">
            <v xml:space="preserve"> </v>
          </cell>
          <cell r="D275" t="e">
            <v>#DIV/0!</v>
          </cell>
          <cell r="E275" t="e">
            <v>#DIV/0!</v>
          </cell>
          <cell r="F275" t="e">
            <v>#DIV/0!</v>
          </cell>
          <cell r="G275" t="e">
            <v>#DIV/0!</v>
          </cell>
          <cell r="H275" t="e">
            <v>#DIV/0!</v>
          </cell>
          <cell r="I275" t="e">
            <v>#DIV/0!</v>
          </cell>
          <cell r="J275" t="e">
            <v>#DIV/0!</v>
          </cell>
          <cell r="K275">
            <v>1.0078641833526558E-2</v>
          </cell>
          <cell r="L275">
            <v>7.2722730110503023E-2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</row>
        <row r="277">
          <cell r="A277" t="str">
            <v>Calculated Values:</v>
          </cell>
        </row>
        <row r="278">
          <cell r="A278" t="str">
            <v xml:space="preserve">  Gross PPE/Revenues</v>
          </cell>
          <cell r="C278" t="e">
            <v>#DIV/0!</v>
          </cell>
          <cell r="D278" t="e">
            <v>#DIV/0!</v>
          </cell>
          <cell r="E278" t="e">
            <v>#DIV/0!</v>
          </cell>
          <cell r="F278" t="e">
            <v>#DIV/0!</v>
          </cell>
          <cell r="G278" t="e">
            <v>#DIV/0!</v>
          </cell>
          <cell r="H278" t="e">
            <v>#DIV/0!</v>
          </cell>
          <cell r="I278" t="e">
            <v>#DIV/0!</v>
          </cell>
          <cell r="J278">
            <v>0.65902401850875736</v>
          </cell>
          <cell r="K278">
            <v>0.81577364647898298</v>
          </cell>
          <cell r="L278">
            <v>0.70447926374835046</v>
          </cell>
          <cell r="M278">
            <v>0.63103565776231985</v>
          </cell>
          <cell r="N278">
            <v>0.62046749750357166</v>
          </cell>
          <cell r="O278">
            <v>0.51690521143231227</v>
          </cell>
          <cell r="P278">
            <v>0.45150809205537551</v>
          </cell>
          <cell r="Q278">
            <v>0.39798999737621255</v>
          </cell>
          <cell r="R278">
            <v>0.35336886985003291</v>
          </cell>
          <cell r="S278">
            <v>0.31503221106335655</v>
          </cell>
          <cell r="T278">
            <v>0.28699272481007104</v>
          </cell>
          <cell r="U278">
            <v>0.2799252328587164</v>
          </cell>
          <cell r="V278">
            <v>0.26345834565215598</v>
          </cell>
          <cell r="W278">
            <v>0.38487453022104501</v>
          </cell>
        </row>
        <row r="279">
          <cell r="A279" t="str">
            <v xml:space="preserve">  NPPE/Revenues</v>
          </cell>
          <cell r="C279" t="e">
            <v>#DIV/0!</v>
          </cell>
          <cell r="D279" t="e">
            <v>#DIV/0!</v>
          </cell>
          <cell r="E279" t="e">
            <v>#DIV/0!</v>
          </cell>
          <cell r="F279" t="e">
            <v>#DIV/0!</v>
          </cell>
          <cell r="G279" t="e">
            <v>#DIV/0!</v>
          </cell>
          <cell r="H279" t="e">
            <v>#DIV/0!</v>
          </cell>
          <cell r="I279" t="e">
            <v>#DIV/0!</v>
          </cell>
          <cell r="J279">
            <v>0.32571178037667986</v>
          </cell>
          <cell r="K279">
            <v>0.42271173140628948</v>
          </cell>
          <cell r="L279">
            <v>0.37412130327883103</v>
          </cell>
          <cell r="M279">
            <v>0</v>
          </cell>
          <cell r="N279">
            <v>0.29699746664365523</v>
          </cell>
          <cell r="O279">
            <v>0.23513960387672725</v>
          </cell>
          <cell r="P279">
            <v>0.19560296377895228</v>
          </cell>
          <cell r="Q279">
            <v>0.15988024531221345</v>
          </cell>
          <cell r="R279">
            <v>0.13101819855726701</v>
          </cell>
          <cell r="S279">
            <v>0.10671137919566043</v>
          </cell>
          <cell r="T279">
            <v>8.7758356188175804E-2</v>
          </cell>
          <cell r="U279">
            <v>7.6420506821143347E-2</v>
          </cell>
          <cell r="V279">
            <v>6.3248788791541555E-2</v>
          </cell>
          <cell r="W279">
            <v>0.2</v>
          </cell>
        </row>
        <row r="280">
          <cell r="A280" t="str">
            <v xml:space="preserve">  CapX/Revenues</v>
          </cell>
          <cell r="C280" t="str">
            <v xml:space="preserve"> </v>
          </cell>
          <cell r="D280" t="e">
            <v>#DIV/0!</v>
          </cell>
          <cell r="E280" t="e">
            <v>#DIV/0!</v>
          </cell>
          <cell r="F280" t="e">
            <v>#DIV/0!</v>
          </cell>
          <cell r="G280" t="e">
            <v>#DIV/0!</v>
          </cell>
          <cell r="H280" t="e">
            <v>#DIV/0!</v>
          </cell>
          <cell r="I280" t="e">
            <v>#DIV/0!</v>
          </cell>
          <cell r="J280">
            <v>0.37262686711729331</v>
          </cell>
          <cell r="K280">
            <v>0.14784363577783766</v>
          </cell>
          <cell r="L280">
            <v>6.8827145382522076E-2</v>
          </cell>
          <cell r="M280">
            <v>-0.28294084528647462</v>
          </cell>
          <cell r="N280">
            <v>0.33748838942759735</v>
          </cell>
          <cell r="O280">
            <v>3.7936796798389044E-2</v>
          </cell>
          <cell r="P280">
            <v>3.0870037825896233E-2</v>
          </cell>
          <cell r="Q280">
            <v>2.5439629567942178E-2</v>
          </cell>
          <cell r="R280">
            <v>2.2072094864096576E-2</v>
          </cell>
          <cell r="S280">
            <v>1.8510515452237357E-2</v>
          </cell>
          <cell r="T280">
            <v>1.5917716248901995E-2</v>
          </cell>
          <cell r="U280">
            <v>1.5044248243996338E-2</v>
          </cell>
          <cell r="V280">
            <v>1.3632924533505028E-2</v>
          </cell>
          <cell r="W280">
            <v>0.14964386446019154</v>
          </cell>
        </row>
        <row r="281">
          <cell r="A281" t="str">
            <v xml:space="preserve">  Capital Expenditures ($)</v>
          </cell>
          <cell r="C281" t="str">
            <v xml:space="preserve"> 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11541.106962000002</v>
          </cell>
          <cell r="K281">
            <v>4472.4646379999976</v>
          </cell>
          <cell r="L281">
            <v>2477.7861760000042</v>
          </cell>
          <cell r="M281">
            <v>-11756.850525000002</v>
          </cell>
          <cell r="N281">
            <v>16045.597225290006</v>
          </cell>
          <cell r="O281">
            <v>2336.5219738455926</v>
          </cell>
          <cell r="P281">
            <v>2336.4082113476588</v>
          </cell>
          <cell r="Q281">
            <v>2333.4735752306128</v>
          </cell>
          <cell r="R281">
            <v>2432.1514053364526</v>
          </cell>
          <cell r="S281">
            <v>2430.733677111356</v>
          </cell>
          <cell r="T281">
            <v>2429.2102523997892</v>
          </cell>
          <cell r="U281">
            <v>2487.5678962738652</v>
          </cell>
          <cell r="V281">
            <v>2525.7996741315678</v>
          </cell>
          <cell r="W281">
            <v>31051.802123577345</v>
          </cell>
        </row>
        <row r="282">
          <cell r="A282" t="str">
            <v xml:space="preserve">  Depreciation Expense ($)</v>
          </cell>
          <cell r="C282" t="str">
            <v xml:space="preserve">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1453.067618</v>
          </cell>
          <cell r="K282">
            <v>1772.917551</v>
          </cell>
          <cell r="L282">
            <v>1796.9570819999999</v>
          </cell>
          <cell r="M282">
            <v>1711.5650000000001</v>
          </cell>
          <cell r="N282">
            <v>1925.1063403199998</v>
          </cell>
          <cell r="O282">
            <v>1974.7977603955951</v>
          </cell>
          <cell r="P282">
            <v>2014.353444127654</v>
          </cell>
          <cell r="Q282">
            <v>2472.5799155506079</v>
          </cell>
          <cell r="R282">
            <v>2660.2577456564513</v>
          </cell>
          <cell r="S282">
            <v>2854.8400174313565</v>
          </cell>
          <cell r="T282">
            <v>3049.3165927197897</v>
          </cell>
          <cell r="U282">
            <v>3244.2742365938625</v>
          </cell>
          <cell r="V282">
            <v>3443.706014451564</v>
          </cell>
          <cell r="W282">
            <v>1269.0980611651394</v>
          </cell>
        </row>
        <row r="283">
          <cell r="A283" t="str">
            <v xml:space="preserve">  Retirements ($)</v>
          </cell>
          <cell r="C283" t="str">
            <v xml:space="preserve"> 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-8870.3752989999994</v>
          </cell>
          <cell r="K283">
            <v>205.72001899999987</v>
          </cell>
          <cell r="L283">
            <v>1794.6680330000008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</row>
        <row r="285">
          <cell r="A285" t="str">
            <v>Forecast Option</v>
          </cell>
          <cell r="C285">
            <v>2</v>
          </cell>
        </row>
        <row r="287">
          <cell r="A287" t="str">
            <v>Financing/Other Ratios</v>
          </cell>
        </row>
        <row r="288">
          <cell r="A288" t="str">
            <v>and Forecast Assumptions</v>
          </cell>
        </row>
        <row r="289">
          <cell r="A289" t="str">
            <v>-</v>
          </cell>
          <cell r="B289" t="str">
            <v>-</v>
          </cell>
        </row>
        <row r="290">
          <cell r="A290" t="str">
            <v>Taxes</v>
          </cell>
        </row>
        <row r="291">
          <cell r="A291" t="str">
            <v xml:space="preserve">  EBIT Tax Rate</v>
          </cell>
          <cell r="C291" t="str">
            <v xml:space="preserve"> </v>
          </cell>
          <cell r="D291" t="e">
            <v>#DIV/0!</v>
          </cell>
          <cell r="E291" t="e">
            <v>#DIV/0!</v>
          </cell>
          <cell r="F291" t="e">
            <v>#DIV/0!</v>
          </cell>
          <cell r="G291" t="e">
            <v>#DIV/0!</v>
          </cell>
          <cell r="H291" t="e">
            <v>#DIV/0!</v>
          </cell>
          <cell r="I291" t="e">
            <v>#DIV/0!</v>
          </cell>
          <cell r="J291">
            <v>0.26456985682397288</v>
          </cell>
          <cell r="K291">
            <v>7.7461154979193689E-2</v>
          </cell>
          <cell r="L291">
            <v>0.32341515444020064</v>
          </cell>
          <cell r="M291">
            <v>0.28759671831354572</v>
          </cell>
          <cell r="N291">
            <v>0.31370999999999999</v>
          </cell>
          <cell r="O291">
            <v>0.31370999999999999</v>
          </cell>
          <cell r="P291">
            <v>0.31370999999999999</v>
          </cell>
          <cell r="Q291">
            <v>0.31370999999999999</v>
          </cell>
          <cell r="R291">
            <v>0.31370999999999999</v>
          </cell>
          <cell r="S291">
            <v>0.31370999999999999</v>
          </cell>
          <cell r="T291">
            <v>0.31370999999999999</v>
          </cell>
          <cell r="U291">
            <v>0.31370999999999999</v>
          </cell>
          <cell r="V291">
            <v>0.31370999999999999</v>
          </cell>
          <cell r="W291">
            <v>0.37</v>
          </cell>
        </row>
        <row r="292">
          <cell r="A292" t="str">
            <v xml:space="preserve">  Marginal Tax Rate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0.21</v>
          </cell>
          <cell r="O292">
            <v>0.24</v>
          </cell>
          <cell r="P292">
            <v>0.24</v>
          </cell>
          <cell r="Q292">
            <v>0.24</v>
          </cell>
          <cell r="R292">
            <v>0.24</v>
          </cell>
          <cell r="S292">
            <v>0.24</v>
          </cell>
          <cell r="T292">
            <v>0.24</v>
          </cell>
          <cell r="U292">
            <v>0.24</v>
          </cell>
          <cell r="V292">
            <v>0.24</v>
          </cell>
          <cell r="W292">
            <v>0.24</v>
          </cell>
        </row>
        <row r="293">
          <cell r="A293" t="str">
            <v xml:space="preserve">  Incr Def Tax/Tax on EBIT</v>
          </cell>
          <cell r="C293" t="str">
            <v xml:space="preserve"> </v>
          </cell>
          <cell r="D293" t="e">
            <v>#DIV/0!</v>
          </cell>
          <cell r="E293" t="e">
            <v>#DIV/0!</v>
          </cell>
          <cell r="F293" t="e">
            <v>#DIV/0!</v>
          </cell>
          <cell r="G293" t="e">
            <v>#DIV/0!</v>
          </cell>
          <cell r="H293" t="e">
            <v>#DIV/0!</v>
          </cell>
          <cell r="I293" t="e">
            <v>#DIV/0!</v>
          </cell>
          <cell r="J293">
            <v>0</v>
          </cell>
          <cell r="K293">
            <v>0</v>
          </cell>
          <cell r="L293">
            <v>1.0376968083675671</v>
          </cell>
          <cell r="M293">
            <v>-7.2714031169760066E-2</v>
          </cell>
          <cell r="N293">
            <v>0.35138236522440158</v>
          </cell>
          <cell r="O293">
            <v>0.30735277973402814</v>
          </cell>
          <cell r="P293">
            <v>0.30730870616099465</v>
          </cell>
          <cell r="Q293">
            <v>0.30727243900088752</v>
          </cell>
          <cell r="R293">
            <v>0.30724370071691298</v>
          </cell>
          <cell r="S293">
            <v>0.30722182203084725</v>
          </cell>
          <cell r="T293">
            <v>0.30720613618611953</v>
          </cell>
          <cell r="U293">
            <v>0.30719894721049118</v>
          </cell>
          <cell r="V293">
            <v>0.30718999277879538</v>
          </cell>
          <cell r="W293">
            <v>0.30718999277879538</v>
          </cell>
        </row>
        <row r="294">
          <cell r="A294" t="str">
            <v xml:space="preserve"> </v>
          </cell>
        </row>
        <row r="295">
          <cell r="A295" t="str">
            <v xml:space="preserve">  Int Rate on Excess Mkt Secs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</row>
        <row r="296">
          <cell r="A296" t="str">
            <v xml:space="preserve">  Int Rate on Existing Debt</v>
          </cell>
          <cell r="C296" t="str">
            <v xml:space="preserve"> </v>
          </cell>
          <cell r="D296" t="e">
            <v>#DIV/0!</v>
          </cell>
          <cell r="E296" t="e">
            <v>#DIV/0!</v>
          </cell>
          <cell r="F296" t="e">
            <v>#DIV/0!</v>
          </cell>
          <cell r="G296" t="e">
            <v>#DIV/0!</v>
          </cell>
          <cell r="H296" t="e">
            <v>#DIV/0!</v>
          </cell>
          <cell r="I296" t="e">
            <v>#DIV/0!</v>
          </cell>
          <cell r="J296" t="e">
            <v>#DIV/0!</v>
          </cell>
          <cell r="K296">
            <v>1.4916920233177033E-2</v>
          </cell>
          <cell r="L296">
            <v>6.5828935261044658E-3</v>
          </cell>
          <cell r="M296">
            <v>1.7851810404848395E-3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 xml:space="preserve"> </v>
          </cell>
          <cell r="V296" t="str">
            <v xml:space="preserve"> </v>
          </cell>
          <cell r="W296" t="str">
            <v xml:space="preserve"> </v>
          </cell>
        </row>
        <row r="297">
          <cell r="A297" t="str">
            <v xml:space="preserve">  Int Rate on Short-Term Debt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</row>
        <row r="298">
          <cell r="A298" t="str">
            <v xml:space="preserve">  Int Rate on Long-Term Debt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</row>
        <row r="299">
          <cell r="A299" t="str">
            <v xml:space="preserve">  Int Rate on New L-T Debt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</row>
        <row r="300">
          <cell r="A300" t="str">
            <v xml:space="preserve">  Dividend Payout Ratio</v>
          </cell>
          <cell r="C300" t="e">
            <v>#DIV/0!</v>
          </cell>
          <cell r="D300" t="e">
            <v>#DIV/0!</v>
          </cell>
          <cell r="E300" t="e">
            <v>#DIV/0!</v>
          </cell>
          <cell r="F300" t="e">
            <v>#DIV/0!</v>
          </cell>
          <cell r="G300" t="e">
            <v>#DIV/0!</v>
          </cell>
          <cell r="H300" t="e">
            <v>#DIV/0!</v>
          </cell>
          <cell r="I300" t="e">
            <v>#DIV/0!</v>
          </cell>
          <cell r="J300">
            <v>0.19456115589331258</v>
          </cell>
          <cell r="K300">
            <v>0.3091861367820225</v>
          </cell>
          <cell r="L300">
            <v>0.46346600280931916</v>
          </cell>
          <cell r="M300">
            <v>0.26255307196623917</v>
          </cell>
          <cell r="N300">
            <v>0.27545900456705458</v>
          </cell>
          <cell r="O300">
            <v>0.25256190375911852</v>
          </cell>
          <cell r="P300">
            <v>7.5452737247886176E-2</v>
          </cell>
          <cell r="Q300">
            <v>6.0564050611563849E-2</v>
          </cell>
          <cell r="R300">
            <v>4.876368268879E-2</v>
          </cell>
          <cell r="S300">
            <v>3.9778487821714635E-2</v>
          </cell>
          <cell r="T300">
            <v>3.333579720458342E-2</v>
          </cell>
          <cell r="U300">
            <v>3.0382829387756456E-2</v>
          </cell>
          <cell r="V300">
            <v>2.670448360286062E-2</v>
          </cell>
          <cell r="W300">
            <v>0.15</v>
          </cell>
        </row>
        <row r="301">
          <cell r="A301" t="str">
            <v xml:space="preserve">  Int Rate on Operating Leases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</row>
        <row r="302">
          <cell r="A302" t="str">
            <v xml:space="preserve">  Int Rate on Ret Rel Liab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</row>
        <row r="303">
          <cell r="A303" t="str">
            <v xml:space="preserve">  Weighted Average Cost of Capital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</row>
        <row r="305">
          <cell r="A305" t="str">
            <v>Minority Interest</v>
          </cell>
        </row>
        <row r="306">
          <cell r="A306" t="str">
            <v xml:space="preserve">  Min Int(IS)/(Income Aft Tax)</v>
          </cell>
          <cell r="C306" t="e">
            <v>#DIV/0!</v>
          </cell>
          <cell r="D306" t="e">
            <v>#DIV/0!</v>
          </cell>
          <cell r="E306" t="e">
            <v>#DIV/0!</v>
          </cell>
          <cell r="F306" t="e">
            <v>#DIV/0!</v>
          </cell>
          <cell r="G306" t="e">
            <v>#DIV/0!</v>
          </cell>
          <cell r="H306" t="e">
            <v>#DIV/0!</v>
          </cell>
          <cell r="I306" t="e">
            <v>#DIV/0!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</row>
        <row r="307">
          <cell r="A307" t="str">
            <v xml:space="preserve">  Minority Int Payout Ratio</v>
          </cell>
          <cell r="C307" t="str">
            <v>N/A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</row>
        <row r="308">
          <cell r="A308" t="str">
            <v xml:space="preserve">  Minority Interest(BS)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A309" t="str">
            <v xml:space="preserve">  </v>
          </cell>
        </row>
        <row r="310">
          <cell r="A310" t="str">
            <v xml:space="preserve">Other Ratios </v>
          </cell>
        </row>
        <row r="311">
          <cell r="A311" t="str">
            <v xml:space="preserve">  Non-Op Income Growth</v>
          </cell>
          <cell r="C311" t="str">
            <v>N/A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</row>
        <row r="312">
          <cell r="A312" t="str">
            <v xml:space="preserve">  Other Assets/Revenues</v>
          </cell>
          <cell r="C312" t="e">
            <v>#DIV/0!</v>
          </cell>
          <cell r="D312" t="e">
            <v>#DIV/0!</v>
          </cell>
          <cell r="E312" t="e">
            <v>#DIV/0!</v>
          </cell>
          <cell r="F312" t="e">
            <v>#DIV/0!</v>
          </cell>
          <cell r="G312" t="e">
            <v>#DIV/0!</v>
          </cell>
          <cell r="H312" t="e">
            <v>#DIV/0!</v>
          </cell>
          <cell r="I312" t="e">
            <v>#DIV/0!</v>
          </cell>
          <cell r="J312">
            <v>3.418542498081522E-2</v>
          </cell>
          <cell r="K312">
            <v>3.2931162802122861E-2</v>
          </cell>
          <cell r="L312">
            <v>9.5167740153380437E-3</v>
          </cell>
          <cell r="M312">
            <v>7.7448851420523334E-3</v>
          </cell>
          <cell r="N312">
            <v>2.7633402213799452E-2</v>
          </cell>
          <cell r="O312">
            <v>5.9607402378540576E-3</v>
          </cell>
          <cell r="P312">
            <v>5.1741987879523575E-3</v>
          </cell>
          <cell r="Q312">
            <v>6.309925109468731E-3</v>
          </cell>
          <cell r="R312">
            <v>4.4650207600600211E-3</v>
          </cell>
          <cell r="S312">
            <v>3.6466788631225036E-3</v>
          </cell>
          <cell r="T312">
            <v>3.0198659479671055E-3</v>
          </cell>
          <cell r="U312">
            <v>2.5228866750464565E-3</v>
          </cell>
          <cell r="V312">
            <v>2.1246399224252128E-3</v>
          </cell>
          <cell r="W312">
            <v>2.1246399224252128E-3</v>
          </cell>
        </row>
        <row r="313">
          <cell r="A313" t="str">
            <v xml:space="preserve">  Inv &amp; Advances Growth Rate</v>
          </cell>
          <cell r="C313" t="str">
            <v>N/A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0.19999999999999996</v>
          </cell>
          <cell r="O313">
            <v>0.19999999999999996</v>
          </cell>
          <cell r="P313">
            <v>0.19999999999999996</v>
          </cell>
          <cell r="Q313">
            <v>0.19999999999999996</v>
          </cell>
          <cell r="R313">
            <v>0.19999999999999996</v>
          </cell>
          <cell r="S313">
            <v>0.19999999999999996</v>
          </cell>
          <cell r="T313">
            <v>0.19999999999999996</v>
          </cell>
          <cell r="U313">
            <v>0.19999999999999996</v>
          </cell>
          <cell r="V313">
            <v>0.19999999999999996</v>
          </cell>
          <cell r="W313">
            <v>0.15</v>
          </cell>
        </row>
        <row r="314">
          <cell r="A314" t="str">
            <v xml:space="preserve">  Non-Op Assets Growth Rate</v>
          </cell>
          <cell r="C314" t="str">
            <v>N/A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</row>
        <row r="315">
          <cell r="A315" t="str">
            <v xml:space="preserve">  Other Liabs/Revenues</v>
          </cell>
          <cell r="C315" t="e">
            <v>#DIV/0!</v>
          </cell>
          <cell r="D315" t="e">
            <v>#DIV/0!</v>
          </cell>
          <cell r="E315" t="e">
            <v>#DIV/0!</v>
          </cell>
          <cell r="F315" t="e">
            <v>#DIV/0!</v>
          </cell>
          <cell r="G315" t="e">
            <v>#DIV/0!</v>
          </cell>
          <cell r="H315" t="e">
            <v>#DIV/0!</v>
          </cell>
          <cell r="I315" t="e">
            <v>#DIV/0!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</row>
        <row r="316">
          <cell r="A316" t="str">
            <v xml:space="preserve">  Cap Oper Leases/Revenues</v>
          </cell>
          <cell r="C316" t="e">
            <v>#DIV/0!</v>
          </cell>
          <cell r="D316" t="e">
            <v>#DIV/0!</v>
          </cell>
          <cell r="E316" t="e">
            <v>#DIV/0!</v>
          </cell>
          <cell r="F316" t="e">
            <v>#DIV/0!</v>
          </cell>
          <cell r="G316" t="e">
            <v>#DIV/0!</v>
          </cell>
          <cell r="H316" t="e">
            <v>#DIV/0!</v>
          </cell>
          <cell r="I316" t="e">
            <v>#DIV/0!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</row>
        <row r="319">
          <cell r="A319" t="str">
            <v xml:space="preserve">Other Values ($) </v>
          </cell>
        </row>
        <row r="320">
          <cell r="A320" t="str">
            <v xml:space="preserve">  Amort of Goodwill ($)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</row>
        <row r="321">
          <cell r="A321" t="str">
            <v xml:space="preserve">  Special Items ($)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289.01994200000001</v>
          </cell>
          <cell r="K321">
            <v>-523.61832000000004</v>
          </cell>
          <cell r="L321">
            <v>1402.126886</v>
          </cell>
          <cell r="M321">
            <v>-802.25528100000008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A322" t="str">
            <v xml:space="preserve">  Extraordinary Items ($)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</row>
        <row r="323">
          <cell r="A323" t="str">
            <v xml:space="preserve">  Short Term Debt ($)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108.715754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A324" t="str">
            <v xml:space="preserve">  Long Term Debt ($)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4956.7208810000002</v>
          </cell>
          <cell r="K324">
            <v>5028.4265780000005</v>
          </cell>
          <cell r="L324">
            <v>6260.9896399999998</v>
          </cell>
          <cell r="M324">
            <v>8402.262999999999</v>
          </cell>
          <cell r="N324">
            <v>10082.715599999998</v>
          </cell>
          <cell r="O324">
            <v>12099.258719999996</v>
          </cell>
          <cell r="P324">
            <v>14519.110463999996</v>
          </cell>
          <cell r="Q324">
            <v>17422.932556799995</v>
          </cell>
          <cell r="R324">
            <v>20907.519068159992</v>
          </cell>
          <cell r="S324">
            <v>25089.022881791989</v>
          </cell>
          <cell r="T324">
            <v>30106.827458150387</v>
          </cell>
          <cell r="U324">
            <v>36128.192949780459</v>
          </cell>
          <cell r="V324">
            <v>0</v>
          </cell>
          <cell r="W324">
            <v>0</v>
          </cell>
        </row>
        <row r="325">
          <cell r="A325" t="str">
            <v xml:space="preserve">  Preferred Stock ($)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</row>
        <row r="326">
          <cell r="A326" t="str">
            <v xml:space="preserve">  Preferred Dividends ($)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-1</v>
          </cell>
          <cell r="N326">
            <v>-1</v>
          </cell>
          <cell r="O326">
            <v>-1</v>
          </cell>
          <cell r="P326">
            <v>-1</v>
          </cell>
          <cell r="Q326">
            <v>-1</v>
          </cell>
          <cell r="R326">
            <v>-1</v>
          </cell>
          <cell r="S326">
            <v>-1</v>
          </cell>
          <cell r="T326">
            <v>-1</v>
          </cell>
          <cell r="U326">
            <v>-1</v>
          </cell>
          <cell r="V326">
            <v>-1</v>
          </cell>
          <cell r="W326">
            <v>-1</v>
          </cell>
        </row>
        <row r="327">
          <cell r="A327" t="str">
            <v xml:space="preserve">  Capitalized Oper Leases ($)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</row>
        <row r="328">
          <cell r="A328" t="str">
            <v xml:space="preserve">  Retirement Related Liabilities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</row>
        <row r="330">
          <cell r="A330" t="str">
            <v>Continuing Value Parameters</v>
          </cell>
        </row>
        <row r="331">
          <cell r="A331" t="str">
            <v>-</v>
          </cell>
          <cell r="B331" t="str">
            <v>-</v>
          </cell>
        </row>
        <row r="332">
          <cell r="A332" t="str">
            <v>Return on Net New Investment</v>
          </cell>
          <cell r="W332">
            <v>0</v>
          </cell>
        </row>
        <row r="333">
          <cell r="A333" t="str">
            <v>Growth in NOPLAT</v>
          </cell>
          <cell r="W333">
            <v>-0.13237841155049263</v>
          </cell>
        </row>
        <row r="335">
          <cell r="A335" t="str">
            <v>Key Operating Ratios</v>
          </cell>
        </row>
        <row r="336">
          <cell r="A336" t="str">
            <v>-</v>
          </cell>
          <cell r="B336" t="str">
            <v>-</v>
          </cell>
        </row>
        <row r="337">
          <cell r="A337" t="str">
            <v>EBIT/Revenues</v>
          </cell>
        </row>
        <row r="338">
          <cell r="A338" t="str">
            <v xml:space="preserve">  COGS/Revenues</v>
          </cell>
          <cell r="D338" t="e">
            <v>#DIV/0!</v>
          </cell>
          <cell r="E338" t="e">
            <v>#DIV/0!</v>
          </cell>
          <cell r="F338" t="e">
            <v>#DIV/0!</v>
          </cell>
          <cell r="G338" t="e">
            <v>#DIV/0!</v>
          </cell>
          <cell r="H338" t="e">
            <v>#DIV/0!</v>
          </cell>
          <cell r="I338" t="e">
            <v>#DIV/0!</v>
          </cell>
          <cell r="J338">
            <v>0.64034459020485524</v>
          </cell>
          <cell r="K338">
            <v>0.71434118605793828</v>
          </cell>
          <cell r="L338">
            <v>0.6744472536330407</v>
          </cell>
          <cell r="M338">
            <v>0.66167648663816114</v>
          </cell>
          <cell r="N338">
            <v>0.66326777351986999</v>
          </cell>
          <cell r="O338">
            <v>0.66129710453808088</v>
          </cell>
          <cell r="P338">
            <v>0.667620300988927</v>
          </cell>
          <cell r="Q338">
            <v>0.66857849287384319</v>
          </cell>
          <cell r="R338">
            <v>0.66953122868538562</v>
          </cell>
          <cell r="S338">
            <v>0.67068034452648173</v>
          </cell>
          <cell r="T338">
            <v>0.67192456353334806</v>
          </cell>
          <cell r="U338">
            <v>0.67405343718637534</v>
          </cell>
          <cell r="V338">
            <v>0.67564907482073322</v>
          </cell>
          <cell r="W338">
            <v>0.70000000000000007</v>
          </cell>
        </row>
        <row r="339">
          <cell r="A339" t="str">
            <v xml:space="preserve">  SG&amp;A/Revenues</v>
          </cell>
          <cell r="D339" t="e">
            <v>#DIV/0!</v>
          </cell>
          <cell r="E339" t="e">
            <v>#DIV/0!</v>
          </cell>
          <cell r="F339" t="e">
            <v>#DIV/0!</v>
          </cell>
          <cell r="G339" t="e">
            <v>#DIV/0!</v>
          </cell>
          <cell r="H339" t="e">
            <v>#DIV/0!</v>
          </cell>
          <cell r="I339" t="e">
            <v>#DIV/0!</v>
          </cell>
          <cell r="J339">
            <v>0.21942848000981924</v>
          </cell>
          <cell r="K339">
            <v>0.2361158999721284</v>
          </cell>
          <cell r="L339">
            <v>0.19484891454567987</v>
          </cell>
          <cell r="M339">
            <v>0.16624562703792739</v>
          </cell>
          <cell r="N339">
            <v>0.15667433350760165</v>
          </cell>
          <cell r="O339">
            <v>0.13344141319844413</v>
          </cell>
          <cell r="P339">
            <v>0.12169098848298904</v>
          </cell>
          <cell r="Q339">
            <v>0.11264916609684147</v>
          </cell>
          <cell r="R339">
            <v>0.10532908898369979</v>
          </cell>
          <cell r="S339">
            <v>9.8723893753575473E-2</v>
          </cell>
          <cell r="T339">
            <v>9.4774685544813456E-2</v>
          </cell>
          <cell r="U339">
            <v>9.6948664130071638E-2</v>
          </cell>
          <cell r="V339">
            <v>9.6373994855646822E-2</v>
          </cell>
          <cell r="W339">
            <v>0.22</v>
          </cell>
        </row>
        <row r="340">
          <cell r="A340" t="str">
            <v xml:space="preserve">  Depreciation/Revenues</v>
          </cell>
          <cell r="D340" t="e">
            <v>#DIV/0!</v>
          </cell>
          <cell r="E340" t="e">
            <v>#DIV/0!</v>
          </cell>
          <cell r="F340" t="e">
            <v>#DIV/0!</v>
          </cell>
          <cell r="G340" t="e">
            <v>#DIV/0!</v>
          </cell>
          <cell r="H340" t="e">
            <v>#DIV/0!</v>
          </cell>
          <cell r="I340" t="e">
            <v>#DIV/0!</v>
          </cell>
          <cell r="J340">
            <v>4.6915086740613461E-2</v>
          </cell>
          <cell r="K340">
            <v>5.860629381999824E-2</v>
          </cell>
          <cell r="L340">
            <v>4.9915294357089197E-2</v>
          </cell>
          <cell r="M340">
            <v>4.1190593248845012E-2</v>
          </cell>
          <cell r="N340">
            <v>4.049092278394207E-2</v>
          </cell>
          <cell r="O340">
            <v>3.2063683625768606E-2</v>
          </cell>
          <cell r="P340">
            <v>2.6614855534631634E-2</v>
          </cell>
          <cell r="Q340">
            <v>2.6956172890247869E-2</v>
          </cell>
          <cell r="R340">
            <v>2.4142189995344548E-2</v>
          </cell>
          <cell r="S340">
            <v>2.1740168721045696E-2</v>
          </cell>
          <cell r="T340">
            <v>1.9981043727290367E-2</v>
          </cell>
          <cell r="U340">
            <v>1.962063711307294E-2</v>
          </cell>
          <cell r="V340">
            <v>1.8587295220369112E-2</v>
          </cell>
          <cell r="W340">
            <v>6.115997309782191E-3</v>
          </cell>
        </row>
        <row r="341">
          <cell r="A341" t="str">
            <v xml:space="preserve">  Other Oper Inc/Exp/Revenues</v>
          </cell>
          <cell r="D341" t="e">
            <v>#DIV/0!</v>
          </cell>
          <cell r="E341" t="e">
            <v>#DIV/0!</v>
          </cell>
          <cell r="F341" t="e">
            <v>#DIV/0!</v>
          </cell>
          <cell r="G341" t="e">
            <v>#DIV/0!</v>
          </cell>
          <cell r="H341" t="e">
            <v>#DIV/0!</v>
          </cell>
          <cell r="I341" t="e">
            <v>#DIV/0!</v>
          </cell>
          <cell r="J341">
            <v>-0.1647933297585531</v>
          </cell>
          <cell r="K341">
            <v>-0.12428540779523127</v>
          </cell>
          <cell r="L341">
            <v>-7.6971255935097641E-2</v>
          </cell>
          <cell r="M341">
            <v>-7.8477458073527392E-2</v>
          </cell>
          <cell r="N341">
            <v>-8.5964737044706127E-2</v>
          </cell>
          <cell r="O341">
            <v>-8.2742278160830074E-2</v>
          </cell>
          <cell r="P341">
            <v>-7.4127179107295937E-2</v>
          </cell>
          <cell r="Q341">
            <v>-7.3633073188115072E-2</v>
          </cell>
          <cell r="R341">
            <v>-7.3442314519433685E-2</v>
          </cell>
          <cell r="S341">
            <v>-7.3452811336731622E-2</v>
          </cell>
          <cell r="T341">
            <v>-7.6545649559942155E-2</v>
          </cell>
          <cell r="U341">
            <v>-8.4161604853228364E-2</v>
          </cell>
          <cell r="V341">
            <v>-8.8672276915016557E-2</v>
          </cell>
          <cell r="W341">
            <v>-9.3465021397194648E-2</v>
          </cell>
        </row>
        <row r="342">
          <cell r="A342" t="str">
            <v xml:space="preserve">  Oper Lease Adj/Revenues</v>
          </cell>
          <cell r="C342" t="str">
            <v xml:space="preserve"> </v>
          </cell>
          <cell r="D342" t="e">
            <v>#DIV/0!</v>
          </cell>
          <cell r="E342" t="e">
            <v>#DIV/0!</v>
          </cell>
          <cell r="F342" t="e">
            <v>#DIV/0!</v>
          </cell>
          <cell r="G342" t="e">
            <v>#DIV/0!</v>
          </cell>
          <cell r="H342" t="e">
            <v>#DIV/0!</v>
          </cell>
          <cell r="I342" t="e">
            <v>#DIV/0!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</row>
        <row r="343">
          <cell r="A343" t="str">
            <v xml:space="preserve">  Ret Rel Liab Adj/Revenues</v>
          </cell>
          <cell r="C343" t="str">
            <v xml:space="preserve"> </v>
          </cell>
          <cell r="D343" t="e">
            <v>#DIV/0!</v>
          </cell>
          <cell r="E343" t="e">
            <v>#DIV/0!</v>
          </cell>
          <cell r="F343" t="e">
            <v>#DIV/0!</v>
          </cell>
          <cell r="G343" t="e">
            <v>#DIV/0!</v>
          </cell>
          <cell r="H343" t="e">
            <v>#DIV/0!</v>
          </cell>
          <cell r="I343" t="e">
            <v>#DIV/0!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</row>
        <row r="344">
          <cell r="A344" t="str">
            <v xml:space="preserve">  EBIT/Revenues</v>
          </cell>
          <cell r="C344" t="str">
            <v xml:space="preserve"> </v>
          </cell>
          <cell r="D344" t="e">
            <v>#DIV/0!</v>
          </cell>
          <cell r="E344" t="e">
            <v>#DIV/0!</v>
          </cell>
          <cell r="F344" t="e">
            <v>#DIV/0!</v>
          </cell>
          <cell r="G344" t="e">
            <v>#DIV/0!</v>
          </cell>
          <cell r="H344" t="e">
            <v>#DIV/0!</v>
          </cell>
          <cell r="I344" t="e">
            <v>#DIV/0!</v>
          </cell>
          <cell r="J344">
            <v>0.25810517280326511</v>
          </cell>
          <cell r="K344">
            <v>0.11522202794516628</v>
          </cell>
          <cell r="L344">
            <v>0.15775979339928786</v>
          </cell>
          <cell r="M344">
            <v>0.2093647511485939</v>
          </cell>
          <cell r="N344">
            <v>0.22553170723329241</v>
          </cell>
          <cell r="O344">
            <v>0.25594007679853642</v>
          </cell>
          <cell r="P344">
            <v>0.25820103410074824</v>
          </cell>
          <cell r="Q344">
            <v>0.26544924132718256</v>
          </cell>
          <cell r="R344">
            <v>0.2744398068550038</v>
          </cell>
          <cell r="S344">
            <v>0.28230840433562876</v>
          </cell>
          <cell r="T344">
            <v>0.28986535675449027</v>
          </cell>
          <cell r="U344">
            <v>0.29353886642370841</v>
          </cell>
          <cell r="V344">
            <v>0.29806191201826737</v>
          </cell>
          <cell r="W344">
            <v>0.16734902408741242</v>
          </cell>
        </row>
        <row r="346">
          <cell r="A346" t="str">
            <v>Return on Invested Capital (BY)</v>
          </cell>
        </row>
        <row r="347">
          <cell r="A347" t="str">
            <v xml:space="preserve">  Net PPE/Revenues</v>
          </cell>
          <cell r="D347" t="e">
            <v>#DIV/0!</v>
          </cell>
          <cell r="E347" t="e">
            <v>#DIV/0!</v>
          </cell>
          <cell r="F347" t="e">
            <v>#DIV/0!</v>
          </cell>
          <cell r="G347" t="e">
            <v>#DIV/0!</v>
          </cell>
          <cell r="H347" t="e">
            <v>#DIV/0!</v>
          </cell>
          <cell r="I347" t="e">
            <v>#DIV/0!</v>
          </cell>
          <cell r="J347">
            <v>0</v>
          </cell>
          <cell r="K347">
            <v>0.33347438944845004</v>
          </cell>
          <cell r="L347">
            <v>0.35520945225339812</v>
          </cell>
          <cell r="M347">
            <v>0.32413143853531967</v>
          </cell>
          <cell r="N347">
            <v>0</v>
          </cell>
          <cell r="O347">
            <v>0.22926649070410679</v>
          </cell>
          <cell r="P347">
            <v>0.19134778148768769</v>
          </cell>
          <cell r="Q347">
            <v>0.16139678863451914</v>
          </cell>
          <cell r="R347">
            <v>0.13308829368851499</v>
          </cell>
          <cell r="S347">
            <v>0.10994103246446878</v>
          </cell>
          <cell r="T347">
            <v>9.182168366656418E-2</v>
          </cell>
          <cell r="U347">
            <v>8.099689569021995E-2</v>
          </cell>
          <cell r="V347">
            <v>6.8203159478405648E-2</v>
          </cell>
          <cell r="W347">
            <v>5.6472132849590677E-2</v>
          </cell>
        </row>
        <row r="348">
          <cell r="A348" t="str">
            <v xml:space="preserve">  Working Capital/Revenues</v>
          </cell>
          <cell r="D348" t="e">
            <v>#DIV/0!</v>
          </cell>
          <cell r="E348" t="e">
            <v>#DIV/0!</v>
          </cell>
          <cell r="F348" t="e">
            <v>#DIV/0!</v>
          </cell>
          <cell r="G348" t="e">
            <v>#DIV/0!</v>
          </cell>
          <cell r="H348" t="e">
            <v>#DIV/0!</v>
          </cell>
          <cell r="I348" t="e">
            <v>#DIV/0!</v>
          </cell>
          <cell r="J348">
            <v>0</v>
          </cell>
          <cell r="K348">
            <v>0.20914964762969629</v>
          </cell>
          <cell r="L348">
            <v>0.1631352463605385</v>
          </cell>
          <cell r="M348">
            <v>8.0689035778910803E-2</v>
          </cell>
          <cell r="N348">
            <v>4.5130834922875958E-2</v>
          </cell>
          <cell r="O348">
            <v>1.2667370541899517E-2</v>
          </cell>
          <cell r="P348">
            <v>2.232243512951243E-2</v>
          </cell>
          <cell r="Q348">
            <v>4.5062766143724765E-2</v>
          </cell>
          <cell r="R348">
            <v>4.0382782900332752E-2</v>
          </cell>
          <cell r="S348">
            <v>4.5202127372607058E-2</v>
          </cell>
          <cell r="T348">
            <v>5.9057860072297963E-2</v>
          </cell>
          <cell r="U348">
            <v>4.5167114944798817E-2</v>
          </cell>
          <cell r="V348">
            <v>6.7389372938954145E-3</v>
          </cell>
          <cell r="W348">
            <v>-1.6945280695000273E-2</v>
          </cell>
        </row>
        <row r="349">
          <cell r="A349" t="str">
            <v xml:space="preserve">  Net Other Assets/Revenues</v>
          </cell>
          <cell r="C349" t="str">
            <v xml:space="preserve"> </v>
          </cell>
          <cell r="D349" t="e">
            <v>#DIV/0!</v>
          </cell>
          <cell r="E349" t="e">
            <v>#DIV/0!</v>
          </cell>
          <cell r="F349" t="e">
            <v>#DIV/0!</v>
          </cell>
          <cell r="G349" t="e">
            <v>#DIV/0!</v>
          </cell>
          <cell r="H349" t="e">
            <v>#DIV/0!</v>
          </cell>
          <cell r="I349" t="e">
            <v>#DIV/0!</v>
          </cell>
          <cell r="J349">
            <v>0</v>
          </cell>
          <cell r="K349">
            <v>3.5000157839944548E-2</v>
          </cell>
          <cell r="L349">
            <v>2.767242882541749E-2</v>
          </cell>
          <cell r="M349">
            <v>8.2451483643743943E-3</v>
          </cell>
          <cell r="N349">
            <v>6.7688249295966927E-3</v>
          </cell>
          <cell r="O349">
            <v>2.1331539367553862E-2</v>
          </cell>
          <cell r="P349">
            <v>4.8506266138634638E-3</v>
          </cell>
          <cell r="Q349">
            <v>4.269357948358408E-3</v>
          </cell>
          <cell r="R349">
            <v>5.2525386390394656E-3</v>
          </cell>
          <cell r="S349">
            <v>3.7467237203824178E-3</v>
          </cell>
          <cell r="T349">
            <v>3.1378489859945255E-3</v>
          </cell>
          <cell r="U349">
            <v>2.7871963173678404E-3</v>
          </cell>
          <cell r="V349">
            <v>2.2516056147972516E-3</v>
          </cell>
          <cell r="W349">
            <v>1.896999930736797E-3</v>
          </cell>
        </row>
        <row r="350">
          <cell r="A350" t="str">
            <v xml:space="preserve">  Revenues/Invested Capital</v>
          </cell>
          <cell r="C350" t="str">
            <v xml:space="preserve"> </v>
          </cell>
          <cell r="D350" t="e">
            <v>#DIV/0!</v>
          </cell>
          <cell r="E350" t="e">
            <v>#DIV/0!</v>
          </cell>
          <cell r="F350" t="e">
            <v>#DIV/0!</v>
          </cell>
          <cell r="G350" t="e">
            <v>#DIV/0!</v>
          </cell>
          <cell r="H350" t="e">
            <v>#DIV/0!</v>
          </cell>
          <cell r="I350" t="e">
            <v>#DIV/0!</v>
          </cell>
          <cell r="J350" t="e">
            <v>#DIV/0!</v>
          </cell>
          <cell r="K350">
            <v>1.7312294200934633</v>
          </cell>
          <cell r="L350">
            <v>1.8314443810392553</v>
          </cell>
          <cell r="M350">
            <v>2.420922839124942</v>
          </cell>
          <cell r="N350">
            <v>19.267949016285449</v>
          </cell>
          <cell r="O350">
            <v>3.798448249065101</v>
          </cell>
          <cell r="P350">
            <v>4.5762225022287764</v>
          </cell>
          <cell r="Q350">
            <v>4.7454333013020875</v>
          </cell>
          <cell r="R350">
            <v>5.5952314903932434</v>
          </cell>
          <cell r="S350">
            <v>6.293666894395936</v>
          </cell>
          <cell r="T350">
            <v>6.4927732011828256</v>
          </cell>
          <cell r="U350">
            <v>7.7548711922427804</v>
          </cell>
          <cell r="V350">
            <v>12.954424636680388</v>
          </cell>
          <cell r="W350">
            <v>24.140681024549416</v>
          </cell>
        </row>
        <row r="351">
          <cell r="A351" t="str">
            <v xml:space="preserve">  Pre-Tax ROIC</v>
          </cell>
          <cell r="D351" t="e">
            <v>#DIV/0!</v>
          </cell>
          <cell r="E351" t="e">
            <v>#DIV/0!</v>
          </cell>
          <cell r="F351" t="e">
            <v>#DIV/0!</v>
          </cell>
          <cell r="G351" t="e">
            <v>#DIV/0!</v>
          </cell>
          <cell r="H351" t="e">
            <v>#DIV/0!</v>
          </cell>
          <cell r="I351" t="e">
            <v>#DIV/0!</v>
          </cell>
          <cell r="J351" t="e">
            <v>#DIV/0!</v>
          </cell>
          <cell r="K351">
            <v>0.19947576462150304</v>
          </cell>
          <cell r="L351">
            <v>0.28892828717503954</v>
          </cell>
          <cell r="M351">
            <v>0.50685590776334088</v>
          </cell>
          <cell r="N351">
            <v>4.3455334365268943</v>
          </cell>
          <cell r="O351">
            <v>0.9721751365809882</v>
          </cell>
          <cell r="P351">
            <v>1.1815853823505837</v>
          </cell>
          <cell r="Q351">
            <v>1.2596716695993864</v>
          </cell>
          <cell r="R351">
            <v>1.5355542495325567</v>
          </cell>
          <cell r="S351">
            <v>1.7767550583768887</v>
          </cell>
          <cell r="T351">
            <v>1.8820300202868536</v>
          </cell>
          <cell r="U351">
            <v>2.2763560990328178</v>
          </cell>
          <cell r="V351">
            <v>3.861220576305505</v>
          </cell>
          <cell r="W351">
            <v>4.0399194102638605</v>
          </cell>
        </row>
        <row r="352">
          <cell r="A352" t="str">
            <v xml:space="preserve">  Cash Tax Rate</v>
          </cell>
          <cell r="D352" t="e">
            <v>#DIV/0!</v>
          </cell>
          <cell r="E352" t="e">
            <v>#DIV/0!</v>
          </cell>
          <cell r="F352" t="e">
            <v>#DIV/0!</v>
          </cell>
          <cell r="G352" t="e">
            <v>#DIV/0!</v>
          </cell>
          <cell r="H352" t="e">
            <v>#DIV/0!</v>
          </cell>
          <cell r="I352" t="e">
            <v>#DIV/0!</v>
          </cell>
          <cell r="J352" t="e">
            <v>#DIV/0!</v>
          </cell>
          <cell r="K352">
            <v>7.7461154979193703E-2</v>
          </cell>
          <cell r="L352">
            <v>-1.2191719100099307E-2</v>
          </cell>
          <cell r="M352">
            <v>0.3085090350533175</v>
          </cell>
          <cell r="N352">
            <v>0.20347783820545295</v>
          </cell>
          <cell r="O352">
            <v>0.21729035946963804</v>
          </cell>
          <cell r="P352">
            <v>0.21730418579023436</v>
          </cell>
          <cell r="Q352">
            <v>0.21731556316103151</v>
          </cell>
          <cell r="R352">
            <v>0.21732457864809729</v>
          </cell>
          <cell r="S352">
            <v>0.217331442210703</v>
          </cell>
          <cell r="T352">
            <v>0.21733636301705239</v>
          </cell>
          <cell r="U352">
            <v>0.21733861827059686</v>
          </cell>
          <cell r="V352">
            <v>0.2173414273653641</v>
          </cell>
          <cell r="W352">
            <v>0.25633970267184569</v>
          </cell>
        </row>
        <row r="353">
          <cell r="A353" t="str">
            <v xml:space="preserve">  After-Tax ROIC</v>
          </cell>
          <cell r="D353" t="e">
            <v>#DIV/0!</v>
          </cell>
          <cell r="E353" t="e">
            <v>#DIV/0!</v>
          </cell>
          <cell r="F353" t="e">
            <v>#DIV/0!</v>
          </cell>
          <cell r="G353" t="e">
            <v>#DIV/0!</v>
          </cell>
          <cell r="H353" t="e">
            <v>#DIV/0!</v>
          </cell>
          <cell r="I353" t="e">
            <v>#DIV/0!</v>
          </cell>
          <cell r="J353" t="e">
            <v>#DIV/0!</v>
          </cell>
          <cell r="K353">
            <v>0.18402414150356364</v>
          </cell>
          <cell r="L353">
            <v>0.29245081969235048</v>
          </cell>
          <cell r="M353">
            <v>0.35048628074819926</v>
          </cell>
          <cell r="N353">
            <v>3.4613136870128889</v>
          </cell>
          <cell r="O353">
            <v>0.76093085168586083</v>
          </cell>
          <cell r="P353">
            <v>0.92482193289724735</v>
          </cell>
          <cell r="Q353">
            <v>0.98592541132239897</v>
          </cell>
          <cell r="R353">
            <v>1.2018405692615985</v>
          </cell>
          <cell r="S353">
            <v>1.3906103190846777</v>
          </cell>
          <cell r="T353">
            <v>1.4729964605887995</v>
          </cell>
          <cell r="U353">
            <v>1.7816160097771792</v>
          </cell>
          <cell r="V353">
            <v>3.0220173848787528</v>
          </cell>
          <cell r="W353">
            <v>3.0043276698186041</v>
          </cell>
        </row>
        <row r="354">
          <cell r="A354" t="str">
            <v xml:space="preserve">  After-Tax ROIC (Incl. Goodwill)</v>
          </cell>
          <cell r="D354" t="e">
            <v>#DIV/0!</v>
          </cell>
          <cell r="E354" t="e">
            <v>#DIV/0!</v>
          </cell>
          <cell r="F354" t="e">
            <v>#DIV/0!</v>
          </cell>
          <cell r="G354" t="e">
            <v>#DIV/0!</v>
          </cell>
          <cell r="H354" t="e">
            <v>#DIV/0!</v>
          </cell>
          <cell r="I354" t="e">
            <v>#DIV/0!</v>
          </cell>
          <cell r="J354" t="e">
            <v>#DIV/0!</v>
          </cell>
          <cell r="K354">
            <v>0.18402414150356364</v>
          </cell>
          <cell r="L354">
            <v>0.29245081969235048</v>
          </cell>
          <cell r="M354">
            <v>0.35048628074819926</v>
          </cell>
          <cell r="N354">
            <v>3.4599115081056415</v>
          </cell>
          <cell r="O354">
            <v>0.7608839254832136</v>
          </cell>
          <cell r="P354">
            <v>0.92476601801269376</v>
          </cell>
          <cell r="Q354">
            <v>0.98587440719025454</v>
          </cell>
          <cell r="R354">
            <v>1.2017795459440597</v>
          </cell>
          <cell r="S354">
            <v>1.3905436737855961</v>
          </cell>
          <cell r="T354">
            <v>1.472933795001701</v>
          </cell>
          <cell r="U354">
            <v>1.7815324564256452</v>
          </cell>
          <cell r="V354">
            <v>3.0218060968702574</v>
          </cell>
          <cell r="W354">
            <v>3.0039781929800076</v>
          </cell>
        </row>
        <row r="356">
          <cell r="A356" t="str">
            <v>Return on Invested Cap (Avg)</v>
          </cell>
        </row>
        <row r="357">
          <cell r="A357" t="str">
            <v xml:space="preserve">  Net PPE/Revenues</v>
          </cell>
          <cell r="D357" t="e">
            <v>#DIV/0!</v>
          </cell>
          <cell r="E357" t="e">
            <v>#DIV/0!</v>
          </cell>
          <cell r="F357" t="e">
            <v>#DIV/0!</v>
          </cell>
          <cell r="G357" t="e">
            <v>#DIV/0!</v>
          </cell>
          <cell r="H357" t="e">
            <v>#DIV/0!</v>
          </cell>
          <cell r="I357" t="e">
            <v>#DIV/0!</v>
          </cell>
          <cell r="J357">
            <v>0.16285589018833993</v>
          </cell>
          <cell r="K357">
            <v>0.37809306042736979</v>
          </cell>
          <cell r="L357">
            <v>0.36466537776611457</v>
          </cell>
          <cell r="M357">
            <v>0.16206571926765984</v>
          </cell>
          <cell r="N357">
            <v>0.14849873332182761</v>
          </cell>
          <cell r="O357">
            <v>0.23220304729041702</v>
          </cell>
          <cell r="P357">
            <v>0.19347537263331999</v>
          </cell>
          <cell r="Q357">
            <v>0.16063851697336629</v>
          </cell>
          <cell r="R357">
            <v>0.13205324612289102</v>
          </cell>
          <cell r="S357">
            <v>0.10832620583006461</v>
          </cell>
          <cell r="T357">
            <v>8.9790019927369985E-2</v>
          </cell>
          <cell r="U357">
            <v>7.8708701255681648E-2</v>
          </cell>
          <cell r="V357">
            <v>6.5725974134973608E-2</v>
          </cell>
          <cell r="W357">
            <v>0.12823606642479535</v>
          </cell>
        </row>
        <row r="358">
          <cell r="A358" t="str">
            <v xml:space="preserve">  Working Capital/Revenues</v>
          </cell>
          <cell r="D358" t="e">
            <v>#DIV/0!</v>
          </cell>
          <cell r="E358" t="e">
            <v>#DIV/0!</v>
          </cell>
          <cell r="F358" t="e">
            <v>#DIV/0!</v>
          </cell>
          <cell r="G358" t="e">
            <v>#DIV/0!</v>
          </cell>
          <cell r="H358" t="e">
            <v>#DIV/0!</v>
          </cell>
          <cell r="I358" t="e">
            <v>#DIV/0!</v>
          </cell>
          <cell r="J358">
            <v>0.10214053350138046</v>
          </cell>
          <cell r="K358">
            <v>0.20164316195307561</v>
          </cell>
          <cell r="L358">
            <v>0.12813436067776271</v>
          </cell>
          <cell r="M358">
            <v>6.6163854072480668E-2</v>
          </cell>
          <cell r="N358">
            <v>3.077022957424717E-2</v>
          </cell>
          <cell r="O358">
            <v>2.0049257286231352E-2</v>
          </cell>
          <cell r="P358">
            <v>3.8467865634906194E-2</v>
          </cell>
          <cell r="Q358">
            <v>4.6787495527575017E-2</v>
          </cell>
          <cell r="R358">
            <v>4.7125381274343722E-2</v>
          </cell>
          <cell r="S358">
            <v>5.6918370062129096E-2</v>
          </cell>
          <cell r="T358">
            <v>5.3997718176362515E-2</v>
          </cell>
          <cell r="U358">
            <v>2.6358991098743713E-2</v>
          </cell>
          <cell r="V358">
            <v>-6.1198885422524465E-3</v>
          </cell>
          <cell r="W358">
            <v>7.0591839795213929E-3</v>
          </cell>
        </row>
        <row r="359">
          <cell r="A359" t="str">
            <v xml:space="preserve">  Net Other Assets/Revenues</v>
          </cell>
          <cell r="D359" t="e">
            <v>#DIV/0!</v>
          </cell>
          <cell r="E359" t="e">
            <v>#DIV/0!</v>
          </cell>
          <cell r="F359" t="e">
            <v>#DIV/0!</v>
          </cell>
          <cell r="G359" t="e">
            <v>#DIV/0!</v>
          </cell>
          <cell r="H359" t="e">
            <v>#DIV/0!</v>
          </cell>
          <cell r="I359" t="e">
            <v>#DIV/0!</v>
          </cell>
          <cell r="J359">
            <v>1.709271249040761E-2</v>
          </cell>
          <cell r="K359">
            <v>3.3965660321033701E-2</v>
          </cell>
          <cell r="L359">
            <v>1.8594601420377766E-2</v>
          </cell>
          <cell r="M359">
            <v>7.9950167532133638E-3</v>
          </cell>
          <cell r="N359">
            <v>1.7201113571698071E-2</v>
          </cell>
          <cell r="O359">
            <v>1.364613980270396E-2</v>
          </cell>
          <cell r="P359">
            <v>5.0124127009079106E-3</v>
          </cell>
          <cell r="Q359">
            <v>5.2896415289135695E-3</v>
          </cell>
          <cell r="R359">
            <v>4.8587796995497434E-3</v>
          </cell>
          <cell r="S359">
            <v>3.6967012917524605E-3</v>
          </cell>
          <cell r="T359">
            <v>3.0788574669808155E-3</v>
          </cell>
          <cell r="U359">
            <v>2.6550414962071486E-3</v>
          </cell>
          <cell r="V359">
            <v>2.1881227686112322E-3</v>
          </cell>
          <cell r="W359">
            <v>2.0108199265810047E-3</v>
          </cell>
        </row>
        <row r="360">
          <cell r="A360" t="str">
            <v xml:space="preserve">  Revenues/Invested Capital</v>
          </cell>
          <cell r="D360" t="e">
            <v>#DIV/0!</v>
          </cell>
          <cell r="E360" t="e">
            <v>#DIV/0!</v>
          </cell>
          <cell r="F360" t="e">
            <v>#DIV/0!</v>
          </cell>
          <cell r="G360" t="e">
            <v>#DIV/0!</v>
          </cell>
          <cell r="H360" t="e">
            <v>#DIV/0!</v>
          </cell>
          <cell r="I360" t="e">
            <v>#DIV/0!</v>
          </cell>
          <cell r="J360">
            <v>3.5449787735230265</v>
          </cell>
          <cell r="K360">
            <v>1.6294556497008934</v>
          </cell>
          <cell r="L360">
            <v>1.9554381463538313</v>
          </cell>
          <cell r="M360">
            <v>4.2332595417132861</v>
          </cell>
          <cell r="N360">
            <v>5.0898336173042154</v>
          </cell>
          <cell r="O360">
            <v>3.7608343378395954</v>
          </cell>
          <cell r="P360">
            <v>4.2201989946644494</v>
          </cell>
          <cell r="Q360">
            <v>4.7011114652598565</v>
          </cell>
          <cell r="R360">
            <v>5.4336779450174735</v>
          </cell>
          <cell r="S360">
            <v>5.9192165270017627</v>
          </cell>
          <cell r="T360">
            <v>6.8089002547793109</v>
          </cell>
          <cell r="U360">
            <v>9.2830915467350845</v>
          </cell>
          <cell r="V360">
            <v>16.182746353066776</v>
          </cell>
          <cell r="W360">
            <v>7.2829991972683521</v>
          </cell>
        </row>
        <row r="361">
          <cell r="A361" t="str">
            <v xml:space="preserve">  Pre-Tax ROIC</v>
          </cell>
          <cell r="D361" t="e">
            <v>#DIV/0!</v>
          </cell>
          <cell r="E361" t="e">
            <v>#DIV/0!</v>
          </cell>
          <cell r="F361" t="e">
            <v>#DIV/0!</v>
          </cell>
          <cell r="G361" t="e">
            <v>#DIV/0!</v>
          </cell>
          <cell r="H361" t="e">
            <v>#DIV/0!</v>
          </cell>
          <cell r="I361" t="e">
            <v>#DIV/0!</v>
          </cell>
          <cell r="J361">
            <v>0.91497735892406751</v>
          </cell>
          <cell r="K361">
            <v>0.18774918440524543</v>
          </cell>
          <cell r="L361">
            <v>0.30848951797386681</v>
          </cell>
          <cell r="M361">
            <v>0.88629533049821285</v>
          </cell>
          <cell r="N361">
            <v>1.147918865244024</v>
          </cell>
          <cell r="O361">
            <v>0.96254822925323891</v>
          </cell>
          <cell r="P361">
            <v>1.0896597445332989</v>
          </cell>
          <cell r="Q361">
            <v>1.2479064718477486</v>
          </cell>
          <cell r="R361">
            <v>1.4912175257428892</v>
          </cell>
          <cell r="S361">
            <v>1.6710445726549499</v>
          </cell>
          <cell r="T361">
            <v>1.9736643014573445</v>
          </cell>
          <cell r="U361">
            <v>2.7249481695361268</v>
          </cell>
          <cell r="V361">
            <v>4.8234603197017263</v>
          </cell>
          <cell r="W361">
            <v>1.2188028080922668</v>
          </cell>
        </row>
        <row r="362">
          <cell r="A362" t="str">
            <v xml:space="preserve">  After-Tax ROIC</v>
          </cell>
          <cell r="D362" t="e">
            <v>#DIV/0!</v>
          </cell>
          <cell r="E362" t="e">
            <v>#DIV/0!</v>
          </cell>
          <cell r="F362" t="e">
            <v>#DIV/0!</v>
          </cell>
          <cell r="G362" t="e">
            <v>#DIV/0!</v>
          </cell>
          <cell r="H362" t="e">
            <v>#DIV/0!</v>
          </cell>
          <cell r="I362" t="e">
            <v>#DIV/0!</v>
          </cell>
          <cell r="J362">
            <v>0.67290193007635013</v>
          </cell>
          <cell r="K362">
            <v>0.1732059157348135</v>
          </cell>
          <cell r="L362">
            <v>0.31225053552232929</v>
          </cell>
          <cell r="M362">
            <v>0.61286521331394805</v>
          </cell>
          <cell r="N362">
            <v>0.91434281610891321</v>
          </cell>
          <cell r="O362">
            <v>0.75339577851193906</v>
          </cell>
          <cell r="P362">
            <v>0.85287212095909559</v>
          </cell>
          <cell r="Q362">
            <v>0.97671697414585923</v>
          </cell>
          <cell r="R362">
            <v>1.1671393052881578</v>
          </cell>
          <cell r="S362">
            <v>1.3078740456814819</v>
          </cell>
          <cell r="T362">
            <v>1.5447152803620143</v>
          </cell>
          <cell r="U362">
            <v>2.1327116995101525</v>
          </cell>
          <cell r="V362">
            <v>3.7751225689775576</v>
          </cell>
          <cell r="W362">
            <v>0.90637525865028445</v>
          </cell>
        </row>
        <row r="363">
          <cell r="A363" t="str">
            <v xml:space="preserve">  After-Tax ROIC (Incl. Goodwill)</v>
          </cell>
          <cell r="D363" t="e">
            <v>#DIV/0!</v>
          </cell>
          <cell r="E363" t="e">
            <v>#DIV/0!</v>
          </cell>
          <cell r="F363" t="e">
            <v>#DIV/0!</v>
          </cell>
          <cell r="G363" t="e">
            <v>#DIV/0!</v>
          </cell>
          <cell r="H363" t="e">
            <v>#DIV/0!</v>
          </cell>
          <cell r="I363" t="e">
            <v>#DIV/0!</v>
          </cell>
          <cell r="J363">
            <v>0.67290193007635013</v>
          </cell>
          <cell r="K363">
            <v>0.1732059157348135</v>
          </cell>
          <cell r="L363">
            <v>0.31225053552232929</v>
          </cell>
          <cell r="M363">
            <v>0.61283399622516732</v>
          </cell>
          <cell r="N363">
            <v>0.91424494171131832</v>
          </cell>
          <cell r="O363">
            <v>0.75334977704763839</v>
          </cell>
          <cell r="P363">
            <v>0.85282456761424419</v>
          </cell>
          <cell r="Q363">
            <v>0.9766669182864598</v>
          </cell>
          <cell r="R363">
            <v>1.1670817549180466</v>
          </cell>
          <cell r="S363">
            <v>1.3078150946094831</v>
          </cell>
          <cell r="T363">
            <v>1.5446463641034267</v>
          </cell>
          <cell r="U363">
            <v>2.1325919714486465</v>
          </cell>
          <cell r="V363">
            <v>3.7747928564266968</v>
          </cell>
          <cell r="W363">
            <v>0.90634344780813414</v>
          </cell>
        </row>
        <row r="365">
          <cell r="A365" t="str">
            <v>Growth Rates</v>
          </cell>
        </row>
        <row r="366">
          <cell r="A366" t="str">
            <v xml:space="preserve">  Revenue Growth Rate</v>
          </cell>
          <cell r="D366" t="e">
            <v>#DIV/0!</v>
          </cell>
          <cell r="E366" t="e">
            <v>#DIV/0!</v>
          </cell>
          <cell r="F366" t="e">
            <v>#DIV/0!</v>
          </cell>
          <cell r="G366" t="e">
            <v>#DIV/0!</v>
          </cell>
          <cell r="H366" t="e">
            <v>#DIV/0!</v>
          </cell>
          <cell r="I366" t="e">
            <v>#DIV/0!</v>
          </cell>
          <cell r="J366" t="e">
            <v>#DIV/0!</v>
          </cell>
          <cell r="K366">
            <v>-2.3277976712422155E-2</v>
          </cell>
          <cell r="L366">
            <v>0.19003514327861071</v>
          </cell>
          <cell r="M366">
            <v>0.1542271399818691</v>
          </cell>
          <cell r="N366">
            <v>0.14419935847178089</v>
          </cell>
          <cell r="O366">
            <v>0.29542466381169752</v>
          </cell>
          <cell r="P366">
            <v>0.22885983860679016</v>
          </cell>
          <cell r="Q366">
            <v>0.21193838758398442</v>
          </cell>
          <cell r="R366">
            <v>0.20130960343066229</v>
          </cell>
          <cell r="S366">
            <v>0.19171337234448882</v>
          </cell>
          <cell r="T366">
            <v>0.1621588162461256</v>
          </cell>
          <cell r="U366">
            <v>8.3478020241858131E-2</v>
          </cell>
          <cell r="V366">
            <v>0.12048338237672795</v>
          </cell>
          <cell r="W366">
            <v>0.12000000000000011</v>
          </cell>
        </row>
        <row r="367">
          <cell r="A367" t="str">
            <v xml:space="preserve">  EBIT Growth Rate</v>
          </cell>
          <cell r="E367" t="e">
            <v>#DIV/0!</v>
          </cell>
          <cell r="F367" t="e">
            <v>#DIV/0!</v>
          </cell>
          <cell r="G367" t="e">
            <v>#DIV/0!</v>
          </cell>
          <cell r="H367" t="e">
            <v>#DIV/0!</v>
          </cell>
          <cell r="I367" t="e">
            <v>#DIV/0!</v>
          </cell>
          <cell r="J367" t="e">
            <v>#DIV/0!</v>
          </cell>
          <cell r="K367">
            <v>-0.56397661062112203</v>
          </cell>
          <cell r="L367">
            <v>0.62937332114020883</v>
          </cell>
          <cell r="M367">
            <v>0.53178748985575286</v>
          </cell>
          <cell r="N367">
            <v>0.2325533945694076</v>
          </cell>
          <cell r="O367">
            <v>0.47008636616989774</v>
          </cell>
          <cell r="P367">
            <v>0.23971550318361956</v>
          </cell>
          <cell r="Q367">
            <v>0.24595986472280873</v>
          </cell>
          <cell r="R367">
            <v>0.24199705333575361</v>
          </cell>
          <cell r="S367">
            <v>0.22588156735495701</v>
          </cell>
          <cell r="T367">
            <v>0.1932679817638876</v>
          </cell>
          <cell r="U367">
            <v>9.7209109145714123E-2</v>
          </cell>
          <cell r="V367">
            <v>0.13774854895647537</v>
          </cell>
          <cell r="W367">
            <v>-0.37116787009534169</v>
          </cell>
        </row>
        <row r="368">
          <cell r="A368" t="str">
            <v xml:space="preserve">  NOPLAT Growth Rate</v>
          </cell>
          <cell r="E368" t="e">
            <v>#DIV/0!</v>
          </cell>
          <cell r="F368" t="e">
            <v>#DIV/0!</v>
          </cell>
          <cell r="G368" t="e">
            <v>#DIV/0!</v>
          </cell>
          <cell r="H368" t="e">
            <v>#DIV/0!</v>
          </cell>
          <cell r="I368" t="e">
            <v>#DIV/0!</v>
          </cell>
          <cell r="J368" t="e">
            <v>#DIV/0!</v>
          </cell>
          <cell r="K368">
            <v>-0.45304320502488815</v>
          </cell>
          <cell r="L368">
            <v>0.78771679033585906</v>
          </cell>
          <cell r="M368">
            <v>4.6459074369152198E-2</v>
          </cell>
          <cell r="N368">
            <v>0.41976706007334519</v>
          </cell>
          <cell r="O368">
            <v>0.44459354228266035</v>
          </cell>
          <cell r="P368">
            <v>0.23969360399762785</v>
          </cell>
          <cell r="Q368">
            <v>0.24594175328395629</v>
          </cell>
          <cell r="R368">
            <v>0.24198274717628121</v>
          </cell>
          <cell r="S368">
            <v>0.22587081715806145</v>
          </cell>
          <cell r="T368">
            <v>0.19326047943023372</v>
          </cell>
          <cell r="U368">
            <v>9.7205947526065817E-2</v>
          </cell>
          <cell r="V368">
            <v>0.1377444653980302</v>
          </cell>
          <cell r="W368">
            <v>-0.40250128849901545</v>
          </cell>
        </row>
        <row r="369">
          <cell r="A369" t="str">
            <v xml:space="preserve">  Invested Capital Growth Rate</v>
          </cell>
          <cell r="D369" t="e">
            <v>#DIV/0!</v>
          </cell>
          <cell r="E369" t="e">
            <v>#DIV/0!</v>
          </cell>
          <cell r="F369" t="e">
            <v>#DIV/0!</v>
          </cell>
          <cell r="G369" t="e">
            <v>#DIV/0!</v>
          </cell>
          <cell r="H369" t="e">
            <v>#DIV/0!</v>
          </cell>
          <cell r="I369" t="e">
            <v>#DIV/0!</v>
          </cell>
          <cell r="J369" t="e">
            <v>#DIV/0!</v>
          </cell>
          <cell r="K369">
            <v>0.12491750899909615</v>
          </cell>
          <cell r="L369">
            <v>-0.12681941952066178</v>
          </cell>
          <cell r="M369">
            <v>-0.85623698936014436</v>
          </cell>
          <cell r="N369">
            <v>5.571150833213502</v>
          </cell>
          <cell r="O369">
            <v>2.0002960963770189E-2</v>
          </cell>
          <cell r="P369">
            <v>0.16872356399043897</v>
          </cell>
          <cell r="Q369">
            <v>1.8855896683053874E-2</v>
          </cell>
          <cell r="R369">
            <v>5.9463791196498805E-2</v>
          </cell>
          <cell r="S369">
            <v>0.12652024661913863</v>
          </cell>
          <cell r="T369">
            <v>-9.2857008259032536E-2</v>
          </cell>
          <cell r="U369">
            <v>-0.32924814902418731</v>
          </cell>
          <cell r="V369">
            <v>-0.39898316959958913</v>
          </cell>
          <cell r="W369">
            <v>4.629324093185101</v>
          </cell>
        </row>
        <row r="371">
          <cell r="A371" t="str">
            <v>Investment Rates</v>
          </cell>
        </row>
        <row r="372">
          <cell r="A372" t="str">
            <v xml:space="preserve">  Gross Investment Rate</v>
          </cell>
          <cell r="D372" t="e">
            <v>#DIV/0!</v>
          </cell>
          <cell r="E372" t="e">
            <v>#DIV/0!</v>
          </cell>
          <cell r="F372" t="e">
            <v>#DIV/0!</v>
          </cell>
          <cell r="G372" t="e">
            <v>#DIV/0!</v>
          </cell>
          <cell r="H372" t="e">
            <v>#DIV/0!</v>
          </cell>
          <cell r="I372" t="e">
            <v>#DIV/0!</v>
          </cell>
          <cell r="J372">
            <v>2.5813566268518873</v>
          </cell>
          <cell r="K372">
            <v>0.79296069629993682</v>
          </cell>
          <cell r="L372">
            <v>-9.2225303743335429E-2</v>
          </cell>
          <cell r="M372">
            <v>-1.6803830543551932</v>
          </cell>
          <cell r="N372">
            <v>1.4974282119353051</v>
          </cell>
          <cell r="O372">
            <v>0.16063384401747788</v>
          </cell>
          <cell r="P372">
            <v>0.27757904218905149</v>
          </cell>
          <cell r="Q372">
            <v>0.13177303089145762</v>
          </cell>
          <cell r="R372">
            <v>0.14551707202381184</v>
          </cell>
          <cell r="S372">
            <v>0.17241028667059227</v>
          </cell>
          <cell r="T372">
            <v>2.3007870034319238E-2</v>
          </cell>
          <cell r="U372">
            <v>-9.1578882700924277E-2</v>
          </cell>
          <cell r="V372">
            <v>-4.848449405300561E-2</v>
          </cell>
          <cell r="W372">
            <v>1.5155491286725102</v>
          </cell>
        </row>
        <row r="373">
          <cell r="A373" t="str">
            <v xml:space="preserve">  Net Investment Rate</v>
          </cell>
          <cell r="D373" t="e">
            <v>#DIV/0!</v>
          </cell>
          <cell r="E373" t="e">
            <v>#DIV/0!</v>
          </cell>
          <cell r="F373" t="e">
            <v>#DIV/0!</v>
          </cell>
          <cell r="G373" t="e">
            <v>#DIV/0!</v>
          </cell>
          <cell r="H373" t="e">
            <v>#DIV/0!</v>
          </cell>
          <cell r="I373" t="e">
            <v>#DIV/0!</v>
          </cell>
          <cell r="J373">
            <v>2.9722013128615519</v>
          </cell>
          <cell r="K373">
            <v>0.6788104429041838</v>
          </cell>
          <cell r="L373">
            <v>-0.43364357690661332</v>
          </cell>
          <cell r="M373">
            <v>-2.4429971624917695</v>
          </cell>
          <cell r="N373">
            <v>1.6095480898240695</v>
          </cell>
          <cell r="O373">
            <v>2.6287488435319601E-2</v>
          </cell>
          <cell r="P373">
            <v>0.18243897337281789</v>
          </cell>
          <cell r="Q373">
            <v>1.912507423635941E-2</v>
          </cell>
          <cell r="R373">
            <v>4.9477270710734218E-2</v>
          </cell>
          <cell r="S373">
            <v>9.0981812002097151E-2</v>
          </cell>
          <cell r="T373">
            <v>-6.3039532506354426E-2</v>
          </cell>
          <cell r="U373">
            <v>-0.18480309293211009</v>
          </cell>
          <cell r="V373">
            <v>-0.13202543823737689</v>
          </cell>
          <cell r="W373">
            <v>1.5408852169126452</v>
          </cell>
        </row>
        <row r="375">
          <cell r="A375" t="str">
            <v>Financing</v>
          </cell>
        </row>
        <row r="376">
          <cell r="A376" t="str">
            <v xml:space="preserve">  Coverage (EBIT/Interest)</v>
          </cell>
          <cell r="D376" t="e">
            <v>#DIV/0!</v>
          </cell>
          <cell r="E376" t="e">
            <v>#DIV/0!</v>
          </cell>
          <cell r="F376" t="e">
            <v>#DIV/0!</v>
          </cell>
          <cell r="G376" t="e">
            <v>#DIV/0!</v>
          </cell>
          <cell r="H376" t="e">
            <v>#DIV/0!</v>
          </cell>
          <cell r="I376" t="e">
            <v>#DIV/0!</v>
          </cell>
          <cell r="J376">
            <v>252.083324049304</v>
          </cell>
          <cell r="K376">
            <v>47.141800389212762</v>
          </cell>
          <cell r="L376">
            <v>167.94302350506743</v>
          </cell>
          <cell r="M376">
            <v>778.34773212847801</v>
          </cell>
          <cell r="N376" t="e">
            <v>#DIV/0!</v>
          </cell>
          <cell r="O376" t="e">
            <v>#DIV/0!</v>
          </cell>
          <cell r="P376" t="e">
            <v>#DIV/0!</v>
          </cell>
          <cell r="Q376" t="e">
            <v>#DIV/0!</v>
          </cell>
          <cell r="R376" t="e">
            <v>#DIV/0!</v>
          </cell>
          <cell r="S376" t="e">
            <v>#DIV/0!</v>
          </cell>
          <cell r="T376" t="e">
            <v>#DIV/0!</v>
          </cell>
          <cell r="U376" t="e">
            <v>#DIV/0!</v>
          </cell>
          <cell r="V376" t="e">
            <v>#DIV/0!</v>
          </cell>
          <cell r="W376" t="e">
            <v>#DIV/0!</v>
          </cell>
        </row>
        <row r="377">
          <cell r="A377" t="str">
            <v xml:space="preserve">  Debt/Total Cap (Book)</v>
          </cell>
          <cell r="D377" t="e">
            <v>#DIV/0!</v>
          </cell>
          <cell r="E377" t="e">
            <v>#DIV/0!</v>
          </cell>
          <cell r="F377" t="e">
            <v>#DIV/0!</v>
          </cell>
          <cell r="G377" t="e">
            <v>#DIV/0!</v>
          </cell>
          <cell r="H377" t="e">
            <v>#DIV/0!</v>
          </cell>
          <cell r="I377" t="e">
            <v>#DIV/0!</v>
          </cell>
          <cell r="J377">
            <v>0.13397448503324358</v>
          </cell>
          <cell r="K377">
            <v>0.16307125103143139</v>
          </cell>
          <cell r="L377">
            <v>0.17930157960338589</v>
          </cell>
          <cell r="M377">
            <v>0.2058958365673042</v>
          </cell>
          <cell r="N377">
            <v>0.20976777568997149</v>
          </cell>
          <cell r="O377">
            <v>0.20795375304224831</v>
          </cell>
          <cell r="P377">
            <v>0.19884071709676701</v>
          </cell>
          <cell r="Q377">
            <v>0.1901278883284816</v>
          </cell>
          <cell r="R377">
            <v>0.18199140053751087</v>
          </cell>
          <cell r="S377">
            <v>0.17482315736785864</v>
          </cell>
          <cell r="T377">
            <v>0.16924088042455879</v>
          </cell>
          <cell r="U377">
            <v>0.16708176982743145</v>
          </cell>
          <cell r="V377">
            <v>0</v>
          </cell>
          <cell r="W377">
            <v>0</v>
          </cell>
        </row>
        <row r="378">
          <cell r="A378" t="str">
            <v xml:space="preserve">  Average ROE</v>
          </cell>
          <cell r="D378" t="e">
            <v>#DIV/0!</v>
          </cell>
          <cell r="E378" t="e">
            <v>#DIV/0!</v>
          </cell>
          <cell r="F378" t="e">
            <v>#DIV/0!</v>
          </cell>
          <cell r="G378" t="e">
            <v>#DIV/0!</v>
          </cell>
          <cell r="H378" t="e">
            <v>#DIV/0!</v>
          </cell>
          <cell r="I378" t="e">
            <v>#DIV/0!</v>
          </cell>
          <cell r="J378">
            <v>0.38303787212177204</v>
          </cell>
          <cell r="K378">
            <v>8.9650286379728855E-2</v>
          </cell>
          <cell r="L378">
            <v>0.18940735614722917</v>
          </cell>
          <cell r="M378">
            <v>0.17671223536275149</v>
          </cell>
          <cell r="N378">
            <v>0.20959989961467271</v>
          </cell>
          <cell r="O378">
            <v>0.2577824483096845</v>
          </cell>
          <cell r="P378">
            <v>0.25680557025341971</v>
          </cell>
          <cell r="Q378">
            <v>0.25208089396713329</v>
          </cell>
          <cell r="R378">
            <v>0.2469981573081349</v>
          </cell>
          <cell r="S378">
            <v>0.23973292081068842</v>
          </cell>
          <cell r="T378">
            <v>0.22821445039415725</v>
          </cell>
          <cell r="U378">
            <v>0.20328514521183219</v>
          </cell>
          <cell r="V378">
            <v>0.19095961731610642</v>
          </cell>
          <cell r="W378">
            <v>9.6671234416505145E-2</v>
          </cell>
        </row>
        <row r="380">
          <cell r="A380" t="str">
            <v>Change in Working Capital</v>
          </cell>
        </row>
        <row r="381">
          <cell r="A381" t="str">
            <v>-</v>
          </cell>
          <cell r="B381" t="str">
            <v>-</v>
          </cell>
        </row>
        <row r="382">
          <cell r="A382" t="str">
            <v>Incr in Oper Cash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359.84041999999999</v>
          </cell>
          <cell r="K382">
            <v>-146.38509500000001</v>
          </cell>
          <cell r="L382">
            <v>38.554562000000004</v>
          </cell>
          <cell r="M382">
            <v>48.245113000000003</v>
          </cell>
          <cell r="N382">
            <v>-48.245112999999947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30.241186440000035</v>
          </cell>
        </row>
        <row r="383">
          <cell r="A383" t="str">
            <v>Incr in Accts Receivable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1857.9864909999999</v>
          </cell>
          <cell r="K383">
            <v>-650.80738199999996</v>
          </cell>
          <cell r="L383">
            <v>774.47623300000009</v>
          </cell>
          <cell r="M383">
            <v>-311.25634200000013</v>
          </cell>
          <cell r="N383">
            <v>637.45091407465588</v>
          </cell>
          <cell r="O383">
            <v>651.85655767794469</v>
          </cell>
          <cell r="P383">
            <v>672.16213913848469</v>
          </cell>
          <cell r="Q383">
            <v>769.73237730914298</v>
          </cell>
          <cell r="R383">
            <v>886.08454939459807</v>
          </cell>
          <cell r="S383">
            <v>4558.260656005662</v>
          </cell>
          <cell r="T383">
            <v>1596.6069795773019</v>
          </cell>
          <cell r="U383">
            <v>955.20168540907252</v>
          </cell>
          <cell r="V383">
            <v>1493.7234392400587</v>
          </cell>
          <cell r="W383">
            <v>6858.9896452391913</v>
          </cell>
        </row>
        <row r="384">
          <cell r="A384" t="str">
            <v>Incr in Inventories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2611.2601300000001</v>
          </cell>
          <cell r="K384">
            <v>-76.876094000000194</v>
          </cell>
          <cell r="L384">
            <v>-743.40500999999995</v>
          </cell>
          <cell r="M384">
            <v>288.83297399999992</v>
          </cell>
          <cell r="N384">
            <v>372.27853370432194</v>
          </cell>
          <cell r="O384">
            <v>692.59759253281618</v>
          </cell>
          <cell r="P384">
            <v>714.1722728346399</v>
          </cell>
          <cell r="Q384">
            <v>817.8406508909643</v>
          </cell>
          <cell r="R384">
            <v>3585.307602529173</v>
          </cell>
          <cell r="S384">
            <v>1583.937541108573</v>
          </cell>
          <cell r="T384">
            <v>1596.6069795773019</v>
          </cell>
          <cell r="U384">
            <v>955.20168540907252</v>
          </cell>
          <cell r="V384">
            <v>1493.7234392400587</v>
          </cell>
          <cell r="W384">
            <v>6858.9896452391913</v>
          </cell>
        </row>
        <row r="385">
          <cell r="A385" t="str">
            <v>Incr Other Current Assets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18904.705393</v>
          </cell>
          <cell r="K385">
            <v>-2243.4071509999994</v>
          </cell>
          <cell r="L385">
            <v>-787.80363900000157</v>
          </cell>
          <cell r="M385">
            <v>1627.3413970000001</v>
          </cell>
          <cell r="N385">
            <v>1516.8223585638661</v>
          </cell>
          <cell r="O385">
            <v>5618.2853270644482</v>
          </cell>
          <cell r="P385">
            <v>5638.1780958188683</v>
          </cell>
          <cell r="Q385">
            <v>6416.2485558811022</v>
          </cell>
          <cell r="R385">
            <v>7386.1239023316884</v>
          </cell>
          <cell r="S385">
            <v>8450.0533518076481</v>
          </cell>
          <cell r="T385">
            <v>8517.6427789281734</v>
          </cell>
          <cell r="U385">
            <v>5095.8481593877368</v>
          </cell>
          <cell r="V385">
            <v>7968.7755525954417</v>
          </cell>
          <cell r="W385">
            <v>8893.0576898854779</v>
          </cell>
        </row>
        <row r="386">
          <cell r="A386" t="str">
            <v>(Incr) in Accts Payable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-3569.9148319999999</v>
          </cell>
          <cell r="K386">
            <v>37.378524000000198</v>
          </cell>
          <cell r="L386">
            <v>-548.94455000000016</v>
          </cell>
          <cell r="M386">
            <v>-53.519142000000102</v>
          </cell>
          <cell r="N386">
            <v>-913.42168703830976</v>
          </cell>
          <cell r="O386">
            <v>-1425.9362199205043</v>
          </cell>
          <cell r="P386">
            <v>-1470.354679365435</v>
          </cell>
          <cell r="Q386">
            <v>-1683.7895753637495</v>
          </cell>
          <cell r="R386">
            <v>-2929.750990099712</v>
          </cell>
          <cell r="S386">
            <v>-2407.5850624850318</v>
          </cell>
          <cell r="T386">
            <v>-2426.8426089574969</v>
          </cell>
          <cell r="U386">
            <v>-1451.9065618217901</v>
          </cell>
          <cell r="V386">
            <v>-2270.4596276448901</v>
          </cell>
          <cell r="W386">
            <v>-2533.8056415236315</v>
          </cell>
        </row>
        <row r="387">
          <cell r="A387" t="str">
            <v>(Incr) Other Current Liabs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-13836.825387999999</v>
          </cell>
          <cell r="K387">
            <v>2625.9350479999994</v>
          </cell>
          <cell r="L387">
            <v>-1252.9504599999982</v>
          </cell>
          <cell r="M387">
            <v>-2806.7542000000012</v>
          </cell>
          <cell r="N387">
            <v>-2930.4104380164772</v>
          </cell>
          <cell r="O387">
            <v>-4627.5045267194801</v>
          </cell>
          <cell r="P387">
            <v>-3110.2141817556367</v>
          </cell>
          <cell r="Q387">
            <v>-6003.627209591752</v>
          </cell>
          <cell r="R387">
            <v>-7441.8145721935944</v>
          </cell>
          <cell r="S387">
            <v>-9107.5975903150102</v>
          </cell>
          <cell r="T387">
            <v>-10828.475455108775</v>
          </cell>
          <cell r="U387">
            <v>-11774.195147639191</v>
          </cell>
          <cell r="V387">
            <v>-13450.524469474592</v>
          </cell>
          <cell r="W387">
            <v>-10145.395030897751</v>
          </cell>
        </row>
        <row r="388">
          <cell r="D388" t="str">
            <v>-</v>
          </cell>
          <cell r="E388" t="str">
            <v>-</v>
          </cell>
          <cell r="F388" t="str">
            <v>-</v>
          </cell>
          <cell r="G388" t="str">
            <v>-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</row>
        <row r="389">
          <cell r="A389" t="str">
            <v>Net Change in Working Capital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6327.0522140000048</v>
          </cell>
          <cell r="K389">
            <v>-454.16215000000011</v>
          </cell>
          <cell r="L389">
            <v>-2520.0728639999998</v>
          </cell>
          <cell r="M389">
            <v>-1207.1102000000014</v>
          </cell>
          <cell r="N389">
            <v>-1365.5254317119429</v>
          </cell>
          <cell r="O389">
            <v>909.29873063522427</v>
          </cell>
          <cell r="P389">
            <v>2443.9436466709212</v>
          </cell>
          <cell r="Q389">
            <v>316.40479912570845</v>
          </cell>
          <cell r="R389">
            <v>1485.9504919621522</v>
          </cell>
          <cell r="S389">
            <v>3077.0688961218402</v>
          </cell>
          <cell r="T389">
            <v>-1544.461325983495</v>
          </cell>
          <cell r="U389">
            <v>-6219.8501792550996</v>
          </cell>
          <cell r="V389">
            <v>-4764.7616660439235</v>
          </cell>
          <cell r="W389">
            <v>9962.0774943824763</v>
          </cell>
        </row>
        <row r="391">
          <cell r="A391" t="str">
            <v>Capital Expenditures</v>
          </cell>
        </row>
        <row r="392">
          <cell r="A392" t="str">
            <v>-</v>
          </cell>
          <cell r="B392" t="str">
            <v>-</v>
          </cell>
        </row>
        <row r="393">
          <cell r="A393" t="str">
            <v>Increase in Net PPE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10088.039344000001</v>
          </cell>
          <cell r="K393">
            <v>2699.5470869999972</v>
          </cell>
          <cell r="L393">
            <v>680.82909400000426</v>
          </cell>
          <cell r="M393">
            <v>-13468.415525000002</v>
          </cell>
          <cell r="N393">
            <v>14120.490884970006</v>
          </cell>
          <cell r="O393">
            <v>361.72421344999748</v>
          </cell>
          <cell r="P393">
            <v>322.05476722000458</v>
          </cell>
          <cell r="Q393">
            <v>-139.10634031999507</v>
          </cell>
          <cell r="R393">
            <v>-228.10634031999871</v>
          </cell>
          <cell r="S393">
            <v>-424.10634032000053</v>
          </cell>
          <cell r="T393">
            <v>-620.10634032000053</v>
          </cell>
          <cell r="U393">
            <v>-756.70634031999725</v>
          </cell>
          <cell r="V393">
            <v>-917.90634031999616</v>
          </cell>
          <cell r="W393">
            <v>29782.704062412206</v>
          </cell>
        </row>
        <row r="394">
          <cell r="A394" t="str">
            <v>Depreciation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1453.067618</v>
          </cell>
          <cell r="K394">
            <v>1772.917551</v>
          </cell>
          <cell r="L394">
            <v>1796.9570819999999</v>
          </cell>
          <cell r="M394">
            <v>1711.5650000000001</v>
          </cell>
          <cell r="N394">
            <v>1925.1063403199998</v>
          </cell>
          <cell r="O394">
            <v>1974.7977603955951</v>
          </cell>
          <cell r="P394">
            <v>2014.353444127654</v>
          </cell>
          <cell r="Q394">
            <v>2472.5799155506079</v>
          </cell>
          <cell r="R394">
            <v>2660.2577456564513</v>
          </cell>
          <cell r="S394">
            <v>2854.8400174313565</v>
          </cell>
          <cell r="T394">
            <v>3049.3165927197897</v>
          </cell>
          <cell r="U394">
            <v>3244.2742365938625</v>
          </cell>
          <cell r="V394">
            <v>3443.706014451564</v>
          </cell>
          <cell r="W394">
            <v>1269.0980611651394</v>
          </cell>
        </row>
        <row r="395">
          <cell r="D395" t="str">
            <v>-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-</v>
          </cell>
          <cell r="I395" t="str">
            <v>-</v>
          </cell>
          <cell r="J395" t="str">
            <v>-</v>
          </cell>
          <cell r="K395" t="str">
            <v>-</v>
          </cell>
          <cell r="L395" t="str">
            <v>-</v>
          </cell>
          <cell r="M395" t="str">
            <v>-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 t="str">
            <v>-</v>
          </cell>
          <cell r="V395" t="str">
            <v>-</v>
          </cell>
          <cell r="W395" t="str">
            <v>-</v>
          </cell>
        </row>
        <row r="396">
          <cell r="A396" t="str">
            <v xml:space="preserve">Cap Exp (Net of Disposals)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11541.106962000002</v>
          </cell>
          <cell r="K396">
            <v>4472.4646379999976</v>
          </cell>
          <cell r="L396">
            <v>2477.7861760000042</v>
          </cell>
          <cell r="M396">
            <v>-11756.850525000002</v>
          </cell>
          <cell r="N396">
            <v>16045.597225290006</v>
          </cell>
          <cell r="O396">
            <v>2336.5219738455926</v>
          </cell>
          <cell r="P396">
            <v>2336.4082113476588</v>
          </cell>
          <cell r="Q396">
            <v>2333.4735752306128</v>
          </cell>
          <cell r="R396">
            <v>2432.1514053364526</v>
          </cell>
          <cell r="S396">
            <v>2430.733677111356</v>
          </cell>
          <cell r="T396">
            <v>2429.2102523997892</v>
          </cell>
          <cell r="U396">
            <v>2487.5678962738652</v>
          </cell>
          <cell r="V396">
            <v>2525.7996741315678</v>
          </cell>
          <cell r="W396">
            <v>31051.802123577345</v>
          </cell>
        </row>
        <row r="398">
          <cell r="A398" t="str">
            <v>Investment in Goodwill</v>
          </cell>
        </row>
        <row r="399">
          <cell r="A399" t="str">
            <v>-</v>
          </cell>
          <cell r="B399" t="str">
            <v>-</v>
          </cell>
        </row>
        <row r="400">
          <cell r="A400" t="str">
            <v>Inc/(Dec) Bal Sheet Goodwill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</row>
        <row r="401">
          <cell r="A401" t="str">
            <v>Amort of Goodwill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</row>
        <row r="402">
          <cell r="D402" t="str">
            <v>-</v>
          </cell>
          <cell r="E402" t="str">
            <v>-</v>
          </cell>
          <cell r="F402" t="str">
            <v>-</v>
          </cell>
          <cell r="G402" t="str">
            <v>-</v>
          </cell>
          <cell r="H402" t="str">
            <v>-</v>
          </cell>
          <cell r="I402" t="str">
            <v>-</v>
          </cell>
          <cell r="J402" t="str">
            <v>-</v>
          </cell>
          <cell r="K402" t="str">
            <v>-</v>
          </cell>
          <cell r="L402" t="str">
            <v>-</v>
          </cell>
          <cell r="M402" t="str">
            <v>-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 t="str">
            <v>-</v>
          </cell>
          <cell r="V402" t="str">
            <v>-</v>
          </cell>
          <cell r="W402" t="str">
            <v>-</v>
          </cell>
        </row>
        <row r="403">
          <cell r="A403" t="str">
            <v>Investment in Goodwill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</row>
        <row r="405">
          <cell r="A405" t="str">
            <v>Non-Op Cash Flow</v>
          </cell>
        </row>
        <row r="406">
          <cell r="A406" t="str">
            <v>-</v>
          </cell>
          <cell r="B406" t="str">
            <v>-</v>
          </cell>
        </row>
        <row r="407">
          <cell r="A407" t="str">
            <v>Extraordinary Items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</row>
        <row r="408">
          <cell r="A408" t="str">
            <v xml:space="preserve">AT Non-Op Income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289.01994200000001</v>
          </cell>
          <cell r="K408">
            <v>-523.61832000000004</v>
          </cell>
          <cell r="L408">
            <v>1402.126886</v>
          </cell>
          <cell r="M408">
            <v>-802.25528100000008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</row>
        <row r="409">
          <cell r="A409" t="str">
            <v>Chg in Investments &amp; Advances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</row>
        <row r="410">
          <cell r="A410" t="str">
            <v>Change in Non-Op Assets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</row>
        <row r="411">
          <cell r="D411" t="str">
            <v>-</v>
          </cell>
          <cell r="E411" t="str">
            <v>-</v>
          </cell>
          <cell r="F411" t="str">
            <v>-</v>
          </cell>
          <cell r="G411" t="str">
            <v>-</v>
          </cell>
          <cell r="H411" t="str">
            <v>-</v>
          </cell>
          <cell r="I411" t="str">
            <v>-</v>
          </cell>
          <cell r="J411" t="str">
            <v>-</v>
          </cell>
          <cell r="K411" t="str">
            <v>-</v>
          </cell>
          <cell r="L411" t="str">
            <v>-</v>
          </cell>
          <cell r="M411" t="str">
            <v>-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 t="str">
            <v>-</v>
          </cell>
          <cell r="V411" t="str">
            <v>-</v>
          </cell>
          <cell r="W411" t="str">
            <v>-</v>
          </cell>
        </row>
        <row r="412">
          <cell r="A412" t="str">
            <v>Non-Op Cash Flow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289.01994200000001</v>
          </cell>
          <cell r="K412">
            <v>-523.61832000000004</v>
          </cell>
          <cell r="L412">
            <v>1402.126886</v>
          </cell>
          <cell r="M412">
            <v>-802.25528100000008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</row>
        <row r="413">
          <cell r="E413" t="str">
            <v xml:space="preserve">  </v>
          </cell>
        </row>
        <row r="414">
          <cell r="A414" t="str">
            <v>-</v>
          </cell>
          <cell r="B414" t="str">
            <v>-</v>
          </cell>
          <cell r="C414" t="str">
            <v>-</v>
          </cell>
          <cell r="D414" t="str">
            <v>-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-</v>
          </cell>
          <cell r="I414" t="str">
            <v>-</v>
          </cell>
          <cell r="J414" t="str">
            <v>-</v>
          </cell>
          <cell r="K414" t="str">
            <v>-</v>
          </cell>
          <cell r="L414" t="str">
            <v>-</v>
          </cell>
        </row>
        <row r="415">
          <cell r="A415" t="str">
            <v>DCF Valuation Summary</v>
          </cell>
          <cell r="D415" t="str">
            <v>|</v>
          </cell>
          <cell r="E415" t="str">
            <v>Free Cash Flow</v>
          </cell>
          <cell r="J415" t="str">
            <v xml:space="preserve"> </v>
          </cell>
          <cell r="L415" t="str">
            <v>|</v>
          </cell>
        </row>
        <row r="416">
          <cell r="A416" t="str">
            <v>-</v>
          </cell>
          <cell r="B416" t="str">
            <v>-</v>
          </cell>
          <cell r="C416" t="str">
            <v>-</v>
          </cell>
          <cell r="D416" t="str">
            <v>-------|-</v>
          </cell>
          <cell r="E416" t="str">
            <v>-</v>
          </cell>
          <cell r="F416" t="str">
            <v>-</v>
          </cell>
          <cell r="G416" t="str">
            <v>-</v>
          </cell>
          <cell r="H416" t="str">
            <v>-</v>
          </cell>
          <cell r="I416" t="str">
            <v>-</v>
          </cell>
          <cell r="J416" t="str">
            <v>-</v>
          </cell>
          <cell r="K416" t="str">
            <v>-</v>
          </cell>
          <cell r="L416" t="str">
            <v>-</v>
          </cell>
        </row>
        <row r="417">
          <cell r="D417" t="str">
            <v>|</v>
          </cell>
          <cell r="G417" t="str">
            <v>Free Cash</v>
          </cell>
          <cell r="H417" t="str">
            <v>Discount</v>
          </cell>
          <cell r="I417" t="str">
            <v>P.V.</v>
          </cell>
          <cell r="J417" t="str">
            <v xml:space="preserve"> </v>
          </cell>
          <cell r="L417" t="str">
            <v>|</v>
          </cell>
        </row>
        <row r="418">
          <cell r="A418" t="str">
            <v>Operating Value</v>
          </cell>
          <cell r="C418" t="e">
            <v>#DIV/0!</v>
          </cell>
          <cell r="D418" t="str">
            <v>|</v>
          </cell>
          <cell r="G418" t="str">
            <v>Flow</v>
          </cell>
          <cell r="H418" t="str">
            <v>Factor</v>
          </cell>
          <cell r="I418" t="str">
            <v>of FCF</v>
          </cell>
          <cell r="L418" t="str">
            <v>|</v>
          </cell>
        </row>
        <row r="419">
          <cell r="D419" t="str">
            <v>|</v>
          </cell>
          <cell r="G419" t="str">
            <v>-</v>
          </cell>
          <cell r="H419" t="str">
            <v>-</v>
          </cell>
          <cell r="I419" t="str">
            <v>-</v>
          </cell>
          <cell r="L419" t="str">
            <v>|</v>
          </cell>
        </row>
        <row r="420">
          <cell r="A420" t="str">
            <v>Excess Mkt Securities</v>
          </cell>
          <cell r="C420">
            <v>0</v>
          </cell>
          <cell r="D420" t="str">
            <v>|</v>
          </cell>
          <cell r="E420">
            <v>2004</v>
          </cell>
          <cell r="G420">
            <v>20711.002509000005</v>
          </cell>
          <cell r="H420">
            <v>1</v>
          </cell>
          <cell r="I420">
            <v>20711.002509000005</v>
          </cell>
          <cell r="J420" t="e">
            <v>#DIV/0!</v>
          </cell>
          <cell r="L420" t="str">
            <v>|</v>
          </cell>
        </row>
        <row r="421">
          <cell r="A421" t="str">
            <v>Non-Op Assets</v>
          </cell>
          <cell r="C421" t="e">
            <v>#DIV/0!</v>
          </cell>
          <cell r="D421" t="str">
            <v>|</v>
          </cell>
          <cell r="E421">
            <v>2005</v>
          </cell>
          <cell r="G421">
            <v>-5206.0759041786587</v>
          </cell>
          <cell r="H421">
            <v>1</v>
          </cell>
          <cell r="I421">
            <v>-5206.0759041786587</v>
          </cell>
          <cell r="J421" t="e">
            <v>#DIV/0!</v>
          </cell>
          <cell r="L421" t="str">
            <v>|</v>
          </cell>
        </row>
        <row r="422">
          <cell r="A422" t="str">
            <v>Excess Pension Assets</v>
          </cell>
          <cell r="C422">
            <v>0</v>
          </cell>
          <cell r="D422" t="str">
            <v>|</v>
          </cell>
          <cell r="E422">
            <v>2006</v>
          </cell>
          <cell r="G422">
            <v>12013.759694786851</v>
          </cell>
          <cell r="H422">
            <v>1</v>
          </cell>
          <cell r="I422">
            <v>12013.759694786851</v>
          </cell>
          <cell r="J422" t="e">
            <v>#DIV/0!</v>
          </cell>
          <cell r="L422" t="str">
            <v>|</v>
          </cell>
        </row>
        <row r="423">
          <cell r="C423" t="str">
            <v>-</v>
          </cell>
          <cell r="D423" t="str">
            <v>|</v>
          </cell>
          <cell r="E423">
            <v>2007</v>
          </cell>
          <cell r="G423">
            <v>12504.972216653572</v>
          </cell>
          <cell r="H423">
            <v>1</v>
          </cell>
          <cell r="I423">
            <v>12504.972216653572</v>
          </cell>
          <cell r="J423" t="e">
            <v>#DIV/0!</v>
          </cell>
          <cell r="L423" t="str">
            <v>|</v>
          </cell>
        </row>
        <row r="424">
          <cell r="A424" t="str">
            <v>Entity Value</v>
          </cell>
          <cell r="C424" t="e">
            <v>#DIV/0!</v>
          </cell>
          <cell r="D424" t="str">
            <v>|</v>
          </cell>
          <cell r="E424">
            <v>2008</v>
          </cell>
          <cell r="G424">
            <v>18692.78123892397</v>
          </cell>
          <cell r="H424">
            <v>1</v>
          </cell>
          <cell r="I424">
            <v>18692.78123892397</v>
          </cell>
          <cell r="J424" t="e">
            <v>#DIV/0!</v>
          </cell>
          <cell r="L424" t="str">
            <v>|</v>
          </cell>
        </row>
        <row r="425">
          <cell r="D425" t="str">
            <v>|</v>
          </cell>
          <cell r="E425">
            <v>2009</v>
          </cell>
          <cell r="G425">
            <v>22497.712366485503</v>
          </cell>
          <cell r="H425">
            <v>1</v>
          </cell>
          <cell r="I425">
            <v>22497.712366485503</v>
          </cell>
          <cell r="J425" t="e">
            <v>#DIV/0!</v>
          </cell>
          <cell r="L425" t="str">
            <v>|</v>
          </cell>
        </row>
        <row r="426">
          <cell r="A426" t="str">
            <v>Debt</v>
          </cell>
          <cell r="C426">
            <v>6260.9896399999998</v>
          </cell>
          <cell r="D426" t="str">
            <v>|</v>
          </cell>
          <cell r="E426">
            <v>2010</v>
          </cell>
          <cell r="G426">
            <v>26375.040364142038</v>
          </cell>
          <cell r="H426">
            <v>1</v>
          </cell>
          <cell r="I426">
            <v>26375.040364142038</v>
          </cell>
          <cell r="J426" t="e">
            <v>#DIV/0!</v>
          </cell>
          <cell r="L426" t="str">
            <v>|</v>
          </cell>
        </row>
        <row r="427">
          <cell r="A427" t="str">
            <v>Capitalized Operating Leases</v>
          </cell>
          <cell r="C427">
            <v>0</v>
          </cell>
          <cell r="D427" t="str">
            <v>|</v>
          </cell>
          <cell r="E427">
            <v>2011</v>
          </cell>
          <cell r="G427">
            <v>36804.865302810133</v>
          </cell>
          <cell r="H427">
            <v>1</v>
          </cell>
          <cell r="I427">
            <v>36804.865302810133</v>
          </cell>
          <cell r="J427" t="e">
            <v>#DIV/0!</v>
          </cell>
          <cell r="L427" t="str">
            <v>|</v>
          </cell>
        </row>
        <row r="428">
          <cell r="A428" t="str">
            <v>Retirement Related Liability</v>
          </cell>
          <cell r="C428">
            <v>0</v>
          </cell>
          <cell r="D428" t="str">
            <v>|</v>
          </cell>
          <cell r="E428">
            <v>2012</v>
          </cell>
          <cell r="G428">
            <v>45008.045051062996</v>
          </cell>
          <cell r="H428">
            <v>1</v>
          </cell>
          <cell r="I428">
            <v>45008.045051062996</v>
          </cell>
          <cell r="J428" t="e">
            <v>#DIV/0!</v>
          </cell>
          <cell r="L428" t="str">
            <v>|</v>
          </cell>
        </row>
        <row r="429">
          <cell r="A429" t="str">
            <v>Preferred Stock</v>
          </cell>
          <cell r="C429">
            <v>0</v>
          </cell>
          <cell r="D429" t="str">
            <v>|</v>
          </cell>
          <cell r="E429">
            <v>2013</v>
          </cell>
          <cell r="G429">
            <v>48926.583228886208</v>
          </cell>
          <cell r="H429">
            <v>1</v>
          </cell>
          <cell r="I429">
            <v>48926.583228886208</v>
          </cell>
          <cell r="J429" t="e">
            <v>#DIV/0!</v>
          </cell>
          <cell r="L429" t="str">
            <v>|</v>
          </cell>
        </row>
        <row r="430">
          <cell r="A430" t="str">
            <v>Minority Interest</v>
          </cell>
          <cell r="C430" t="e">
            <v>#DIV/0!</v>
          </cell>
          <cell r="D430" t="str">
            <v>|</v>
          </cell>
          <cell r="E430" t="str">
            <v>Continuing Value</v>
          </cell>
          <cell r="G430" t="e">
            <v>#DIV/0!</v>
          </cell>
          <cell r="H430">
            <v>1</v>
          </cell>
          <cell r="I430" t="e">
            <v>#DIV/0!</v>
          </cell>
          <cell r="J430" t="e">
            <v>#DIV/0!</v>
          </cell>
          <cell r="L430" t="str">
            <v>|</v>
          </cell>
        </row>
        <row r="431">
          <cell r="A431" t="str">
            <v>Stock Options</v>
          </cell>
          <cell r="C431">
            <v>0</v>
          </cell>
          <cell r="D431" t="str">
            <v>|</v>
          </cell>
          <cell r="I431" t="str">
            <v>-</v>
          </cell>
          <cell r="L431" t="str">
            <v>|</v>
          </cell>
        </row>
        <row r="432">
          <cell r="C432" t="str">
            <v>-</v>
          </cell>
          <cell r="D432" t="str">
            <v>|</v>
          </cell>
          <cell r="L432" t="str">
            <v>|</v>
          </cell>
        </row>
        <row r="433">
          <cell r="A433" t="str">
            <v>Equity Value</v>
          </cell>
          <cell r="C433" t="e">
            <v>#DIV/0!</v>
          </cell>
          <cell r="D433" t="str">
            <v>|</v>
          </cell>
          <cell r="E433" t="str">
            <v>Operating Value</v>
          </cell>
          <cell r="I433" t="e">
            <v>#DIV/0!</v>
          </cell>
          <cell r="J433" t="str">
            <v xml:space="preserve"> </v>
          </cell>
          <cell r="L433" t="str">
            <v>|</v>
          </cell>
        </row>
        <row r="434">
          <cell r="C434" t="str">
            <v>=</v>
          </cell>
          <cell r="D434" t="str">
            <v>|</v>
          </cell>
          <cell r="E434" t="str">
            <v>Mid-Year Adj Factor</v>
          </cell>
          <cell r="I434">
            <v>1</v>
          </cell>
          <cell r="J434" t="str">
            <v xml:space="preserve"> </v>
          </cell>
          <cell r="L434" t="str">
            <v>|</v>
          </cell>
        </row>
        <row r="435">
          <cell r="D435" t="str">
            <v>|</v>
          </cell>
          <cell r="I435" t="str">
            <v>-</v>
          </cell>
          <cell r="J435" t="str">
            <v xml:space="preserve"> </v>
          </cell>
          <cell r="L435" t="str">
            <v>|</v>
          </cell>
        </row>
        <row r="436">
          <cell r="A436" t="str">
            <v>Most Recent Shares Outstanding</v>
          </cell>
          <cell r="C436">
            <v>101.184</v>
          </cell>
          <cell r="D436" t="str">
            <v>|</v>
          </cell>
          <cell r="E436" t="str">
            <v>Oper Value (Disc to Current Month)</v>
          </cell>
          <cell r="I436" t="e">
            <v>#DIV/0!</v>
          </cell>
          <cell r="J436" t="str">
            <v xml:space="preserve"> </v>
          </cell>
          <cell r="L436" t="str">
            <v>|</v>
          </cell>
        </row>
        <row r="437">
          <cell r="A437" t="str">
            <v>Value per Share</v>
          </cell>
          <cell r="C437" t="e">
            <v>#DIV/0!</v>
          </cell>
          <cell r="D437" t="str">
            <v>|</v>
          </cell>
          <cell r="J437" t="str">
            <v xml:space="preserve"> </v>
          </cell>
          <cell r="L437" t="str">
            <v>|</v>
          </cell>
        </row>
        <row r="438">
          <cell r="A438" t="str">
            <v>Most Recent Close Price</v>
          </cell>
          <cell r="C438">
            <v>1000</v>
          </cell>
          <cell r="D438" t="str">
            <v>|</v>
          </cell>
          <cell r="E438" t="str">
            <v>Present Value of Non-Op Cash Flow</v>
          </cell>
          <cell r="I438" t="e">
            <v>#DIV/0!</v>
          </cell>
          <cell r="J438" t="str">
            <v xml:space="preserve"> </v>
          </cell>
          <cell r="L438" t="str">
            <v>|</v>
          </cell>
        </row>
        <row r="439">
          <cell r="A439" t="str">
            <v>Value Difference</v>
          </cell>
          <cell r="C439" t="e">
            <v>#DIV/0!</v>
          </cell>
          <cell r="D439" t="str">
            <v>|</v>
          </cell>
          <cell r="E439" t="str">
            <v>Present Val of Min Int Payments*</v>
          </cell>
          <cell r="I439" t="e">
            <v>#DIV/0!</v>
          </cell>
          <cell r="J439" t="str">
            <v xml:space="preserve"> </v>
          </cell>
          <cell r="L439" t="str">
            <v>|</v>
          </cell>
        </row>
        <row r="440">
          <cell r="D440" t="str">
            <v>|</v>
          </cell>
          <cell r="J440" t="str">
            <v xml:space="preserve"> </v>
          </cell>
          <cell r="L440" t="str">
            <v>|</v>
          </cell>
        </row>
        <row r="441">
          <cell r="D441" t="str">
            <v>|</v>
          </cell>
          <cell r="J441" t="str">
            <v xml:space="preserve"> </v>
          </cell>
          <cell r="L441" t="str">
            <v>|</v>
          </cell>
        </row>
        <row r="442">
          <cell r="D442" t="str">
            <v>|</v>
          </cell>
          <cell r="E442" t="str">
            <v>Current Month</v>
          </cell>
          <cell r="I442">
            <v>0</v>
          </cell>
          <cell r="J442" t="str">
            <v xml:space="preserve"> </v>
          </cell>
          <cell r="L442" t="str">
            <v>|</v>
          </cell>
        </row>
        <row r="443">
          <cell r="D443" t="str">
            <v>|</v>
          </cell>
          <cell r="J443" t="str">
            <v xml:space="preserve"> </v>
          </cell>
          <cell r="L443" t="str">
            <v>|</v>
          </cell>
        </row>
        <row r="444">
          <cell r="A444" t="str">
            <v>-</v>
          </cell>
          <cell r="B444" t="str">
            <v>-</v>
          </cell>
          <cell r="C444" t="str">
            <v>-</v>
          </cell>
          <cell r="D444" t="str">
            <v>-</v>
          </cell>
          <cell r="E444" t="str">
            <v>-</v>
          </cell>
          <cell r="F444" t="str">
            <v>-</v>
          </cell>
          <cell r="G444" t="str">
            <v>-</v>
          </cell>
          <cell r="H444" t="str">
            <v>-</v>
          </cell>
          <cell r="I444" t="str">
            <v>-</v>
          </cell>
          <cell r="J444" t="str">
            <v>-</v>
          </cell>
          <cell r="K444" t="str">
            <v>-</v>
          </cell>
          <cell r="L444" t="str">
            <v>-</v>
          </cell>
        </row>
        <row r="447">
          <cell r="A447" t="str">
            <v>-</v>
          </cell>
          <cell r="B447" t="str">
            <v>-</v>
          </cell>
          <cell r="C447" t="str">
            <v>-</v>
          </cell>
          <cell r="D447" t="str">
            <v>-</v>
          </cell>
          <cell r="E447" t="str">
            <v>-</v>
          </cell>
          <cell r="F447" t="str">
            <v>-</v>
          </cell>
          <cell r="G447" t="str">
            <v>-</v>
          </cell>
          <cell r="H447" t="str">
            <v>-</v>
          </cell>
          <cell r="I447" t="str">
            <v>-</v>
          </cell>
          <cell r="J447" t="str">
            <v>-</v>
          </cell>
          <cell r="K447" t="str">
            <v>-</v>
          </cell>
          <cell r="L447" t="str">
            <v>-</v>
          </cell>
        </row>
        <row r="448">
          <cell r="A448" t="str">
            <v>Economic Profit Valuation Summary</v>
          </cell>
          <cell r="D448" t="str">
            <v>|</v>
          </cell>
          <cell r="E448" t="str">
            <v>Economic Profit</v>
          </cell>
          <cell r="L448" t="str">
            <v>|</v>
          </cell>
        </row>
        <row r="449">
          <cell r="A449" t="str">
            <v>-</v>
          </cell>
          <cell r="B449" t="str">
            <v>-</v>
          </cell>
          <cell r="C449" t="str">
            <v>-</v>
          </cell>
          <cell r="D449" t="str">
            <v>-</v>
          </cell>
          <cell r="E449" t="str">
            <v>-</v>
          </cell>
          <cell r="F449" t="str">
            <v>-</v>
          </cell>
          <cell r="G449" t="str">
            <v>-</v>
          </cell>
          <cell r="H449" t="str">
            <v>-</v>
          </cell>
          <cell r="I449" t="str">
            <v>-</v>
          </cell>
          <cell r="J449" t="str">
            <v>-</v>
          </cell>
          <cell r="K449" t="str">
            <v>-</v>
          </cell>
          <cell r="L449" t="str">
            <v>-</v>
          </cell>
        </row>
        <row r="450">
          <cell r="D450" t="str">
            <v>|</v>
          </cell>
          <cell r="L450" t="str">
            <v>|</v>
          </cell>
        </row>
        <row r="451">
          <cell r="A451" t="str">
            <v>Operating Value</v>
          </cell>
          <cell r="C451" t="e">
            <v>#DIV/0!</v>
          </cell>
          <cell r="D451" t="str">
            <v>|</v>
          </cell>
          <cell r="G451" t="str">
            <v>Economic</v>
          </cell>
          <cell r="H451" t="str">
            <v>Discount</v>
          </cell>
          <cell r="I451" t="str">
            <v>P.V.</v>
          </cell>
          <cell r="J451" t="str">
            <v xml:space="preserve"> </v>
          </cell>
          <cell r="L451" t="str">
            <v>|</v>
          </cell>
        </row>
        <row r="452">
          <cell r="D452" t="str">
            <v>|</v>
          </cell>
          <cell r="G452" t="str">
            <v>Profit</v>
          </cell>
          <cell r="H452" t="str">
            <v>Factor</v>
          </cell>
          <cell r="I452" t="str">
            <v>of EP</v>
          </cell>
          <cell r="L452" t="str">
            <v>|</v>
          </cell>
        </row>
        <row r="453">
          <cell r="A453" t="str">
            <v>Excess Mkt Securities</v>
          </cell>
          <cell r="C453">
            <v>0</v>
          </cell>
          <cell r="D453" t="str">
            <v>|</v>
          </cell>
          <cell r="G453" t="str">
            <v>-</v>
          </cell>
          <cell r="H453" t="str">
            <v>-</v>
          </cell>
          <cell r="I453" t="str">
            <v>-</v>
          </cell>
          <cell r="L453" t="str">
            <v>|</v>
          </cell>
        </row>
        <row r="454">
          <cell r="A454" t="str">
            <v>Non-Op Assets</v>
          </cell>
          <cell r="C454" t="e">
            <v>#DIV/0!</v>
          </cell>
          <cell r="D454" t="str">
            <v>|</v>
          </cell>
          <cell r="E454">
            <v>2003</v>
          </cell>
          <cell r="G454">
            <v>6015.6896829999987</v>
          </cell>
          <cell r="H454">
            <v>1</v>
          </cell>
          <cell r="I454">
            <v>6015.6896829999987</v>
          </cell>
          <cell r="L454" t="str">
            <v>|</v>
          </cell>
        </row>
        <row r="455">
          <cell r="A455" t="str">
            <v>Excess Pension Assets</v>
          </cell>
          <cell r="C455">
            <v>0</v>
          </cell>
          <cell r="D455" t="str">
            <v>|</v>
          </cell>
          <cell r="E455">
            <v>2004</v>
          </cell>
          <cell r="G455">
            <v>8540.8780555464618</v>
          </cell>
          <cell r="H455">
            <v>1</v>
          </cell>
          <cell r="I455">
            <v>8540.8780555464618</v>
          </cell>
          <cell r="L455" t="str">
            <v>|</v>
          </cell>
        </row>
        <row r="456">
          <cell r="C456" t="str">
            <v>-</v>
          </cell>
          <cell r="D456" t="str">
            <v>|</v>
          </cell>
          <cell r="E456">
            <v>2005</v>
          </cell>
          <cell r="G456">
            <v>12338.097284466103</v>
          </cell>
          <cell r="H456">
            <v>1</v>
          </cell>
          <cell r="I456">
            <v>12338.097284466103</v>
          </cell>
          <cell r="L456" t="str">
            <v>|</v>
          </cell>
        </row>
        <row r="457">
          <cell r="A457" t="str">
            <v>Entity Value</v>
          </cell>
          <cell r="C457" t="e">
            <v>#DIV/0!</v>
          </cell>
          <cell r="D457" t="str">
            <v>|</v>
          </cell>
          <cell r="E457">
            <v>2006</v>
          </cell>
          <cell r="G457">
            <v>15295.46028905313</v>
          </cell>
          <cell r="H457">
            <v>1</v>
          </cell>
          <cell r="I457">
            <v>15295.46028905313</v>
          </cell>
          <cell r="L457" t="str">
            <v>|</v>
          </cell>
        </row>
        <row r="458">
          <cell r="D458" t="str">
            <v>|</v>
          </cell>
          <cell r="E458">
            <v>2007</v>
          </cell>
          <cell r="G458">
            <v>19057.252609827985</v>
          </cell>
          <cell r="H458">
            <v>1</v>
          </cell>
          <cell r="I458">
            <v>19057.252609827985</v>
          </cell>
          <cell r="L458" t="str">
            <v>|</v>
          </cell>
        </row>
        <row r="459">
          <cell r="A459" t="str">
            <v>Debt</v>
          </cell>
          <cell r="C459">
            <v>6260.9896399999998</v>
          </cell>
          <cell r="D459" t="str">
            <v>|</v>
          </cell>
          <cell r="E459">
            <v>2008</v>
          </cell>
          <cell r="G459">
            <v>23668.77894998651</v>
          </cell>
          <cell r="H459">
            <v>1</v>
          </cell>
          <cell r="I459">
            <v>23668.77894998651</v>
          </cell>
          <cell r="L459" t="str">
            <v>|</v>
          </cell>
        </row>
        <row r="460">
          <cell r="A460" t="str">
            <v>Capitalized Operating Leases</v>
          </cell>
          <cell r="C460">
            <v>0</v>
          </cell>
          <cell r="D460" t="str">
            <v>|</v>
          </cell>
          <cell r="E460">
            <v>2009</v>
          </cell>
          <cell r="G460">
            <v>29014.865392553493</v>
          </cell>
          <cell r="H460">
            <v>1</v>
          </cell>
          <cell r="I460">
            <v>29014.865392553493</v>
          </cell>
          <cell r="L460" t="str">
            <v>|</v>
          </cell>
        </row>
        <row r="461">
          <cell r="A461" t="str">
            <v>Unfunded Pension Liabilities</v>
          </cell>
          <cell r="C461">
            <v>0</v>
          </cell>
          <cell r="D461" t="str">
            <v>|</v>
          </cell>
          <cell r="E461">
            <v>2010</v>
          </cell>
          <cell r="G461">
            <v>34622.292188922074</v>
          </cell>
          <cell r="H461">
            <v>1</v>
          </cell>
          <cell r="I461">
            <v>34622.292188922074</v>
          </cell>
          <cell r="L461" t="str">
            <v>|</v>
          </cell>
        </row>
        <row r="462">
          <cell r="A462" t="str">
            <v>Preferred Stock</v>
          </cell>
          <cell r="C462">
            <v>0</v>
          </cell>
          <cell r="D462" t="str">
            <v>|</v>
          </cell>
          <cell r="E462">
            <v>2011</v>
          </cell>
          <cell r="G462">
            <v>37987.784906670553</v>
          </cell>
          <cell r="H462">
            <v>1</v>
          </cell>
          <cell r="I462">
            <v>37987.784906670553</v>
          </cell>
          <cell r="L462" t="str">
            <v>|</v>
          </cell>
        </row>
        <row r="463">
          <cell r="A463" t="str">
            <v>Minority Interest</v>
          </cell>
          <cell r="C463" t="e">
            <v>#DIV/0!</v>
          </cell>
          <cell r="D463" t="str">
            <v>|</v>
          </cell>
          <cell r="E463">
            <v>2012</v>
          </cell>
          <cell r="G463">
            <v>43220.392030295247</v>
          </cell>
          <cell r="H463">
            <v>1</v>
          </cell>
          <cell r="I463">
            <v>43220.392030295247</v>
          </cell>
          <cell r="L463" t="str">
            <v>|</v>
          </cell>
        </row>
        <row r="464">
          <cell r="A464" t="str">
            <v>Stock Options</v>
          </cell>
          <cell r="C464">
            <v>0</v>
          </cell>
          <cell r="D464" t="str">
            <v>|</v>
          </cell>
          <cell r="E464" t="str">
            <v>Continuing Value</v>
          </cell>
          <cell r="G464" t="e">
            <v>#DIV/0!</v>
          </cell>
          <cell r="H464">
            <v>1</v>
          </cell>
          <cell r="I464" t="e">
            <v>#DIV/0!</v>
          </cell>
          <cell r="L464" t="str">
            <v>|</v>
          </cell>
        </row>
        <row r="465">
          <cell r="C465" t="str">
            <v>-</v>
          </cell>
          <cell r="D465" t="str">
            <v>|</v>
          </cell>
          <cell r="I465" t="str">
            <v>-</v>
          </cell>
          <cell r="L465" t="str">
            <v>|</v>
          </cell>
        </row>
        <row r="466">
          <cell r="A466" t="str">
            <v>Equity Value</v>
          </cell>
          <cell r="C466" t="e">
            <v>#DIV/0!</v>
          </cell>
          <cell r="D466" t="str">
            <v>|</v>
          </cell>
          <cell r="J466" t="str">
            <v xml:space="preserve"> </v>
          </cell>
          <cell r="L466" t="str">
            <v>|</v>
          </cell>
        </row>
        <row r="467">
          <cell r="C467" t="str">
            <v>=</v>
          </cell>
          <cell r="D467" t="str">
            <v>|</v>
          </cell>
          <cell r="E467" t="str">
            <v>Present Value of Economic Profit</v>
          </cell>
          <cell r="I467" t="e">
            <v>#DIV/0!</v>
          </cell>
          <cell r="J467" t="str">
            <v xml:space="preserve"> </v>
          </cell>
          <cell r="L467" t="str">
            <v>|</v>
          </cell>
        </row>
        <row r="468">
          <cell r="D468" t="str">
            <v>|</v>
          </cell>
          <cell r="E468" t="str">
            <v>Inv Capital ( beg. of forecast)</v>
          </cell>
          <cell r="I468">
            <v>17163.837826000003</v>
          </cell>
          <cell r="J468" t="str">
            <v xml:space="preserve"> </v>
          </cell>
          <cell r="L468" t="str">
            <v>|</v>
          </cell>
        </row>
        <row r="469">
          <cell r="A469" t="str">
            <v>Most Recent Shares Outstanding</v>
          </cell>
          <cell r="C469">
            <v>101.184</v>
          </cell>
          <cell r="D469" t="str">
            <v>|</v>
          </cell>
          <cell r="I469" t="str">
            <v>-</v>
          </cell>
          <cell r="J469" t="str">
            <v xml:space="preserve"> </v>
          </cell>
          <cell r="L469" t="str">
            <v>|</v>
          </cell>
        </row>
        <row r="470">
          <cell r="A470" t="str">
            <v>Value per Share</v>
          </cell>
          <cell r="C470" t="e">
            <v>#DIV/0!</v>
          </cell>
          <cell r="D470" t="str">
            <v>|</v>
          </cell>
          <cell r="E470" t="str">
            <v>Operating Value</v>
          </cell>
          <cell r="I470" t="e">
            <v>#DIV/0!</v>
          </cell>
          <cell r="J470" t="str">
            <v xml:space="preserve"> </v>
          </cell>
          <cell r="L470" t="str">
            <v>|</v>
          </cell>
        </row>
        <row r="471">
          <cell r="A471" t="str">
            <v>Most Recent Close Price</v>
          </cell>
          <cell r="C471">
            <v>1000</v>
          </cell>
          <cell r="D471" t="str">
            <v>|</v>
          </cell>
          <cell r="E471" t="str">
            <v>Mid-Year Adj Factor</v>
          </cell>
          <cell r="I471">
            <v>1</v>
          </cell>
          <cell r="J471" t="str">
            <v xml:space="preserve"> </v>
          </cell>
          <cell r="L471" t="str">
            <v>|</v>
          </cell>
        </row>
        <row r="472">
          <cell r="A472" t="str">
            <v>Value Difference</v>
          </cell>
          <cell r="C472" t="e">
            <v>#DIV/0!</v>
          </cell>
          <cell r="D472" t="str">
            <v>|</v>
          </cell>
          <cell r="I472" t="str">
            <v>-</v>
          </cell>
          <cell r="J472" t="str">
            <v xml:space="preserve"> </v>
          </cell>
          <cell r="L472" t="str">
            <v>|</v>
          </cell>
        </row>
        <row r="473">
          <cell r="D473" t="str">
            <v>|</v>
          </cell>
          <cell r="E473" t="str">
            <v>Oper Value (Disc to Current Month)</v>
          </cell>
          <cell r="I473" t="e">
            <v>#DIV/0!</v>
          </cell>
          <cell r="J473" t="str">
            <v xml:space="preserve"> </v>
          </cell>
          <cell r="L473" t="str">
            <v>|</v>
          </cell>
        </row>
        <row r="474">
          <cell r="D474" t="str">
            <v>|</v>
          </cell>
          <cell r="J474" t="str">
            <v xml:space="preserve"> </v>
          </cell>
          <cell r="L474" t="str">
            <v>|</v>
          </cell>
        </row>
        <row r="475">
          <cell r="D475" t="str">
            <v>|</v>
          </cell>
          <cell r="L475" t="str">
            <v>|</v>
          </cell>
        </row>
        <row r="476">
          <cell r="A476" t="str">
            <v xml:space="preserve"> </v>
          </cell>
          <cell r="D476" t="str">
            <v>|</v>
          </cell>
          <cell r="E476" t="str">
            <v>Present Value of Non-Op Cash Flow</v>
          </cell>
          <cell r="I476" t="e">
            <v>#DIV/0!</v>
          </cell>
          <cell r="L476" t="str">
            <v>|</v>
          </cell>
        </row>
        <row r="477">
          <cell r="D477" t="str">
            <v>|</v>
          </cell>
          <cell r="E477" t="str">
            <v>Present Val of Min Int Payments*</v>
          </cell>
          <cell r="I477" t="e">
            <v>#DIV/0!</v>
          </cell>
          <cell r="J477" t="str">
            <v xml:space="preserve"> </v>
          </cell>
          <cell r="L477" t="str">
            <v>|</v>
          </cell>
        </row>
        <row r="478">
          <cell r="D478" t="str">
            <v>|</v>
          </cell>
          <cell r="L478" t="str">
            <v>|</v>
          </cell>
        </row>
        <row r="479">
          <cell r="D479" t="str">
            <v>|</v>
          </cell>
          <cell r="E479" t="str">
            <v>Current Month</v>
          </cell>
          <cell r="I479">
            <v>10</v>
          </cell>
          <cell r="J479" t="str">
            <v xml:space="preserve"> </v>
          </cell>
          <cell r="L479" t="str">
            <v>|</v>
          </cell>
        </row>
        <row r="480">
          <cell r="D480" t="str">
            <v>|</v>
          </cell>
          <cell r="L480" t="str">
            <v>|</v>
          </cell>
        </row>
        <row r="481">
          <cell r="A481" t="str">
            <v>-</v>
          </cell>
          <cell r="B481" t="str">
            <v>-</v>
          </cell>
          <cell r="C481" t="str">
            <v>-</v>
          </cell>
          <cell r="D481" t="str">
            <v>-</v>
          </cell>
          <cell r="E481" t="str">
            <v>-</v>
          </cell>
          <cell r="F481" t="str">
            <v>-</v>
          </cell>
          <cell r="G481" t="str">
            <v>-</v>
          </cell>
          <cell r="H481" t="str">
            <v>-</v>
          </cell>
          <cell r="I481" t="str">
            <v>-</v>
          </cell>
          <cell r="J481" t="str">
            <v>-</v>
          </cell>
          <cell r="K481" t="str">
            <v>-</v>
          </cell>
          <cell r="L481" t="str">
            <v>-</v>
          </cell>
        </row>
        <row r="492">
          <cell r="A492" t="str">
            <v xml:space="preserve"> </v>
          </cell>
          <cell r="AU492" t="str">
            <v>+</v>
          </cell>
          <cell r="AV492" t="str">
            <v>-</v>
          </cell>
          <cell r="AW492" t="str">
            <v>-</v>
          </cell>
          <cell r="AX492" t="str">
            <v>-</v>
          </cell>
          <cell r="AY492" t="str">
            <v>-</v>
          </cell>
          <cell r="AZ492" t="str">
            <v>-</v>
          </cell>
          <cell r="BA492" t="str">
            <v>+</v>
          </cell>
        </row>
        <row r="493">
          <cell r="X493" t="str">
            <v>RETURN ON INVESTED CAPITAL TREE</v>
          </cell>
          <cell r="AU493" t="str">
            <v>|</v>
          </cell>
          <cell r="AV493" t="str">
            <v xml:space="preserve"> COGS/Revenue</v>
          </cell>
          <cell r="BA493" t="str">
            <v>|</v>
          </cell>
        </row>
        <row r="494">
          <cell r="X494" t="str">
            <v xml:space="preserve">  (IN PERCENT)</v>
          </cell>
          <cell r="AT494" t="str">
            <v>+--------</v>
          </cell>
          <cell r="AU494" t="str">
            <v>-------+</v>
          </cell>
        </row>
        <row r="495">
          <cell r="X495" t="str">
            <v>5-Year Forecast Performance</v>
          </cell>
          <cell r="AT495" t="str">
            <v>|</v>
          </cell>
          <cell r="AU495" t="str">
            <v>|</v>
          </cell>
          <cell r="AV495">
            <v>0.66167648663816114</v>
          </cell>
          <cell r="AW495">
            <v>0.66326777351986999</v>
          </cell>
          <cell r="AX495">
            <v>0.66129710453808088</v>
          </cell>
          <cell r="AY495">
            <v>0.667620300988927</v>
          </cell>
          <cell r="AZ495">
            <v>0.66857849287384319</v>
          </cell>
          <cell r="BA495" t="str">
            <v>|</v>
          </cell>
        </row>
        <row r="496">
          <cell r="AT496" t="str">
            <v>|</v>
          </cell>
          <cell r="AU496" t="str">
            <v>|</v>
          </cell>
          <cell r="BA496" t="str">
            <v>|</v>
          </cell>
        </row>
        <row r="497">
          <cell r="AT497" t="str">
            <v>|</v>
          </cell>
          <cell r="AU497" t="str">
            <v>+</v>
          </cell>
          <cell r="AV497" t="str">
            <v>-</v>
          </cell>
          <cell r="AW497" t="str">
            <v>-</v>
          </cell>
          <cell r="AX497" t="str">
            <v>-</v>
          </cell>
          <cell r="AY497" t="str">
            <v>-</v>
          </cell>
          <cell r="AZ497" t="str">
            <v>-</v>
          </cell>
          <cell r="BA497" t="str">
            <v>+</v>
          </cell>
        </row>
        <row r="498">
          <cell r="AT498" t="str">
            <v>|</v>
          </cell>
        </row>
        <row r="499">
          <cell r="AT499" t="str">
            <v>|</v>
          </cell>
          <cell r="AU499" t="str">
            <v>+</v>
          </cell>
          <cell r="AV499" t="str">
            <v>-</v>
          </cell>
          <cell r="AW499" t="str">
            <v>-</v>
          </cell>
          <cell r="AX499" t="str">
            <v>-</v>
          </cell>
          <cell r="AY499" t="str">
            <v>-</v>
          </cell>
          <cell r="AZ499" t="str">
            <v>-</v>
          </cell>
          <cell r="BA499" t="str">
            <v>+</v>
          </cell>
        </row>
        <row r="500">
          <cell r="AM500" t="str">
            <v>+</v>
          </cell>
          <cell r="AN500" t="str">
            <v>-</v>
          </cell>
          <cell r="AO500" t="str">
            <v>-</v>
          </cell>
          <cell r="AP500" t="str">
            <v>-</v>
          </cell>
          <cell r="AQ500" t="str">
            <v>-</v>
          </cell>
          <cell r="AR500" t="str">
            <v>-</v>
          </cell>
          <cell r="AS500" t="str">
            <v>+</v>
          </cell>
          <cell r="AT500" t="str">
            <v>|</v>
          </cell>
          <cell r="AU500" t="str">
            <v>|</v>
          </cell>
          <cell r="AV500" t="str">
            <v xml:space="preserve"> SG&amp;A &amp; Other/Revenue</v>
          </cell>
          <cell r="BA500" t="str">
            <v>|</v>
          </cell>
        </row>
        <row r="501">
          <cell r="AM501" t="str">
            <v>|</v>
          </cell>
          <cell r="AN501" t="str">
            <v xml:space="preserve"> Operating Margin</v>
          </cell>
          <cell r="AS501" t="str">
            <v>|</v>
          </cell>
          <cell r="AT501" t="str">
            <v xml:space="preserve"> --------</v>
          </cell>
          <cell r="AU501" t="str">
            <v>-------+</v>
          </cell>
          <cell r="BA501" t="str">
            <v>|</v>
          </cell>
        </row>
        <row r="502">
          <cell r="AM502" t="str">
            <v>|</v>
          </cell>
          <cell r="AN502" t="str">
            <v xml:space="preserve">    (EBIT/Revenue)</v>
          </cell>
          <cell r="AS502" t="str">
            <v>|</v>
          </cell>
          <cell r="AT502" t="str">
            <v>|</v>
          </cell>
          <cell r="AU502" t="str">
            <v>|</v>
          </cell>
          <cell r="AV502">
            <v>8.7768168964399998E-2</v>
          </cell>
          <cell r="AW502">
            <v>7.0709596462895527E-2</v>
          </cell>
          <cell r="AX502">
            <v>5.0699135037614057E-2</v>
          </cell>
          <cell r="AY502">
            <v>4.75638093756931E-2</v>
          </cell>
          <cell r="AZ502">
            <v>3.9016092908726402E-2</v>
          </cell>
          <cell r="BA502" t="str">
            <v>|</v>
          </cell>
        </row>
        <row r="503">
          <cell r="AL503" t="str">
            <v>+---------+</v>
          </cell>
          <cell r="AS503" t="str">
            <v>+------------</v>
          </cell>
          <cell r="AT503" t="str">
            <v>|</v>
          </cell>
          <cell r="AU503" t="str">
            <v>|</v>
          </cell>
          <cell r="BA503" t="str">
            <v>|</v>
          </cell>
        </row>
        <row r="504">
          <cell r="AL504" t="str">
            <v>|</v>
          </cell>
          <cell r="AM504" t="str">
            <v>|</v>
          </cell>
          <cell r="AN504">
            <v>0.2093647511485939</v>
          </cell>
          <cell r="AO504">
            <v>0.22553170723329241</v>
          </cell>
          <cell r="AP504">
            <v>0.25594007679853642</v>
          </cell>
          <cell r="AQ504">
            <v>0.25820103410074824</v>
          </cell>
          <cell r="AR504">
            <v>0.26544924132718256</v>
          </cell>
          <cell r="AS504" t="str">
            <v>|</v>
          </cell>
          <cell r="AT504" t="str">
            <v>|</v>
          </cell>
          <cell r="AU504" t="str">
            <v>+</v>
          </cell>
          <cell r="AV504" t="str">
            <v>-</v>
          </cell>
          <cell r="AW504" t="str">
            <v>-</v>
          </cell>
          <cell r="AX504" t="str">
            <v>-</v>
          </cell>
          <cell r="AY504" t="str">
            <v>-</v>
          </cell>
          <cell r="AZ504" t="str">
            <v>-</v>
          </cell>
          <cell r="BA504" t="str">
            <v>+</v>
          </cell>
        </row>
        <row r="505">
          <cell r="AE505" t="str">
            <v>+</v>
          </cell>
          <cell r="AF505" t="str">
            <v>-</v>
          </cell>
          <cell r="AG505" t="str">
            <v>-</v>
          </cell>
          <cell r="AH505" t="str">
            <v>-</v>
          </cell>
          <cell r="AI505" t="str">
            <v>-</v>
          </cell>
          <cell r="AJ505" t="str">
            <v>-</v>
          </cell>
          <cell r="AK505" t="str">
            <v>+</v>
          </cell>
          <cell r="AL505" t="str">
            <v>|</v>
          </cell>
          <cell r="AM505" t="str">
            <v>|</v>
          </cell>
          <cell r="AS505" t="str">
            <v>|</v>
          </cell>
          <cell r="AT505" t="str">
            <v>|</v>
          </cell>
          <cell r="AV505" t="str">
            <v xml:space="preserve">         +</v>
          </cell>
        </row>
        <row r="506">
          <cell r="AE506" t="str">
            <v>|</v>
          </cell>
          <cell r="AF506" t="str">
            <v xml:space="preserve"> Pretax Return on</v>
          </cell>
          <cell r="AK506" t="str">
            <v>|</v>
          </cell>
          <cell r="AL506" t="str">
            <v>|</v>
          </cell>
          <cell r="AM506" t="str">
            <v>+</v>
          </cell>
          <cell r="AN506" t="str">
            <v>-</v>
          </cell>
          <cell r="AO506" t="str">
            <v>-</v>
          </cell>
          <cell r="AP506" t="str">
            <v>-</v>
          </cell>
          <cell r="AQ506" t="str">
            <v>-</v>
          </cell>
          <cell r="AR506" t="str">
            <v>-</v>
          </cell>
          <cell r="AS506" t="str">
            <v>+</v>
          </cell>
          <cell r="AT506" t="str">
            <v>|</v>
          </cell>
        </row>
        <row r="507">
          <cell r="AE507" t="str">
            <v>|</v>
          </cell>
          <cell r="AF507" t="str">
            <v xml:space="preserve">    Invested Capital</v>
          </cell>
          <cell r="AK507" t="str">
            <v>|</v>
          </cell>
          <cell r="AL507" t="str">
            <v>|</v>
          </cell>
          <cell r="AT507" t="str">
            <v>|</v>
          </cell>
          <cell r="AU507" t="str">
            <v>+</v>
          </cell>
          <cell r="AV507" t="str">
            <v>-</v>
          </cell>
          <cell r="AW507" t="str">
            <v>-</v>
          </cell>
          <cell r="AX507" t="str">
            <v>-</v>
          </cell>
          <cell r="AY507" t="str">
            <v>-</v>
          </cell>
          <cell r="AZ507" t="str">
            <v>-</v>
          </cell>
          <cell r="BA507" t="str">
            <v>+</v>
          </cell>
        </row>
        <row r="508">
          <cell r="AD508" t="str">
            <v>+---------+</v>
          </cell>
          <cell r="AK508" t="str">
            <v>+------------</v>
          </cell>
          <cell r="AL508" t="str">
            <v>|</v>
          </cell>
          <cell r="AT508" t="str">
            <v>|</v>
          </cell>
          <cell r="AU508" t="str">
            <v>|</v>
          </cell>
          <cell r="AV508" t="str">
            <v xml:space="preserve"> Depreciation/Revenue</v>
          </cell>
          <cell r="BA508" t="str">
            <v>|</v>
          </cell>
        </row>
        <row r="509">
          <cell r="AD509" t="str">
            <v>|</v>
          </cell>
          <cell r="AE509" t="str">
            <v>|</v>
          </cell>
          <cell r="AF509">
            <v>0.50685590776334088</v>
          </cell>
          <cell r="AG509">
            <v>4.3455334365268943</v>
          </cell>
          <cell r="AH509">
            <v>0.9721751365809882</v>
          </cell>
          <cell r="AI509">
            <v>1.1815853823505837</v>
          </cell>
          <cell r="AJ509">
            <v>1.2596716695993864</v>
          </cell>
          <cell r="AK509" t="str">
            <v>|</v>
          </cell>
          <cell r="AL509" t="str">
            <v>|</v>
          </cell>
          <cell r="AT509" t="str">
            <v>+--------</v>
          </cell>
          <cell r="AU509" t="str">
            <v xml:space="preserve"> -------+</v>
          </cell>
          <cell r="BA509" t="str">
            <v>|</v>
          </cell>
        </row>
        <row r="510">
          <cell r="X510" t="str">
            <v>-</v>
          </cell>
          <cell r="Y510" t="str">
            <v>-</v>
          </cell>
          <cell r="Z510" t="str">
            <v>-</v>
          </cell>
          <cell r="AA510" t="str">
            <v>-</v>
          </cell>
          <cell r="AB510" t="str">
            <v>-</v>
          </cell>
          <cell r="AC510" t="str">
            <v>+</v>
          </cell>
          <cell r="AD510" t="str">
            <v>|</v>
          </cell>
          <cell r="AE510" t="str">
            <v>|</v>
          </cell>
          <cell r="AK510" t="str">
            <v>|</v>
          </cell>
          <cell r="AL510" t="str">
            <v>|</v>
          </cell>
          <cell r="AO510" t="str">
            <v>X</v>
          </cell>
          <cell r="AU510" t="str">
            <v>|</v>
          </cell>
          <cell r="AV510">
            <v>4.1190593248845012E-2</v>
          </cell>
          <cell r="AW510">
            <v>4.049092278394207E-2</v>
          </cell>
          <cell r="AX510">
            <v>3.2063683625768606E-2</v>
          </cell>
          <cell r="AY510">
            <v>2.6614855534631634E-2</v>
          </cell>
          <cell r="AZ510">
            <v>2.6956172890247869E-2</v>
          </cell>
          <cell r="BA510" t="str">
            <v>|</v>
          </cell>
        </row>
        <row r="511">
          <cell r="X511" t="str">
            <v>|Rate of Return</v>
          </cell>
          <cell r="AC511" t="str">
            <v>|</v>
          </cell>
          <cell r="AD511" t="str">
            <v>|</v>
          </cell>
          <cell r="AE511" t="str">
            <v>+</v>
          </cell>
          <cell r="AF511" t="str">
            <v>-</v>
          </cell>
          <cell r="AG511" t="str">
            <v>-</v>
          </cell>
          <cell r="AH511" t="str">
            <v>-</v>
          </cell>
          <cell r="AI511" t="str">
            <v>-</v>
          </cell>
          <cell r="AJ511" t="str">
            <v>-</v>
          </cell>
          <cell r="AK511" t="str">
            <v>+</v>
          </cell>
          <cell r="AL511" t="str">
            <v>|</v>
          </cell>
          <cell r="AU511" t="str">
            <v>|</v>
          </cell>
          <cell r="BA511" t="str">
            <v>|</v>
          </cell>
        </row>
        <row r="512">
          <cell r="X512" t="str">
            <v>|      on Invested Capital</v>
          </cell>
          <cell r="AC512" t="str">
            <v>|</v>
          </cell>
          <cell r="AD512" t="str">
            <v>|</v>
          </cell>
          <cell r="AL512" t="str">
            <v>|</v>
          </cell>
          <cell r="AU512" t="str">
            <v>+</v>
          </cell>
          <cell r="AV512" t="str">
            <v>-</v>
          </cell>
          <cell r="AW512" t="str">
            <v>-</v>
          </cell>
          <cell r="AX512" t="str">
            <v>-</v>
          </cell>
          <cell r="AY512" t="str">
            <v>-</v>
          </cell>
          <cell r="AZ512" t="str">
            <v>-</v>
          </cell>
          <cell r="BA512" t="str">
            <v>+</v>
          </cell>
        </row>
        <row r="513">
          <cell r="X513" t="str">
            <v>|</v>
          </cell>
          <cell r="AC513" t="str">
            <v>+------------</v>
          </cell>
          <cell r="AD513" t="str">
            <v>|</v>
          </cell>
          <cell r="AL513" t="str">
            <v>|</v>
          </cell>
        </row>
        <row r="514">
          <cell r="X514">
            <v>0.35048628074819926</v>
          </cell>
          <cell r="Y514">
            <v>3.4613136870128889</v>
          </cell>
          <cell r="Z514">
            <v>0.76093085168586083</v>
          </cell>
          <cell r="AA514">
            <v>0.92482193289724735</v>
          </cell>
          <cell r="AB514">
            <v>0.98592541132239897</v>
          </cell>
          <cell r="AC514" t="str">
            <v>|</v>
          </cell>
          <cell r="AD514" t="str">
            <v>|</v>
          </cell>
          <cell r="AL514" t="str">
            <v>|</v>
          </cell>
          <cell r="AM514" t="str">
            <v>+</v>
          </cell>
          <cell r="AN514" t="str">
            <v>-</v>
          </cell>
          <cell r="AO514" t="str">
            <v>-</v>
          </cell>
          <cell r="AP514" t="str">
            <v>-</v>
          </cell>
          <cell r="AQ514" t="str">
            <v>-</v>
          </cell>
          <cell r="AR514" t="str">
            <v>-</v>
          </cell>
          <cell r="AS514" t="str">
            <v>+</v>
          </cell>
        </row>
        <row r="515">
          <cell r="X515" t="str">
            <v>|</v>
          </cell>
          <cell r="AC515" t="str">
            <v>|</v>
          </cell>
          <cell r="AD515" t="str">
            <v>|</v>
          </cell>
          <cell r="AG515" t="str">
            <v>X</v>
          </cell>
          <cell r="AL515" t="str">
            <v>|</v>
          </cell>
          <cell r="AM515" t="str">
            <v>|</v>
          </cell>
          <cell r="AN515" t="str">
            <v xml:space="preserve"> Capital Turnover:</v>
          </cell>
          <cell r="AS515" t="str">
            <v>|</v>
          </cell>
          <cell r="AT515" t="str">
            <v>1/</v>
          </cell>
          <cell r="AU515" t="str">
            <v>+</v>
          </cell>
          <cell r="AV515" t="str">
            <v>-</v>
          </cell>
          <cell r="AW515" t="str">
            <v>-</v>
          </cell>
          <cell r="AX515" t="str">
            <v>-</v>
          </cell>
          <cell r="AY515" t="str">
            <v>-</v>
          </cell>
          <cell r="AZ515" t="str">
            <v>-</v>
          </cell>
          <cell r="BA515" t="str">
            <v>+</v>
          </cell>
        </row>
        <row r="516">
          <cell r="X516" t="str">
            <v>-</v>
          </cell>
          <cell r="Y516" t="str">
            <v>-</v>
          </cell>
          <cell r="Z516" t="str">
            <v>-</v>
          </cell>
          <cell r="AA516" t="str">
            <v>-</v>
          </cell>
          <cell r="AB516" t="str">
            <v>-</v>
          </cell>
          <cell r="AC516" t="str">
            <v>+</v>
          </cell>
          <cell r="AD516" t="str">
            <v>|</v>
          </cell>
          <cell r="AL516" t="str">
            <v>|</v>
          </cell>
          <cell r="AM516" t="str">
            <v>|</v>
          </cell>
          <cell r="AN516" t="str">
            <v xml:space="preserve">    (Revenue/Invested Capital)</v>
          </cell>
          <cell r="AS516" t="str">
            <v>|</v>
          </cell>
          <cell r="AU516" t="str">
            <v>|</v>
          </cell>
          <cell r="AV516" t="str">
            <v xml:space="preserve"> Net PP&amp;E/Revenue</v>
          </cell>
          <cell r="BA516" t="str">
            <v>|</v>
          </cell>
        </row>
        <row r="517">
          <cell r="AD517" t="str">
            <v>|</v>
          </cell>
          <cell r="AL517" t="str">
            <v>+---------+</v>
          </cell>
          <cell r="AS517" t="str">
            <v>+------------</v>
          </cell>
          <cell r="AT517" t="str">
            <v>+--------</v>
          </cell>
          <cell r="AU517" t="str">
            <v>-------+</v>
          </cell>
          <cell r="BA517" t="str">
            <v>|</v>
          </cell>
        </row>
        <row r="518">
          <cell r="AD518" t="str">
            <v>|</v>
          </cell>
          <cell r="AE518" t="str">
            <v>+</v>
          </cell>
          <cell r="AF518" t="str">
            <v>-</v>
          </cell>
          <cell r="AG518" t="str">
            <v>-</v>
          </cell>
          <cell r="AH518" t="str">
            <v>-</v>
          </cell>
          <cell r="AI518" t="str">
            <v>-</v>
          </cell>
          <cell r="AJ518" t="str">
            <v>-</v>
          </cell>
          <cell r="AK518" t="str">
            <v>+</v>
          </cell>
          <cell r="AM518" t="str">
            <v>|</v>
          </cell>
          <cell r="AN518">
            <v>2.420922839124942</v>
          </cell>
          <cell r="AO518">
            <v>19.267949016285449</v>
          </cell>
          <cell r="AP518">
            <v>3.798448249065101</v>
          </cell>
          <cell r="AQ518">
            <v>4.5762225022287764</v>
          </cell>
          <cell r="AR518">
            <v>4.7454333013020875</v>
          </cell>
          <cell r="AS518" t="str">
            <v>|</v>
          </cell>
          <cell r="AT518" t="str">
            <v>|</v>
          </cell>
          <cell r="AU518" t="str">
            <v>|</v>
          </cell>
          <cell r="AV518">
            <v>0.32413143853531967</v>
          </cell>
          <cell r="AW518">
            <v>0</v>
          </cell>
          <cell r="AX518">
            <v>0.22926649070410679</v>
          </cell>
          <cell r="AY518">
            <v>0.19134778148768769</v>
          </cell>
          <cell r="AZ518">
            <v>0.16139678863451914</v>
          </cell>
          <cell r="BA518" t="str">
            <v>|</v>
          </cell>
        </row>
        <row r="519">
          <cell r="AD519" t="str">
            <v>|</v>
          </cell>
          <cell r="AE519" t="str">
            <v>|</v>
          </cell>
          <cell r="AF519" t="str">
            <v xml:space="preserve">   1 - Cash Tax Rate</v>
          </cell>
          <cell r="AK519" t="str">
            <v>|</v>
          </cell>
          <cell r="AM519" t="str">
            <v>|</v>
          </cell>
          <cell r="AS519" t="str">
            <v>|</v>
          </cell>
          <cell r="AT519" t="str">
            <v>|</v>
          </cell>
          <cell r="AU519" t="str">
            <v>|</v>
          </cell>
          <cell r="BA519" t="str">
            <v>|</v>
          </cell>
        </row>
        <row r="520">
          <cell r="AD520" t="str">
            <v>|</v>
          </cell>
          <cell r="AE520" t="str">
            <v>|</v>
          </cell>
          <cell r="AK520" t="str">
            <v>|</v>
          </cell>
          <cell r="AM520" t="str">
            <v>+</v>
          </cell>
          <cell r="AN520" t="str">
            <v>-</v>
          </cell>
          <cell r="AO520" t="str">
            <v>-</v>
          </cell>
          <cell r="AP520" t="str">
            <v>-</v>
          </cell>
          <cell r="AQ520" t="str">
            <v>-</v>
          </cell>
          <cell r="AR520" t="str">
            <v>-</v>
          </cell>
          <cell r="AS520" t="str">
            <v>+</v>
          </cell>
          <cell r="AT520" t="str">
            <v>|</v>
          </cell>
          <cell r="AU520" t="str">
            <v>+</v>
          </cell>
          <cell r="AV520" t="str">
            <v>-</v>
          </cell>
          <cell r="AW520" t="str">
            <v>-</v>
          </cell>
          <cell r="AX520" t="str">
            <v>-</v>
          </cell>
          <cell r="AY520" t="str">
            <v>-</v>
          </cell>
          <cell r="AZ520" t="str">
            <v>-</v>
          </cell>
          <cell r="BA520" t="str">
            <v>+</v>
          </cell>
        </row>
        <row r="521">
          <cell r="AD521" t="str">
            <v>+---------+</v>
          </cell>
          <cell r="AK521" t="str">
            <v>|</v>
          </cell>
          <cell r="AT521" t="str">
            <v>|</v>
          </cell>
        </row>
        <row r="522">
          <cell r="AE522" t="str">
            <v>|</v>
          </cell>
          <cell r="AF522">
            <v>0.6914909649466825</v>
          </cell>
          <cell r="AG522">
            <v>0.79652216179454705</v>
          </cell>
          <cell r="AH522">
            <v>0.78270964053036196</v>
          </cell>
          <cell r="AI522">
            <v>0.78269581420976564</v>
          </cell>
          <cell r="AJ522">
            <v>0.78268443683896849</v>
          </cell>
          <cell r="AK522" t="str">
            <v>|</v>
          </cell>
          <cell r="AT522" t="str">
            <v>|</v>
          </cell>
        </row>
        <row r="523">
          <cell r="AE523" t="str">
            <v>|</v>
          </cell>
          <cell r="AK523" t="str">
            <v>|</v>
          </cell>
          <cell r="AT523" t="str">
            <v>|</v>
          </cell>
          <cell r="AU523" t="str">
            <v>+</v>
          </cell>
          <cell r="AV523" t="str">
            <v>-</v>
          </cell>
          <cell r="AW523" t="str">
            <v>-</v>
          </cell>
          <cell r="AX523" t="str">
            <v>-</v>
          </cell>
          <cell r="AY523" t="str">
            <v>-</v>
          </cell>
          <cell r="AZ523" t="str">
            <v>-</v>
          </cell>
          <cell r="BA523" t="str">
            <v>+</v>
          </cell>
        </row>
        <row r="524">
          <cell r="AE524" t="str">
            <v>+</v>
          </cell>
          <cell r="AF524" t="str">
            <v>-</v>
          </cell>
          <cell r="AG524" t="str">
            <v>-</v>
          </cell>
          <cell r="AH524" t="str">
            <v>-</v>
          </cell>
          <cell r="AI524" t="str">
            <v>-</v>
          </cell>
          <cell r="AJ524" t="str">
            <v>-</v>
          </cell>
          <cell r="AK524" t="str">
            <v>+</v>
          </cell>
          <cell r="AT524" t="str">
            <v>|</v>
          </cell>
          <cell r="AU524" t="str">
            <v>|</v>
          </cell>
          <cell r="AV524" t="str">
            <v xml:space="preserve"> Working Capital/Revenue</v>
          </cell>
          <cell r="BA524" t="str">
            <v>|</v>
          </cell>
        </row>
        <row r="525">
          <cell r="AT525" t="str">
            <v>|</v>
          </cell>
        </row>
        <row r="526">
          <cell r="AT526" t="str">
            <v>+--------</v>
          </cell>
          <cell r="AU526" t="str">
            <v>-------+</v>
          </cell>
          <cell r="BA526" t="str">
            <v>|</v>
          </cell>
        </row>
        <row r="527">
          <cell r="AT527" t="str">
            <v>|</v>
          </cell>
          <cell r="AU527" t="str">
            <v>|</v>
          </cell>
          <cell r="AV527">
            <v>8.0689035778910803E-2</v>
          </cell>
          <cell r="AW527">
            <v>4.5130834922875958E-2</v>
          </cell>
          <cell r="AX527">
            <v>1.2667370541899517E-2</v>
          </cell>
          <cell r="AY527">
            <v>2.232243512951243E-2</v>
          </cell>
          <cell r="AZ527">
            <v>4.5062766143724765E-2</v>
          </cell>
          <cell r="BA527" t="str">
            <v>|</v>
          </cell>
        </row>
        <row r="528">
          <cell r="AT528" t="str">
            <v>|</v>
          </cell>
          <cell r="AU528" t="str">
            <v>|</v>
          </cell>
          <cell r="BA528" t="str">
            <v>|</v>
          </cell>
        </row>
        <row r="529">
          <cell r="AT529" t="str">
            <v>|</v>
          </cell>
          <cell r="AU529" t="str">
            <v>+</v>
          </cell>
          <cell r="AV529" t="str">
            <v>-</v>
          </cell>
          <cell r="AW529" t="str">
            <v>-</v>
          </cell>
          <cell r="AX529" t="str">
            <v>-</v>
          </cell>
          <cell r="AY529" t="str">
            <v>-</v>
          </cell>
          <cell r="AZ529" t="str">
            <v>-</v>
          </cell>
          <cell r="BA529" t="str">
            <v>+</v>
          </cell>
        </row>
        <row r="530">
          <cell r="AA530" t="str">
            <v>+</v>
          </cell>
          <cell r="AB530" t="str">
            <v>-</v>
          </cell>
          <cell r="AC530" t="str">
            <v>-</v>
          </cell>
          <cell r="AD530" t="str">
            <v>-</v>
          </cell>
          <cell r="AE530" t="str">
            <v>-</v>
          </cell>
          <cell r="AF530" t="str">
            <v>-</v>
          </cell>
          <cell r="AG530" t="str">
            <v>-</v>
          </cell>
          <cell r="AH530" t="str">
            <v>-</v>
          </cell>
          <cell r="AI530" t="str">
            <v>--+</v>
          </cell>
          <cell r="AT530" t="str">
            <v>|</v>
          </cell>
        </row>
        <row r="531">
          <cell r="AA531" t="str">
            <v>|</v>
          </cell>
          <cell r="AB531" t="str">
            <v>Bajaj Auto Limited</v>
          </cell>
          <cell r="AF531" t="str">
            <v xml:space="preserve"> Years</v>
          </cell>
          <cell r="AI531" t="str">
            <v xml:space="preserve">  |</v>
          </cell>
          <cell r="AT531" t="str">
            <v>|</v>
          </cell>
        </row>
        <row r="532">
          <cell r="AA532" t="str">
            <v>|</v>
          </cell>
          <cell r="AB532" t="str">
            <v xml:space="preserve"> </v>
          </cell>
          <cell r="AD532">
            <v>2003</v>
          </cell>
          <cell r="AE532">
            <v>2004</v>
          </cell>
          <cell r="AF532">
            <v>2005</v>
          </cell>
          <cell r="AG532">
            <v>2006</v>
          </cell>
          <cell r="AH532">
            <v>2007</v>
          </cell>
          <cell r="AI532" t="str">
            <v xml:space="preserve">  |</v>
          </cell>
          <cell r="AT532" t="str">
            <v>|</v>
          </cell>
          <cell r="AU532" t="str">
            <v>+</v>
          </cell>
          <cell r="AV532" t="str">
            <v>-</v>
          </cell>
          <cell r="AW532" t="str">
            <v>-</v>
          </cell>
          <cell r="AX532" t="str">
            <v>-</v>
          </cell>
          <cell r="AY532" t="str">
            <v>-</v>
          </cell>
          <cell r="AZ532" t="str">
            <v>-</v>
          </cell>
          <cell r="BA532" t="str">
            <v>+</v>
          </cell>
        </row>
        <row r="533">
          <cell r="AA533" t="str">
            <v>|</v>
          </cell>
          <cell r="AI533" t="str">
            <v xml:space="preserve">  |</v>
          </cell>
          <cell r="AT533" t="str">
            <v>|</v>
          </cell>
          <cell r="AU533" t="str">
            <v>|</v>
          </cell>
          <cell r="AV533" t="str">
            <v xml:space="preserve"> Net Other Assets/Revenue</v>
          </cell>
          <cell r="BA533" t="str">
            <v>|</v>
          </cell>
        </row>
        <row r="534">
          <cell r="AA534" t="str">
            <v>+</v>
          </cell>
          <cell r="AB534" t="str">
            <v>-</v>
          </cell>
          <cell r="AC534" t="str">
            <v>-</v>
          </cell>
          <cell r="AD534" t="str">
            <v>-</v>
          </cell>
          <cell r="AE534" t="str">
            <v>-</v>
          </cell>
          <cell r="AF534" t="str">
            <v>-</v>
          </cell>
          <cell r="AG534" t="str">
            <v>-</v>
          </cell>
          <cell r="AH534" t="str">
            <v>-</v>
          </cell>
          <cell r="AI534" t="str">
            <v>--+</v>
          </cell>
          <cell r="AT534" t="str">
            <v>+--------</v>
          </cell>
          <cell r="AU534" t="str">
            <v>-------+</v>
          </cell>
          <cell r="BA534" t="str">
            <v>|</v>
          </cell>
        </row>
        <row r="535">
          <cell r="AU535" t="str">
            <v>|</v>
          </cell>
          <cell r="AV535">
            <v>8.2451483643743943E-3</v>
          </cell>
          <cell r="AW535">
            <v>6.7688249295966927E-3</v>
          </cell>
          <cell r="AX535">
            <v>2.1331539367553862E-2</v>
          </cell>
          <cell r="AY535">
            <v>4.8506266138634638E-3</v>
          </cell>
          <cell r="AZ535">
            <v>4.269357948358408E-3</v>
          </cell>
          <cell r="BA535" t="str">
            <v>|</v>
          </cell>
        </row>
        <row r="536">
          <cell r="AU536" t="str">
            <v>|</v>
          </cell>
          <cell r="BA536" t="str">
            <v>|</v>
          </cell>
        </row>
        <row r="537">
          <cell r="AU537" t="str">
            <v>+</v>
          </cell>
          <cell r="AV537" t="str">
            <v>-</v>
          </cell>
          <cell r="AW537" t="str">
            <v>-</v>
          </cell>
          <cell r="AX537" t="str">
            <v>-</v>
          </cell>
          <cell r="AY537" t="str">
            <v>-</v>
          </cell>
          <cell r="AZ537" t="str">
            <v>-</v>
          </cell>
          <cell r="BA537" t="str">
            <v>+</v>
          </cell>
        </row>
        <row r="543">
          <cell r="AS543" t="str">
            <v xml:space="preserve">      1 -</v>
          </cell>
          <cell r="AU543" t="str">
            <v>+</v>
          </cell>
          <cell r="AV543" t="str">
            <v>-</v>
          </cell>
          <cell r="AW543" t="str">
            <v>-</v>
          </cell>
          <cell r="AX543" t="str">
            <v>-</v>
          </cell>
          <cell r="AY543" t="str">
            <v>-</v>
          </cell>
          <cell r="AZ543" t="str">
            <v>-</v>
          </cell>
          <cell r="BA543" t="str">
            <v>+</v>
          </cell>
        </row>
        <row r="544">
          <cell r="AU544" t="str">
            <v>|</v>
          </cell>
          <cell r="AV544" t="str">
            <v xml:space="preserve"> COGS/Revenue</v>
          </cell>
          <cell r="BA544" t="str">
            <v>|</v>
          </cell>
        </row>
        <row r="545">
          <cell r="X545" t="str">
            <v>RETURN ON INVESTED CAPITAL TREE</v>
          </cell>
          <cell r="AT545" t="str">
            <v>+--------</v>
          </cell>
          <cell r="AU545" t="str">
            <v>-------+</v>
          </cell>
        </row>
        <row r="546">
          <cell r="X546" t="str">
            <v xml:space="preserve">  (IN PERCENT)</v>
          </cell>
          <cell r="AT546" t="str">
            <v>|</v>
          </cell>
          <cell r="AU546" t="str">
            <v>|</v>
          </cell>
          <cell r="AV546" t="e">
            <v>#DIV/0!</v>
          </cell>
          <cell r="AW546" t="e">
            <v>#DIV/0!</v>
          </cell>
          <cell r="AX546">
            <v>0.64034459020485524</v>
          </cell>
          <cell r="AY546">
            <v>0.71434118605793828</v>
          </cell>
          <cell r="AZ546">
            <v>0.6744472536330407</v>
          </cell>
          <cell r="BA546" t="str">
            <v>|</v>
          </cell>
        </row>
        <row r="547">
          <cell r="X547" t="str">
            <v>5-Year Historical Performance</v>
          </cell>
          <cell r="AT547" t="str">
            <v>|</v>
          </cell>
          <cell r="AU547" t="str">
            <v>|</v>
          </cell>
          <cell r="BA547" t="str">
            <v>|</v>
          </cell>
        </row>
        <row r="548">
          <cell r="AT548" t="str">
            <v>|</v>
          </cell>
          <cell r="AU548" t="str">
            <v>+</v>
          </cell>
          <cell r="AV548" t="str">
            <v>-</v>
          </cell>
          <cell r="AW548" t="str">
            <v>-</v>
          </cell>
          <cell r="AX548" t="str">
            <v>-</v>
          </cell>
          <cell r="AY548" t="str">
            <v>-</v>
          </cell>
          <cell r="AZ548" t="str">
            <v>-</v>
          </cell>
          <cell r="BA548" t="str">
            <v>+</v>
          </cell>
        </row>
        <row r="549">
          <cell r="AT549" t="str">
            <v>|</v>
          </cell>
          <cell r="AV549" t="str">
            <v xml:space="preserve">         +</v>
          </cell>
        </row>
        <row r="550">
          <cell r="AT550" t="str">
            <v>|</v>
          </cell>
        </row>
        <row r="551">
          <cell r="AT551" t="str">
            <v>|</v>
          </cell>
          <cell r="AU551" t="str">
            <v>+</v>
          </cell>
          <cell r="AV551" t="str">
            <v>-</v>
          </cell>
          <cell r="AW551" t="str">
            <v>-</v>
          </cell>
          <cell r="AX551" t="str">
            <v>-</v>
          </cell>
          <cell r="AY551" t="str">
            <v>-</v>
          </cell>
          <cell r="AZ551" t="str">
            <v>-</v>
          </cell>
          <cell r="BA551" t="str">
            <v>+</v>
          </cell>
        </row>
        <row r="552">
          <cell r="AM552" t="str">
            <v>+</v>
          </cell>
          <cell r="AN552" t="str">
            <v>-</v>
          </cell>
          <cell r="AO552" t="str">
            <v>-</v>
          </cell>
          <cell r="AP552" t="str">
            <v>-</v>
          </cell>
          <cell r="AQ552" t="str">
            <v>-</v>
          </cell>
          <cell r="AR552" t="str">
            <v>-</v>
          </cell>
          <cell r="AS552" t="str">
            <v>+</v>
          </cell>
          <cell r="AT552" t="str">
            <v>|</v>
          </cell>
          <cell r="AU552" t="str">
            <v>|</v>
          </cell>
          <cell r="AV552" t="str">
            <v xml:space="preserve"> SG&amp;A &amp; Other/Revenue</v>
          </cell>
          <cell r="BA552" t="str">
            <v>|</v>
          </cell>
        </row>
        <row r="553">
          <cell r="AM553" t="str">
            <v>|</v>
          </cell>
          <cell r="AN553" t="str">
            <v xml:space="preserve"> Operating Margin</v>
          </cell>
          <cell r="AS553" t="str">
            <v>|</v>
          </cell>
          <cell r="AT553" t="str">
            <v xml:space="preserve"> --------</v>
          </cell>
          <cell r="AU553" t="str">
            <v>-------+</v>
          </cell>
          <cell r="BA553" t="str">
            <v>|</v>
          </cell>
        </row>
        <row r="554">
          <cell r="AM554" t="str">
            <v>|</v>
          </cell>
          <cell r="AN554" t="str">
            <v xml:space="preserve">    (EBIT/Revenue)</v>
          </cell>
          <cell r="AS554" t="str">
            <v>|</v>
          </cell>
          <cell r="AT554" t="str">
            <v>|</v>
          </cell>
          <cell r="AU554" t="str">
            <v>|</v>
          </cell>
          <cell r="AV554" t="e">
            <v>#DIV/0!</v>
          </cell>
          <cell r="AW554" t="e">
            <v>#DIV/0!</v>
          </cell>
          <cell r="AX554">
            <v>5.463515025126614E-2</v>
          </cell>
          <cell r="AY554">
            <v>0.11183049217689713</v>
          </cell>
          <cell r="AZ554">
            <v>0.11787765861058223</v>
          </cell>
          <cell r="BA554" t="str">
            <v>|</v>
          </cell>
        </row>
        <row r="555">
          <cell r="AL555" t="str">
            <v>+---------+</v>
          </cell>
          <cell r="AS555" t="str">
            <v>+------------</v>
          </cell>
          <cell r="AT555" t="str">
            <v>|</v>
          </cell>
          <cell r="AU555" t="str">
            <v>|</v>
          </cell>
          <cell r="BA555" t="str">
            <v>|</v>
          </cell>
        </row>
        <row r="556">
          <cell r="AL556" t="str">
            <v>|</v>
          </cell>
          <cell r="AM556" t="str">
            <v>|</v>
          </cell>
          <cell r="AN556" t="e">
            <v>#DIV/0!</v>
          </cell>
          <cell r="AO556" t="e">
            <v>#DIV/0!</v>
          </cell>
          <cell r="AP556">
            <v>0.25810517280326511</v>
          </cell>
          <cell r="AQ556">
            <v>0.11522202794516628</v>
          </cell>
          <cell r="AR556">
            <v>0.15775979339928786</v>
          </cell>
          <cell r="AS556" t="str">
            <v>|</v>
          </cell>
          <cell r="AT556" t="str">
            <v>|</v>
          </cell>
          <cell r="AU556" t="str">
            <v>+</v>
          </cell>
          <cell r="AV556" t="str">
            <v>-</v>
          </cell>
          <cell r="AW556" t="str">
            <v>-</v>
          </cell>
          <cell r="AX556" t="str">
            <v>-</v>
          </cell>
          <cell r="AY556" t="str">
            <v>-</v>
          </cell>
          <cell r="AZ556" t="str">
            <v>-</v>
          </cell>
          <cell r="BA556" t="str">
            <v>+</v>
          </cell>
        </row>
        <row r="557">
          <cell r="AE557" t="str">
            <v>+</v>
          </cell>
          <cell r="AF557" t="str">
            <v>-</v>
          </cell>
          <cell r="AG557" t="str">
            <v>-</v>
          </cell>
          <cell r="AH557" t="str">
            <v>-</v>
          </cell>
          <cell r="AI557" t="str">
            <v>-</v>
          </cell>
          <cell r="AJ557" t="str">
            <v>-</v>
          </cell>
          <cell r="AK557" t="str">
            <v>+</v>
          </cell>
          <cell r="AL557" t="str">
            <v>|</v>
          </cell>
          <cell r="AM557" t="str">
            <v>|</v>
          </cell>
          <cell r="AS557" t="str">
            <v>|</v>
          </cell>
          <cell r="AT557" t="str">
            <v>|</v>
          </cell>
          <cell r="AV557" t="str">
            <v xml:space="preserve">         +</v>
          </cell>
        </row>
        <row r="558">
          <cell r="AE558" t="str">
            <v>|</v>
          </cell>
          <cell r="AF558" t="str">
            <v xml:space="preserve"> Pretax Return on</v>
          </cell>
          <cell r="AK558" t="str">
            <v>|</v>
          </cell>
          <cell r="AL558" t="str">
            <v>|</v>
          </cell>
          <cell r="AM558" t="str">
            <v>+</v>
          </cell>
          <cell r="AN558" t="str">
            <v>-</v>
          </cell>
          <cell r="AO558" t="str">
            <v>-</v>
          </cell>
          <cell r="AP558" t="str">
            <v>-</v>
          </cell>
          <cell r="AQ558" t="str">
            <v>-</v>
          </cell>
          <cell r="AR558" t="str">
            <v>-</v>
          </cell>
          <cell r="AS558" t="str">
            <v>+</v>
          </cell>
          <cell r="AT558" t="str">
            <v>|</v>
          </cell>
        </row>
        <row r="559">
          <cell r="AE559" t="str">
            <v>|</v>
          </cell>
          <cell r="AF559" t="str">
            <v xml:space="preserve">    Invested Capital</v>
          </cell>
          <cell r="AK559" t="str">
            <v>|</v>
          </cell>
          <cell r="AL559" t="str">
            <v>|</v>
          </cell>
          <cell r="AT559" t="str">
            <v>|</v>
          </cell>
          <cell r="AU559" t="str">
            <v>+</v>
          </cell>
          <cell r="AV559" t="str">
            <v>-</v>
          </cell>
          <cell r="AW559" t="str">
            <v>-</v>
          </cell>
          <cell r="AX559" t="str">
            <v>-</v>
          </cell>
          <cell r="AY559" t="str">
            <v>-</v>
          </cell>
          <cell r="AZ559" t="str">
            <v>-</v>
          </cell>
          <cell r="BA559" t="str">
            <v>+</v>
          </cell>
        </row>
        <row r="560">
          <cell r="AD560" t="str">
            <v>+---------+</v>
          </cell>
          <cell r="AK560" t="str">
            <v>+------------</v>
          </cell>
          <cell r="AL560" t="str">
            <v>|</v>
          </cell>
          <cell r="AT560" t="str">
            <v>|</v>
          </cell>
          <cell r="AU560" t="str">
            <v>|</v>
          </cell>
          <cell r="AV560" t="str">
            <v xml:space="preserve"> Depreciation/Revenue</v>
          </cell>
          <cell r="BA560" t="str">
            <v>|</v>
          </cell>
        </row>
        <row r="561">
          <cell r="AD561" t="str">
            <v>|</v>
          </cell>
          <cell r="AE561" t="str">
            <v>|</v>
          </cell>
          <cell r="AF561" t="e">
            <v>#DIV/0!</v>
          </cell>
          <cell r="AG561" t="e">
            <v>#DIV/0!</v>
          </cell>
          <cell r="AH561" t="e">
            <v>#DIV/0!</v>
          </cell>
          <cell r="AI561">
            <v>0.19947576462150304</v>
          </cell>
          <cell r="AJ561">
            <v>0.28892828717503954</v>
          </cell>
          <cell r="AK561" t="str">
            <v>|</v>
          </cell>
          <cell r="AL561" t="str">
            <v>|</v>
          </cell>
          <cell r="AT561" t="str">
            <v>+--------</v>
          </cell>
          <cell r="AU561" t="str">
            <v xml:space="preserve"> -------+</v>
          </cell>
          <cell r="BA561" t="str">
            <v>|</v>
          </cell>
        </row>
        <row r="562">
          <cell r="X562" t="str">
            <v>-</v>
          </cell>
          <cell r="Y562" t="str">
            <v>-</v>
          </cell>
          <cell r="Z562" t="str">
            <v>-</v>
          </cell>
          <cell r="AA562" t="str">
            <v>-</v>
          </cell>
          <cell r="AB562" t="str">
            <v>-</v>
          </cell>
          <cell r="AC562" t="str">
            <v>+</v>
          </cell>
          <cell r="AD562" t="str">
            <v>|</v>
          </cell>
          <cell r="AE562" t="str">
            <v>|</v>
          </cell>
          <cell r="AK562" t="str">
            <v>|</v>
          </cell>
          <cell r="AL562" t="str">
            <v>|</v>
          </cell>
          <cell r="AO562" t="str">
            <v>X</v>
          </cell>
          <cell r="AU562" t="str">
            <v>|</v>
          </cell>
          <cell r="AV562" t="e">
            <v>#DIV/0!</v>
          </cell>
          <cell r="AW562" t="e">
            <v>#DIV/0!</v>
          </cell>
          <cell r="AX562">
            <v>4.6915086740613461E-2</v>
          </cell>
          <cell r="AY562">
            <v>5.860629381999824E-2</v>
          </cell>
          <cell r="AZ562">
            <v>4.9915294357089197E-2</v>
          </cell>
          <cell r="BA562" t="str">
            <v>|</v>
          </cell>
        </row>
        <row r="563">
          <cell r="X563" t="str">
            <v>|Rate of Return</v>
          </cell>
          <cell r="AC563" t="str">
            <v>|</v>
          </cell>
          <cell r="AD563" t="str">
            <v>|</v>
          </cell>
          <cell r="AE563" t="str">
            <v>+</v>
          </cell>
          <cell r="AF563" t="str">
            <v>-</v>
          </cell>
          <cell r="AG563" t="str">
            <v>-</v>
          </cell>
          <cell r="AH563" t="str">
            <v>-</v>
          </cell>
          <cell r="AI563" t="str">
            <v>-</v>
          </cell>
          <cell r="AJ563" t="str">
            <v>-</v>
          </cell>
          <cell r="AK563" t="str">
            <v>+</v>
          </cell>
          <cell r="AL563" t="str">
            <v>|</v>
          </cell>
          <cell r="AU563" t="str">
            <v>|</v>
          </cell>
          <cell r="BA563" t="str">
            <v>|</v>
          </cell>
        </row>
        <row r="564">
          <cell r="X564" t="str">
            <v>|      on Invested Capital</v>
          </cell>
          <cell r="AC564" t="str">
            <v>|</v>
          </cell>
          <cell r="AD564" t="str">
            <v>|</v>
          </cell>
          <cell r="AL564" t="str">
            <v>|</v>
          </cell>
          <cell r="AU564" t="str">
            <v>+</v>
          </cell>
          <cell r="AV564" t="str">
            <v>-</v>
          </cell>
          <cell r="AW564" t="str">
            <v>-</v>
          </cell>
          <cell r="AX564" t="str">
            <v>-</v>
          </cell>
          <cell r="AY564" t="str">
            <v>-</v>
          </cell>
          <cell r="AZ564" t="str">
            <v>-</v>
          </cell>
          <cell r="BA564" t="str">
            <v>+</v>
          </cell>
        </row>
        <row r="565">
          <cell r="X565" t="str">
            <v>|</v>
          </cell>
          <cell r="AC565" t="str">
            <v>+------------</v>
          </cell>
          <cell r="AD565" t="str">
            <v>|</v>
          </cell>
          <cell r="AL565" t="str">
            <v>|</v>
          </cell>
        </row>
        <row r="566">
          <cell r="X566" t="e">
            <v>#DIV/0!</v>
          </cell>
          <cell r="Y566" t="e">
            <v>#DIV/0!</v>
          </cell>
          <cell r="Z566" t="e">
            <v>#DIV/0!</v>
          </cell>
          <cell r="AA566">
            <v>0.18402414150356364</v>
          </cell>
          <cell r="AB566">
            <v>0.29245081969235048</v>
          </cell>
          <cell r="AC566" t="str">
            <v>|</v>
          </cell>
          <cell r="AD566" t="str">
            <v>|</v>
          </cell>
          <cell r="AL566" t="str">
            <v>|</v>
          </cell>
          <cell r="AM566" t="str">
            <v>+</v>
          </cell>
          <cell r="AN566" t="str">
            <v>-</v>
          </cell>
          <cell r="AO566" t="str">
            <v>-</v>
          </cell>
          <cell r="AP566" t="str">
            <v>-</v>
          </cell>
          <cell r="AQ566" t="str">
            <v>-</v>
          </cell>
          <cell r="AR566" t="str">
            <v>-</v>
          </cell>
          <cell r="AS566" t="str">
            <v>+</v>
          </cell>
        </row>
        <row r="567">
          <cell r="X567" t="str">
            <v>|</v>
          </cell>
          <cell r="AC567" t="str">
            <v>|</v>
          </cell>
          <cell r="AD567" t="str">
            <v>|</v>
          </cell>
          <cell r="AG567" t="str">
            <v>X</v>
          </cell>
          <cell r="AL567" t="str">
            <v>|</v>
          </cell>
          <cell r="AM567" t="str">
            <v>|</v>
          </cell>
          <cell r="AN567" t="str">
            <v xml:space="preserve"> Capital Turnover:</v>
          </cell>
          <cell r="AS567" t="str">
            <v>|</v>
          </cell>
          <cell r="AT567" t="str">
            <v>1/</v>
          </cell>
          <cell r="AU567" t="str">
            <v>+</v>
          </cell>
          <cell r="AV567" t="str">
            <v>-</v>
          </cell>
          <cell r="AW567" t="str">
            <v>-</v>
          </cell>
          <cell r="AX567" t="str">
            <v>-</v>
          </cell>
          <cell r="AY567" t="str">
            <v>-</v>
          </cell>
          <cell r="AZ567" t="str">
            <v>-</v>
          </cell>
          <cell r="BA567" t="str">
            <v>+</v>
          </cell>
        </row>
        <row r="568">
          <cell r="X568" t="str">
            <v>-</v>
          </cell>
          <cell r="Y568" t="str">
            <v>-</v>
          </cell>
          <cell r="Z568" t="str">
            <v>-</v>
          </cell>
          <cell r="AA568" t="str">
            <v>-</v>
          </cell>
          <cell r="AB568" t="str">
            <v>-</v>
          </cell>
          <cell r="AC568" t="str">
            <v>+</v>
          </cell>
          <cell r="AD568" t="str">
            <v>|</v>
          </cell>
          <cell r="AL568" t="str">
            <v>|</v>
          </cell>
          <cell r="AM568" t="str">
            <v>|</v>
          </cell>
          <cell r="AN568" t="str">
            <v xml:space="preserve">    (Revenue/Invested Capital)</v>
          </cell>
          <cell r="AS568" t="str">
            <v>|</v>
          </cell>
          <cell r="AU568" t="str">
            <v>|</v>
          </cell>
          <cell r="AV568" t="str">
            <v xml:space="preserve"> Net PP&amp;E/Revenue</v>
          </cell>
          <cell r="BA568" t="str">
            <v>|</v>
          </cell>
        </row>
        <row r="569">
          <cell r="AD569" t="str">
            <v>|</v>
          </cell>
          <cell r="AL569" t="str">
            <v>+---------+</v>
          </cell>
          <cell r="AS569" t="str">
            <v>+------------</v>
          </cell>
          <cell r="AT569" t="str">
            <v>+--------</v>
          </cell>
          <cell r="AU569" t="str">
            <v>-------+</v>
          </cell>
          <cell r="BA569" t="str">
            <v>|</v>
          </cell>
        </row>
        <row r="570">
          <cell r="AD570" t="str">
            <v>|</v>
          </cell>
          <cell r="AE570" t="str">
            <v>+</v>
          </cell>
          <cell r="AF570" t="str">
            <v>-</v>
          </cell>
          <cell r="AG570" t="str">
            <v>-</v>
          </cell>
          <cell r="AH570" t="str">
            <v>-</v>
          </cell>
          <cell r="AI570" t="str">
            <v>-</v>
          </cell>
          <cell r="AJ570" t="str">
            <v>-</v>
          </cell>
          <cell r="AK570" t="str">
            <v>+</v>
          </cell>
          <cell r="AM570" t="str">
            <v>|</v>
          </cell>
          <cell r="AN570" t="e">
            <v>#DIV/0!</v>
          </cell>
          <cell r="AO570" t="e">
            <v>#DIV/0!</v>
          </cell>
          <cell r="AP570" t="e">
            <v>#DIV/0!</v>
          </cell>
          <cell r="AQ570">
            <v>1.7312294200934633</v>
          </cell>
          <cell r="AR570">
            <v>1.8314443810392553</v>
          </cell>
          <cell r="AS570" t="str">
            <v>|</v>
          </cell>
          <cell r="AT570" t="str">
            <v>|</v>
          </cell>
          <cell r="AU570" t="str">
            <v>|</v>
          </cell>
          <cell r="AV570" t="e">
            <v>#DIV/0!</v>
          </cell>
          <cell r="AW570" t="e">
            <v>#DIV/0!</v>
          </cell>
          <cell r="AX570">
            <v>0</v>
          </cell>
          <cell r="AY570">
            <v>0.33347438944845004</v>
          </cell>
          <cell r="AZ570">
            <v>0.35520945225339812</v>
          </cell>
          <cell r="BA570" t="str">
            <v>|</v>
          </cell>
        </row>
        <row r="571">
          <cell r="AD571" t="str">
            <v>|</v>
          </cell>
          <cell r="AE571" t="str">
            <v>|</v>
          </cell>
          <cell r="AF571" t="str">
            <v xml:space="preserve">   1 - Cash Tax Rate</v>
          </cell>
          <cell r="AK571" t="str">
            <v>|</v>
          </cell>
          <cell r="AM571" t="str">
            <v>|</v>
          </cell>
          <cell r="AS571" t="str">
            <v>|</v>
          </cell>
          <cell r="AT571" t="str">
            <v>|</v>
          </cell>
          <cell r="AU571" t="str">
            <v>|</v>
          </cell>
          <cell r="BA571" t="str">
            <v>|</v>
          </cell>
        </row>
        <row r="572">
          <cell r="AD572" t="str">
            <v>|</v>
          </cell>
          <cell r="AE572" t="str">
            <v>|</v>
          </cell>
          <cell r="AK572" t="str">
            <v>|</v>
          </cell>
          <cell r="AM572" t="str">
            <v>+</v>
          </cell>
          <cell r="AN572" t="str">
            <v>-</v>
          </cell>
          <cell r="AO572" t="str">
            <v>-</v>
          </cell>
          <cell r="AP572" t="str">
            <v>-</v>
          </cell>
          <cell r="AQ572" t="str">
            <v>-</v>
          </cell>
          <cell r="AR572" t="str">
            <v>-</v>
          </cell>
          <cell r="AS572" t="str">
            <v>+</v>
          </cell>
          <cell r="AT572" t="str">
            <v>|</v>
          </cell>
          <cell r="AU572" t="str">
            <v>+</v>
          </cell>
          <cell r="AV572" t="str">
            <v>-</v>
          </cell>
          <cell r="AW572" t="str">
            <v>-</v>
          </cell>
          <cell r="AX572" t="str">
            <v>-</v>
          </cell>
          <cell r="AY572" t="str">
            <v>-</v>
          </cell>
          <cell r="AZ572" t="str">
            <v>-</v>
          </cell>
          <cell r="BA572" t="str">
            <v>+</v>
          </cell>
        </row>
        <row r="573">
          <cell r="AD573" t="str">
            <v>+---------+</v>
          </cell>
          <cell r="AK573" t="str">
            <v>|</v>
          </cell>
          <cell r="AT573" t="str">
            <v>|</v>
          </cell>
        </row>
        <row r="574">
          <cell r="AE574" t="str">
            <v>|</v>
          </cell>
          <cell r="AF574" t="e">
            <v>#DIV/0!</v>
          </cell>
          <cell r="AG574" t="e">
            <v>#DIV/0!</v>
          </cell>
          <cell r="AH574" t="e">
            <v>#DIV/0!</v>
          </cell>
          <cell r="AI574">
            <v>0.9225388450208063</v>
          </cell>
          <cell r="AJ574">
            <v>1.0121917191000993</v>
          </cell>
          <cell r="AK574" t="str">
            <v>|</v>
          </cell>
          <cell r="AT574" t="str">
            <v>|</v>
          </cell>
        </row>
        <row r="575">
          <cell r="AE575" t="str">
            <v>|</v>
          </cell>
          <cell r="AK575" t="str">
            <v>|</v>
          </cell>
          <cell r="AT575" t="str">
            <v>|</v>
          </cell>
          <cell r="AU575" t="str">
            <v>+</v>
          </cell>
          <cell r="AV575" t="str">
            <v>-</v>
          </cell>
          <cell r="AW575" t="str">
            <v>-</v>
          </cell>
          <cell r="AX575" t="str">
            <v>-</v>
          </cell>
          <cell r="AY575" t="str">
            <v>-</v>
          </cell>
          <cell r="AZ575" t="str">
            <v>-</v>
          </cell>
          <cell r="BA575" t="str">
            <v>+</v>
          </cell>
        </row>
        <row r="576">
          <cell r="AE576" t="str">
            <v>+</v>
          </cell>
          <cell r="AF576" t="str">
            <v>-</v>
          </cell>
          <cell r="AG576" t="str">
            <v>-</v>
          </cell>
          <cell r="AH576" t="str">
            <v>-</v>
          </cell>
          <cell r="AI576" t="str">
            <v>-</v>
          </cell>
          <cell r="AJ576" t="str">
            <v>-</v>
          </cell>
          <cell r="AK576" t="str">
            <v>+</v>
          </cell>
          <cell r="AT576" t="str">
            <v>|</v>
          </cell>
          <cell r="AU576" t="str">
            <v>|</v>
          </cell>
          <cell r="AV576" t="str">
            <v xml:space="preserve"> Working Capital/Revenue</v>
          </cell>
          <cell r="BA576" t="str">
            <v>|</v>
          </cell>
        </row>
        <row r="577">
          <cell r="AT577" t="str">
            <v>|</v>
          </cell>
        </row>
        <row r="578">
          <cell r="AT578" t="str">
            <v>+--------</v>
          </cell>
          <cell r="AU578" t="str">
            <v>-------+</v>
          </cell>
          <cell r="BA578" t="str">
            <v>|</v>
          </cell>
        </row>
        <row r="579">
          <cell r="AT579" t="str">
            <v>|</v>
          </cell>
          <cell r="AU579" t="str">
            <v>|</v>
          </cell>
          <cell r="AV579" t="e">
            <v>#DIV/0!</v>
          </cell>
          <cell r="AW579" t="e">
            <v>#DIV/0!</v>
          </cell>
          <cell r="AX579">
            <v>0</v>
          </cell>
          <cell r="AY579">
            <v>0.20914964762969629</v>
          </cell>
          <cell r="AZ579">
            <v>0.1631352463605385</v>
          </cell>
          <cell r="BA579" t="str">
            <v>|</v>
          </cell>
        </row>
        <row r="580">
          <cell r="AT580" t="str">
            <v>|</v>
          </cell>
          <cell r="AU580" t="str">
            <v>|</v>
          </cell>
          <cell r="BA580" t="str">
            <v>|</v>
          </cell>
        </row>
        <row r="581">
          <cell r="AT581" t="str">
            <v>|</v>
          </cell>
          <cell r="AU581" t="str">
            <v>+</v>
          </cell>
          <cell r="AV581" t="str">
            <v>-</v>
          </cell>
          <cell r="AW581" t="str">
            <v>-</v>
          </cell>
          <cell r="AX581" t="str">
            <v>-</v>
          </cell>
          <cell r="AY581" t="str">
            <v>-</v>
          </cell>
          <cell r="AZ581" t="str">
            <v>-</v>
          </cell>
          <cell r="BA581" t="str">
            <v>+</v>
          </cell>
        </row>
        <row r="582">
          <cell r="AA582" t="str">
            <v>+</v>
          </cell>
          <cell r="AB582" t="str">
            <v>-</v>
          </cell>
          <cell r="AC582" t="str">
            <v>-</v>
          </cell>
          <cell r="AD582" t="str">
            <v>-</v>
          </cell>
          <cell r="AE582" t="str">
            <v>-</v>
          </cell>
          <cell r="AF582" t="str">
            <v>-</v>
          </cell>
          <cell r="AG582" t="str">
            <v>-</v>
          </cell>
          <cell r="AH582" t="str">
            <v>-</v>
          </cell>
          <cell r="AI582" t="str">
            <v>--+</v>
          </cell>
          <cell r="AT582" t="str">
            <v>|</v>
          </cell>
        </row>
        <row r="583">
          <cell r="AA583" t="str">
            <v>|</v>
          </cell>
          <cell r="AB583" t="str">
            <v>Bajaj Auto Limited</v>
          </cell>
          <cell r="AF583" t="str">
            <v xml:space="preserve"> Years</v>
          </cell>
          <cell r="AI583" t="str">
            <v xml:space="preserve">  |</v>
          </cell>
          <cell r="AT583" t="str">
            <v>|</v>
          </cell>
        </row>
        <row r="584">
          <cell r="AA584" t="str">
            <v>|</v>
          </cell>
          <cell r="AB584" t="str">
            <v xml:space="preserve"> </v>
          </cell>
          <cell r="AD584">
            <v>1998</v>
          </cell>
          <cell r="AE584">
            <v>1999</v>
          </cell>
          <cell r="AF584">
            <v>2000</v>
          </cell>
          <cell r="AG584">
            <v>2001</v>
          </cell>
          <cell r="AH584">
            <v>2002</v>
          </cell>
          <cell r="AI584" t="str">
            <v xml:space="preserve">  |</v>
          </cell>
          <cell r="AT584" t="str">
            <v>|</v>
          </cell>
          <cell r="AU584" t="str">
            <v>+</v>
          </cell>
          <cell r="AV584" t="str">
            <v>-</v>
          </cell>
          <cell r="AW584" t="str">
            <v>-</v>
          </cell>
          <cell r="AX584" t="str">
            <v>-</v>
          </cell>
          <cell r="AY584" t="str">
            <v>-</v>
          </cell>
          <cell r="AZ584" t="str">
            <v>-</v>
          </cell>
          <cell r="BA584" t="str">
            <v>+</v>
          </cell>
        </row>
        <row r="585">
          <cell r="AA585" t="str">
            <v>|</v>
          </cell>
          <cell r="AI585" t="str">
            <v xml:space="preserve">  |</v>
          </cell>
          <cell r="AT585" t="str">
            <v>|</v>
          </cell>
          <cell r="AU585" t="str">
            <v>|</v>
          </cell>
          <cell r="AV585" t="str">
            <v xml:space="preserve"> Net Other Assets/Revenue</v>
          </cell>
          <cell r="BA585" t="str">
            <v>|</v>
          </cell>
        </row>
        <row r="586">
          <cell r="AA586" t="str">
            <v>+</v>
          </cell>
          <cell r="AB586" t="str">
            <v>-</v>
          </cell>
          <cell r="AC586" t="str">
            <v>-</v>
          </cell>
          <cell r="AD586" t="str">
            <v>-</v>
          </cell>
          <cell r="AE586" t="str">
            <v>-</v>
          </cell>
          <cell r="AF586" t="str">
            <v>-</v>
          </cell>
          <cell r="AG586" t="str">
            <v>-</v>
          </cell>
          <cell r="AH586" t="str">
            <v>-</v>
          </cell>
          <cell r="AI586" t="str">
            <v>--+</v>
          </cell>
          <cell r="AT586" t="str">
            <v>+--------</v>
          </cell>
          <cell r="AU586" t="str">
            <v>-------+</v>
          </cell>
          <cell r="BA586" t="str">
            <v>|</v>
          </cell>
        </row>
        <row r="587">
          <cell r="AU587" t="str">
            <v>|</v>
          </cell>
          <cell r="AV587" t="e">
            <v>#DIV/0!</v>
          </cell>
          <cell r="AW587" t="e">
            <v>#DIV/0!</v>
          </cell>
          <cell r="AX587">
            <v>0</v>
          </cell>
          <cell r="AY587">
            <v>3.5000157839944548E-2</v>
          </cell>
          <cell r="AZ587">
            <v>2.767242882541749E-2</v>
          </cell>
          <cell r="BA587" t="str">
            <v>|</v>
          </cell>
        </row>
        <row r="588">
          <cell r="AU588" t="str">
            <v>|</v>
          </cell>
          <cell r="BA588" t="str">
            <v>|</v>
          </cell>
        </row>
        <row r="589">
          <cell r="AU589" t="str">
            <v>+</v>
          </cell>
          <cell r="AV589" t="str">
            <v>-</v>
          </cell>
          <cell r="AW589" t="str">
            <v>-</v>
          </cell>
          <cell r="AX589" t="str">
            <v>-</v>
          </cell>
          <cell r="AY589" t="str">
            <v>-</v>
          </cell>
          <cell r="AZ589" t="str">
            <v>-</v>
          </cell>
          <cell r="BA589" t="str">
            <v>+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raw"/>
      <sheetName val="Divisional-PW-Y"/>
      <sheetName val="Division YW"/>
      <sheetName val="QPL"/>
      <sheetName val="Q-BS"/>
      <sheetName val="Divisional sq.-PW"/>
      <sheetName val="FCF"/>
      <sheetName val="S&amp;P Con."/>
      <sheetName val="YOYG"/>
      <sheetName val="Razors"/>
      <sheetName val="Duracell"/>
      <sheetName val="OralB"/>
      <sheetName val="Braun"/>
      <sheetName val="Toletories"/>
      <sheetName val="Share Buyback"/>
      <sheetName val="Debt Schdule"/>
      <sheetName val="Q Format"/>
      <sheetName val="Quarter"/>
      <sheetName val="Product line"/>
      <sheetName val="DivisionQ"/>
      <sheetName val="main"/>
    </sheetNames>
    <sheetDataSet>
      <sheetData sheetId="0" refreshError="1">
        <row r="94">
          <cell r="A94" t="str">
            <v>BALANCE SHEET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update"/>
      <sheetName val="Comparative Table"/>
      <sheetName val="Financial Summary"/>
      <sheetName val="main"/>
      <sheetName val="pl_related"/>
      <sheetName val="bs_related"/>
      <sheetName val="Charts"/>
      <sheetName val="qtr"/>
      <sheetName val="QTR2005"/>
      <sheetName val="Price Hikes"/>
      <sheetName val="charts and tables"/>
      <sheetName val="QTR2004"/>
      <sheetName val="qtr2003"/>
      <sheetName val="2002"/>
      <sheetName val="2001"/>
      <sheetName val="segmental"/>
      <sheetName val="sales"/>
      <sheetName val="fg"/>
      <sheetName val="rm"/>
      <sheetName val="dcf"/>
      <sheetName val="FA"/>
      <sheetName val="mna"/>
      <sheetName val="subs"/>
      <sheetName val="board"/>
      <sheetName val="H+P"/>
      <sheetName val="proj Bharat"/>
      <sheetName val="branded staples"/>
      <sheetName val="det price cut"/>
      <sheetName val="dcf2"/>
      <sheetName val="debenture"/>
      <sheetName val="valuation"/>
      <sheetName val="PS &amp; RM"/>
      <sheetName val="VALUE2_5"/>
      <sheetName val="hll model"/>
      <sheetName val="Database"/>
      <sheetName val="bp"/>
      <sheetName val="acctmod"/>
      <sheetName val="fp"/>
      <sheetName val="quant"/>
      <sheetName val="Financials(O)"/>
      <sheetName val="#REF"/>
      <sheetName val="Operating Statistics"/>
      <sheetName val="Financials"/>
      <sheetName val="Introduction"/>
      <sheetName val="Cover"/>
      <sheetName val="Sheet1"/>
      <sheetName val="Sheet2"/>
      <sheetName val="bonny"/>
      <sheetName val="Bajaj Allianz"/>
      <sheetName val="Internet"/>
      <sheetName val="I2Z"/>
      <sheetName val="A2I"/>
      <sheetName val="Master"/>
      <sheetName val="charts_and_tables"/>
      <sheetName val="proj_Bharat"/>
      <sheetName val="branded_staples"/>
      <sheetName val="det_price_cut"/>
      <sheetName val="hll_model"/>
      <sheetName val="EquityTemplate"/>
      <sheetName val="Bloomberg Link"/>
      <sheetName val="res 2002"/>
      <sheetName val="Inc Mod cigs"/>
      <sheetName val="Sheet3"/>
      <sheetName val="Comparative_Table"/>
      <sheetName val="Financial_Summary"/>
      <sheetName val="Price_Hikes"/>
      <sheetName val="PS_&amp;_RM"/>
      <sheetName val="Operating_Statistics"/>
      <sheetName val="Bajaj_Allia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cap."/>
      <sheetName val="Segnment -A"/>
      <sheetName val="sales cal"/>
      <sheetName val="charts"/>
      <sheetName val="Qtrs New "/>
      <sheetName val="Main"/>
      <sheetName val="Qtrs"/>
      <sheetName val="Seg- Q"/>
      <sheetName val="val"/>
      <sheetName val="Beta"/>
      <sheetName val="Multiples"/>
      <sheetName val="rm"/>
      <sheetName val="bs_related"/>
      <sheetName val="fg"/>
      <sheetName val="res 2002"/>
      <sheetName val="sales"/>
      <sheetName val="Inc Mod cigs"/>
      <sheetName val="Profile"/>
      <sheetName val="Input"/>
      <sheetName val="Capital"/>
      <sheetName val="Form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t pg-Bk"/>
      <sheetName val="Report-Bk"/>
      <sheetName val="Last pg-Co"/>
      <sheetName val="Report-Co"/>
      <sheetName val="General"/>
      <sheetName val="PL"/>
      <sheetName val="PL_1"/>
      <sheetName val="PL_2"/>
      <sheetName val="CF"/>
      <sheetName val="CF_1"/>
      <sheetName val="BS"/>
      <sheetName val="BS_1"/>
      <sheetName val="BS_2"/>
      <sheetName val="Ratio"/>
      <sheetName val="Ratio_1"/>
      <sheetName val="Ratio_2"/>
      <sheetName val="IBES"/>
      <sheetName val="Data"/>
      <sheetName val="Output-Banks"/>
      <sheetName val="Output-Companies"/>
      <sheetName val="Last page"/>
      <sheetName val="Database_B&amp;K"/>
      <sheetName val="Last pg-Cos"/>
      <sheetName val="Last pg-Banks"/>
      <sheetName val="Output-Cos"/>
      <sheetName val="PL_EL"/>
      <sheetName val="PL_EL_1"/>
      <sheetName val="PL_EL_2"/>
      <sheetName val="CF_EL"/>
      <sheetName val="CF_EL_1"/>
      <sheetName val="BS_EL"/>
      <sheetName val="BS_EL_1"/>
      <sheetName val="BS_EL_2"/>
      <sheetName val="Ratio_EL"/>
      <sheetName val="Ratio_EL_1"/>
      <sheetName val="Ratio_EL_2"/>
      <sheetName val="forecast"/>
      <sheetName val="Sheet1"/>
      <sheetName val="board"/>
      <sheetName val="sales"/>
      <sheetName val="Stand alone 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mod"/>
      <sheetName val="per share"/>
      <sheetName val="owners"/>
      <sheetName val="cap hist"/>
      <sheetName val="prices"/>
      <sheetName val="quant"/>
      <sheetName val="front page"/>
      <sheetName val="last page"/>
      <sheetName val="BS_1"/>
      <sheetName val="BS_2"/>
      <sheetName val="CF_1"/>
      <sheetName val="PL_1"/>
      <sheetName val="PL_2"/>
      <sheetName val="Ratio_1"/>
      <sheetName val="Ratio_2"/>
      <sheetName val="bp"/>
      <sheetName val="fp"/>
      <sheetName val="board"/>
      <sheetName val="sales"/>
      <sheetName val="main"/>
      <sheetName val="shareholding"/>
      <sheetName val="pl_related"/>
      <sheetName val="per_share"/>
      <sheetName val="cap_hist"/>
      <sheetName val="front_page"/>
      <sheetName val="last_page"/>
      <sheetName val="charts &amp; tables"/>
      <sheetName val="bonny"/>
      <sheetName val="AMOY"/>
      <sheetName val="Qtrly Flash"/>
      <sheetName val="per_share1"/>
      <sheetName val="cap_hist1"/>
      <sheetName val="front_page1"/>
      <sheetName val="last_page1"/>
      <sheetName val="charts_&amp;_tables"/>
      <sheetName val="financials"/>
      <sheetName val="Profile"/>
      <sheetName val="Input"/>
      <sheetName val="Formats"/>
      <sheetName val="Debt"/>
      <sheetName val="CapEx"/>
      <sheetName val="Capital"/>
      <sheetName val="Tax"/>
      <sheetName val="QuanOP"/>
      <sheetName val="VarName"/>
      <sheetName val="per_share2"/>
      <sheetName val="cap_hist2"/>
      <sheetName val="front_page2"/>
      <sheetName val="last_page2"/>
      <sheetName val="charts_&amp;_tables1"/>
      <sheetName val="Qtrly_Flash"/>
      <sheetName val="per_share3"/>
      <sheetName val="cap_hist3"/>
      <sheetName val="front_page3"/>
      <sheetName val="last_page3"/>
      <sheetName val="charts_&amp;_tables2"/>
      <sheetName val="Qtrly_Flas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1"/>
      <sheetName val="Factsheet"/>
      <sheetName val="Quarterly "/>
      <sheetName val="PNL"/>
      <sheetName val="Revenues"/>
      <sheetName val="Costs"/>
      <sheetName val="Depreciation"/>
      <sheetName val="Balance Sheet"/>
      <sheetName val="Cash Flow"/>
      <sheetName val="DCF"/>
      <sheetName val="Sensitivities"/>
      <sheetName val="v.data"/>
      <sheetName val="EVA 2 "/>
      <sheetName val="sample NV_data"/>
      <sheetName val="GS PNL-F"/>
      <sheetName val="GS Balance"/>
      <sheetName val="GS Cashflow"/>
      <sheetName val="GS Assumptions"/>
      <sheetName val="GS- WACC"/>
      <sheetName val="GS- DCF"/>
      <sheetName val="Macro1"/>
      <sheetName val="NV-data"/>
      <sheetName val="CF"/>
      <sheetName val="BS"/>
      <sheetName val="F-Assumptions"/>
      <sheetName val="WACC"/>
      <sheetName val="DCF-F1"/>
      <sheetName val="EVA"/>
      <sheetName val="EM-TAC"/>
      <sheetName val="DCF &amp; WACC"/>
      <sheetName val="GS Assumptions-F"/>
      <sheetName val="NotesXpress"/>
      <sheetName val="#REF"/>
      <sheetName val="DATA"/>
      <sheetName val="margin cht"/>
      <sheetName val="Facts &amp; Audit"/>
      <sheetName val="Changes"/>
      <sheetName val="Interim"/>
      <sheetName val="Capital Structure"/>
      <sheetName val="Net add cht"/>
      <sheetName val="GS-Capex"/>
      <sheetName val="GS BS-F"/>
      <sheetName val="GS-CF"/>
      <sheetName val="GS-DCF-F1"/>
      <sheetName val="F-data"/>
      <sheetName val="Report"/>
      <sheetName val="Old Qtly Sheet"/>
      <sheetName val="Quarterly"/>
      <sheetName val="EVA 2"/>
      <sheetName val="Concession Conversion"/>
      <sheetName val="Company profile"/>
      <sheetName val="GS data"/>
      <sheetName val="ROIC"/>
      <sheetName val="GEM"/>
      <sheetName val="GEMS"/>
      <sheetName val="EROCE"/>
      <sheetName val="GS Assumes"/>
      <sheetName val="Sheet1"/>
      <sheetName val="Comps"/>
      <sheetName val="CROCI"/>
      <sheetName val="Company profile back-up"/>
      <sheetName val="Company profile "/>
      <sheetName val="GS data back-up"/>
      <sheetName val="Summary"/>
      <sheetName val="External"/>
      <sheetName val="Assoc"/>
      <sheetName val="Detailed DCF"/>
      <sheetName val="Qtly"/>
      <sheetName val="F-Qtly"/>
      <sheetName val="tables"/>
      <sheetName val="Oaktree"/>
      <sheetName val="GQ"/>
      <sheetName val="DCF Template"/>
      <sheetName val="DCF Sensitivity"/>
      <sheetName val="Q-PreARPU"/>
      <sheetName val="Q-PostARPU"/>
      <sheetName val="Q-EBITDA (2)"/>
      <sheetName val="8 kÿÊ0 _x0000__x0000__x0000_F_x0001__x0000__x0000_t"/>
      <sheetName val=""/>
      <sheetName val="F-DCF"/>
      <sheetName val="Financials"/>
      <sheetName val="Operations"/>
      <sheetName val="Bloomberg"/>
      <sheetName val="Beef_Lamb_Prices"/>
      <sheetName val="DCF_Multiple"/>
      <sheetName val="inputs"/>
      <sheetName val="8 kÿÊ0 F_x0001__x0000_t"/>
      <sheetName val="PB band"/>
      <sheetName val="MODEL"/>
      <sheetName val="EM HK Australia"/>
      <sheetName val="Criteria"/>
      <sheetName val="Settings"/>
      <sheetName val="Lists"/>
      <sheetName val="ListMaster"/>
      <sheetName val="ABG"/>
      <sheetName val="Variables"/>
      <sheetName val="acctmod"/>
      <sheetName val="prices"/>
      <sheetName val="8 kÿÊ0 ???F_x0001_??t"/>
      <sheetName val="data.exp"/>
      <sheetName val="Sheet2"/>
      <sheetName val="board"/>
      <sheetName val="sales"/>
      <sheetName val="main"/>
      <sheetName val="pl_related"/>
      <sheetName val="shareholding"/>
      <sheetName val="8 kÿÊ0 _x005f_x0000__x005f_x0000__x005f_x0000_F_x"/>
      <sheetName val="Royal Carib. Model"/>
      <sheetName val="AMOY"/>
      <sheetName val="BSheet"/>
      <sheetName val="CFlow"/>
      <sheetName val="Ratios"/>
      <sheetName val="EUROPE"/>
      <sheetName val="RUSSIA_CASPIAN"/>
      <sheetName val="MTNL"/>
      <sheetName val="Interface"/>
      <sheetName val="8 kÿÊ0 F_x0001_?t"/>
      <sheetName val="DRAMJOCI"/>
      <sheetName val="315005"/>
      <sheetName val="Calc"/>
      <sheetName val="8 kÿÊ0 "/>
      <sheetName val="Fox Model"/>
      <sheetName val="8 kÿÊ0 F_x0001_"/>
      <sheetName val="8 kÿÊ0 ___F_x0001___t"/>
      <sheetName val="bp"/>
      <sheetName val="fp"/>
      <sheetName val="quant"/>
      <sheetName val="charts &amp; tables"/>
      <sheetName val="HC"/>
      <sheetName val=" DOE model"/>
      <sheetName val="fpage"/>
      <sheetName val="SOTP"/>
      <sheetName val="TABLE"/>
      <sheetName val="CHARTS"/>
      <sheetName val="INTERIMS"/>
      <sheetName val="VALUATION"/>
      <sheetName val="COST ASSUMPTIONS"/>
      <sheetName val="USDEAL"/>
      <sheetName val="PROFIT &amp; LOSS"/>
      <sheetName val="GROWTH ASSUMPTIONS"/>
      <sheetName val="Model Setting"/>
      <sheetName val="IS"/>
      <sheetName val="Historical Code"/>
      <sheetName val="Profit and loss"/>
      <sheetName val="cc_Link"/>
      <sheetName val="Quarterly_"/>
      <sheetName val="Balance_Sheet"/>
      <sheetName val="Cash_Flow"/>
      <sheetName val="v_data"/>
      <sheetName val="EVA_2_"/>
      <sheetName val="sample_NV_data"/>
      <sheetName val="GS_PNL-F"/>
      <sheetName val="GS_Balance"/>
      <sheetName val="GS_Cashflow"/>
      <sheetName val="GS_Assumptions"/>
      <sheetName val="GS-_WACC"/>
      <sheetName val="GS-_DCF"/>
      <sheetName val="DCF_&amp;_WACC"/>
      <sheetName val="GS_Assumptions-F"/>
      <sheetName val="margin_cht"/>
      <sheetName val="Facts_&amp;_Audit"/>
      <sheetName val="Capital_Structure"/>
      <sheetName val="Net_add_cht"/>
      <sheetName val="GS_BS-F"/>
      <sheetName val="Old_Qtly_Sheet"/>
      <sheetName val="EVA_2"/>
      <sheetName val="Concession_Conversion"/>
      <sheetName val="Company_profile"/>
      <sheetName val="GS_data"/>
      <sheetName val="GS_Assumes"/>
      <sheetName val="Company_profile_back-up"/>
      <sheetName val="Company_profile_"/>
      <sheetName val="GS_data_back-up"/>
      <sheetName val="Detailed_DCF"/>
      <sheetName val="DCF_Template"/>
      <sheetName val="DCF_Sensitivity"/>
      <sheetName val="Q-EBITDA_(2)"/>
      <sheetName val="8_kÿÊ0 Ft"/>
      <sheetName val="PB_band"/>
      <sheetName val="EM_HK_Australia"/>
      <sheetName val="8_kÿÊ0 ???F??t"/>
      <sheetName val="data_exp"/>
      <sheetName val="8_kÿÊ0 _x005f_x0000__x005f_x0000__x005f_x0000_F_x"/>
      <sheetName val="Royal_Carib__Model"/>
      <sheetName val="8_kÿÊ0 F?t"/>
      <sheetName val="8_kÿÊ0 "/>
      <sheetName val="Fox_Model"/>
      <sheetName val="8_kÿÊ0 F"/>
      <sheetName val="8_kÿÊ0 ___F__t"/>
      <sheetName val="charts_&amp;_tables"/>
      <sheetName val="_DOE_model"/>
      <sheetName val="COST_ASSUMPTIONS"/>
      <sheetName val="PROFIT_&amp;_LOSS"/>
      <sheetName val="GROWTH_ASSUMPTIONS"/>
      <sheetName val="Model_Setting"/>
      <sheetName val="Historical_Code"/>
      <sheetName val="Profit_and_loss"/>
      <sheetName val="Quarterly_1"/>
      <sheetName val="Balance_Sheet1"/>
      <sheetName val="Cash_Flow1"/>
      <sheetName val="v_data1"/>
      <sheetName val="EVA_2_1"/>
      <sheetName val="sample_NV_data1"/>
      <sheetName val="GS_PNL-F1"/>
      <sheetName val="GS_Balance1"/>
      <sheetName val="GS_Cashflow1"/>
      <sheetName val="GS_Assumptions1"/>
      <sheetName val="GS-_WACC1"/>
      <sheetName val="GS-_DCF1"/>
      <sheetName val="DCF_&amp;_WACC1"/>
      <sheetName val="GS_Assumptions-F1"/>
      <sheetName val="margin_cht1"/>
      <sheetName val="Facts_&amp;_Audit1"/>
      <sheetName val="Capital_Structure1"/>
      <sheetName val="Net_add_cht1"/>
      <sheetName val="GS_BS-F1"/>
      <sheetName val="Old_Qtly_Sheet1"/>
      <sheetName val="EVA_21"/>
      <sheetName val="Concession_Conversion1"/>
      <sheetName val="Company_profile1"/>
      <sheetName val="GS_data1"/>
      <sheetName val="GS_Assumes1"/>
      <sheetName val="Company_profile_back-up1"/>
      <sheetName val="Company_profile_1"/>
      <sheetName val="GS_data_back-up1"/>
      <sheetName val="Detailed_DCF1"/>
      <sheetName val="DCF_Template1"/>
      <sheetName val="DCF_Sensitivity1"/>
      <sheetName val="Q-EBITDA_(2)1"/>
      <sheetName val="PB_band1"/>
      <sheetName val="EM_HK_Australia1"/>
      <sheetName val="data_exp1"/>
      <sheetName val="8_kÿÊ0 _x005f_x0000__x005f_x0000__x005f_x0000_F_1"/>
      <sheetName val="Royal_Carib__Model1"/>
      <sheetName val="8_kÿÊ0 1"/>
      <sheetName val="Fox_Model1"/>
      <sheetName val="charts_&amp;_tables1"/>
      <sheetName val="_DOE_model1"/>
      <sheetName val="COST_ASSUMPTIONS1"/>
      <sheetName val="PROFIT_&amp;_LOSS1"/>
      <sheetName val="GROWTH_ASSUMPTIONS1"/>
      <sheetName val="Model_Setting1"/>
      <sheetName val="Historical_Code1"/>
      <sheetName val="Profit_and_loss1"/>
      <sheetName val="EV EBITDA SALES band"/>
      <sheetName val="PE band"/>
      <sheetName val="ET"/>
      <sheetName val="合成単価作成・-BLDG"/>
      <sheetName val="Cashflow"/>
      <sheetName val="P&amp;L"/>
      <sheetName val="cashflow (F)"/>
      <sheetName val="earnings (F)"/>
      <sheetName val="Modern Terminal (F)"/>
      <sheetName val="NAV (F)"/>
      <sheetName val="Property Dev (F)"/>
      <sheetName val="Per share"/>
      <sheetName val="Calculation (2)"/>
      <sheetName val="CAP"/>
      <sheetName val="Annual Temp"/>
      <sheetName val="8 kÿÊ0 F_x0001__t"/>
      <sheetName val="cashflow_(F)"/>
      <sheetName val="earnings_(F)"/>
      <sheetName val="Modern_Terminal_(F)"/>
      <sheetName val="NAV_(F)"/>
      <sheetName val="Property_Dev_(F)"/>
      <sheetName val="Template"/>
      <sheetName val="TiO2"/>
      <sheetName val="Ethylene"/>
      <sheetName val="P&amp;L (US GAAP)"/>
      <sheetName val="Quarterly_2"/>
      <sheetName val="Balance_Sheet2"/>
      <sheetName val="Cash_Flow2"/>
      <sheetName val="v_data2"/>
      <sheetName val="EVA_2_2"/>
      <sheetName val="sample_NV_data2"/>
      <sheetName val="GS_PNL-F2"/>
      <sheetName val="GS_Balance2"/>
      <sheetName val="GS_Cashflow2"/>
      <sheetName val="GS_Assumptions2"/>
      <sheetName val="GS-_WACC2"/>
      <sheetName val="GS-_DCF2"/>
      <sheetName val="DCF_&amp;_WACC2"/>
      <sheetName val="GS_Assumptions-F2"/>
      <sheetName val="margin_cht2"/>
      <sheetName val="Facts_&amp;_Audit2"/>
      <sheetName val="Capital_Structure2"/>
      <sheetName val="Net_add_cht2"/>
      <sheetName val="GS_BS-F2"/>
      <sheetName val="Old_Qtly_Sheet2"/>
      <sheetName val="EVA_22"/>
      <sheetName val="Concession_Conversion2"/>
      <sheetName val="Company_profile2"/>
      <sheetName val="GS_data2"/>
      <sheetName val="GS_Assumes2"/>
      <sheetName val="Company_profile_back-up2"/>
      <sheetName val="Company_profile_2"/>
      <sheetName val="GS_data_back-up2"/>
      <sheetName val="Detailed_DCF2"/>
      <sheetName val="DCF_Template2"/>
      <sheetName val="DCF_Sensitivity2"/>
      <sheetName val="Q-EBITDA_(2)2"/>
      <sheetName val="data_exp2"/>
      <sheetName val="PB_band2"/>
      <sheetName val="8_kÿÊ0 _x005f_x0000__x005f_x0000__x005f_x0000_F_2"/>
      <sheetName val="Royal_Carib__Model2"/>
      <sheetName val="8_kÿÊ0 2"/>
      <sheetName val="Fox_Model2"/>
      <sheetName val="EM_HK_Australia2"/>
      <sheetName val="charts_&amp;_tables2"/>
      <sheetName val="_DOE_model2"/>
      <sheetName val="COST_ASSUMPTIONS2"/>
      <sheetName val="PROFIT_&amp;_LOSS2"/>
      <sheetName val="GROWTH_ASSUMPTIONS2"/>
      <sheetName val="Model_Setting2"/>
      <sheetName val="Historical_Code2"/>
      <sheetName val="Profit_and_loss2"/>
      <sheetName val="EV_EBITDA_SALES_band"/>
      <sheetName val="PE_band"/>
      <sheetName val="Calculation_(2)"/>
      <sheetName val="cashflow_(F)1"/>
      <sheetName val="earnings_(F)1"/>
      <sheetName val="Modern_Terminal_(F)1"/>
      <sheetName val="NAV_(F)1"/>
      <sheetName val="Property_Dev_(F)1"/>
      <sheetName val="Per_share"/>
      <sheetName val="Annual_Temp"/>
      <sheetName val="8_kÿÊ0 F_t"/>
      <sheetName val="Quarterly_3"/>
      <sheetName val="Balance_Sheet3"/>
      <sheetName val="Cash_Flow3"/>
      <sheetName val="v_data3"/>
      <sheetName val="EVA_2_3"/>
      <sheetName val="sample_NV_data3"/>
      <sheetName val="GS_PNL-F3"/>
      <sheetName val="GS_Balance3"/>
      <sheetName val="GS_Cashflow3"/>
      <sheetName val="GS_Assumptions3"/>
      <sheetName val="GS-_WACC3"/>
      <sheetName val="GS-_DCF3"/>
      <sheetName val="DCF_&amp;_WACC3"/>
      <sheetName val="GS_Assumptions-F3"/>
      <sheetName val="margin_cht3"/>
      <sheetName val="Facts_&amp;_Audit3"/>
      <sheetName val="Capital_Structure3"/>
      <sheetName val="Net_add_cht3"/>
      <sheetName val="GS_BS-F3"/>
      <sheetName val="Old_Qtly_Sheet3"/>
      <sheetName val="EVA_23"/>
      <sheetName val="Concession_Conversion3"/>
      <sheetName val="Company_profile3"/>
      <sheetName val="GS_data3"/>
      <sheetName val="GS_Assumes3"/>
      <sheetName val="Company_profile_back-up3"/>
      <sheetName val="Company_profile_3"/>
      <sheetName val="GS_data_back-up3"/>
      <sheetName val="Detailed_DCF3"/>
      <sheetName val="DCF_Template3"/>
      <sheetName val="DCF_Sensitivity3"/>
      <sheetName val="Q-EBITDA_(2)3"/>
      <sheetName val="data_exp3"/>
      <sheetName val="8_kÿÊ0 _x005f_x0000__x005f_x0000__x005f_x0000_F_3"/>
      <sheetName val="Royal_Carib__Model3"/>
      <sheetName val="PB_band3"/>
      <sheetName val="EM_HK_Australia3"/>
      <sheetName val="8_kÿÊ0 3"/>
      <sheetName val="charts_&amp;_tables3"/>
      <sheetName val="Fox_Model3"/>
      <sheetName val="_DOE_model3"/>
      <sheetName val="COST_ASSUMPTIONS3"/>
      <sheetName val="PROFIT_&amp;_LOSS3"/>
      <sheetName val="GROWTH_ASSUMPTIONS3"/>
      <sheetName val="Model_Setting3"/>
      <sheetName val="Historical_Code3"/>
      <sheetName val="Profit_and_loss3"/>
      <sheetName val="EV_EBITDA_SALES_band1"/>
      <sheetName val="PE_band1"/>
      <sheetName val="cashflow_(F)2"/>
      <sheetName val="earnings_(F)2"/>
      <sheetName val="Modern_Terminal_(F)2"/>
      <sheetName val="NAV_(F)2"/>
      <sheetName val="Property_Dev_(F)2"/>
      <sheetName val="Per_share1"/>
      <sheetName val="Annual_Temp1"/>
      <sheetName val="Calculation_(2)1"/>
      <sheetName val="8 kÿÊ0 F_x0001_t"/>
      <sheetName val="Quarterly_4"/>
      <sheetName val="Balance_Sheet4"/>
      <sheetName val="Cash_Flow4"/>
      <sheetName val="v_data4"/>
      <sheetName val="EVA_2_4"/>
      <sheetName val="sample_NV_data4"/>
      <sheetName val="GS_PNL-F4"/>
      <sheetName val="GS_Balance4"/>
      <sheetName val="GS_Cashflow4"/>
      <sheetName val="GS_Assumptions4"/>
      <sheetName val="GS-_WACC4"/>
      <sheetName val="GS-_DCF4"/>
      <sheetName val="DCF_&amp;_WACC4"/>
      <sheetName val="GS_Assumptions-F4"/>
      <sheetName val="margin_cht4"/>
      <sheetName val="Facts_&amp;_Audit4"/>
      <sheetName val="Capital_Structure4"/>
      <sheetName val="Net_add_cht4"/>
      <sheetName val="GS_BS-F4"/>
      <sheetName val="Old_Qtly_Sheet4"/>
      <sheetName val="EVA_24"/>
      <sheetName val="Concession_Conversion4"/>
      <sheetName val="Company_profile4"/>
      <sheetName val="GS_data4"/>
      <sheetName val="GS_Assumes4"/>
      <sheetName val="Company_profile_back-up4"/>
      <sheetName val="Company_profile_4"/>
      <sheetName val="GS_data_back-up4"/>
      <sheetName val="Detailed_DCF4"/>
      <sheetName val="DCF_Template4"/>
      <sheetName val="DCF_Sensitivity4"/>
      <sheetName val="Q-EBITDA_(2)4"/>
      <sheetName val="data_exp4"/>
      <sheetName val="8_kÿÊ0 _x005f_x0000__x005f_x0000__x005f_x0000_F_4"/>
      <sheetName val="Royal_Carib__Model4"/>
      <sheetName val="PB_band4"/>
      <sheetName val="EM_HK_Australia4"/>
      <sheetName val="8_kÿÊ0 4"/>
      <sheetName val="charts_&amp;_tables4"/>
      <sheetName val="Fox_Model4"/>
      <sheetName val="_DOE_model4"/>
      <sheetName val="COST_ASSUMPTIONS4"/>
      <sheetName val="PROFIT_&amp;_LOSS4"/>
      <sheetName val="GROWTH_ASSUMPTIONS4"/>
      <sheetName val="Model_Setting4"/>
      <sheetName val="Historical_Code4"/>
      <sheetName val="Profit_and_loss4"/>
      <sheetName val="EV_EBITDA_SALES_band2"/>
      <sheetName val="PE_band2"/>
      <sheetName val="cashflow_(F)3"/>
      <sheetName val="earnings_(F)3"/>
      <sheetName val="Modern_Terminal_(F)3"/>
      <sheetName val="NAV_(F)3"/>
      <sheetName val="Property_Dev_(F)3"/>
      <sheetName val="Per_share2"/>
      <sheetName val="Annual_Temp2"/>
      <sheetName val="Calculation_(2)2"/>
      <sheetName val="Quarterly_5"/>
      <sheetName val="Balance_Sheet5"/>
      <sheetName val="Cash_Flow5"/>
      <sheetName val="v_data5"/>
      <sheetName val="EVA_2_5"/>
      <sheetName val="sample_NV_data5"/>
      <sheetName val="GS_PNL-F5"/>
      <sheetName val="GS_Balance5"/>
      <sheetName val="GS_Cashflow5"/>
      <sheetName val="GS_Assumptions5"/>
      <sheetName val="GS-_WACC5"/>
      <sheetName val="GS-_DCF5"/>
      <sheetName val="DCF_&amp;_WACC5"/>
      <sheetName val="GS_Assumptions-F5"/>
      <sheetName val="margin_cht5"/>
      <sheetName val="Facts_&amp;_Audit5"/>
      <sheetName val="Capital_Structure5"/>
      <sheetName val="Net_add_cht5"/>
      <sheetName val="GS_BS-F5"/>
      <sheetName val="Old_Qtly_Sheet5"/>
      <sheetName val="EVA_25"/>
      <sheetName val="Concession_Conversion5"/>
      <sheetName val="Company_profile5"/>
      <sheetName val="GS_data5"/>
      <sheetName val="GS_Assumes5"/>
      <sheetName val="Company_profile_back-up5"/>
      <sheetName val="Company_profile_5"/>
      <sheetName val="GS_data_back-up5"/>
      <sheetName val="Detailed_DCF5"/>
      <sheetName val="DCF_Template5"/>
      <sheetName val="DCF_Sensitivity5"/>
      <sheetName val="Q-EBITDA_(2)5"/>
      <sheetName val="data_exp5"/>
      <sheetName val="8_kÿÊ0 _x005f_x0000__x005f_x0000__x005f_x0000_F_5"/>
      <sheetName val="Royal_Carib__Model5"/>
      <sheetName val="PB_band5"/>
      <sheetName val="EM_HK_Australia5"/>
      <sheetName val="8_kÿÊ0 5"/>
      <sheetName val="charts_&amp;_tables5"/>
      <sheetName val="Fox_Model5"/>
      <sheetName val="_DOE_model5"/>
      <sheetName val="COST_ASSUMPTIONS5"/>
      <sheetName val="PROFIT_&amp;_LOSS5"/>
      <sheetName val="GROWTH_ASSUMPTIONS5"/>
      <sheetName val="Model_Setting5"/>
      <sheetName val="Historical_Code5"/>
      <sheetName val="Profit_and_loss5"/>
      <sheetName val="EV_EBITDA_SALES_band3"/>
      <sheetName val="PE_band3"/>
      <sheetName val="cashflow_(F)4"/>
      <sheetName val="earnings_(F)4"/>
      <sheetName val="Modern_Terminal_(F)4"/>
      <sheetName val="NAV_(F)4"/>
      <sheetName val="Property_Dev_(F)4"/>
      <sheetName val="Per_share3"/>
      <sheetName val="Annual_Temp3"/>
      <sheetName val="Calculation_(2)3"/>
      <sheetName val="Quarterly_6"/>
      <sheetName val="Balance_Sheet6"/>
      <sheetName val="Cash_Flow6"/>
      <sheetName val="v_data6"/>
      <sheetName val="EVA_2_6"/>
      <sheetName val="sample_NV_data6"/>
      <sheetName val="GS_PNL-F6"/>
      <sheetName val="GS_Balance6"/>
      <sheetName val="GS_Cashflow6"/>
      <sheetName val="GS_Assumptions6"/>
      <sheetName val="GS-_WACC6"/>
      <sheetName val="GS-_DCF6"/>
      <sheetName val="DCF_&amp;_WACC6"/>
      <sheetName val="GS_Assumptions-F6"/>
      <sheetName val="margin_cht6"/>
      <sheetName val="Facts_&amp;_Audit6"/>
      <sheetName val="Capital_Structure6"/>
      <sheetName val="Net_add_cht6"/>
      <sheetName val="GS_BS-F6"/>
      <sheetName val="Old_Qtly_Sheet6"/>
      <sheetName val="EVA_26"/>
      <sheetName val="Concession_Conversion6"/>
      <sheetName val="Company_profile6"/>
      <sheetName val="GS_data6"/>
      <sheetName val="GS_Assumes6"/>
      <sheetName val="Company_profile_back-up6"/>
      <sheetName val="Company_profile_6"/>
      <sheetName val="GS_data_back-up6"/>
      <sheetName val="Detailed_DCF6"/>
      <sheetName val="DCF_Template6"/>
      <sheetName val="DCF_Sensitivity6"/>
      <sheetName val="Q-EBITDA_(2)6"/>
      <sheetName val="data_exp6"/>
      <sheetName val="8_kÿÊ0 _x005f_x0000__x005f_x0000__x005f_x0000_F_6"/>
      <sheetName val="Royal_Carib__Model6"/>
      <sheetName val="PB_band6"/>
      <sheetName val="EM_HK_Australia6"/>
      <sheetName val="8_kÿÊ0 6"/>
      <sheetName val="charts_&amp;_tables6"/>
      <sheetName val="Fox_Model6"/>
      <sheetName val="_DOE_model6"/>
      <sheetName val="COST_ASSUMPTIONS6"/>
      <sheetName val="PROFIT_&amp;_LOSS6"/>
      <sheetName val="GROWTH_ASSUMPTIONS6"/>
      <sheetName val="Model_Setting6"/>
      <sheetName val="Historical_Code6"/>
      <sheetName val="Profit_and_loss6"/>
      <sheetName val="EV_EBITDA_SALES_band4"/>
      <sheetName val="PE_band4"/>
      <sheetName val="cashflow_(F)5"/>
      <sheetName val="earnings_(F)5"/>
      <sheetName val="Modern_Terminal_(F)5"/>
      <sheetName val="NAV_(F)5"/>
      <sheetName val="Property_Dev_(F)5"/>
      <sheetName val="Per_share4"/>
      <sheetName val="Annual_Temp4"/>
      <sheetName val="Calculation_(2)4"/>
    </sheetNames>
    <sheetDataSet>
      <sheetData sheetId="0" refreshError="1">
        <row r="11">
          <cell r="S11">
            <v>2052.9206671054394</v>
          </cell>
          <cell r="T11">
            <v>1558.3170675515794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>
        <row r="1">
          <cell r="A1" t="str">
            <v>TOTAL ACCESS COMMUNICATIONS (TAC)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1">
          <cell r="A1" t="str">
            <v>TOTAL ACCESS COMMUNICATIONS (TAC)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lone_Spreadsheet"/>
      <sheetName val="Stand alone_Schedules"/>
      <sheetName val="QTR"/>
      <sheetName val="B"/>
      <sheetName val="C"/>
      <sheetName val="D"/>
      <sheetName val="F"/>
      <sheetName val="G"/>
      <sheetName val="IBES"/>
      <sheetName val="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 Consol"/>
      <sheetName val="Projections"/>
      <sheetName val="BS"/>
      <sheetName val="P&amp;L"/>
      <sheetName val="Dep"/>
      <sheetName val="CL CFS"/>
      <sheetName val="CFS"/>
      <sheetName val="Segment Growth"/>
      <sheetName val="2002-03"/>
      <sheetName val="BS Cons"/>
      <sheetName val="P&amp;L Cons"/>
      <sheetName val="QTR"/>
      <sheetName val="Segment"/>
      <sheetName val="PE Band"/>
      <sheetName val="Other Info"/>
      <sheetName val="Price"/>
      <sheetName val="Ratios"/>
      <sheetName val="EVA"/>
      <sheetName val="Backpage"/>
      <sheetName val="Data"/>
      <sheetName val="Earning_Assum"/>
      <sheetName val="Operating Statistics"/>
      <sheetName val="Results"/>
      <sheetName val="Financials"/>
      <sheetName val="Template"/>
      <sheetName val="P&amp;L(F)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"/>
      <sheetName val="VALUE2_5"/>
      <sheetName val="TELCO"/>
      <sheetName val="fins"/>
      <sheetName val="Sheet2"/>
      <sheetName val="EV-EBITDA"/>
      <sheetName val="Q4FY02"/>
      <sheetName val="Q4FY03"/>
      <sheetName val="Sheet3"/>
      <sheetName val="quarterly"/>
      <sheetName val="EPS"/>
      <sheetName val="p&amp;L-gdr"/>
      <sheetName val="Sheet1"/>
      <sheetName val="consolidation"/>
      <sheetName val="Database"/>
      <sheetName val="Quarter"/>
      <sheetName val="Depreciation"/>
      <sheetName val="With car"/>
      <sheetName val="Car"/>
      <sheetName val="W-out car1"/>
      <sheetName val="W-out car2"/>
      <sheetName val="W-out car3"/>
      <sheetName val="Stress"/>
      <sheetName val="EVA"/>
      <sheetName val="shareholder"/>
      <sheetName val="Senty"/>
      <sheetName val="sales"/>
      <sheetName val="GEMiUploadError"/>
      <sheetName val="Chart2"/>
      <sheetName val="bp"/>
      <sheetName val="acctmod"/>
      <sheetName val="fp"/>
      <sheetName val="quant"/>
      <sheetName val="Bahr"/>
      <sheetName val="Egyp"/>
      <sheetName val="GDP"/>
      <sheetName val="Iran"/>
      <sheetName val="Isra"/>
      <sheetName val="Jord"/>
      <sheetName val="Kuw"/>
      <sheetName val="Leb"/>
      <sheetName val="Lib"/>
      <sheetName val="Total"/>
      <sheetName val="Oman"/>
      <sheetName val="Qatar"/>
      <sheetName val="Saud"/>
      <sheetName val="Syria"/>
      <sheetName val="Turk"/>
      <sheetName val="UAE"/>
      <sheetName val="earnmodel"/>
      <sheetName val="spreads"/>
      <sheetName val="Che&amp;Oth"/>
      <sheetName val="cracker"/>
      <sheetName val="poly_inter"/>
      <sheetName val="polymer"/>
      <sheetName val="Polyester"/>
      <sheetName val="rawM"/>
      <sheetName val="bajaj_copeland"/>
      <sheetName val="GEMiner"/>
      <sheetName val="MTNL"/>
      <sheetName val="Menu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onthly Header"/>
      <sheetName val="header"/>
      <sheetName val="Reference"/>
      <sheetName val="Inqupdate"/>
      <sheetName val="Snapshot"/>
      <sheetName val="Revenue Model"/>
      <sheetName val="Model Reference"/>
      <sheetName val="Model Upload"/>
      <sheetName val="P&amp;L"/>
      <sheetName val="Qtrl"/>
      <sheetName val="charts"/>
      <sheetName val="Uploader"/>
      <sheetName val="InQuart BAL"/>
      <sheetName val="Conf charts"/>
      <sheetName val="BS"/>
      <sheetName val="Cash Flow"/>
      <sheetName val="DEPB"/>
      <sheetName val="Template"/>
      <sheetName val="Notes"/>
      <sheetName val="AR chrts"/>
      <sheetName val="DCF"/>
      <sheetName val="PBDIT_Char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BankXRef"/>
      <sheetName val="Buffer"/>
      <sheetName val="MenuData"/>
      <sheetName val="TPBANK"/>
      <sheetName val="consumption"/>
      <sheetName val="excise"/>
      <sheetName val="demo"/>
      <sheetName val="global"/>
      <sheetName val="rural"/>
      <sheetName val="#REF"/>
      <sheetName val="Financials"/>
      <sheetName val="Mar97"/>
      <sheetName val="RBS"/>
      <sheetName val="Database"/>
      <sheetName val="TPBANK.XLS"/>
      <sheetName val="data"/>
      <sheetName val="Valuation"/>
      <sheetName val="InQuart BAL"/>
      <sheetName val="reporter"/>
      <sheetName val="CFROI Valn"/>
      <sheetName val="Header"/>
      <sheetName val="Q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table"/>
      <sheetName val="summary"/>
      <sheetName val="P &amp; L"/>
      <sheetName val="bs &amp; cf"/>
      <sheetName val="working"/>
      <sheetName val="hly"/>
      <sheetName val="Qtr Link"/>
      <sheetName val="Fdeps"/>
      <sheetName val="Sheet1"/>
      <sheetName val="scenarios"/>
      <sheetName val="product slate etc"/>
      <sheetName val="ecoprft"/>
      <sheetName val="Sheet2"/>
      <sheetName val="replacement"/>
      <sheetName val="GRD"/>
      <sheetName val="capex"/>
      <sheetName val="compendium"/>
      <sheetName val="Module1"/>
      <sheetName val="StdXRef"/>
      <sheetName val="Buffer"/>
      <sheetName val="MenuData"/>
      <sheetName val="RBS"/>
      <sheetName val="BPCL consolidated"/>
      <sheetName val="Internet"/>
      <sheetName val="Main Sheet"/>
      <sheetName val="Data"/>
      <sheetName val="Lead"/>
      <sheetName val="Tender Summary"/>
      <sheetName val="AG00060"/>
      <sheetName val="coa_ramco_168"/>
      <sheetName val="consumption"/>
      <sheetName val="excise"/>
      <sheetName val="demo"/>
      <sheetName val="global"/>
      <sheetName val="rural"/>
      <sheetName val="bp"/>
      <sheetName val="acctmod"/>
      <sheetName val="fp"/>
      <sheetName val="quant"/>
      <sheetName val="Black-Scholes"/>
      <sheetName val="Labour"/>
      <sheetName val="Staffing"/>
      <sheetName val="trend"/>
      <sheetName val="JE 07"/>
      <sheetName val="Reclass BS 07"/>
      <sheetName val="Reclass PL 07"/>
      <sheetName val="Ledger"/>
      <sheetName val="A91_97"/>
      <sheetName val="Multilink"/>
    </sheetNames>
    <definedNames>
      <definedName name="Mac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Ear "/>
      <sheetName val="Fin"/>
      <sheetName val="Raw"/>
      <sheetName val="Qtr"/>
      <sheetName val="Q Format"/>
      <sheetName val="New Biz Division"/>
      <sheetName val="Prod"/>
      <sheetName val="Prod-2"/>
      <sheetName val="Dates"/>
      <sheetName val="Snap"/>
      <sheetName val="Proj"/>
      <sheetName val="CAGR"/>
      <sheetName val="Seg-1"/>
      <sheetName val="Seg-2"/>
      <sheetName val="lifecycle New"/>
      <sheetName val="LifeCycle"/>
      <sheetName val="DefRev"/>
      <sheetName val="Repur"/>
      <sheetName val="Industry Char"/>
      <sheetName val="Xbox"/>
      <sheetName val="Sch"/>
      <sheetName val="M-Invst"/>
      <sheetName val="Comp"/>
      <sheetName val="Seg-Old"/>
      <sheetName val="POI"/>
      <sheetName val="Copy-Seg-1"/>
      <sheetName val="PC Growth"/>
      <sheetName val="CA-CL"/>
    </sheetNames>
    <sheetDataSet>
      <sheetData sheetId="0" refreshError="1"/>
      <sheetData sheetId="1" refreshError="1">
        <row r="202">
          <cell r="A202" t="str">
            <v>Common sized Balance Sheet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quityTemplate"/>
      <sheetName val="EconTemplate"/>
      <sheetName val="RowName"/>
      <sheetName val="AbsMandatory"/>
      <sheetName val="EqDDic"/>
      <sheetName val="EconDDic"/>
      <sheetName val="SectorRange"/>
      <sheetName val="ReplaceNameDlg"/>
      <sheetName val="NewItemDlg"/>
      <sheetName val="UpdateDlg"/>
      <sheetName val="UpgdDlg"/>
      <sheetName val="ErrorListDlg"/>
      <sheetName val="UtilMod"/>
      <sheetName val="InsItemMod"/>
      <sheetName val="GlobalMod"/>
      <sheetName val="ValidateMod"/>
      <sheetName val="MaintenanceMod"/>
      <sheetName val="EquityTemplate_BK"/>
      <sheetName val="RowName_BK"/>
      <sheetName val="EqDDic_BK"/>
      <sheetName val="Upg3Dialog"/>
      <sheetName val="ReplaceFormulaDlg"/>
      <sheetName val="ddic"/>
      <sheetName val="Internet"/>
      <sheetName val="Template"/>
      <sheetName val="MenuData"/>
      <sheetName val="Financials"/>
      <sheetName val="GRM-Mumbai"/>
      <sheetName val="Introduction"/>
      <sheetName val="DDIC.XLS"/>
      <sheetName val="환율"/>
      <sheetName val="3. Elemental Summary"/>
      <sheetName val="12a. CFTable"/>
      <sheetName val="YTD"/>
      <sheetName val="TRIAL BALANCE"/>
      <sheetName val="csd1"/>
      <sheetName val="csd2"/>
      <sheetName val="front_1"/>
      <sheetName val="DCF_VDF"/>
      <sheetName val="WACC_VDF"/>
      <sheetName val="Summary Page_VDF"/>
      <sheetName val="NOPAT_VDF"/>
      <sheetName val="Invested capital_VDF"/>
      <sheetName val="PV of Op Leases_VDF"/>
      <sheetName val="eval"/>
      <sheetName val="debt"/>
      <sheetName val="Projections"/>
      <sheetName val="Other"/>
      <sheetName val="R&amp;M"/>
      <sheetName val="chems"/>
      <sheetName val="SNAM"/>
      <sheetName val="groupE&amp;P"/>
      <sheetName val="RoW"/>
      <sheetName val="North Sea"/>
      <sheetName val="West Africa"/>
      <sheetName val="Italy"/>
      <sheetName val="North Africa"/>
      <sheetName val="Oilservice"/>
      <sheetName val="assms"/>
      <sheetName val="Accounting"/>
      <sheetName val="Operating Statistics"/>
      <sheetName val="Physical"/>
      <sheetName val="test"/>
      <sheetName val="Inc-Yr Summary"/>
      <sheetName val="Retail Breakdown"/>
      <sheetName val="Qrtly temp"/>
      <sheetName val="Financials(O)"/>
      <sheetName val="Key assumptions &amp; Forecasts"/>
      <sheetName val="Annual"/>
      <sheetName val="Capex &amp; Depreciation"/>
      <sheetName val="Debt (2)"/>
      <sheetName val="Capital History"/>
      <sheetName val="Unit cost analysis"/>
      <sheetName val="sh pri"/>
      <sheetName val="consumption"/>
      <sheetName val="excise"/>
      <sheetName val="demo"/>
      <sheetName val="global"/>
      <sheetName val="rural"/>
      <sheetName val="REDDYS"/>
      <sheetName val="dyes"/>
      <sheetName val="#REF"/>
      <sheetName val="Bajaj Allianz"/>
      <sheetName val="Black-Scholes"/>
      <sheetName val="Valuation assumptions"/>
      <sheetName val="stock"/>
      <sheetName val="acctmod"/>
      <sheetName val="prices"/>
      <sheetName val="NEW Earnings Guide"/>
      <sheetName val="Overhead &amp; Profit B-1"/>
      <sheetName val="Control Sheet"/>
      <sheetName val="Cover Sheet"/>
      <sheetName val="Model"/>
      <sheetName val="DDIC_XLS"/>
      <sheetName val="3__Elemental_Summary"/>
      <sheetName val="12a__CFTable"/>
      <sheetName val="TRIAL_BALANCE"/>
      <sheetName val="Summary_Page_VDF"/>
      <sheetName val="Invested_capital_VDF"/>
      <sheetName val="PV_of_Op_Leases_VDF"/>
      <sheetName val="North_Sea"/>
      <sheetName val="West_Africa"/>
      <sheetName val="North_Africa"/>
      <sheetName val="Operating_Statistics"/>
      <sheetName val="Inc-Yr_Summary"/>
      <sheetName val="sh_pri"/>
      <sheetName val="Retail_Breakdown"/>
      <sheetName val="Qrtly_temp"/>
      <sheetName val="Key_assumptions_&amp;_Forecasts"/>
      <sheetName val="Capex_&amp;_Depreciation"/>
      <sheetName val="Debt_(2)"/>
      <sheetName val="Capital_History"/>
      <sheetName val="Unit_cost_analysis"/>
      <sheetName val="Bajaj_Allianz"/>
      <sheetName val="Valuation_assumptions"/>
      <sheetName val="NEW_Earnings_Guide"/>
      <sheetName val="Overhead_&amp;_Profit_B-1"/>
      <sheetName val="Control_Sheet"/>
      <sheetName val="Cover_Sheet"/>
      <sheetName val="Inter unit set off"/>
      <sheetName val="YOEMAGUM"/>
      <sheetName val="coa_ramco_168"/>
      <sheetName val="\Applications\Microsoft Office "/>
      <sheetName val="TB"/>
      <sheetName val="Sheet2"/>
      <sheetName val="Main Sheet"/>
      <sheetName val="\Applications\Microsoft_Office_"/>
      <sheetName val="07-08"/>
      <sheetName val="[DDIC.XLS][DDIC.XLS]\Applicatio"/>
      <sheetName val="Data Tables"/>
      <sheetName val="[DDIC.XLS]\Applications\Microso"/>
      <sheetName val="[DDIC.XLS][DDIC.XLS][DDIC.XLS]\"/>
      <sheetName val="[DDIC.XLS][DDIC.XLS][DDIC.XLS]["/>
      <sheetName val="BOQ"/>
      <sheetName val="[DDIC.XLS]_Applications_Micro_2"/>
      <sheetName val="[DDIC.XLS]_Applications_Micro_3"/>
      <sheetName val="[DDIC.XLS][DDIC.XLS]_DDIC_XLS_2"/>
      <sheetName val="[DDIC.XLS][DDIC.XLS]_Applicat_2"/>
      <sheetName val="[DDIC.XLS][DDIC.XLS]_DDIC_XLS_3"/>
      <sheetName val="Charts A"/>
      <sheetName val="\C\Applications\Microsoft Offic"/>
      <sheetName val="\C\C\Applications\Microsoft Off"/>
      <sheetName val="\C\C\C\Applications\Microsoft O"/>
      <sheetName val="\V\C\C\C\Applications\Microsoft"/>
      <sheetName val="Valuation"/>
      <sheetName val="EV to Ebitda"/>
      <sheetName val="P to OCF(form)"/>
      <sheetName val="P"/>
      <sheetName val="Expenses"/>
      <sheetName val="CD-R"/>
      <sheetName val="EU unsubsidies exports"/>
      <sheetName val="Data sheet"/>
      <sheetName val="Ratios"/>
      <sheetName val="수입"/>
      <sheetName val="Assumption"/>
      <sheetName val="Share Price"/>
      <sheetName val="Inflation_by country"/>
      <sheetName val="Materia Summary"/>
      <sheetName val="Sales Beakdown"/>
      <sheetName val="Operating and CF"/>
      <sheetName val="Income Statement - Consolidated"/>
      <sheetName val="P7 CapFlows"/>
      <sheetName val="P15 DivYld"/>
      <sheetName val="BS"/>
      <sheetName val="cc_Link"/>
      <sheetName val="Earnings Model"/>
      <sheetName val="DATABASE"/>
      <sheetName val="Takeup"/>
      <sheetName val="EE"/>
      <sheetName val="HSB"/>
      <sheetName val="Controls"/>
      <sheetName val="NAV"/>
      <sheetName val="Summary"/>
      <sheetName val="Interface"/>
      <sheetName val="NIRAJ"/>
      <sheetName val="Ex3"/>
      <sheetName val="EV_to_Ebitda"/>
      <sheetName val="matrix"/>
      <sheetName val="PROFSVC"/>
      <sheetName val="Q_MODEL"/>
      <sheetName val="Input"/>
      <sheetName val="손익현황보고(월)"/>
      <sheetName val="Hi_low"/>
      <sheetName val="Summary_Page_VDF1"/>
      <sheetName val="Invested_capital_VDF1"/>
      <sheetName val="PV_of_Op_Leases_VDF1"/>
      <sheetName val="North_Sea1"/>
      <sheetName val="West_Africa1"/>
      <sheetName val="North_Africa1"/>
      <sheetName val="DDIC_XLS1"/>
      <sheetName val="3__Elemental_Summary1"/>
      <sheetName val="12a__CFTable1"/>
      <sheetName val="Retail_Breakdown1"/>
      <sheetName val="Qrtly_temp1"/>
      <sheetName val="TRIAL_BALANCE1"/>
      <sheetName val="Operating_Statistics1"/>
      <sheetName val="Inc-Yr_Summary1"/>
      <sheetName val="sh_pri1"/>
      <sheetName val="Key_assumptions_&amp;_Forecasts1"/>
      <sheetName val="Capex_&amp;_Depreciation1"/>
      <sheetName val="Debt_(2)1"/>
      <sheetName val="Capital_History1"/>
      <sheetName val="Unit_cost_analysis1"/>
      <sheetName val="Bajaj_Allianz1"/>
      <sheetName val="Valuation_assumptions1"/>
      <sheetName val="Overhead_&amp;_Profit_B-11"/>
      <sheetName val="Control_Sheet1"/>
      <sheetName val="Cover_Sheet1"/>
      <sheetName val="NEW_Earnings_Guide1"/>
      <sheetName val="Inter_unit_set_off"/>
      <sheetName val="\Applications\Microsoft_Office1"/>
      <sheetName val="Main_Sheet"/>
      <sheetName val="[DDIC_XLS][DDIC_XLS]\Applicatio"/>
      <sheetName val="Data_Tables"/>
      <sheetName val="[DDIC_XLS]\Applications\Microso"/>
      <sheetName val="[DDIC_XLS][DDIC_XLS][DDIC_XLS]\"/>
      <sheetName val="[DDIC_XLS][DDIC_XLS][DDIC_XLS]["/>
      <sheetName val="[DDIC_XLS]_Applications_Micro_2"/>
      <sheetName val="[DDIC_XLS]_Applications_Micro_3"/>
      <sheetName val="[DDIC_XLS][DDIC_XLS]_DDIC_XLS_2"/>
      <sheetName val="[DDIC_XLS][DDIC_XLS]_Applicat_2"/>
      <sheetName val="[DDIC_XLS][DDIC_XLS]_DDIC_XLS_3"/>
      <sheetName val="\C\Applications\Microsoft_Offic"/>
      <sheetName val="\C\C\Applications\Microsoft_Off"/>
      <sheetName val="\C\C\C\Applications\Microsoft_O"/>
      <sheetName val="Charts_A"/>
      <sheetName val="p&amp;l"/>
      <sheetName val="Define Employee"/>
      <sheetName val="Define_Employee"/>
      <sheetName val="Loan from Som"/>
      <sheetName val="BSLA"/>
      <sheetName val="HDFC Std Life"/>
      <sheetName val="SBILife"/>
      <sheetName val="Master Sheet "/>
      <sheetName val="Birla Sun Life"/>
      <sheetName val="Max New York Life"/>
      <sheetName val="ICICI Pru"/>
      <sheetName val="Detail P&amp;L"/>
      <sheetName val="Assumption Sheet"/>
      <sheetName val="Input Param"/>
      <sheetName val="MergerAssumptions"/>
      <sheetName val="Amortization Table"/>
      <sheetName val="MUSTER"/>
      <sheetName val="Headings"/>
      <sheetName val="Capital Input"/>
      <sheetName val="trialbal"/>
      <sheetName val="System"/>
      <sheetName val="assumptions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crews"/>
      <sheetName val="SCHEDULE"/>
      <sheetName val="Prod Anal"/>
      <sheetName val="Intaccrual"/>
      <sheetName val="SBU"/>
      <sheetName val="tdint"/>
      <sheetName val="PCS DATA"/>
      <sheetName val="INDEX"/>
      <sheetName val="AREAS"/>
      <sheetName val="Data"/>
      <sheetName val="LISTS"/>
      <sheetName val="Crop Master"/>
      <sheetName val="Format"/>
      <sheetName val="Site Master"/>
      <sheetName val="Fruiting"/>
      <sheetName val="DAILY"/>
      <sheetName val="PRECAST lightconc-II"/>
      <sheetName val="IT Asset"/>
      <sheetName val="Codes"/>
      <sheetName val="list"/>
      <sheetName val="Rate Analysis"/>
      <sheetName val="CASHFLOWS"/>
      <sheetName val="India F&amp;S Template"/>
      <sheetName val="final abstract"/>
      <sheetName val="MN T.B."/>
      <sheetName val="Sales &amp; Prod"/>
      <sheetName val="B-2  (DPP)"/>
      <sheetName val="한계원가"/>
      <sheetName val="Project Budget"/>
      <sheetName val="Financial Closure"/>
      <sheetName val="1. Sale Schedule"/>
      <sheetName val="1. Cost Schedule"/>
      <sheetName val="1. Lease Schedule"/>
      <sheetName val="1. Pro Forma"/>
      <sheetName val="dlvoid"/>
      <sheetName val="ELEC2071"/>
      <sheetName val="Cost Incurred Working"/>
      <sheetName val="Payment Schedule"/>
      <sheetName val="Expected Collections"/>
      <sheetName val="Expected Cashflow"/>
      <sheetName val="Presentation Output"/>
      <sheetName val="Presentation Output_1"/>
      <sheetName val="engg"/>
      <sheetName val="Asset"/>
      <sheetName val="beam-reinft-machine rm"/>
      <sheetName val="Quantity"/>
      <sheetName val="FRINGE_BENEFIT_INFO"/>
      <sheetName val="sum"/>
      <sheetName val="DPT-PW"/>
      <sheetName val="RG-A"/>
      <sheetName val="Sch 1-9"/>
      <sheetName val="PDN"/>
      <sheetName val="Emp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"/>
      <sheetName val="Sheet1"/>
      <sheetName val="Main"/>
      <sheetName val="update"/>
      <sheetName val="Mar97"/>
      <sheetName val="EVA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HEADER"/>
      <sheetName val="Charts-FMCG"/>
      <sheetName val="main"/>
      <sheetName val="2005"/>
      <sheetName val="2004"/>
      <sheetName val="2003"/>
      <sheetName val="Quarterly"/>
      <sheetName val="pl_related"/>
      <sheetName val="bs_related"/>
      <sheetName val="qtr"/>
      <sheetName val="2002"/>
      <sheetName val="2001"/>
      <sheetName val="2000"/>
      <sheetName val="segmental"/>
      <sheetName val="sales"/>
      <sheetName val="IncMod"/>
      <sheetName val="rm"/>
      <sheetName val="fg"/>
      <sheetName val="FA"/>
      <sheetName val="charts and tables"/>
      <sheetName val="99"/>
      <sheetName val="baddi plant"/>
      <sheetName val="dcf"/>
      <sheetName val="MRP"/>
      <sheetName val="valuation"/>
      <sheetName val="cp model"/>
      <sheetName val="res 2002"/>
      <sheetName val="Inc Mod cigs"/>
      <sheetName val="Financials"/>
      <sheetName val="MenuData"/>
      <sheetName val="Internet"/>
      <sheetName val="interim results"/>
      <sheetName val="Model"/>
      <sheetName val="charts_and_tables"/>
      <sheetName val="baddi_plant"/>
      <sheetName val="cp_model"/>
      <sheetName val="res_2002"/>
      <sheetName val="Inc_Mod_cigs"/>
      <sheetName val="Aladdin Macro1"/>
      <sheetName val="Charts A"/>
    </sheetNames>
    <definedNames>
      <definedName name="Equity_Del_Item"/>
      <definedName name="Equity_Ins_Ite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TAIL"/>
      <sheetName val="SUMMARY"/>
      <sheetName val="Earning_Char"/>
      <sheetName val="Asset_Char"/>
      <sheetName val="PBDIT_Char"/>
      <sheetName val="Final_Char"/>
      <sheetName val="Earning_Assum (2)"/>
      <sheetName val="Sheet3"/>
      <sheetName val="Sheet2"/>
      <sheetName val="Calculation (2)"/>
      <sheetName val="Earning_Assum"/>
      <sheetName val="EXIS-COMBINED"/>
      <sheetName val="Settings"/>
      <sheetName val="Database"/>
      <sheetName val="update"/>
      <sheetName val="Inc Mod cigs"/>
      <sheetName val="bs_related"/>
      <sheetName val="sensity"/>
      <sheetName val="Earnings model"/>
      <sheetName val="annex II"/>
      <sheetName val="Debt"/>
      <sheetName val="INDG0395"/>
      <sheetName val="Earning_Assum_(2)"/>
      <sheetName val="Calculation_(2)"/>
      <sheetName val="Inc_Mod_cigs"/>
      <sheetName val="Earnings_model"/>
      <sheetName val="Earning_Assum_(2)1"/>
      <sheetName val="Calculation_(2)1"/>
      <sheetName val="Inc_Mod_cigs1"/>
      <sheetName val="Earnings_model1"/>
      <sheetName val="annex_II"/>
      <sheetName val="Earning_Assum_(2)2"/>
      <sheetName val="Calculation_(2)2"/>
      <sheetName val="Inc_Mod_cigs2"/>
      <sheetName val="Earnings_model2"/>
      <sheetName val="annex_II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cap."/>
      <sheetName val="Header"/>
      <sheetName val="Tanishq"/>
      <sheetName val="update"/>
      <sheetName val="Sheet1"/>
      <sheetName val="Main"/>
      <sheetName val="sales cal"/>
      <sheetName val="qtr"/>
      <sheetName val="Segnment -A"/>
      <sheetName val="Qtrs New "/>
      <sheetName val="Seg- Q New"/>
      <sheetName val="charts"/>
      <sheetName val="comparitive"/>
      <sheetName val="EVA1"/>
      <sheetName val="Macro1"/>
      <sheetName val="acctmod"/>
      <sheetName val="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Go to"/>
      <sheetName val="Summary"/>
      <sheetName val="Template"/>
      <sheetName val="revenue model1"/>
      <sheetName val="Profit &amp; Loss"/>
      <sheetName val="Working capital"/>
      <sheetName val="Bal.Sheet"/>
      <sheetName val="loans &amp; int"/>
      <sheetName val="S.Cap R &amp; S"/>
      <sheetName val="FA+Depr"/>
      <sheetName val="fin sum"/>
      <sheetName val="non fin"/>
      <sheetName val="first page table"/>
      <sheetName val="trend- sales, raw mate,exim"/>
      <sheetName val="detailed financials"/>
      <sheetName val="about the co"/>
      <sheetName val="Sheet1"/>
      <sheetName val="PBDIT_C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Modelwise"/>
      <sheetName val="InqUpdate"/>
      <sheetName val="InQuart"/>
      <sheetName val="Header"/>
      <sheetName val="Sensitivity"/>
      <sheetName val="Monthly"/>
      <sheetName val="Refinements"/>
      <sheetName val="Charts"/>
      <sheetName val="Snapshot"/>
      <sheetName val="Template"/>
      <sheetName val="rm"/>
      <sheetName val="main"/>
      <sheetName val="bs_related"/>
      <sheetName val="fg"/>
      <sheetName val="res 2002"/>
      <sheetName val="sales"/>
      <sheetName val="Inc Mod cigs"/>
      <sheetName val="NOPAT_VDF"/>
      <sheetName val="Invested capital_VDF"/>
      <sheetName val="DCF_VDF"/>
      <sheetName val="WACC_VDF"/>
      <sheetName val="PV of Op Leases_VDF"/>
      <sheetName val="Income Statement_VDF"/>
      <sheetName val="funda"/>
      <sheetName val="Operating Statistics"/>
      <sheetName val="Earning_Assum"/>
      <sheetName val="Corrupt SSCI"/>
      <sheetName val="Monthly Ship+Prod"/>
      <sheetName val="Perform"/>
      <sheetName val="Mico"/>
      <sheetName val="#REF"/>
      <sheetName val="Profile"/>
      <sheetName val="Input"/>
      <sheetName val="Capital"/>
      <sheetName val="Formats"/>
      <sheetName val="Qtrly_Template"/>
      <sheetName val="INDG0395"/>
      <sheetName val="bajaj_copeland"/>
      <sheetName val="Database"/>
      <sheetName val="PBDIT_C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vs size"/>
      <sheetName val="market"/>
      <sheetName val="excise"/>
      <sheetName val="rural"/>
      <sheetName val="global"/>
      <sheetName val="prices"/>
      <sheetName val="demo"/>
      <sheetName val="consumption"/>
      <sheetName val="RBS"/>
      <sheetName val="board"/>
      <sheetName val="sales"/>
      <sheetName val="Introduction"/>
      <sheetName val="Figures"/>
      <sheetName val="projections"/>
      <sheetName val="growth_vs_size"/>
      <sheetName val="Profile"/>
      <sheetName val="Input"/>
      <sheetName val="Debt"/>
      <sheetName val="CapEx"/>
      <sheetName val="bp"/>
      <sheetName val="acctmod"/>
      <sheetName val="fp"/>
      <sheetName val="quant"/>
      <sheetName val="growth_vs_size1"/>
      <sheetName val="growth_vs_size2"/>
      <sheetName val="growth_vs_size3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ies 2000-01"/>
      <sheetName val="Sheet2"/>
      <sheetName val="Quarterlies 2000"/>
      <sheetName val="Quarterlies '99"/>
      <sheetName val="Quarterlies"/>
      <sheetName val="TVS-Suzuki"/>
      <sheetName val="Value-wise market share"/>
      <sheetName val="sund. fasteners"/>
      <sheetName val="MBTL"/>
      <sheetName val="M&amp;M"/>
      <sheetName val="Tractor market share analysis"/>
      <sheetName val="Basic Statistics"/>
      <sheetName val="Castrol"/>
      <sheetName val="Escorts"/>
      <sheetName val="Product"/>
      <sheetName val="2-wheeler Analysis"/>
      <sheetName val="Bajaj Auto"/>
      <sheetName val="LML"/>
      <sheetName val="Sheet12"/>
      <sheetName val="PTL"/>
      <sheetName val="MRF"/>
      <sheetName val="Denso"/>
      <sheetName val="Amara Raja"/>
      <sheetName val="Mico"/>
      <sheetName val="2-wheeler market share Analysis"/>
      <sheetName val="Presentation"/>
      <sheetName val="2-wheeler Industry Analysis"/>
      <sheetName val="Revised Hero Honda"/>
      <sheetName val="Sensitivity Analysis-HHML"/>
      <sheetName val="Hero Honda"/>
      <sheetName val="Freight Data"/>
      <sheetName val="Munjal Showa"/>
      <sheetName val="SFL"/>
      <sheetName val="Rane Madras"/>
      <sheetName val="Ashley"/>
      <sheetName val="Kinetic Honda"/>
      <sheetName val="mna"/>
      <sheetName val="dcf"/>
      <sheetName val="Financials"/>
      <sheetName val="Assumptions"/>
      <sheetName val="Project Budget Worksheet"/>
      <sheetName val="Request "/>
      <sheetName val="RCC,Ret. Wall"/>
      <sheetName val="Corrupt SSCI"/>
      <sheetName val="Monthly Ship+Prod"/>
      <sheetName val="Perform"/>
      <sheetName val="Template"/>
      <sheetName val="InQuart BAL"/>
      <sheetName val="Dom Cell (IS)"/>
      <sheetName val="Master"/>
      <sheetName val="MenuData"/>
      <sheetName val="AUTOMAS"/>
      <sheetName val="Lead"/>
      <sheetName val="Material List "/>
      <sheetName val="Labour Rate "/>
      <sheetName val="(M+L)"/>
      <sheetName val="main"/>
      <sheetName val="Quarterlies_2000-01"/>
      <sheetName val="Quarterlies_2000"/>
      <sheetName val="Quarterlies_'99"/>
      <sheetName val="Value-wise_market_share"/>
      <sheetName val="sund__fasteners"/>
      <sheetName val="Tractor_market_share_analysis"/>
      <sheetName val="Basic_Statistics"/>
      <sheetName val="2-wheeler_Analysis"/>
      <sheetName val="Bajaj_Auto"/>
      <sheetName val="Amara_Raja"/>
      <sheetName val="2-wheeler_market_share_Analysis"/>
      <sheetName val="2-wheeler_Industry_Analysis"/>
      <sheetName val="Revised_Hero_Honda"/>
      <sheetName val="Sensitivity_Analysis-HHML"/>
      <sheetName val="Hero_Honda"/>
      <sheetName val="Freight_Data"/>
      <sheetName val="Munjal_Showa"/>
      <sheetName val="Rane_Madras"/>
      <sheetName val="Kinetic_Honda"/>
      <sheetName val="Project_Budget_Worksheet"/>
      <sheetName val="Request_"/>
      <sheetName val="RCC,Ret__Wall"/>
      <sheetName val="Corrupt_SSCI"/>
      <sheetName val="Monthly_Ship+Prod"/>
      <sheetName val="InQuart_BAL"/>
      <sheetName val="Dom_Cell_(IS)"/>
      <sheetName val="Material_List_"/>
      <sheetName val="Labour_Rate_"/>
      <sheetName val="p&amp;l"/>
      <sheetName val="Amtek model"/>
      <sheetName val="Operating Statistics"/>
      <sheetName val="Cover"/>
      <sheetName val="Quarterlies_2000-011"/>
      <sheetName val="Quarterlies_20001"/>
      <sheetName val="Quarterlies_'991"/>
      <sheetName val="Value-wise_market_share1"/>
      <sheetName val="sund__fasteners1"/>
      <sheetName val="Tractor_market_share_analysis1"/>
      <sheetName val="Basic_Statistics1"/>
      <sheetName val="2-wheeler_Analysis1"/>
      <sheetName val="Bajaj_Auto1"/>
      <sheetName val="Amara_Raja1"/>
      <sheetName val="2-wheeler_market_share_Analysi1"/>
      <sheetName val="2-wheeler_Industry_Analysis1"/>
      <sheetName val="Revised_Hero_Honda1"/>
      <sheetName val="Sensitivity_Analysis-HHML1"/>
      <sheetName val="Hero_Honda1"/>
      <sheetName val="Freight_Data1"/>
      <sheetName val="Munjal_Showa1"/>
      <sheetName val="Rane_Madras1"/>
      <sheetName val="Kinetic_Honda1"/>
      <sheetName val="Project_Budget_Worksheet1"/>
      <sheetName val="Request_1"/>
      <sheetName val="RCC,Ret__Wall1"/>
      <sheetName val="Corrupt_SSCI1"/>
      <sheetName val="Monthly_Ship+Prod1"/>
      <sheetName val="InQuart_BAL1"/>
      <sheetName val="Dom_Cell_(IS)1"/>
      <sheetName val="Material_List_1"/>
      <sheetName val="Labour_Rate_1"/>
      <sheetName val="Amtek_model"/>
      <sheetName val="Quarterlies_2000-012"/>
      <sheetName val="Quarterlies_20002"/>
      <sheetName val="Quarterlies_'992"/>
      <sheetName val="Value-wise_market_share2"/>
      <sheetName val="sund__fasteners2"/>
      <sheetName val="Tractor_market_share_analysis2"/>
      <sheetName val="Basic_Statistics2"/>
      <sheetName val="2-wheeler_Analysis2"/>
      <sheetName val="Bajaj_Auto2"/>
      <sheetName val="Amara_Raja2"/>
      <sheetName val="2-wheeler_market_share_Analysi2"/>
      <sheetName val="2-wheeler_Industry_Analysis2"/>
      <sheetName val="Revised_Hero_Honda2"/>
      <sheetName val="Sensitivity_Analysis-HHML2"/>
      <sheetName val="Hero_Honda2"/>
      <sheetName val="Freight_Data2"/>
      <sheetName val="Munjal_Showa2"/>
      <sheetName val="Rane_Madras2"/>
      <sheetName val="Kinetic_Honda2"/>
      <sheetName val="Project_Budget_Worksheet2"/>
      <sheetName val="Request_2"/>
      <sheetName val="RCC,Ret__Wall2"/>
      <sheetName val="Corrupt_SSCI2"/>
      <sheetName val="Monthly_Ship+Prod2"/>
      <sheetName val="InQuart_BAL2"/>
      <sheetName val="Dom_Cell_(IS)2"/>
      <sheetName val="Material_List_2"/>
      <sheetName val="Labour_Rate_2"/>
      <sheetName val="Amtek_mode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 (2)"/>
      <sheetName val="Sheet1"/>
      <sheetName val="Cell Input"/>
      <sheetName val="C_1"/>
      <sheetName val="F_1"/>
      <sheetName val="Fixed Input"/>
      <sheetName val="C_Cal"/>
      <sheetName val="Calculation"/>
      <sheetName val="Price Performance"/>
      <sheetName val="Earnings Estimates"/>
      <sheetName val="EV Estimates"/>
      <sheetName val="Demand Multiples"/>
      <sheetName val="Bal Multiples"/>
      <sheetName val="Earnings Multiples"/>
      <sheetName val="Output"/>
      <sheetName val="Sheet2"/>
      <sheetName val="Sheet3"/>
      <sheetName val="Summary"/>
      <sheetName val="Profit&amp;Loss"/>
      <sheetName val="Quarterly"/>
      <sheetName val="DCF detailed"/>
      <sheetName val="Revenue"/>
      <sheetName val="Demand"/>
      <sheetName val="Other rev"/>
      <sheetName val="Int'l Revenue"/>
      <sheetName val="Celcom"/>
      <sheetName val="Mobile"/>
      <sheetName val="Balance Sheet"/>
      <sheetName val="Cash Flow"/>
      <sheetName val="External"/>
      <sheetName val="Associates"/>
      <sheetName val="Depreciation"/>
      <sheetName val="Costs"/>
      <sheetName val="GS_PNL"/>
      <sheetName val="GS_Cash "/>
      <sheetName val="GS_Balance"/>
      <sheetName val="GS Assumptions-F"/>
      <sheetName val="Company profile"/>
      <sheetName val="CROCI"/>
      <sheetName val="GS data"/>
      <sheetName val="GEM"/>
      <sheetName val="F-data"/>
      <sheetName val="Comps-Celcom"/>
      <sheetName val="Comps"/>
      <sheetName val="Externšl"/>
      <sheetName val="TiO2"/>
      <sheetName val="Ethylene"/>
      <sheetName val="WEEKLYxls"/>
      <sheetName val="MimicCUS"/>
      <sheetName val="template"/>
      <sheetName val="CF"/>
      <sheetName val="earn mdl"/>
      <sheetName val="Main"/>
      <sheetName val="update"/>
      <sheetName val="Inc Mod cigs"/>
      <sheetName val="bs_related"/>
      <sheetName val="sensity"/>
      <sheetName val="BNMWeb"/>
      <sheetName val="Assumptions"/>
      <sheetName val="Chemicals - REV"/>
      <sheetName val="Datastream"/>
      <sheetName val="FX as of 30 April 98"/>
      <sheetName val="EVA"/>
      <sheetName val="P&amp;L"/>
      <sheetName val="sales"/>
      <sheetName val="CROCIWACC"/>
      <sheetName val="QORFA"/>
      <sheetName val="IS (USD)"/>
      <sheetName val="제품별110계"/>
      <sheetName val="CUS Image"/>
      <sheetName val="Inputs &amp; Assumptions"/>
      <sheetName val="REGISTRATION BREAKDOWN"/>
      <sheetName val="Mar97"/>
      <sheetName val="sh pri"/>
      <sheetName val="Inc Mod"/>
      <sheetName val="Valuations"/>
      <sheetName val="ProductModel"/>
      <sheetName val="Sample Layout"/>
      <sheetName val="Calculation_(2)"/>
      <sheetName val="Cell_Input"/>
      <sheetName val="Fixed_Input"/>
      <sheetName val="Price_Performance"/>
      <sheetName val="Earnings_Estimates"/>
      <sheetName val="EV_Estimates"/>
      <sheetName val="Demand_Multiples"/>
      <sheetName val="Bal_Multiples"/>
      <sheetName val="Earnings_Multiples"/>
      <sheetName val="DCF_detailed"/>
      <sheetName val="Other_rev"/>
      <sheetName val="Int'l_Revenue"/>
      <sheetName val="Balance_Sheet"/>
      <sheetName val="Cash_Flow"/>
      <sheetName val="GS_Cash_"/>
      <sheetName val="GS_Assumptions-F"/>
      <sheetName val="Company_profile"/>
      <sheetName val="GS_data"/>
      <sheetName val="earn_mdl"/>
      <sheetName val="Inc_Mod_cigs"/>
      <sheetName val="Chemicals_-_REV"/>
      <sheetName val="FX_as_of_30_April_98"/>
      <sheetName val="IS_(USD)"/>
      <sheetName val="CUS_Image"/>
      <sheetName val="Inputs_&amp;_Assumptions"/>
      <sheetName val="REGISTRATION_BREAKDOWN"/>
      <sheetName val="sh_pri"/>
      <sheetName val="Inc_Mod"/>
      <sheetName val="Sample_Layout"/>
      <sheetName val="Calculation_(2)1"/>
      <sheetName val="Cell_Input1"/>
      <sheetName val="Fixed_Input1"/>
      <sheetName val="Price_Performance1"/>
      <sheetName val="Earnings_Estimates1"/>
      <sheetName val="EV_Estimates1"/>
      <sheetName val="Demand_Multiples1"/>
      <sheetName val="Bal_Multiples1"/>
      <sheetName val="Earnings_Multiples1"/>
      <sheetName val="DCF_detailed1"/>
      <sheetName val="Other_rev1"/>
      <sheetName val="Int'l_Revenue1"/>
      <sheetName val="Balance_Sheet1"/>
      <sheetName val="Cash_Flow1"/>
      <sheetName val="GS_Cash_1"/>
      <sheetName val="GS_Assumptions-F1"/>
      <sheetName val="Company_profile1"/>
      <sheetName val="GS_data1"/>
      <sheetName val="earn_mdl1"/>
      <sheetName val="Inc_Mod_cigs1"/>
      <sheetName val="Chemicals_-_REV1"/>
      <sheetName val="FX_as_of_30_April_981"/>
      <sheetName val="IS_(USD)1"/>
      <sheetName val="CUS_Image1"/>
      <sheetName val="Inputs_&amp;_Assumptions1"/>
      <sheetName val="REGISTRATION_BREAKDOWN1"/>
      <sheetName val="sh_pri1"/>
      <sheetName val="Inc_Mod1"/>
      <sheetName val="Sample_Layout1"/>
      <sheetName val="forecasted_BS"/>
      <sheetName val="forecasted_IS"/>
      <sheetName val="EPS Table"/>
      <sheetName val="Main Sheet"/>
      <sheetName val="Ratios"/>
      <sheetName val="Indoor BTS upgrade prices"/>
      <sheetName val="Input"/>
      <sheetName val="Profile"/>
      <sheetName val="Debt"/>
      <sheetName val="Formats"/>
      <sheetName val="CapEx"/>
      <sheetName val="Capital"/>
      <sheetName val="Tax"/>
      <sheetName val="VarName"/>
      <sheetName val="R_d Exp_ Details 08"/>
      <sheetName val="Pub Rts 1.5 Standalone"/>
      <sheetName val="GS_DCF"/>
      <sheetName val="Financials"/>
      <sheetName val="Investment_Adv"/>
      <sheetName val="RangeDictionary"/>
      <sheetName val="WARNING"/>
      <sheetName val="BZWTEMPLATEEV &amp; Screen"/>
      <sheetName val="RMF Annual"/>
      <sheetName val="Physical"/>
      <sheetName val="10-city points"/>
      <sheetName val="Reciver"/>
      <sheetName val="Parel"/>
      <sheetName val="Operating Statistics"/>
      <sheetName val="Cover"/>
      <sheetName val="Calculation_(2)2"/>
      <sheetName val="Cell_Input2"/>
      <sheetName val="Fixed_Input2"/>
      <sheetName val="Price_Performance2"/>
      <sheetName val="Earnings_Estimates2"/>
      <sheetName val="EV_Estimates2"/>
      <sheetName val="Demand_Multiples2"/>
      <sheetName val="Bal_Multiples2"/>
      <sheetName val="Earnings_Multiples2"/>
      <sheetName val="DCF_detailed2"/>
      <sheetName val="Other_rev2"/>
      <sheetName val="Int'l_Revenue2"/>
      <sheetName val="Balance_Sheet2"/>
      <sheetName val="Cash_Flow2"/>
      <sheetName val="GS_Cash_2"/>
      <sheetName val="GS_Assumptions-F2"/>
      <sheetName val="Company_profile2"/>
      <sheetName val="GS_data2"/>
      <sheetName val="earn_mdl2"/>
      <sheetName val="Chemicals_-_REV2"/>
      <sheetName val="IS_(USD)2"/>
      <sheetName val="FX_as_of_30_April_982"/>
      <sheetName val="Inc_Mod_cigs2"/>
      <sheetName val="CUS_Image2"/>
      <sheetName val="Inputs_&amp;_Assumptions2"/>
      <sheetName val="REGISTRATION_BREAKDOWN2"/>
      <sheetName val="sh_pri2"/>
      <sheetName val="Inc_Mod2"/>
      <sheetName val="Sample_Layout2"/>
      <sheetName val="EPS_Table"/>
      <sheetName val="R_d_Exp__Details_08"/>
      <sheetName val="Main_Sheet"/>
      <sheetName val="RMF_Annual"/>
      <sheetName val="Pub_Rts_1_5_Standalone"/>
      <sheetName val="Indoor_BTS_upgrade_prices"/>
      <sheetName val="10-city_points"/>
      <sheetName val="BZWTEMPLATEEV_&amp;_Screen"/>
      <sheetName val="ACE-IN"/>
      <sheetName val="Calculation_(2)3"/>
      <sheetName val="Cell_Input3"/>
      <sheetName val="Fixed_Input3"/>
      <sheetName val="Price_Performance3"/>
      <sheetName val="Earnings_Estimates3"/>
      <sheetName val="EV_Estimates3"/>
      <sheetName val="Demand_Multiples3"/>
      <sheetName val="Bal_Multiples3"/>
      <sheetName val="Earnings_Multiples3"/>
      <sheetName val="DCF_detailed3"/>
      <sheetName val="Other_rev3"/>
      <sheetName val="Int'l_Revenue3"/>
      <sheetName val="Balance_Sheet3"/>
      <sheetName val="Cash_Flow3"/>
      <sheetName val="GS_Cash_3"/>
      <sheetName val="GS_Assumptions-F3"/>
      <sheetName val="Company_profile3"/>
      <sheetName val="GS_data3"/>
      <sheetName val="earn_mdl3"/>
      <sheetName val="FX_as_of_30_April_983"/>
      <sheetName val="Inc_Mod_cigs3"/>
      <sheetName val="Chemicals_-_REV3"/>
      <sheetName val="IS_(USD)3"/>
      <sheetName val="sh_pri3"/>
      <sheetName val="Inc_Mod3"/>
      <sheetName val="CUS_Image3"/>
      <sheetName val="Inputs_&amp;_Assumptions3"/>
      <sheetName val="REGISTRATION_BREAKDOWN3"/>
      <sheetName val="Sample_Layout3"/>
      <sheetName val="EPS_Table1"/>
      <sheetName val="Main_Sheet1"/>
      <sheetName val="R_d_Exp__Details_081"/>
      <sheetName val="10-city_points1"/>
      <sheetName val="Indoor_BTS_upgrade_prices1"/>
      <sheetName val="Pub_Rts_1_5_Standalone1"/>
      <sheetName val="RMF_Annual1"/>
      <sheetName val="BZWTEMPLATEEV_&amp;_Screen1"/>
      <sheetName val="Calculation_(2)4"/>
      <sheetName val="Cell_Input4"/>
      <sheetName val="Fixed_Input4"/>
      <sheetName val="Price_Performance4"/>
      <sheetName val="Earnings_Estimates4"/>
      <sheetName val="EV_Estimates4"/>
      <sheetName val="Demand_Multiples4"/>
      <sheetName val="Bal_Multiples4"/>
      <sheetName val="Earnings_Multiples4"/>
      <sheetName val="DCF_detailed4"/>
      <sheetName val="Other_rev4"/>
      <sheetName val="Int'l_Revenue4"/>
      <sheetName val="Balance_Sheet4"/>
      <sheetName val="Cash_Flow4"/>
      <sheetName val="GS_Cash_4"/>
      <sheetName val="GS_Assumptions-F4"/>
      <sheetName val="Company_profile4"/>
      <sheetName val="GS_data4"/>
      <sheetName val="earn_mdl4"/>
      <sheetName val="FX_as_of_30_April_984"/>
      <sheetName val="IS_(USD)4"/>
      <sheetName val="Inc_Mod_cigs4"/>
      <sheetName val="Chemicals_-_REV4"/>
      <sheetName val="CUS_Image4"/>
      <sheetName val="Inputs_&amp;_Assumptions4"/>
      <sheetName val="sh_pri4"/>
      <sheetName val="Inc_Mod4"/>
      <sheetName val="REGISTRATION_BREAKDOWN4"/>
      <sheetName val="Sample_Layout4"/>
      <sheetName val="EPS_Table2"/>
      <sheetName val="R_d_Exp__Details_082"/>
      <sheetName val="Main_Sheet2"/>
      <sheetName val="Pub_Rts_1_5_Standalone2"/>
      <sheetName val="Indoor_BTS_upgrade_prices2"/>
      <sheetName val="10-city_points2"/>
      <sheetName val="RMF_Annual2"/>
      <sheetName val="BZWTEMPLATEEV_&amp;_Screen2"/>
      <sheetName val="Calculation_(2)5"/>
      <sheetName val="Cell_Input5"/>
      <sheetName val="Fixed_Input5"/>
      <sheetName val="Price_Performance5"/>
      <sheetName val="Earnings_Estimates5"/>
      <sheetName val="EV_Estimates5"/>
      <sheetName val="Demand_Multiples5"/>
      <sheetName val="Bal_Multiples5"/>
      <sheetName val="Earnings_Multiples5"/>
      <sheetName val="DCF_detailed5"/>
      <sheetName val="Other_rev5"/>
      <sheetName val="Int'l_Revenue5"/>
      <sheetName val="Balance_Sheet5"/>
      <sheetName val="Cash_Flow5"/>
      <sheetName val="GS_Cash_5"/>
      <sheetName val="GS_Assumptions-F5"/>
      <sheetName val="Company_profile5"/>
      <sheetName val="GS_data5"/>
      <sheetName val="earn_mdl5"/>
      <sheetName val="FX_as_of_30_April_985"/>
      <sheetName val="IS_(USD)5"/>
      <sheetName val="Inc_Mod_cigs5"/>
      <sheetName val="Chemicals_-_REV5"/>
      <sheetName val="CUS_Image5"/>
      <sheetName val="Inputs_&amp;_Assumptions5"/>
      <sheetName val="sh_pri5"/>
      <sheetName val="Inc_Mod5"/>
      <sheetName val="REGISTRATION_BREAKDOWN5"/>
      <sheetName val="Sample_Layout5"/>
      <sheetName val="EPS_Table3"/>
      <sheetName val="R_d_Exp__Details_083"/>
      <sheetName val="Main_Sheet3"/>
      <sheetName val="Pub_Rts_1_5_Standalone3"/>
      <sheetName val="Indoor_BTS_upgrade_prices3"/>
      <sheetName val="10-city_points3"/>
      <sheetName val="RMF_Annual3"/>
      <sheetName val="BZWTEMPLATEEV_&amp;_Screen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pdate-old"/>
      <sheetName val="Header"/>
      <sheetName val="Index"/>
      <sheetName val="Snapshot"/>
      <sheetName val="Demerger"/>
      <sheetName val="Demerged financials"/>
      <sheetName val="Qtr-main"/>
      <sheetName val="reference"/>
      <sheetName val="qtr"/>
      <sheetName val="Consupdate"/>
      <sheetName val="Consol"/>
      <sheetName val="Consol-POST RESTRUCTURING"/>
      <sheetName val="SOP"/>
      <sheetName val="Invest"/>
      <sheetName val="JV"/>
      <sheetName val="seg-table"/>
      <sheetName val="Table"/>
      <sheetName val="update"/>
      <sheetName val="Gas price hike"/>
      <sheetName val="Ear"/>
      <sheetName val="Financials"/>
      <sheetName val="revenue"/>
      <sheetName val="Segmentebitda"/>
      <sheetName val="Cap"/>
      <sheetName val="Loans"/>
      <sheetName val="DCF"/>
      <sheetName val="Depn"/>
      <sheetName val="WC"/>
      <sheetName val="Notes"/>
      <sheetName val="Finished goods"/>
      <sheetName val="Taxes"/>
      <sheetName val="Sales Tax-In"/>
      <sheetName val="Freight Red"/>
      <sheetName val="Plants"/>
      <sheetName val="Sheet2"/>
      <sheetName val="Sheet1"/>
      <sheetName val="Grasim main"/>
      <sheetName val="Comparative + Revised Est."/>
      <sheetName val="Inc Mod cigs"/>
      <sheetName val="bs_related"/>
      <sheetName val="sensity"/>
      <sheetName val="pl"/>
      <sheetName val="region"/>
      <sheetName val="MenuData"/>
      <sheetName val="Operating Statistics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"/>
      <sheetName val="lp"/>
      <sheetName val="Update"/>
      <sheetName val="Header"/>
      <sheetName val="pl"/>
      <sheetName val="cement"/>
      <sheetName val="power"/>
      <sheetName val="sales"/>
      <sheetName val="BS"/>
      <sheetName val="Capex"/>
      <sheetName val="CF"/>
      <sheetName val="qtr"/>
      <sheetName val="2003"/>
      <sheetName val="2002"/>
      <sheetName val="2001"/>
      <sheetName val="ratios"/>
      <sheetName val="Valuation"/>
      <sheetName val="Shareholding"/>
      <sheetName val="directors"/>
      <sheetName val="plants"/>
      <sheetName val="share capital history"/>
      <sheetName val="general"/>
      <sheetName val="pl2"/>
      <sheetName val="old res"/>
      <sheetName val="result notes"/>
      <sheetName val="caz"/>
      <sheetName val="q caz"/>
      <sheetName val="pl_related"/>
      <sheetName val="STORY"/>
      <sheetName val="Event Details"/>
      <sheetName val="Financials"/>
      <sheetName val="Mico"/>
      <sheetName val="Master"/>
      <sheetName val="Income-Segment"/>
      <sheetName val="mna"/>
      <sheetName val="dcf"/>
      <sheetName val="Settings"/>
      <sheetName val="Operating Statistics"/>
      <sheetName val="bs_related"/>
      <sheetName val="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Data"/>
      <sheetName val="TPSTD"/>
      <sheetName val="Financials"/>
      <sheetName val="#REF"/>
      <sheetName val="consumption"/>
      <sheetName val="excise"/>
      <sheetName val="demo"/>
      <sheetName val="global"/>
      <sheetName val="rural"/>
      <sheetName val="Uploader"/>
      <sheetName val="Black-Scholes"/>
      <sheetName val="Portfolio"/>
      <sheetName val="Results"/>
      <sheetName val="2005e"/>
      <sheetName val="Intro"/>
      <sheetName val="Taj Expressway"/>
      <sheetName val="TPSTD.XLS"/>
      <sheetName val="Sheet2"/>
      <sheetName val="Quarter"/>
      <sheetName val="Sheet1"/>
      <sheetName val="Aardvark-Y"/>
      <sheetName val="\\HSBC_SEC\DATA\RESEARCH\RAMRSH"/>
      <sheetName val="InQuart BAL"/>
      <sheetName val="Apr'12 &amp; May'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ewoo"/>
      <sheetName val="Incremental analysis"/>
      <sheetName val="Financials"/>
      <sheetName val="Header"/>
      <sheetName val="InqUPDATE"/>
      <sheetName val="InQuarts"/>
      <sheetName val="InQPL"/>
      <sheetName val="QTR"/>
      <sheetName val="Monthly"/>
      <sheetName val="Charts"/>
      <sheetName val="InQBS"/>
      <sheetName val="InQRatios"/>
      <sheetName val="Model"/>
      <sheetName val="Rel Val"/>
      <sheetName val="Schedules"/>
      <sheetName val="Car Financials"/>
      <sheetName val="Analysis-"/>
      <sheetName val="CV Financials"/>
      <sheetName val="Fundaes"/>
      <sheetName val="Ques"/>
      <sheetName val="region"/>
      <sheetName val="Sheet1"/>
      <sheetName val="p&amp;l"/>
      <sheetName val="Internet"/>
      <sheetName val="Template"/>
      <sheetName val="NIRAJ"/>
      <sheetName val="Tata Engineering"/>
      <sheetName val="Old"/>
      <sheetName val="Stand alone Main"/>
      <sheetName val="Indian camelot"/>
      <sheetName val="Financial Summary"/>
      <sheetName val="Monthly (1)"/>
      <sheetName val="Index"/>
      <sheetName val="Snapshot"/>
      <sheetName val="subsid q"/>
      <sheetName val="Revenue Model"/>
      <sheetName val="REIPL"/>
      <sheetName val="BS"/>
      <sheetName val="Subsidiaries"/>
      <sheetName val="cons"/>
      <sheetName val="SOTP Value"/>
      <sheetName val="Subsidiary info"/>
      <sheetName val="LR-Jag"/>
      <sheetName val="Associates"/>
      <sheetName val="Rights (2)"/>
      <sheetName val="Rights"/>
      <sheetName val="DILUTION"/>
      <sheetName val="standalone vs consolidated"/>
      <sheetName val="BSold"/>
      <sheetName val="P&amp;L old"/>
      <sheetName val="Subsidiaries details "/>
      <sheetName val="Ratios"/>
      <sheetName val="Sales break up"/>
      <sheetName val="analysis"/>
      <sheetName val="Consolidated"/>
      <sheetName val="interest rates"/>
      <sheetName val="ind tonnage"/>
      <sheetName val="Inventory"/>
      <sheetName val="InQuarts old"/>
      <sheetName val="chg in estimates"/>
      <sheetName val="Mar07"/>
      <sheetName val="Consolidated Financials"/>
      <sheetName val="Sheet3"/>
      <sheetName val="Incremental_analysis"/>
      <sheetName val="Rel_Val"/>
      <sheetName val="Car_Financials"/>
      <sheetName val="CV_Financials"/>
      <sheetName val="BS-2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mental analysis"/>
      <sheetName val="Financial Summary"/>
      <sheetName val="Monthly"/>
      <sheetName val="Monthly (1)"/>
      <sheetName val="Monthly Header"/>
      <sheetName val="Header"/>
      <sheetName val="Index"/>
      <sheetName val="Snapshot"/>
      <sheetName val="JLR"/>
      <sheetName val="sub Qtr"/>
      <sheetName val="Inqupdate"/>
      <sheetName val="InQuarts"/>
      <sheetName val="P&amp;L"/>
      <sheetName val="Revenue Model"/>
      <sheetName val="BS"/>
      <sheetName val="Consol"/>
      <sheetName val="Subsidiaries"/>
      <sheetName val="Notes"/>
      <sheetName val="SOTP Value"/>
      <sheetName val="cons"/>
      <sheetName val="Qtrl"/>
      <sheetName val="LR-Jag"/>
      <sheetName val="Charts"/>
      <sheetName val="Associates"/>
      <sheetName val="standalone vs consolidated"/>
      <sheetName val="BSold"/>
      <sheetName val="Financials"/>
      <sheetName val="P&amp;L old"/>
      <sheetName val="chg in estimates"/>
      <sheetName val="Subsidiaries details "/>
      <sheetName val="Ratios"/>
      <sheetName val="Sales break up"/>
      <sheetName val="QTR"/>
      <sheetName val="analysis"/>
      <sheetName val="Consolidated"/>
      <sheetName val="interest rates"/>
      <sheetName val="ind tonnage"/>
      <sheetName val="Inventory"/>
      <sheetName val="DILUTION"/>
      <sheetName val="InQuarts old"/>
      <sheetName val="Schedules"/>
      <sheetName val="Rel Val"/>
      <sheetName val="Model"/>
      <sheetName val="Analysis-"/>
      <sheetName val="OLD-Tata Enginee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0"/>
  <sheetViews>
    <sheetView tabSelected="1" zoomScaleNormal="100" workbookViewId="0">
      <pane xSplit="1" ySplit="1" topLeftCell="CK91" activePane="bottomRight" state="frozen"/>
      <selection pane="topRight" activeCell="B1" sqref="B1"/>
      <selection pane="bottomLeft" activeCell="A2" sqref="A2"/>
      <selection pane="bottomRight" activeCell="CN53" sqref="CN53:CP53"/>
    </sheetView>
  </sheetViews>
  <sheetFormatPr defaultColWidth="11.140625" defaultRowHeight="12" outlineLevelRow="1" x14ac:dyDescent="0.2"/>
  <cols>
    <col min="1" max="1" width="35.85546875" style="2" customWidth="1"/>
    <col min="2" max="13" width="11.140625" style="2"/>
    <col min="14" max="26" width="12.7109375" style="2" bestFit="1" customWidth="1"/>
    <col min="27" max="31" width="12.7109375" style="19" bestFit="1" customWidth="1"/>
    <col min="32" max="34" width="11.140625" style="2"/>
    <col min="35" max="65" width="12.7109375" style="2" bestFit="1" customWidth="1"/>
    <col min="66" max="66" width="13.7109375" style="2" bestFit="1" customWidth="1"/>
    <col min="67" max="89" width="12.7109375" style="2" bestFit="1" customWidth="1"/>
    <col min="90" max="106" width="12.7109375" style="24" bestFit="1" customWidth="1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Motors Passenger Vehicles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32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223" customFormat="1" x14ac:dyDescent="0.2">
      <c r="A4" s="220" t="s">
        <v>523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>
        <f t="shared" ref="N4:AA4" si="33">+SUM(N5:N6)</f>
        <v>228900</v>
      </c>
      <c r="O4" s="221">
        <f t="shared" si="33"/>
        <v>145786</v>
      </c>
      <c r="P4" s="221">
        <f t="shared" si="33"/>
        <v>137565</v>
      </c>
      <c r="Q4" s="221">
        <f t="shared" si="33"/>
        <v>132974</v>
      </c>
      <c r="R4" s="221">
        <f t="shared" si="33"/>
        <v>157294</v>
      </c>
      <c r="S4" s="221">
        <f t="shared" si="33"/>
        <v>189512</v>
      </c>
      <c r="T4" s="221">
        <f t="shared" si="33"/>
        <v>212164</v>
      </c>
      <c r="U4" s="221">
        <f t="shared" si="33"/>
        <v>133424</v>
      </c>
      <c r="V4" s="221">
        <f t="shared" si="33"/>
        <v>219428</v>
      </c>
      <c r="W4" s="221">
        <f t="shared" si="33"/>
        <v>372264</v>
      </c>
      <c r="X4" s="221">
        <f t="shared" si="33"/>
        <v>541389</v>
      </c>
      <c r="Y4" s="221">
        <f t="shared" si="33"/>
        <v>573525</v>
      </c>
      <c r="Z4" s="221">
        <f t="shared" si="33"/>
        <v>556263</v>
      </c>
      <c r="AA4" s="221">
        <f t="shared" si="33"/>
        <v>642771</v>
      </c>
      <c r="AB4" s="216">
        <f>+SUM(CM4:CP4)</f>
        <v>909104.4207897241</v>
      </c>
      <c r="AC4" s="216">
        <f>+SUM(CQ4:CT4)</f>
        <v>1292943.7040679734</v>
      </c>
      <c r="AD4" s="216">
        <f>+SUM(CU4:CX4)</f>
        <v>1838846.4335448178</v>
      </c>
      <c r="AE4" s="216">
        <f>+SUM(CY4:DB4)</f>
        <v>2615238.5409525372</v>
      </c>
      <c r="AI4" s="221">
        <f>+SUM(AI5:AI6)</f>
        <v>62140</v>
      </c>
      <c r="AJ4" s="221">
        <f t="shared" ref="AJ4:CJ4" si="34">+SUM(AJ5:AJ6)</f>
        <v>72423</v>
      </c>
      <c r="AK4" s="221">
        <f t="shared" si="34"/>
        <v>54412</v>
      </c>
      <c r="AL4" s="221">
        <f t="shared" si="34"/>
        <v>39925</v>
      </c>
      <c r="AM4" s="221">
        <f t="shared" si="34"/>
        <v>36675</v>
      </c>
      <c r="AN4" s="221">
        <f t="shared" si="34"/>
        <v>37722</v>
      </c>
      <c r="AO4" s="221">
        <f t="shared" si="34"/>
        <v>34881</v>
      </c>
      <c r="AP4" s="221">
        <f t="shared" si="34"/>
        <v>36508</v>
      </c>
      <c r="AQ4" s="221">
        <f t="shared" si="34"/>
        <v>25469</v>
      </c>
      <c r="AR4" s="221">
        <f t="shared" si="34"/>
        <v>33199</v>
      </c>
      <c r="AS4" s="221">
        <f t="shared" si="34"/>
        <v>36328</v>
      </c>
      <c r="AT4" s="221">
        <f t="shared" si="34"/>
        <v>42569</v>
      </c>
      <c r="AU4" s="221">
        <f t="shared" si="34"/>
        <v>33093</v>
      </c>
      <c r="AV4" s="221">
        <f t="shared" si="34"/>
        <v>34812</v>
      </c>
      <c r="AW4" s="221">
        <f t="shared" si="34"/>
        <v>32803</v>
      </c>
      <c r="AX4" s="221">
        <f t="shared" si="34"/>
        <v>32266</v>
      </c>
      <c r="AY4" s="221">
        <f t="shared" si="34"/>
        <v>32285</v>
      </c>
      <c r="AZ4" s="221">
        <f t="shared" si="34"/>
        <v>42689</v>
      </c>
      <c r="BA4" s="221">
        <f t="shared" si="34"/>
        <v>40964</v>
      </c>
      <c r="BB4" s="221">
        <f t="shared" si="34"/>
        <v>41356</v>
      </c>
      <c r="BC4" s="221">
        <f t="shared" si="34"/>
        <v>35171</v>
      </c>
      <c r="BD4" s="221">
        <f t="shared" si="34"/>
        <v>46965</v>
      </c>
      <c r="BE4" s="221">
        <f t="shared" si="34"/>
        <v>48417</v>
      </c>
      <c r="BF4" s="221">
        <f t="shared" si="34"/>
        <v>58959</v>
      </c>
      <c r="BG4" s="221">
        <f t="shared" si="34"/>
        <v>53319</v>
      </c>
      <c r="BH4" s="221">
        <f t="shared" si="34"/>
        <v>54431</v>
      </c>
      <c r="BI4" s="221">
        <f t="shared" si="34"/>
        <v>49992</v>
      </c>
      <c r="BJ4" s="221">
        <f t="shared" si="34"/>
        <v>54422</v>
      </c>
      <c r="BK4" s="221">
        <f t="shared" si="34"/>
        <v>37935</v>
      </c>
      <c r="BL4" s="221">
        <f t="shared" si="34"/>
        <v>26429</v>
      </c>
      <c r="BM4" s="221">
        <f t="shared" si="34"/>
        <v>36709</v>
      </c>
      <c r="BN4" s="221">
        <f t="shared" si="34"/>
        <v>32351</v>
      </c>
      <c r="BO4" s="221">
        <f t="shared" si="34"/>
        <v>11439</v>
      </c>
      <c r="BP4" s="221">
        <f t="shared" si="34"/>
        <v>54858</v>
      </c>
      <c r="BQ4" s="221">
        <f t="shared" si="34"/>
        <v>68895</v>
      </c>
      <c r="BR4" s="221">
        <f t="shared" si="34"/>
        <v>84236</v>
      </c>
      <c r="BS4" s="221">
        <f t="shared" si="34"/>
        <v>64729</v>
      </c>
      <c r="BT4" s="221">
        <f t="shared" si="34"/>
        <v>84383</v>
      </c>
      <c r="BU4" s="221">
        <f t="shared" si="34"/>
        <v>99563</v>
      </c>
      <c r="BV4" s="221">
        <f t="shared" si="34"/>
        <v>123589</v>
      </c>
      <c r="BW4" s="221">
        <f t="shared" si="34"/>
        <v>130327</v>
      </c>
      <c r="BX4" s="221">
        <f t="shared" si="34"/>
        <v>142851</v>
      </c>
      <c r="BY4" s="221">
        <f t="shared" si="34"/>
        <v>132255</v>
      </c>
      <c r="BZ4" s="221">
        <f t="shared" si="34"/>
        <v>135956</v>
      </c>
      <c r="CA4" s="221">
        <f t="shared" si="34"/>
        <v>140450</v>
      </c>
      <c r="CB4" s="221">
        <f t="shared" si="34"/>
        <v>138939</v>
      </c>
      <c r="CC4" s="221">
        <f t="shared" si="34"/>
        <v>138455</v>
      </c>
      <c r="CD4" s="221">
        <f t="shared" si="34"/>
        <v>155681</v>
      </c>
      <c r="CE4" s="221">
        <f t="shared" si="34"/>
        <v>138682</v>
      </c>
      <c r="CF4" s="221">
        <f t="shared" si="34"/>
        <v>130753</v>
      </c>
      <c r="CG4" s="221">
        <f t="shared" si="34"/>
        <v>139829</v>
      </c>
      <c r="CH4" s="221">
        <f t="shared" si="34"/>
        <v>146999</v>
      </c>
      <c r="CI4" s="221">
        <f t="shared" si="34"/>
        <v>124809</v>
      </c>
      <c r="CJ4" s="221">
        <f t="shared" si="34"/>
        <v>144397</v>
      </c>
      <c r="CK4" s="221">
        <f>SUM(CK5:CK6)</f>
        <v>172197</v>
      </c>
      <c r="CL4" s="221">
        <f>SUM(CL5:CL6)</f>
        <v>201368</v>
      </c>
      <c r="CM4" s="222">
        <f>+'Monthly Nos Company'!$J$173</f>
        <v>172450.09205518552</v>
      </c>
      <c r="CN4" s="222">
        <f>+'Monthly Nos Company'!$J$176</f>
        <v>205363.85894386302</v>
      </c>
      <c r="CO4" s="222">
        <f>+'Monthly Nos Company'!$J$179</f>
        <v>244901.4897716461</v>
      </c>
      <c r="CP4" s="222">
        <f>+'Monthly Nos Company'!$J$182</f>
        <v>286388.98001902946</v>
      </c>
      <c r="CQ4" s="222">
        <f>+'Monthly Nos Company'!$J$185</f>
        <v>245261.44157896156</v>
      </c>
      <c r="CR4" s="222">
        <f>+'Monthly Nos Company'!$J$188</f>
        <v>292071.95828386222</v>
      </c>
      <c r="CS4" s="222">
        <f>+'Monthly Nos Company'!$J$191</f>
        <v>348303.04646638251</v>
      </c>
      <c r="CT4" s="222">
        <f>+'Monthly Nos Company'!$J$194</f>
        <v>407307.25773876725</v>
      </c>
      <c r="CU4" s="222">
        <f>+'Monthly Nos Company'!$J$197</f>
        <v>348814.97602298076</v>
      </c>
      <c r="CV4" s="222">
        <f>+'Monthly Nos Company'!$J$200</f>
        <v>415389.68567535968</v>
      </c>
      <c r="CW4" s="222">
        <f>+'Monthly Nos Company'!$J$203</f>
        <v>495362.49163237424</v>
      </c>
      <c r="CX4" s="222">
        <f>+'Monthly Nos Company'!$J$206</f>
        <v>579279.28021410306</v>
      </c>
      <c r="CY4" s="222">
        <f>+'Monthly Nos Company'!$J$209</f>
        <v>496090.56651793583</v>
      </c>
      <c r="CZ4" s="222">
        <f>+'Monthly Nos Company'!$J$212</f>
        <v>590774.24611155468</v>
      </c>
      <c r="DA4" s="222">
        <f>+'Monthly Nos Company'!$J$215</f>
        <v>704512.92518315068</v>
      </c>
      <c r="DB4" s="222">
        <f>+'Monthly Nos Company'!$J$218</f>
        <v>823860.8031398959</v>
      </c>
      <c r="DE4" s="224"/>
    </row>
    <row r="5" spans="1:110" s="217" customFormat="1" x14ac:dyDescent="0.2">
      <c r="A5" s="214" t="s">
        <v>526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>
        <f>+SUM(AI5:AL5)</f>
        <v>222112</v>
      </c>
      <c r="O5" s="215">
        <f>+SUM(AM5:AP5)</f>
        <v>138455</v>
      </c>
      <c r="P5" s="215">
        <f>+SUM(AQ5:AT5)</f>
        <v>134079</v>
      </c>
      <c r="Q5" s="215">
        <f>+SUM(AU5:AX5)</f>
        <v>126534</v>
      </c>
      <c r="R5" s="215">
        <f>+SUM(AY5:BB5)</f>
        <v>153257</v>
      </c>
      <c r="S5" s="215">
        <f>+SUM(BC5:BF5)</f>
        <v>187321</v>
      </c>
      <c r="T5" s="215">
        <f>+SUM(BG5:BJ5)</f>
        <v>210143</v>
      </c>
      <c r="U5" s="215">
        <f>+SUM(BK5:BN5)</f>
        <v>131891</v>
      </c>
      <c r="V5" s="215">
        <f>+SUM(BO5:BR5)</f>
        <v>218876</v>
      </c>
      <c r="W5" s="215">
        <f>+SUM(BS5:BV5)</f>
        <v>370372</v>
      </c>
      <c r="X5" s="215">
        <f>+SUM(BW5:BZ5)</f>
        <v>538942</v>
      </c>
      <c r="Y5" s="215">
        <f>+SUM(CA5:CD5)</f>
        <v>570985</v>
      </c>
      <c r="Z5" s="215">
        <f>+SUM(CE5:CH5)</f>
        <v>553585</v>
      </c>
      <c r="AA5" s="215">
        <f>SUM(CI5:CL5)</f>
        <v>631548</v>
      </c>
      <c r="AB5" s="216"/>
      <c r="AC5" s="216"/>
      <c r="AD5" s="216"/>
      <c r="AE5" s="216"/>
      <c r="AI5" s="215">
        <f>+'Monthly Nos Company'!$K$5</f>
        <v>60405</v>
      </c>
      <c r="AJ5" s="215">
        <f>+'Monthly Nos Company'!$K$8</f>
        <v>70203</v>
      </c>
      <c r="AK5" s="215">
        <f>+'Monthly Nos Company'!$K$11</f>
        <v>53335</v>
      </c>
      <c r="AL5" s="215">
        <f>+'Monthly Nos Company'!$K$14</f>
        <v>38169</v>
      </c>
      <c r="AM5" s="215">
        <f>+'Monthly Nos Company'!$K$17</f>
        <v>34508</v>
      </c>
      <c r="AN5" s="215">
        <f>+'Monthly Nos Company'!$K$20</f>
        <v>35227</v>
      </c>
      <c r="AO5" s="215">
        <f>+'Monthly Nos Company'!$K$23</f>
        <v>33781</v>
      </c>
      <c r="AP5" s="215">
        <f>+'Monthly Nos Company'!$K$26</f>
        <v>34939</v>
      </c>
      <c r="AQ5" s="215">
        <f>+'Monthly Nos Company'!$K$29</f>
        <v>24582</v>
      </c>
      <c r="AR5" s="215">
        <f>+'Monthly Nos Company'!$K$32</f>
        <v>32072</v>
      </c>
      <c r="AS5" s="215">
        <f>+'Monthly Nos Company'!$K$35</f>
        <v>35572</v>
      </c>
      <c r="AT5" s="215">
        <f>+'Monthly Nos Company'!$K$38</f>
        <v>41853</v>
      </c>
      <c r="AU5" s="215">
        <f>+'Monthly Nos Company'!$K$41</f>
        <v>31649</v>
      </c>
      <c r="AV5" s="215">
        <f>+'Monthly Nos Company'!$K$44</f>
        <v>33357</v>
      </c>
      <c r="AW5" s="215">
        <f>+'Monthly Nos Company'!$K$47</f>
        <v>31384</v>
      </c>
      <c r="AX5" s="215">
        <f>+'Monthly Nos Company'!$K$50</f>
        <v>30144</v>
      </c>
      <c r="AY5" s="215">
        <f>+'Monthly Nos Company'!$K$53</f>
        <v>31621</v>
      </c>
      <c r="AZ5" s="215">
        <f>+'Monthly Nos Company'!$K$56</f>
        <v>41150</v>
      </c>
      <c r="BA5" s="215">
        <f>+'Monthly Nos Company'!$K$59</f>
        <v>39874</v>
      </c>
      <c r="BB5" s="215">
        <f>+'Monthly Nos Company'!$K$62</f>
        <v>40612</v>
      </c>
      <c r="BC5" s="215">
        <f>+'Monthly Nos Company'!$K$65</f>
        <v>34858</v>
      </c>
      <c r="BD5" s="215">
        <f>+'Monthly Nos Company'!$K$68</f>
        <v>46559</v>
      </c>
      <c r="BE5" s="215">
        <f>+'Monthly Nos Company'!$K$71</f>
        <v>47812</v>
      </c>
      <c r="BF5" s="215">
        <f>+'Monthly Nos Company'!$K$74</f>
        <v>58092</v>
      </c>
      <c r="BG5" s="215">
        <f>+'Monthly Nos Company'!$K$77</f>
        <v>52937</v>
      </c>
      <c r="BH5" s="215">
        <f>+'Monthly Nos Company'!$K$80</f>
        <v>53928</v>
      </c>
      <c r="BI5" s="215">
        <f>+'Monthly Nos Company'!$K$83</f>
        <v>49532</v>
      </c>
      <c r="BJ5" s="215">
        <f>+'Monthly Nos Company'!$K$86</f>
        <v>53746</v>
      </c>
      <c r="BK5" s="215">
        <f>+'Monthly Nos Company'!$K$89</f>
        <v>37639</v>
      </c>
      <c r="BL5" s="215">
        <f>+'Monthly Nos Company'!$K$92</f>
        <v>25898</v>
      </c>
      <c r="BM5" s="215">
        <f>+'Monthly Nos Company'!$K$95</f>
        <v>36354</v>
      </c>
      <c r="BN5" s="215">
        <f>+'Monthly Nos Company'!$K$98</f>
        <v>32000</v>
      </c>
      <c r="BO5" s="215">
        <f>+'Monthly Nos Company'!$K$101</f>
        <v>11419</v>
      </c>
      <c r="BP5" s="215">
        <f>+'Monthly Nos Company'!$K$104</f>
        <v>54794</v>
      </c>
      <c r="BQ5" s="215">
        <f>+'Monthly Nos Company'!$K$107</f>
        <v>68806</v>
      </c>
      <c r="BR5" s="215">
        <f>+'Monthly Nos Company'!$K$110</f>
        <v>83857</v>
      </c>
      <c r="BS5" s="215">
        <f>+'Monthly Nos Company'!$K$113</f>
        <v>64386</v>
      </c>
      <c r="BT5" s="215">
        <f>+'Monthly Nos Company'!$K$116</f>
        <v>83933</v>
      </c>
      <c r="BU5" s="215">
        <f>+'Monthly Nos Company'!$K$119</f>
        <v>99002</v>
      </c>
      <c r="BV5" s="215">
        <f>+'Monthly Nos Company'!$K$122</f>
        <v>123051</v>
      </c>
      <c r="BW5" s="215">
        <f>+'Monthly Nos Company'!$K$125</f>
        <v>130125</v>
      </c>
      <c r="BX5" s="215">
        <f>+'Monthly Nos Company'!$K$128</f>
        <v>142325</v>
      </c>
      <c r="BY5" s="215">
        <f>+'Monthly Nos Company'!$K$131</f>
        <v>131297</v>
      </c>
      <c r="BZ5" s="215">
        <f>+'Monthly Nos Company'!$K$134</f>
        <v>135195</v>
      </c>
      <c r="CA5" s="215">
        <f>+'Monthly Nos Company'!$K$137</f>
        <v>140120</v>
      </c>
      <c r="CB5" s="215">
        <f>+'Monthly Nos Company'!$K$140</f>
        <v>137950</v>
      </c>
      <c r="CC5" s="215">
        <f>+'Monthly Nos Company'!$K$143</f>
        <v>137875</v>
      </c>
      <c r="CD5" s="215">
        <f>+'Monthly Nos Company'!$K$146</f>
        <v>155040</v>
      </c>
      <c r="CE5" s="215">
        <f>+'Monthly Nos Company'!$K$149</f>
        <v>138104</v>
      </c>
      <c r="CF5" s="215">
        <f>+'Monthly Nos Company'!$K$152</f>
        <v>129930</v>
      </c>
      <c r="CG5" s="215">
        <f>+'Monthly Nos Company'!$K$155</f>
        <v>139424</v>
      </c>
      <c r="CH5" s="215">
        <f>+'Monthly Nos Company'!$K$158</f>
        <v>146127</v>
      </c>
      <c r="CI5" s="215">
        <f>+'Monthly Nos Company'!$K$161</f>
        <v>123839</v>
      </c>
      <c r="CJ5" s="215">
        <f>+'Monthly Nos Company'!$K$164</f>
        <v>140189</v>
      </c>
      <c r="CK5" s="215">
        <f>+'Monthly Nos Company'!$K$167</f>
        <v>168777</v>
      </c>
      <c r="CL5" s="215">
        <f>'Monthly Nos Company'!K170</f>
        <v>198743</v>
      </c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6"/>
      <c r="CZ5" s="216"/>
      <c r="DA5" s="216"/>
      <c r="DB5" s="216"/>
      <c r="DE5" s="218"/>
    </row>
    <row r="6" spans="1:110" s="217" customFormat="1" x14ac:dyDescent="0.2">
      <c r="A6" s="214" t="s">
        <v>525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>
        <f>+SUM(AI6:AL6)</f>
        <v>6788</v>
      </c>
      <c r="O6" s="215">
        <f>+SUM(AM6:AP6)</f>
        <v>7331</v>
      </c>
      <c r="P6" s="215">
        <f>+SUM(AQ6:AT6)</f>
        <v>3486</v>
      </c>
      <c r="Q6" s="215">
        <f>+SUM(AU6:AX6)</f>
        <v>6440</v>
      </c>
      <c r="R6" s="215">
        <f>+SUM(AY6:BB6)</f>
        <v>4037</v>
      </c>
      <c r="S6" s="215">
        <f>+SUM(BC6:BF6)</f>
        <v>2191</v>
      </c>
      <c r="T6" s="215">
        <f>+SUM(BG6:BJ6)</f>
        <v>2021</v>
      </c>
      <c r="U6" s="215">
        <f>+SUM(BK6:BN6)</f>
        <v>1533</v>
      </c>
      <c r="V6" s="215">
        <f>+SUM(BO6:BR6)</f>
        <v>552</v>
      </c>
      <c r="W6" s="215">
        <f>+SUM(BS6:BV6)</f>
        <v>1892</v>
      </c>
      <c r="X6" s="215">
        <f>+SUM(BW6:BZ6)</f>
        <v>2447</v>
      </c>
      <c r="Y6" s="215">
        <f>+SUM(CA6:CD6)</f>
        <v>2540</v>
      </c>
      <c r="Z6" s="215">
        <f>+SUM(CE6:CH6)</f>
        <v>2678</v>
      </c>
      <c r="AA6" s="215">
        <f>SUM(CI6:CL6)</f>
        <v>11223</v>
      </c>
      <c r="AB6" s="216"/>
      <c r="AC6" s="216"/>
      <c r="AD6" s="216"/>
      <c r="AE6" s="216"/>
      <c r="AI6" s="215">
        <f>+'Monthly Nos Company'!$L$5</f>
        <v>1735</v>
      </c>
      <c r="AJ6" s="215">
        <f>+'Monthly Nos Company'!$L$8</f>
        <v>2220</v>
      </c>
      <c r="AK6" s="215">
        <f>+'Monthly Nos Company'!$L$11</f>
        <v>1077</v>
      </c>
      <c r="AL6" s="215">
        <f>+'Monthly Nos Company'!$L$14</f>
        <v>1756</v>
      </c>
      <c r="AM6" s="215">
        <f>+'Monthly Nos Company'!$L$17</f>
        <v>2167</v>
      </c>
      <c r="AN6" s="215">
        <f>+'Monthly Nos Company'!$L$20</f>
        <v>2495</v>
      </c>
      <c r="AO6" s="215">
        <f>+'Monthly Nos Company'!$L$23</f>
        <v>1100</v>
      </c>
      <c r="AP6" s="215">
        <f>+'Monthly Nos Company'!$L$26</f>
        <v>1569</v>
      </c>
      <c r="AQ6" s="215">
        <f>+'Monthly Nos Company'!$L$29</f>
        <v>887</v>
      </c>
      <c r="AR6" s="215">
        <f>+'Monthly Nos Company'!$L$32</f>
        <v>1127</v>
      </c>
      <c r="AS6" s="215">
        <f>+'Monthly Nos Company'!$L$35</f>
        <v>756</v>
      </c>
      <c r="AT6" s="215">
        <f>+'Monthly Nos Company'!$L$38</f>
        <v>716</v>
      </c>
      <c r="AU6" s="215">
        <f>+'Monthly Nos Company'!$L$41</f>
        <v>1444</v>
      </c>
      <c r="AV6" s="215">
        <f>+'Monthly Nos Company'!$L$44</f>
        <v>1455</v>
      </c>
      <c r="AW6" s="215">
        <f>+'Monthly Nos Company'!$L$47</f>
        <v>1419</v>
      </c>
      <c r="AX6" s="215">
        <f>+'Monthly Nos Company'!$L$50</f>
        <v>2122</v>
      </c>
      <c r="AY6" s="215">
        <f>+'Monthly Nos Company'!$L$53</f>
        <v>664</v>
      </c>
      <c r="AZ6" s="215">
        <f>+'Monthly Nos Company'!$L$56</f>
        <v>1539</v>
      </c>
      <c r="BA6" s="215">
        <f>+'Monthly Nos Company'!$L$59</f>
        <v>1090</v>
      </c>
      <c r="BB6" s="215">
        <f>+'Monthly Nos Company'!$L$62</f>
        <v>744</v>
      </c>
      <c r="BC6" s="215">
        <f>+'Monthly Nos Company'!$L$65</f>
        <v>313</v>
      </c>
      <c r="BD6" s="215">
        <f>+'Monthly Nos Company'!$L$68</f>
        <v>406</v>
      </c>
      <c r="BE6" s="215">
        <f>+'Monthly Nos Company'!$L$71</f>
        <v>605</v>
      </c>
      <c r="BF6" s="215">
        <f>+'Monthly Nos Company'!$L$74</f>
        <v>867</v>
      </c>
      <c r="BG6" s="215">
        <f>+'Monthly Nos Company'!$L$77</f>
        <v>382</v>
      </c>
      <c r="BH6" s="215">
        <f>+'Monthly Nos Company'!$L$80</f>
        <v>503</v>
      </c>
      <c r="BI6" s="215">
        <f>+'Monthly Nos Company'!$L$83</f>
        <v>460</v>
      </c>
      <c r="BJ6" s="215">
        <f>+'Monthly Nos Company'!$L$86</f>
        <v>676</v>
      </c>
      <c r="BK6" s="215">
        <f>+'Monthly Nos Company'!$L$89</f>
        <v>296</v>
      </c>
      <c r="BL6" s="215">
        <f>+'Monthly Nos Company'!$L$92</f>
        <v>531</v>
      </c>
      <c r="BM6" s="215">
        <f>+'Monthly Nos Company'!$L$95</f>
        <v>355</v>
      </c>
      <c r="BN6" s="215">
        <f>+'Monthly Nos Company'!$L$98</f>
        <v>351</v>
      </c>
      <c r="BO6" s="215">
        <f>+'Monthly Nos Company'!$L$101</f>
        <v>20</v>
      </c>
      <c r="BP6" s="215">
        <f>+'Monthly Nos Company'!$L$104</f>
        <v>64</v>
      </c>
      <c r="BQ6" s="215">
        <f>+'Monthly Nos Company'!$L$107</f>
        <v>89</v>
      </c>
      <c r="BR6" s="215">
        <f>+'Monthly Nos Company'!$L$110</f>
        <v>379</v>
      </c>
      <c r="BS6" s="215">
        <f>+'Monthly Nos Company'!$L$113</f>
        <v>343</v>
      </c>
      <c r="BT6" s="215">
        <f>+'Monthly Nos Company'!$L$116</f>
        <v>450</v>
      </c>
      <c r="BU6" s="215">
        <f>+'Monthly Nos Company'!$L$119</f>
        <v>561</v>
      </c>
      <c r="BV6" s="215">
        <f>+'Monthly Nos Company'!$L$122</f>
        <v>538</v>
      </c>
      <c r="BW6" s="215">
        <f>+'Monthly Nos Company'!$L$125</f>
        <v>202</v>
      </c>
      <c r="BX6" s="215">
        <f>+'Monthly Nos Company'!$L$128</f>
        <v>526</v>
      </c>
      <c r="BY6" s="215">
        <f>+'Monthly Nos Company'!$L$131</f>
        <v>958</v>
      </c>
      <c r="BZ6" s="215">
        <f>+'Monthly Nos Company'!$L$134</f>
        <v>761</v>
      </c>
      <c r="CA6" s="215">
        <f>+'Monthly Nos Company'!$L$137</f>
        <v>330</v>
      </c>
      <c r="CB6" s="215">
        <f>+'Monthly Nos Company'!$L$140</f>
        <v>989</v>
      </c>
      <c r="CC6" s="215">
        <f>+'Monthly Nos Company'!$L$143</f>
        <v>580</v>
      </c>
      <c r="CD6" s="215">
        <f>+'Monthly Nos Company'!$L$146</f>
        <v>641</v>
      </c>
      <c r="CE6" s="215">
        <f>+'Monthly Nos Company'!$L$149</f>
        <v>578</v>
      </c>
      <c r="CF6" s="215">
        <f>+'Monthly Nos Company'!$L$152</f>
        <v>823</v>
      </c>
      <c r="CG6" s="215">
        <f>+'Monthly Nos Company'!$L$155</f>
        <v>405</v>
      </c>
      <c r="CH6" s="215">
        <f>+'Monthly Nos Company'!$L$158</f>
        <v>872</v>
      </c>
      <c r="CI6" s="215">
        <f>+'Monthly Nos Company'!$L$161</f>
        <v>970</v>
      </c>
      <c r="CJ6" s="215">
        <f>+'Monthly Nos Company'!$L$164</f>
        <v>4208</v>
      </c>
      <c r="CK6" s="215">
        <f>+'Monthly Nos Company'!$L$167</f>
        <v>3420</v>
      </c>
      <c r="CL6" s="215">
        <f>'Monthly Nos Company'!L170</f>
        <v>2625</v>
      </c>
      <c r="CM6" s="216"/>
      <c r="CN6" s="216"/>
      <c r="CO6" s="216"/>
      <c r="CP6" s="216"/>
      <c r="CQ6" s="216"/>
      <c r="CR6" s="216"/>
      <c r="CS6" s="216"/>
      <c r="CT6" s="216"/>
      <c r="CU6" s="216"/>
      <c r="CV6" s="216"/>
      <c r="CW6" s="216"/>
      <c r="CX6" s="216"/>
      <c r="CY6" s="216"/>
      <c r="CZ6" s="216"/>
      <c r="DA6" s="216"/>
      <c r="DB6" s="216"/>
      <c r="DE6" s="218"/>
    </row>
    <row r="7" spans="1:110" s="158" customFormat="1" x14ac:dyDescent="0.2">
      <c r="A7" s="155" t="s">
        <v>527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225"/>
      <c r="O7" s="225">
        <f t="shared" ref="O7:AD7" si="35">+O4/N4-1</f>
        <v>-0.36310179117518571</v>
      </c>
      <c r="P7" s="225">
        <f t="shared" si="35"/>
        <v>-5.6390874295199844E-2</v>
      </c>
      <c r="Q7" s="225">
        <f t="shared" si="35"/>
        <v>-3.3373314433177037E-2</v>
      </c>
      <c r="R7" s="225">
        <f t="shared" si="35"/>
        <v>0.18289289635567862</v>
      </c>
      <c r="S7" s="225">
        <f t="shared" si="35"/>
        <v>0.20482663038641014</v>
      </c>
      <c r="T7" s="225">
        <f t="shared" si="35"/>
        <v>0.11952805099413233</v>
      </c>
      <c r="U7" s="225">
        <f t="shared" si="35"/>
        <v>-0.37112799532437168</v>
      </c>
      <c r="V7" s="225">
        <f t="shared" si="35"/>
        <v>0.64459167765919179</v>
      </c>
      <c r="W7" s="225">
        <f t="shared" si="35"/>
        <v>0.69652004302094528</v>
      </c>
      <c r="X7" s="225">
        <f t="shared" si="35"/>
        <v>0.45431467990458385</v>
      </c>
      <c r="Y7" s="225">
        <f t="shared" si="35"/>
        <v>5.9358428043421618E-2</v>
      </c>
      <c r="Z7" s="225">
        <f>+Z4/Y4-1</f>
        <v>-3.0098077677520596E-2</v>
      </c>
      <c r="AA7" s="225">
        <f>+AA4/Z4-1</f>
        <v>0.15551636546022296</v>
      </c>
      <c r="AB7" s="226">
        <f t="shared" si="35"/>
        <v>0.41435195550160797</v>
      </c>
      <c r="AC7" s="226">
        <f t="shared" si="35"/>
        <v>0.42221693625118939</v>
      </c>
      <c r="AD7" s="226">
        <f t="shared" si="35"/>
        <v>0.42221693625118961</v>
      </c>
      <c r="AE7" s="226">
        <f>+AE4/AD4-1</f>
        <v>0.42221693625118939</v>
      </c>
      <c r="AI7" s="156"/>
      <c r="AJ7" s="156"/>
      <c r="AK7" s="156"/>
      <c r="AL7" s="225"/>
      <c r="AM7" s="225">
        <f t="shared" ref="AM7:CW7" si="36">+AM4/AI4-1</f>
        <v>-0.40980045059542969</v>
      </c>
      <c r="AN7" s="225">
        <f t="shared" si="36"/>
        <v>-0.4791433660577441</v>
      </c>
      <c r="AO7" s="225">
        <f t="shared" si="36"/>
        <v>-0.35894655590678526</v>
      </c>
      <c r="AP7" s="225">
        <f t="shared" si="36"/>
        <v>-8.5585472761427694E-2</v>
      </c>
      <c r="AQ7" s="225">
        <f t="shared" si="36"/>
        <v>-0.30554873892297207</v>
      </c>
      <c r="AR7" s="225">
        <f t="shared" si="36"/>
        <v>-0.11990350458618315</v>
      </c>
      <c r="AS7" s="225">
        <f t="shared" si="36"/>
        <v>4.1483902411054707E-2</v>
      </c>
      <c r="AT7" s="225">
        <f t="shared" si="36"/>
        <v>0.16601840692450964</v>
      </c>
      <c r="AU7" s="225">
        <f t="shared" si="36"/>
        <v>0.29934430091483755</v>
      </c>
      <c r="AV7" s="225">
        <f t="shared" si="36"/>
        <v>4.8585800777131816E-2</v>
      </c>
      <c r="AW7" s="225">
        <f t="shared" si="36"/>
        <v>-9.7032591940101276E-2</v>
      </c>
      <c r="AX7" s="225">
        <f t="shared" si="36"/>
        <v>-0.24203058563743574</v>
      </c>
      <c r="AY7" s="225">
        <f t="shared" si="36"/>
        <v>-2.4416039645846599E-2</v>
      </c>
      <c r="AZ7" s="225">
        <f t="shared" si="36"/>
        <v>0.22627254969550736</v>
      </c>
      <c r="BA7" s="225">
        <f t="shared" si="36"/>
        <v>0.24878822058958017</v>
      </c>
      <c r="BB7" s="225">
        <f t="shared" si="36"/>
        <v>0.28172069670860966</v>
      </c>
      <c r="BC7" s="225">
        <f t="shared" si="36"/>
        <v>8.9391358215889838E-2</v>
      </c>
      <c r="BD7" s="225">
        <f t="shared" si="36"/>
        <v>0.10016631919229768</v>
      </c>
      <c r="BE7" s="225">
        <f t="shared" si="36"/>
        <v>0.18194024021091693</v>
      </c>
      <c r="BF7" s="225">
        <f t="shared" si="36"/>
        <v>0.42564561369571519</v>
      </c>
      <c r="BG7" s="225">
        <f t="shared" si="36"/>
        <v>0.51599328992635973</v>
      </c>
      <c r="BH7" s="225">
        <f t="shared" si="36"/>
        <v>0.15896944533162993</v>
      </c>
      <c r="BI7" s="225">
        <f t="shared" si="36"/>
        <v>3.2529896523948221E-2</v>
      </c>
      <c r="BJ7" s="225">
        <f t="shared" si="36"/>
        <v>-7.6951780050543594E-2</v>
      </c>
      <c r="BK7" s="225">
        <f t="shared" si="36"/>
        <v>-0.28852754177685258</v>
      </c>
      <c r="BL7" s="225">
        <f t="shared" si="36"/>
        <v>-0.51444948650585143</v>
      </c>
      <c r="BM7" s="225">
        <f t="shared" si="36"/>
        <v>-0.26570251240198428</v>
      </c>
      <c r="BN7" s="225">
        <f t="shared" si="36"/>
        <v>-0.40555290140016909</v>
      </c>
      <c r="BO7" s="225">
        <f t="shared" si="36"/>
        <v>-0.69845788849347568</v>
      </c>
      <c r="BP7" s="225">
        <f t="shared" si="36"/>
        <v>1.0756744485224563</v>
      </c>
      <c r="BQ7" s="225">
        <f t="shared" si="36"/>
        <v>0.8767877087362772</v>
      </c>
      <c r="BR7" s="225">
        <f t="shared" si="36"/>
        <v>1.6038144106828227</v>
      </c>
      <c r="BS7" s="225">
        <f t="shared" si="36"/>
        <v>4.6586240055948949</v>
      </c>
      <c r="BT7" s="225">
        <f t="shared" si="36"/>
        <v>0.53820773633745311</v>
      </c>
      <c r="BU7" s="225">
        <f t="shared" si="36"/>
        <v>0.4451411568328616</v>
      </c>
      <c r="BV7" s="225">
        <f t="shared" si="36"/>
        <v>0.46717555439479552</v>
      </c>
      <c r="BW7" s="225">
        <f t="shared" si="36"/>
        <v>1.0134252035409168</v>
      </c>
      <c r="BX7" s="225">
        <f t="shared" si="36"/>
        <v>0.69288837799082748</v>
      </c>
      <c r="BY7" s="225">
        <f t="shared" si="36"/>
        <v>0.32835491096089919</v>
      </c>
      <c r="BZ7" s="225">
        <f t="shared" si="36"/>
        <v>0.10006553981341382</v>
      </c>
      <c r="CA7" s="225">
        <f t="shared" si="36"/>
        <v>7.7673851159007823E-2</v>
      </c>
      <c r="CB7" s="225">
        <f t="shared" si="36"/>
        <v>-2.7385177562635143E-2</v>
      </c>
      <c r="CC7" s="225">
        <f t="shared" si="36"/>
        <v>4.6879135004347594E-2</v>
      </c>
      <c r="CD7" s="225">
        <f t="shared" si="36"/>
        <v>0.14508370355114897</v>
      </c>
      <c r="CE7" s="225">
        <f t="shared" si="36"/>
        <v>-1.2588109647561407E-2</v>
      </c>
      <c r="CF7" s="225">
        <f t="shared" si="36"/>
        <v>-5.891794240637982E-2</v>
      </c>
      <c r="CG7" s="225">
        <f t="shared" si="36"/>
        <v>9.9238019573146818E-3</v>
      </c>
      <c r="CH7" s="225">
        <f t="shared" si="36"/>
        <v>-5.5767884327567296E-2</v>
      </c>
      <c r="CI7" s="225">
        <f>+CI4/CE4-1</f>
        <v>-0.10003461155737592</v>
      </c>
      <c r="CJ7" s="225">
        <f t="shared" si="36"/>
        <v>0.10434942219298993</v>
      </c>
      <c r="CK7" s="225">
        <f t="shared" si="36"/>
        <v>0.23148273963197896</v>
      </c>
      <c r="CL7" s="225">
        <f>+CL4/CH4-1</f>
        <v>0.36985965890924422</v>
      </c>
      <c r="CM7" s="226">
        <f t="shared" si="36"/>
        <v>0.38171199236581921</v>
      </c>
      <c r="CN7" s="226">
        <f t="shared" si="36"/>
        <v>0.42221693625118961</v>
      </c>
      <c r="CO7" s="226">
        <f t="shared" si="36"/>
        <v>0.42221693625118961</v>
      </c>
      <c r="CP7" s="226">
        <f t="shared" si="36"/>
        <v>0.42221693625118917</v>
      </c>
      <c r="CQ7" s="226">
        <f t="shared" si="36"/>
        <v>0.42221693625118961</v>
      </c>
      <c r="CR7" s="226">
        <f t="shared" si="36"/>
        <v>0.42221693625118917</v>
      </c>
      <c r="CS7" s="226">
        <f t="shared" si="36"/>
        <v>0.42221693625118939</v>
      </c>
      <c r="CT7" s="226">
        <f t="shared" si="36"/>
        <v>0.42221693625118961</v>
      </c>
      <c r="CU7" s="226">
        <f t="shared" si="36"/>
        <v>0.42221693625118939</v>
      </c>
      <c r="CV7" s="226">
        <f t="shared" si="36"/>
        <v>0.42221693625118917</v>
      </c>
      <c r="CW7" s="226">
        <f t="shared" si="36"/>
        <v>0.42221693625118961</v>
      </c>
      <c r="CX7" s="226">
        <f t="shared" ref="CX7:DA7" si="37">+CX4/CT4-1</f>
        <v>0.42221693625118917</v>
      </c>
      <c r="CY7" s="226">
        <f t="shared" si="37"/>
        <v>0.42221693625118961</v>
      </c>
      <c r="CZ7" s="226">
        <f t="shared" si="37"/>
        <v>0.42221693625118961</v>
      </c>
      <c r="DA7" s="226">
        <f t="shared" si="37"/>
        <v>0.42221693625118939</v>
      </c>
      <c r="DB7" s="226">
        <f>+DB4/CX4-1</f>
        <v>0.42221693625118939</v>
      </c>
      <c r="DE7" s="159"/>
    </row>
    <row r="8" spans="1:110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85" t="s">
        <v>556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215">
        <f>N4</f>
        <v>228900</v>
      </c>
      <c r="O9" s="215">
        <f t="shared" ref="O9:Y9" si="38">O4</f>
        <v>145786</v>
      </c>
      <c r="P9" s="215">
        <f t="shared" si="38"/>
        <v>137565</v>
      </c>
      <c r="Q9" s="215">
        <f t="shared" si="38"/>
        <v>132974</v>
      </c>
      <c r="R9" s="215">
        <f t="shared" si="38"/>
        <v>157294</v>
      </c>
      <c r="S9" s="215">
        <f t="shared" si="38"/>
        <v>189512</v>
      </c>
      <c r="T9" s="215">
        <f t="shared" si="38"/>
        <v>212164</v>
      </c>
      <c r="U9" s="215">
        <f t="shared" si="38"/>
        <v>133424</v>
      </c>
      <c r="V9" s="215">
        <f t="shared" si="38"/>
        <v>219428</v>
      </c>
      <c r="W9" s="215">
        <f t="shared" si="38"/>
        <v>372264</v>
      </c>
      <c r="X9" s="215">
        <f t="shared" si="38"/>
        <v>541389</v>
      </c>
      <c r="Y9" s="215">
        <f t="shared" si="38"/>
        <v>573525</v>
      </c>
      <c r="Z9" s="215">
        <f>Z4</f>
        <v>556263</v>
      </c>
      <c r="AA9" s="215">
        <f>AA4</f>
        <v>642771</v>
      </c>
      <c r="AB9" s="157"/>
      <c r="AC9" s="157"/>
      <c r="AD9" s="157"/>
      <c r="AE9" s="157"/>
      <c r="AI9" s="156"/>
      <c r="AJ9" s="156"/>
      <c r="AK9" s="156"/>
      <c r="AL9" s="215">
        <f>SUM(AI4:AL4)</f>
        <v>228900</v>
      </c>
      <c r="AM9" s="215">
        <f t="shared" ref="AM9:CJ9" si="39">SUM(AJ4:AM4)</f>
        <v>203435</v>
      </c>
      <c r="AN9" s="215">
        <f t="shared" si="39"/>
        <v>168734</v>
      </c>
      <c r="AO9" s="215">
        <f t="shared" si="39"/>
        <v>149203</v>
      </c>
      <c r="AP9" s="215">
        <f t="shared" si="39"/>
        <v>145786</v>
      </c>
      <c r="AQ9" s="215">
        <f t="shared" si="39"/>
        <v>134580</v>
      </c>
      <c r="AR9" s="215">
        <f t="shared" si="39"/>
        <v>130057</v>
      </c>
      <c r="AS9" s="215">
        <f t="shared" si="39"/>
        <v>131504</v>
      </c>
      <c r="AT9" s="215">
        <f t="shared" si="39"/>
        <v>137565</v>
      </c>
      <c r="AU9" s="215">
        <f t="shared" si="39"/>
        <v>145189</v>
      </c>
      <c r="AV9" s="215">
        <f t="shared" si="39"/>
        <v>146802</v>
      </c>
      <c r="AW9" s="215">
        <f t="shared" si="39"/>
        <v>143277</v>
      </c>
      <c r="AX9" s="215">
        <f t="shared" si="39"/>
        <v>132974</v>
      </c>
      <c r="AY9" s="215">
        <f t="shared" si="39"/>
        <v>132166</v>
      </c>
      <c r="AZ9" s="215">
        <f t="shared" si="39"/>
        <v>140043</v>
      </c>
      <c r="BA9" s="215">
        <f t="shared" si="39"/>
        <v>148204</v>
      </c>
      <c r="BB9" s="215">
        <f t="shared" si="39"/>
        <v>157294</v>
      </c>
      <c r="BC9" s="215">
        <f t="shared" si="39"/>
        <v>160180</v>
      </c>
      <c r="BD9" s="215">
        <f t="shared" si="39"/>
        <v>164456</v>
      </c>
      <c r="BE9" s="215">
        <f t="shared" si="39"/>
        <v>171909</v>
      </c>
      <c r="BF9" s="215">
        <f t="shared" si="39"/>
        <v>189512</v>
      </c>
      <c r="BG9" s="215">
        <f t="shared" si="39"/>
        <v>207660</v>
      </c>
      <c r="BH9" s="215">
        <f t="shared" si="39"/>
        <v>215126</v>
      </c>
      <c r="BI9" s="215">
        <f t="shared" si="39"/>
        <v>216701</v>
      </c>
      <c r="BJ9" s="215">
        <f t="shared" si="39"/>
        <v>212164</v>
      </c>
      <c r="BK9" s="215">
        <f t="shared" si="39"/>
        <v>196780</v>
      </c>
      <c r="BL9" s="215">
        <f t="shared" si="39"/>
        <v>168778</v>
      </c>
      <c r="BM9" s="215">
        <f t="shared" si="39"/>
        <v>155495</v>
      </c>
      <c r="BN9" s="215">
        <f t="shared" si="39"/>
        <v>133424</v>
      </c>
      <c r="BO9" s="215">
        <f t="shared" si="39"/>
        <v>106928</v>
      </c>
      <c r="BP9" s="215">
        <f t="shared" si="39"/>
        <v>135357</v>
      </c>
      <c r="BQ9" s="215">
        <f t="shared" si="39"/>
        <v>167543</v>
      </c>
      <c r="BR9" s="215">
        <f t="shared" si="39"/>
        <v>219428</v>
      </c>
      <c r="BS9" s="215">
        <f t="shared" si="39"/>
        <v>272718</v>
      </c>
      <c r="BT9" s="215">
        <f t="shared" si="39"/>
        <v>302243</v>
      </c>
      <c r="BU9" s="215">
        <f t="shared" si="39"/>
        <v>332911</v>
      </c>
      <c r="BV9" s="215">
        <f t="shared" si="39"/>
        <v>372264</v>
      </c>
      <c r="BW9" s="215">
        <f t="shared" si="39"/>
        <v>437862</v>
      </c>
      <c r="BX9" s="215">
        <f t="shared" si="39"/>
        <v>496330</v>
      </c>
      <c r="BY9" s="215">
        <f t="shared" si="39"/>
        <v>529022</v>
      </c>
      <c r="BZ9" s="215">
        <f t="shared" si="39"/>
        <v>541389</v>
      </c>
      <c r="CA9" s="215">
        <f t="shared" si="39"/>
        <v>551512</v>
      </c>
      <c r="CB9" s="215">
        <f t="shared" si="39"/>
        <v>547600</v>
      </c>
      <c r="CC9" s="215">
        <f t="shared" si="39"/>
        <v>553800</v>
      </c>
      <c r="CD9" s="215">
        <f t="shared" si="39"/>
        <v>573525</v>
      </c>
      <c r="CE9" s="215">
        <f t="shared" si="39"/>
        <v>571757</v>
      </c>
      <c r="CF9" s="215">
        <f t="shared" si="39"/>
        <v>563571</v>
      </c>
      <c r="CG9" s="215">
        <f t="shared" si="39"/>
        <v>564945</v>
      </c>
      <c r="CH9" s="215">
        <f t="shared" si="39"/>
        <v>556263</v>
      </c>
      <c r="CI9" s="215">
        <f t="shared" si="39"/>
        <v>542390</v>
      </c>
      <c r="CJ9" s="215">
        <f t="shared" si="39"/>
        <v>556034</v>
      </c>
      <c r="CK9" s="215">
        <f>SUM(CH4:CK4)</f>
        <v>588402</v>
      </c>
      <c r="CL9" s="215">
        <f>SUM(CI4:CL4)</f>
        <v>642771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85" t="s">
        <v>557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215">
        <f>N28</f>
        <v>0</v>
      </c>
      <c r="O10" s="215">
        <f t="shared" ref="O10:Y10" si="40">O28</f>
        <v>0</v>
      </c>
      <c r="P10" s="215">
        <f t="shared" si="40"/>
        <v>0</v>
      </c>
      <c r="Q10" s="215">
        <f t="shared" si="40"/>
        <v>0</v>
      </c>
      <c r="R10" s="215">
        <f t="shared" si="40"/>
        <v>0</v>
      </c>
      <c r="S10" s="215">
        <f t="shared" si="40"/>
        <v>0</v>
      </c>
      <c r="T10" s="215">
        <f t="shared" si="40"/>
        <v>583718</v>
      </c>
      <c r="U10" s="215">
        <f t="shared" si="40"/>
        <v>536165</v>
      </c>
      <c r="V10" s="215">
        <f t="shared" si="40"/>
        <v>351190</v>
      </c>
      <c r="W10" s="215">
        <f t="shared" si="40"/>
        <v>512542</v>
      </c>
      <c r="X10" s="215">
        <f t="shared" si="40"/>
        <v>483181</v>
      </c>
      <c r="Y10" s="215">
        <f t="shared" si="40"/>
        <v>473769</v>
      </c>
      <c r="Z10" s="215">
        <f>Z28</f>
        <v>467410</v>
      </c>
      <c r="AA10" s="215">
        <f>AA28</f>
        <v>518234</v>
      </c>
      <c r="AB10" s="157"/>
      <c r="AC10" s="157"/>
      <c r="AD10" s="157"/>
      <c r="AE10" s="157"/>
      <c r="AI10" s="156"/>
      <c r="AJ10" s="156"/>
      <c r="AK10" s="156"/>
      <c r="AL10" s="215">
        <f>SUM(AI28:AL28)</f>
        <v>0</v>
      </c>
      <c r="AM10" s="215">
        <f t="shared" ref="AM10:CL10" si="41">SUM(AJ28:AM28)</f>
        <v>0</v>
      </c>
      <c r="AN10" s="215">
        <f t="shared" si="41"/>
        <v>0</v>
      </c>
      <c r="AO10" s="215">
        <f t="shared" si="41"/>
        <v>0</v>
      </c>
      <c r="AP10" s="215">
        <f t="shared" si="41"/>
        <v>0</v>
      </c>
      <c r="AQ10" s="215">
        <f t="shared" si="41"/>
        <v>0</v>
      </c>
      <c r="AR10" s="215">
        <f t="shared" si="41"/>
        <v>0</v>
      </c>
      <c r="AS10" s="215">
        <f t="shared" si="41"/>
        <v>0</v>
      </c>
      <c r="AT10" s="215">
        <f t="shared" si="41"/>
        <v>0</v>
      </c>
      <c r="AU10" s="215">
        <f t="shared" si="41"/>
        <v>0</v>
      </c>
      <c r="AV10" s="215">
        <f t="shared" si="41"/>
        <v>0</v>
      </c>
      <c r="AW10" s="215">
        <f t="shared" si="41"/>
        <v>0</v>
      </c>
      <c r="AX10" s="215">
        <f t="shared" si="41"/>
        <v>0</v>
      </c>
      <c r="AY10" s="215">
        <f t="shared" si="41"/>
        <v>0</v>
      </c>
      <c r="AZ10" s="215">
        <f t="shared" si="41"/>
        <v>0</v>
      </c>
      <c r="BA10" s="215">
        <f t="shared" si="41"/>
        <v>0</v>
      </c>
      <c r="BB10" s="215">
        <f t="shared" si="41"/>
        <v>0</v>
      </c>
      <c r="BC10" s="215">
        <f t="shared" si="41"/>
        <v>0</v>
      </c>
      <c r="BD10" s="215">
        <f t="shared" si="41"/>
        <v>0</v>
      </c>
      <c r="BE10" s="215">
        <f t="shared" si="41"/>
        <v>0</v>
      </c>
      <c r="BF10" s="215">
        <f t="shared" si="41"/>
        <v>156615</v>
      </c>
      <c r="BG10" s="215">
        <f t="shared" si="41"/>
        <v>304996</v>
      </c>
      <c r="BH10" s="215">
        <f t="shared" si="41"/>
        <v>442554</v>
      </c>
      <c r="BI10" s="215">
        <f t="shared" si="41"/>
        <v>589006</v>
      </c>
      <c r="BJ10" s="215">
        <f t="shared" si="41"/>
        <v>583718</v>
      </c>
      <c r="BK10" s="215">
        <f t="shared" si="41"/>
        <v>570719</v>
      </c>
      <c r="BL10" s="215">
        <f t="shared" si="41"/>
        <v>547088</v>
      </c>
      <c r="BM10" s="215">
        <f t="shared" si="41"/>
        <v>519475</v>
      </c>
      <c r="BN10" s="215">
        <f t="shared" si="41"/>
        <v>536165</v>
      </c>
      <c r="BO10" s="215">
        <f t="shared" si="41"/>
        <v>425361</v>
      </c>
      <c r="BP10" s="215">
        <f t="shared" si="41"/>
        <v>378721</v>
      </c>
      <c r="BQ10" s="215">
        <f t="shared" si="41"/>
        <v>373317</v>
      </c>
      <c r="BR10" s="215">
        <f t="shared" si="41"/>
        <v>351190</v>
      </c>
      <c r="BS10" s="215">
        <f t="shared" si="41"/>
        <v>419169</v>
      </c>
      <c r="BT10" s="215">
        <f t="shared" si="41"/>
        <v>490879</v>
      </c>
      <c r="BU10" s="215">
        <f t="shared" si="41"/>
        <v>539546</v>
      </c>
      <c r="BV10" s="215">
        <f t="shared" si="41"/>
        <v>512542</v>
      </c>
      <c r="BW10" s="215">
        <f t="shared" si="41"/>
        <v>531057</v>
      </c>
      <c r="BX10" s="215">
        <f t="shared" si="41"/>
        <v>506387</v>
      </c>
      <c r="BY10" s="215">
        <f t="shared" si="41"/>
        <v>471556</v>
      </c>
      <c r="BZ10" s="215">
        <f t="shared" si="41"/>
        <v>483181</v>
      </c>
      <c r="CA10" s="215">
        <f t="shared" si="41"/>
        <v>485477</v>
      </c>
      <c r="CB10" s="215">
        <f t="shared" si="41"/>
        <v>473766</v>
      </c>
      <c r="CC10" s="215">
        <f t="shared" si="41"/>
        <v>478267</v>
      </c>
      <c r="CD10" s="215">
        <f t="shared" si="41"/>
        <v>473769</v>
      </c>
      <c r="CE10" s="215">
        <f t="shared" si="41"/>
        <v>469248</v>
      </c>
      <c r="CF10" s="215">
        <f t="shared" si="41"/>
        <v>466989</v>
      </c>
      <c r="CG10" s="215">
        <f t="shared" si="41"/>
        <v>466072</v>
      </c>
      <c r="CH10" s="215">
        <f t="shared" si="41"/>
        <v>467410</v>
      </c>
      <c r="CI10" s="215">
        <f t="shared" si="41"/>
        <v>458972</v>
      </c>
      <c r="CJ10" s="215">
        <f t="shared" si="41"/>
        <v>457600</v>
      </c>
      <c r="CK10" s="215">
        <f t="shared" si="41"/>
        <v>486233</v>
      </c>
      <c r="CL10" s="215">
        <f t="shared" si="41"/>
        <v>518234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229" t="s">
        <v>558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215"/>
      <c r="O11" s="230">
        <f>O9/N9-1</f>
        <v>-0.36310179117518571</v>
      </c>
      <c r="P11" s="230">
        <f t="shared" ref="P11:AA12" si="42">P9/O9-1</f>
        <v>-5.6390874295199844E-2</v>
      </c>
      <c r="Q11" s="230">
        <f t="shared" si="42"/>
        <v>-3.3373314433177037E-2</v>
      </c>
      <c r="R11" s="230">
        <f t="shared" si="42"/>
        <v>0.18289289635567862</v>
      </c>
      <c r="S11" s="230">
        <f t="shared" si="42"/>
        <v>0.20482663038641014</v>
      </c>
      <c r="T11" s="230">
        <f t="shared" si="42"/>
        <v>0.11952805099413233</v>
      </c>
      <c r="U11" s="230">
        <f t="shared" si="42"/>
        <v>-0.37112799532437168</v>
      </c>
      <c r="V11" s="230">
        <f t="shared" si="42"/>
        <v>0.64459167765919179</v>
      </c>
      <c r="W11" s="230">
        <f t="shared" si="42"/>
        <v>0.69652004302094528</v>
      </c>
      <c r="X11" s="230">
        <f t="shared" si="42"/>
        <v>0.45431467990458385</v>
      </c>
      <c r="Y11" s="230">
        <f t="shared" si="42"/>
        <v>5.9358428043421618E-2</v>
      </c>
      <c r="Z11" s="230">
        <f t="shared" si="42"/>
        <v>-3.0098077677520596E-2</v>
      </c>
      <c r="AA11" s="230">
        <f t="shared" si="42"/>
        <v>0.15551636546022296</v>
      </c>
      <c r="AB11" s="157"/>
      <c r="AC11" s="157"/>
      <c r="AD11" s="157"/>
      <c r="AE11" s="157"/>
      <c r="AI11" s="156"/>
      <c r="AJ11" s="156"/>
      <c r="AK11" s="156"/>
      <c r="AL11" s="215"/>
      <c r="AM11" s="215"/>
      <c r="AN11" s="215"/>
      <c r="AO11" s="215"/>
      <c r="AP11" s="230">
        <f>AP9/AL9-1</f>
        <v>-0.36310179117518571</v>
      </c>
      <c r="AQ11" s="230">
        <f t="shared" ref="AQ11:CL11" si="43">AQ9/AM9-1</f>
        <v>-0.33846191658269231</v>
      </c>
      <c r="AR11" s="230">
        <f t="shared" si="43"/>
        <v>-0.22921877037230198</v>
      </c>
      <c r="AS11" s="230">
        <f t="shared" si="43"/>
        <v>-0.11862362016849526</v>
      </c>
      <c r="AT11" s="230">
        <f t="shared" si="43"/>
        <v>-5.6390874295199844E-2</v>
      </c>
      <c r="AU11" s="230">
        <f t="shared" si="43"/>
        <v>7.8830435428741241E-2</v>
      </c>
      <c r="AV11" s="230">
        <f t="shared" si="43"/>
        <v>0.1287512398409929</v>
      </c>
      <c r="AW11" s="230">
        <f t="shared" si="43"/>
        <v>8.9525793892200944E-2</v>
      </c>
      <c r="AX11" s="230">
        <f t="shared" si="43"/>
        <v>-3.3373314433177037E-2</v>
      </c>
      <c r="AY11" s="230">
        <f t="shared" si="43"/>
        <v>-8.9696877862648017E-2</v>
      </c>
      <c r="AZ11" s="230">
        <f t="shared" si="43"/>
        <v>-4.6041607062574097E-2</v>
      </c>
      <c r="BA11" s="230">
        <f t="shared" si="43"/>
        <v>3.4387933862378484E-2</v>
      </c>
      <c r="BB11" s="230">
        <f t="shared" si="43"/>
        <v>0.18289289635567862</v>
      </c>
      <c r="BC11" s="230">
        <f t="shared" si="43"/>
        <v>0.21196071606918565</v>
      </c>
      <c r="BD11" s="230">
        <f t="shared" si="43"/>
        <v>0.17432502874117239</v>
      </c>
      <c r="BE11" s="230">
        <f t="shared" si="43"/>
        <v>0.1599484494345631</v>
      </c>
      <c r="BF11" s="230">
        <f t="shared" si="43"/>
        <v>0.20482663038641014</v>
      </c>
      <c r="BG11" s="230">
        <f t="shared" si="43"/>
        <v>0.2964165314021725</v>
      </c>
      <c r="BH11" s="230">
        <f t="shared" si="43"/>
        <v>0.30810672763535529</v>
      </c>
      <c r="BI11" s="230">
        <f t="shared" si="43"/>
        <v>0.26055645719537668</v>
      </c>
      <c r="BJ11" s="230">
        <f t="shared" si="43"/>
        <v>0.11952805099413233</v>
      </c>
      <c r="BK11" s="230">
        <f t="shared" si="43"/>
        <v>-5.2393335259558915E-2</v>
      </c>
      <c r="BL11" s="230">
        <f t="shared" si="43"/>
        <v>-0.21544583174511678</v>
      </c>
      <c r="BM11" s="230">
        <f t="shared" si="43"/>
        <v>-0.28244447418332175</v>
      </c>
      <c r="BN11" s="230">
        <f t="shared" si="43"/>
        <v>-0.37112799532437168</v>
      </c>
      <c r="BO11" s="230">
        <f t="shared" si="43"/>
        <v>-0.45661144425246469</v>
      </c>
      <c r="BP11" s="230">
        <f t="shared" si="43"/>
        <v>-0.19801751413098867</v>
      </c>
      <c r="BQ11" s="230">
        <f t="shared" si="43"/>
        <v>7.748159104794361E-2</v>
      </c>
      <c r="BR11" s="230">
        <f t="shared" si="43"/>
        <v>0.64459167765919179</v>
      </c>
      <c r="BS11" s="230">
        <f t="shared" si="43"/>
        <v>1.5504825677091127</v>
      </c>
      <c r="BT11" s="230">
        <f t="shared" si="43"/>
        <v>1.2329321719600759</v>
      </c>
      <c r="BU11" s="230">
        <f t="shared" si="43"/>
        <v>0.98701825799943887</v>
      </c>
      <c r="BV11" s="230">
        <f t="shared" si="43"/>
        <v>0.69652004302094528</v>
      </c>
      <c r="BW11" s="230">
        <f t="shared" si="43"/>
        <v>0.60554858865201422</v>
      </c>
      <c r="BX11" s="230">
        <f t="shared" si="43"/>
        <v>0.64215548416340495</v>
      </c>
      <c r="BY11" s="230">
        <f t="shared" si="43"/>
        <v>0.58907936355362245</v>
      </c>
      <c r="BZ11" s="230">
        <f t="shared" si="43"/>
        <v>0.45431467990458385</v>
      </c>
      <c r="CA11" s="230">
        <f t="shared" si="43"/>
        <v>0.2595566639717537</v>
      </c>
      <c r="CB11" s="230">
        <f t="shared" si="43"/>
        <v>0.1032982088529808</v>
      </c>
      <c r="CC11" s="230">
        <f t="shared" si="43"/>
        <v>4.6837371602693301E-2</v>
      </c>
      <c r="CD11" s="230">
        <f t="shared" si="43"/>
        <v>5.9358428043421618E-2</v>
      </c>
      <c r="CE11" s="230">
        <f t="shared" si="43"/>
        <v>3.6708176793977199E-2</v>
      </c>
      <c r="CF11" s="230">
        <f t="shared" si="43"/>
        <v>2.9165449233016894E-2</v>
      </c>
      <c r="CG11" s="230">
        <f t="shared" si="43"/>
        <v>2.0124593716142947E-2</v>
      </c>
      <c r="CH11" s="230">
        <f t="shared" si="43"/>
        <v>-3.0098077677520596E-2</v>
      </c>
      <c r="CI11" s="230">
        <f t="shared" si="43"/>
        <v>-5.1362729271351326E-2</v>
      </c>
      <c r="CJ11" s="230">
        <f t="shared" si="43"/>
        <v>-1.3373647685917089E-2</v>
      </c>
      <c r="CK11" s="230">
        <f t="shared" si="43"/>
        <v>4.1520856012532192E-2</v>
      </c>
      <c r="CL11" s="230">
        <f t="shared" si="43"/>
        <v>0.15551636546022296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229" t="s">
        <v>559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215"/>
      <c r="O12" s="231"/>
      <c r="P12" s="231"/>
      <c r="Q12" s="231"/>
      <c r="R12" s="231"/>
      <c r="S12" s="231"/>
      <c r="T12" s="231"/>
      <c r="U12" s="230">
        <f t="shared" si="42"/>
        <v>-8.146570775614248E-2</v>
      </c>
      <c r="V12" s="230">
        <f t="shared" si="42"/>
        <v>-0.34499640968731637</v>
      </c>
      <c r="W12" s="230">
        <f t="shared" si="42"/>
        <v>0.45944360602522849</v>
      </c>
      <c r="X12" s="230">
        <f t="shared" si="42"/>
        <v>-5.7285061516909819E-2</v>
      </c>
      <c r="Y12" s="230">
        <f t="shared" si="42"/>
        <v>-1.9479242768237981E-2</v>
      </c>
      <c r="Z12" s="230">
        <f t="shared" si="42"/>
        <v>-1.3422152990170355E-2</v>
      </c>
      <c r="AA12" s="230">
        <f t="shared" si="42"/>
        <v>0.10873537151537205</v>
      </c>
      <c r="AB12" s="157"/>
      <c r="AC12" s="157"/>
      <c r="AD12" s="157"/>
      <c r="AE12" s="157"/>
      <c r="AI12" s="156"/>
      <c r="AJ12" s="156"/>
      <c r="AK12" s="156"/>
      <c r="AL12" s="215"/>
      <c r="AM12" s="215"/>
      <c r="AN12" s="215"/>
      <c r="AO12" s="215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>
        <f t="shared" ref="BJ12" si="44">BJ10/BF10-1</f>
        <v>2.7270887207483319</v>
      </c>
      <c r="BK12" s="230">
        <f t="shared" ref="BK12" si="45">BK10/BG10-1</f>
        <v>0.87123437684428651</v>
      </c>
      <c r="BL12" s="230">
        <f t="shared" ref="BL12" si="46">BL10/BH10-1</f>
        <v>0.23620620308482132</v>
      </c>
      <c r="BM12" s="230">
        <f t="shared" ref="BM12" si="47">BM10/BI10-1</f>
        <v>-0.11804803346655213</v>
      </c>
      <c r="BN12" s="230">
        <f t="shared" ref="BN12" si="48">BN10/BJ10-1</f>
        <v>-8.146570775614248E-2</v>
      </c>
      <c r="BO12" s="230">
        <f t="shared" ref="BO12" si="49">BO10/BK10-1</f>
        <v>-0.25469276474061664</v>
      </c>
      <c r="BP12" s="230">
        <f t="shared" ref="BP12" si="50">BP10/BL10-1</f>
        <v>-0.30775122101014829</v>
      </c>
      <c r="BQ12" s="230">
        <f t="shared" ref="BQ12" si="51">BQ10/BM10-1</f>
        <v>-0.28135713941960638</v>
      </c>
      <c r="BR12" s="230">
        <f t="shared" ref="BR12" si="52">BR10/BN10-1</f>
        <v>-0.34499640968731637</v>
      </c>
      <c r="BS12" s="230">
        <f t="shared" ref="BS12" si="53">BS10/BO10-1</f>
        <v>-1.4557046837862408E-2</v>
      </c>
      <c r="BT12" s="230">
        <f t="shared" ref="BT12" si="54">BT10/BP10-1</f>
        <v>0.29614940813950108</v>
      </c>
      <c r="BU12" s="230">
        <f t="shared" ref="BU12" si="55">BU10/BQ10-1</f>
        <v>0.44527573081322314</v>
      </c>
      <c r="BV12" s="230">
        <f t="shared" ref="BV12" si="56">BV10/BR10-1</f>
        <v>0.45944360602522849</v>
      </c>
      <c r="BW12" s="230">
        <f t="shared" ref="BW12" si="57">BW10/BS10-1</f>
        <v>0.26692813638413138</v>
      </c>
      <c r="BX12" s="230">
        <f t="shared" ref="BX12" si="58">BX10/BT10-1</f>
        <v>3.1592306861772501E-2</v>
      </c>
      <c r="BY12" s="230">
        <f t="shared" ref="BY12" si="59">BY10/BU10-1</f>
        <v>-0.12601335196628272</v>
      </c>
      <c r="BZ12" s="230">
        <f t="shared" ref="BZ12" si="60">BZ10/BV10-1</f>
        <v>-5.7285061516909819E-2</v>
      </c>
      <c r="CA12" s="230">
        <f t="shared" ref="CA12" si="61">CA10/BW10-1</f>
        <v>-8.5828828167221261E-2</v>
      </c>
      <c r="CB12" s="230">
        <f t="shared" ref="CB12" si="62">CB10/BX10-1</f>
        <v>-6.441911028521663E-2</v>
      </c>
      <c r="CC12" s="230">
        <f t="shared" ref="CC12" si="63">CC10/BY10-1</f>
        <v>1.4231607698767412E-2</v>
      </c>
      <c r="CD12" s="230">
        <f t="shared" ref="CD12" si="64">CD10/BZ10-1</f>
        <v>-1.9479242768237981E-2</v>
      </c>
      <c r="CE12" s="230">
        <f t="shared" ref="CE12" si="65">CE10/CA10-1</f>
        <v>-3.342897809782952E-2</v>
      </c>
      <c r="CF12" s="230">
        <f t="shared" ref="CF12" si="66">CF10/CB10-1</f>
        <v>-1.4304530084472078E-2</v>
      </c>
      <c r="CG12" s="230">
        <f t="shared" ref="CG12" si="67">CG10/CC10-1</f>
        <v>-2.5498309521668872E-2</v>
      </c>
      <c r="CH12" s="230">
        <f t="shared" ref="CH12" si="68">CH10/CD10-1</f>
        <v>-1.3422152990170355E-2</v>
      </c>
      <c r="CI12" s="230">
        <f t="shared" ref="CI12" si="69">CI10/CE10-1</f>
        <v>-2.1898867975995606E-2</v>
      </c>
      <c r="CJ12" s="230">
        <f t="shared" ref="CJ12" si="70">CJ10/CF10-1</f>
        <v>-2.010539862823324E-2</v>
      </c>
      <c r="CK12" s="230">
        <f t="shared" ref="CK12" si="71">CK10/CG10-1</f>
        <v>4.3257264971935605E-2</v>
      </c>
      <c r="CL12" s="230">
        <f t="shared" ref="CL12" si="72">CL10/CH10-1</f>
        <v>0.10873537151537205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09" customFormat="1" x14ac:dyDescent="0.2">
      <c r="A13" s="185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8"/>
      <c r="AB13" s="108"/>
      <c r="AC13" s="108"/>
      <c r="AD13" s="108"/>
      <c r="AE13" s="108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E13" s="117"/>
    </row>
    <row r="14" spans="1:110" s="109" customFormat="1" x14ac:dyDescent="0.2">
      <c r="A14" s="185" t="s">
        <v>529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>
        <f t="shared" ref="N14:AE14" si="73">+N36*10^7/N4</f>
        <v>8247823.9405854084</v>
      </c>
      <c r="O14" s="107">
        <f t="shared" si="73"/>
        <v>15970920.39016092</v>
      </c>
      <c r="P14" s="107">
        <f t="shared" si="73"/>
        <v>19129791.734816272</v>
      </c>
      <c r="Q14" s="107">
        <f t="shared" si="73"/>
        <v>20533758.479101181</v>
      </c>
      <c r="R14" s="107">
        <f t="shared" si="73"/>
        <v>17145759.533103615</v>
      </c>
      <c r="S14" s="107">
        <f t="shared" si="73"/>
        <v>15384275.402085358</v>
      </c>
      <c r="T14" s="107">
        <f t="shared" si="73"/>
        <v>14231368.186874304</v>
      </c>
      <c r="U14" s="107">
        <f t="shared" si="73"/>
        <v>19566792.331214774</v>
      </c>
      <c r="V14" s="107">
        <f t="shared" si="73"/>
        <v>11383904.971106695</v>
      </c>
      <c r="W14" s="107">
        <f t="shared" si="73"/>
        <v>7480003.9756731782</v>
      </c>
      <c r="X14" s="107">
        <f t="shared" si="73"/>
        <v>6390358.3190644793</v>
      </c>
      <c r="Y14" s="107">
        <f t="shared" si="73"/>
        <v>7567516.6732051782</v>
      </c>
      <c r="Z14" s="107">
        <f>+Z36*10^7/Z4</f>
        <v>7904444.4803986605</v>
      </c>
      <c r="AA14" s="108">
        <f t="shared" si="73"/>
        <v>5220864.0402258346</v>
      </c>
      <c r="AB14" s="108">
        <f t="shared" si="73"/>
        <v>4486587.5204085605</v>
      </c>
      <c r="AC14" s="108">
        <f t="shared" si="73"/>
        <v>3475834.6990074255</v>
      </c>
      <c r="AD14" s="108">
        <f t="shared" si="73"/>
        <v>2648322.0938901915</v>
      </c>
      <c r="AE14" s="108">
        <f t="shared" si="73"/>
        <v>2191527.3750514006</v>
      </c>
      <c r="AI14" s="107">
        <f t="shared" ref="AI14:BN14" si="74">+AI36*10^7/AI4</f>
        <v>6971935.951078211</v>
      </c>
      <c r="AJ14" s="107">
        <f t="shared" si="74"/>
        <v>5992969.0844068881</v>
      </c>
      <c r="AK14" s="107">
        <f t="shared" si="74"/>
        <v>8470466.0736602228</v>
      </c>
      <c r="AL14" s="107">
        <f t="shared" si="74"/>
        <v>14026760.175328741</v>
      </c>
      <c r="AM14" s="107">
        <f t="shared" si="74"/>
        <v>12759773.687798228</v>
      </c>
      <c r="AN14" s="107">
        <f t="shared" si="74"/>
        <v>15075226.658183554</v>
      </c>
      <c r="AO14" s="107">
        <f t="shared" si="74"/>
        <v>18306034.80404805</v>
      </c>
      <c r="AP14" s="107">
        <f t="shared" si="74"/>
        <v>17891185.493590444</v>
      </c>
      <c r="AQ14" s="107">
        <f t="shared" si="74"/>
        <v>25396690.093839571</v>
      </c>
      <c r="AR14" s="107">
        <f t="shared" si="74"/>
        <v>18242778.396939665</v>
      </c>
      <c r="AS14" s="107">
        <f t="shared" si="74"/>
        <v>19327226.932393745</v>
      </c>
      <c r="AT14" s="107">
        <f t="shared" si="74"/>
        <v>15921849.233009936</v>
      </c>
      <c r="AU14" s="107">
        <f t="shared" si="74"/>
        <v>18251878.040673256</v>
      </c>
      <c r="AV14" s="107">
        <f t="shared" si="74"/>
        <v>17673224.750086177</v>
      </c>
      <c r="AW14" s="107">
        <f t="shared" si="74"/>
        <v>21520010.364905648</v>
      </c>
      <c r="AX14" s="107">
        <f t="shared" si="74"/>
        <v>24244120.74629641</v>
      </c>
      <c r="AY14" s="107">
        <f t="shared" si="74"/>
        <v>19697642.868205048</v>
      </c>
      <c r="AZ14" s="107">
        <f t="shared" si="74"/>
        <v>14621445.805711074</v>
      </c>
      <c r="BA14" s="107">
        <f t="shared" si="74"/>
        <v>15259422.907919148</v>
      </c>
      <c r="BB14" s="107">
        <f t="shared" si="74"/>
        <v>18671339.104362123</v>
      </c>
      <c r="BC14" s="107">
        <f t="shared" si="74"/>
        <v>16631136.447641524</v>
      </c>
      <c r="BD14" s="107">
        <f t="shared" si="74"/>
        <v>14984215.905461514</v>
      </c>
      <c r="BE14" s="107">
        <f t="shared" si="74"/>
        <v>15152927.690687157</v>
      </c>
      <c r="BF14" s="107">
        <f t="shared" si="74"/>
        <v>15252797.706881054</v>
      </c>
      <c r="BG14" s="107">
        <f t="shared" si="74"/>
        <v>12320896.866032749</v>
      </c>
      <c r="BH14" s="107">
        <f t="shared" si="74"/>
        <v>13132444.746559862</v>
      </c>
      <c r="BI14" s="107">
        <f t="shared" si="74"/>
        <v>15385649.703952633</v>
      </c>
      <c r="BJ14" s="107">
        <f t="shared" si="74"/>
        <v>15959106.611296903</v>
      </c>
      <c r="BK14" s="107">
        <f t="shared" si="74"/>
        <v>16166985.633320156</v>
      </c>
      <c r="BL14" s="107">
        <f t="shared" si="74"/>
        <v>24713750.047296524</v>
      </c>
      <c r="BM14" s="107">
        <f t="shared" si="74"/>
        <v>19579193.113405433</v>
      </c>
      <c r="BN14" s="107">
        <f t="shared" si="74"/>
        <v>18797112.917684153</v>
      </c>
      <c r="BO14" s="107">
        <f t="shared" ref="BO14:CL14" si="75">+BO36*10^7/BO4</f>
        <v>28000874.202290408</v>
      </c>
      <c r="BP14" s="107">
        <f t="shared" si="75"/>
        <v>9836849.6846403442</v>
      </c>
      <c r="BQ14" s="107">
        <f t="shared" si="75"/>
        <v>11071468.176210172</v>
      </c>
      <c r="BR14" s="107">
        <f t="shared" si="75"/>
        <v>10596043.259414027</v>
      </c>
      <c r="BS14" s="107">
        <f t="shared" si="75"/>
        <v>10256849.325650018</v>
      </c>
      <c r="BT14" s="107">
        <f t="shared" si="75"/>
        <v>7281748.6934572132</v>
      </c>
      <c r="BU14" s="107">
        <f t="shared" si="75"/>
        <v>7286147.4644195149</v>
      </c>
      <c r="BV14" s="107">
        <f t="shared" si="75"/>
        <v>6310814.8783467785</v>
      </c>
      <c r="BW14" s="107">
        <f t="shared" si="75"/>
        <v>5460639.7753343508</v>
      </c>
      <c r="BX14" s="107">
        <f t="shared" si="75"/>
        <v>5529358.5624181842</v>
      </c>
      <c r="BY14" s="107">
        <f t="shared" si="75"/>
        <v>6690755.7370231757</v>
      </c>
      <c r="BZ14" s="107">
        <f t="shared" si="75"/>
        <v>7815077.6721880613</v>
      </c>
      <c r="CA14" s="107">
        <f t="shared" si="75"/>
        <v>7254823.7807048773</v>
      </c>
      <c r="CB14" s="107">
        <f t="shared" si="75"/>
        <v>7566557.9858786948</v>
      </c>
      <c r="CC14" s="107">
        <f t="shared" si="75"/>
        <v>7992632.9854465351</v>
      </c>
      <c r="CD14" s="107">
        <f t="shared" si="75"/>
        <v>7654948.2595820939</v>
      </c>
      <c r="CE14" s="107">
        <f t="shared" si="75"/>
        <v>7742749.5998038677</v>
      </c>
      <c r="CF14" s="107">
        <f t="shared" si="75"/>
        <v>6431362.9515192769</v>
      </c>
      <c r="CG14" s="107">
        <f t="shared" si="75"/>
        <v>6760757.7827203227</v>
      </c>
      <c r="CH14" s="107">
        <f t="shared" si="75"/>
        <v>6708617.0654222136</v>
      </c>
      <c r="CI14" s="107">
        <f t="shared" si="75"/>
        <v>8405403.4564815033</v>
      </c>
      <c r="CJ14" s="107">
        <f t="shared" si="75"/>
        <v>4985422.1348088952</v>
      </c>
      <c r="CK14" s="107">
        <f t="shared" si="75"/>
        <v>4067782.8301306064</v>
      </c>
      <c r="CL14" s="107">
        <f t="shared" si="75"/>
        <v>5173314.5286242105</v>
      </c>
      <c r="CM14" s="108">
        <f>+AVERAGE(CI14:CL14)*0.91</f>
        <v>5148762.4711352866</v>
      </c>
      <c r="CN14" s="108">
        <f t="shared" ref="CN14:CP14" si="76">+AVERAGE(CJ14:CM14)*0.91</f>
        <v>4407876.6469690222</v>
      </c>
      <c r="CO14" s="108">
        <f t="shared" si="76"/>
        <v>4276485.0484854514</v>
      </c>
      <c r="CP14" s="108">
        <f t="shared" si="76"/>
        <v>4323964.8031611787</v>
      </c>
      <c r="CQ14" s="108">
        <f>+AVERAGE(CM14:CP14)*0.85</f>
        <v>3858381.4060720741</v>
      </c>
      <c r="CR14" s="108">
        <f t="shared" ref="CR14:CT14" si="77">+AVERAGE(CN14:CQ14)*0.85</f>
        <v>3584175.4297461417</v>
      </c>
      <c r="CS14" s="108">
        <f t="shared" si="77"/>
        <v>3409138.9210862797</v>
      </c>
      <c r="CT14" s="108">
        <f t="shared" si="77"/>
        <v>3224827.8690139554</v>
      </c>
      <c r="CU14" s="108">
        <f>+AVERAGE(CQ14:CT14)*0.84</f>
        <v>2956069.9614428747</v>
      </c>
      <c r="CV14" s="108">
        <f t="shared" ref="CV14:CX14" si="78">+AVERAGE(CR14:CU14)*0.84</f>
        <v>2766584.558070743</v>
      </c>
      <c r="CW14" s="108">
        <f t="shared" si="78"/>
        <v>2594890.4750189092</v>
      </c>
      <c r="CX14" s="108">
        <f t="shared" si="78"/>
        <v>2423898.3013447612</v>
      </c>
      <c r="CY14" s="108">
        <f t="shared" ref="CY14:DB14" si="79">+AVERAGE(CU14:CX14)*0.89</f>
        <v>2389971.1333326967</v>
      </c>
      <c r="CZ14" s="108">
        <f t="shared" si="79"/>
        <v>2264014.1440781825</v>
      </c>
      <c r="DA14" s="108">
        <f t="shared" si="79"/>
        <v>2152192.2269648374</v>
      </c>
      <c r="DB14" s="108">
        <f t="shared" si="79"/>
        <v>2053691.866772806</v>
      </c>
      <c r="DE14" s="117"/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554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>
        <v>10586.41</v>
      </c>
      <c r="AJ16" s="156">
        <v>12481.43</v>
      </c>
      <c r="AK16" s="156">
        <v>10630.09</v>
      </c>
      <c r="AL16" s="156">
        <v>11067.79</v>
      </c>
      <c r="AM16" s="156">
        <v>9104.5</v>
      </c>
      <c r="AN16" s="156">
        <v>8868.4500000000007</v>
      </c>
      <c r="AO16" s="156">
        <v>7769.67</v>
      </c>
      <c r="AP16" s="156">
        <v>8545.49</v>
      </c>
      <c r="AQ16" s="156">
        <v>7704.76</v>
      </c>
      <c r="AR16" s="156">
        <v>8752.08</v>
      </c>
      <c r="AS16" s="156">
        <v>9060.33</v>
      </c>
      <c r="AT16" s="156">
        <v>10785.79</v>
      </c>
      <c r="AU16" s="156">
        <v>9324.2000000000007</v>
      </c>
      <c r="AV16" s="156">
        <v>10693.69</v>
      </c>
      <c r="AW16" s="156">
        <v>11055.27</v>
      </c>
      <c r="AX16" s="156">
        <v>14147.98</v>
      </c>
      <c r="AY16" s="156">
        <v>11434.91</v>
      </c>
      <c r="AZ16" s="156">
        <v>11365.86</v>
      </c>
      <c r="BA16" s="156">
        <v>11207.2</v>
      </c>
      <c r="BB16" s="156">
        <v>15080.56</v>
      </c>
      <c r="BC16" s="156">
        <v>10366.19</v>
      </c>
      <c r="BD16" s="156">
        <v>13310.37</v>
      </c>
      <c r="BE16" s="156">
        <v>15962.39</v>
      </c>
      <c r="BF16" s="156">
        <v>19173.46</v>
      </c>
      <c r="BG16" s="156">
        <v>16674.990000000002</v>
      </c>
      <c r="BH16" s="156">
        <v>17758.689999999999</v>
      </c>
      <c r="BI16" s="156">
        <v>16207.67</v>
      </c>
      <c r="BJ16" s="156">
        <v>18561.41</v>
      </c>
      <c r="BK16" s="156">
        <v>13351.91</v>
      </c>
      <c r="BL16" s="156">
        <v>10000.48</v>
      </c>
      <c r="BM16" s="156">
        <v>10842.91</v>
      </c>
      <c r="BN16" s="156">
        <v>9732.8700000000008</v>
      </c>
      <c r="BO16" s="156">
        <v>2686.87</v>
      </c>
      <c r="BP16" s="156">
        <v>5594.6</v>
      </c>
      <c r="BQ16" s="156">
        <v>9635.7800000000007</v>
      </c>
      <c r="BR16" s="156">
        <v>13480.42</v>
      </c>
      <c r="BS16" s="156">
        <v>6576.61</v>
      </c>
      <c r="BT16" s="156">
        <v>10996.02</v>
      </c>
      <c r="BU16" s="156">
        <v>12352.78</v>
      </c>
      <c r="BV16" s="156">
        <v>17338.27</v>
      </c>
      <c r="BW16" s="156">
        <v>14874.44</v>
      </c>
      <c r="BX16" s="156">
        <v>14946.78</v>
      </c>
      <c r="BY16" s="156">
        <v>15793.98</v>
      </c>
      <c r="BZ16" s="156">
        <v>20142.13</v>
      </c>
      <c r="CA16" s="156">
        <v>15833</v>
      </c>
      <c r="CB16" s="156">
        <v>18542</v>
      </c>
      <c r="CC16" s="156">
        <v>18669</v>
      </c>
      <c r="CD16" s="156">
        <v>20260</v>
      </c>
      <c r="CE16" s="156">
        <v>16862</v>
      </c>
      <c r="CF16" s="156">
        <v>12055</v>
      </c>
      <c r="CG16" s="156">
        <v>17040</v>
      </c>
      <c r="CH16" s="156">
        <v>19999</v>
      </c>
      <c r="CI16" s="156">
        <v>15682</v>
      </c>
      <c r="CJ16" s="156">
        <v>12955</v>
      </c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09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09" s="158" customFormat="1" x14ac:dyDescent="0.2">
      <c r="A18" s="155" t="s">
        <v>530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225">
        <f t="shared" ref="O18:AE18" si="80">+O14/N14-1</f>
        <v>0.93637988701142749</v>
      </c>
      <c r="P18" s="225">
        <f t="shared" si="80"/>
        <v>0.19778893560833311</v>
      </c>
      <c r="Q18" s="225">
        <f t="shared" si="80"/>
        <v>7.3391637700356505E-2</v>
      </c>
      <c r="R18" s="225">
        <f t="shared" si="80"/>
        <v>-0.16499653239058976</v>
      </c>
      <c r="S18" s="225">
        <f t="shared" si="80"/>
        <v>-0.10273584717068551</v>
      </c>
      <c r="T18" s="225">
        <f t="shared" si="80"/>
        <v>-7.4940625091434399E-2</v>
      </c>
      <c r="U18" s="225">
        <f t="shared" si="80"/>
        <v>0.37490591728639067</v>
      </c>
      <c r="V18" s="225">
        <f t="shared" si="80"/>
        <v>-0.41820280103111096</v>
      </c>
      <c r="W18" s="225">
        <f t="shared" si="80"/>
        <v>-0.34293162191198401</v>
      </c>
      <c r="X18" s="225">
        <f t="shared" si="80"/>
        <v>-0.14567447559553393</v>
      </c>
      <c r="Y18" s="225">
        <f t="shared" si="80"/>
        <v>0.18420850527721733</v>
      </c>
      <c r="Z18" s="225">
        <f t="shared" si="80"/>
        <v>4.452290252447888E-2</v>
      </c>
      <c r="AA18" s="226">
        <f t="shared" si="80"/>
        <v>-0.33950272493247746</v>
      </c>
      <c r="AB18" s="226">
        <f t="shared" si="80"/>
        <v>-0.14064272008613965</v>
      </c>
      <c r="AC18" s="226">
        <f t="shared" si="80"/>
        <v>-0.22528320617917941</v>
      </c>
      <c r="AD18" s="226">
        <f t="shared" si="80"/>
        <v>-0.23807593765996471</v>
      </c>
      <c r="AE18" s="226">
        <f t="shared" si="80"/>
        <v>-0.17248457802494588</v>
      </c>
      <c r="AI18" s="156"/>
      <c r="AJ18" s="156"/>
      <c r="AK18" s="156"/>
      <c r="AL18" s="225"/>
      <c r="AM18" s="225">
        <f t="shared" ref="AM18:BR18" si="81">+AM14/AI14-1</f>
        <v>0.83016220707319133</v>
      </c>
      <c r="AN18" s="225">
        <f t="shared" si="81"/>
        <v>1.5154854707006251</v>
      </c>
      <c r="AO18" s="225">
        <f t="shared" si="81"/>
        <v>1.1611602767612199</v>
      </c>
      <c r="AP18" s="225">
        <f t="shared" si="81"/>
        <v>0.27550377064681886</v>
      </c>
      <c r="AQ18" s="225">
        <f t="shared" si="81"/>
        <v>0.99037151561125492</v>
      </c>
      <c r="AR18" s="225">
        <f t="shared" si="81"/>
        <v>0.21011635914851157</v>
      </c>
      <c r="AS18" s="225">
        <f t="shared" si="81"/>
        <v>5.5784452464816559E-2</v>
      </c>
      <c r="AT18" s="225">
        <f t="shared" si="81"/>
        <v>-0.11007298880703165</v>
      </c>
      <c r="AU18" s="225">
        <f t="shared" si="81"/>
        <v>-0.28132847338635747</v>
      </c>
      <c r="AV18" s="225">
        <f t="shared" si="81"/>
        <v>-3.1220773199165386E-2</v>
      </c>
      <c r="AW18" s="225">
        <f t="shared" si="81"/>
        <v>0.11345566749861313</v>
      </c>
      <c r="AX18" s="225">
        <f t="shared" si="81"/>
        <v>0.52269503318950816</v>
      </c>
      <c r="AY18" s="225">
        <f t="shared" si="81"/>
        <v>7.9211839149373464E-2</v>
      </c>
      <c r="AZ18" s="225">
        <f t="shared" si="81"/>
        <v>-0.17267810416773099</v>
      </c>
      <c r="BA18" s="225">
        <f t="shared" si="81"/>
        <v>-0.29091935137708513</v>
      </c>
      <c r="BB18" s="225">
        <f t="shared" si="81"/>
        <v>-0.22986115686565367</v>
      </c>
      <c r="BC18" s="225">
        <f t="shared" si="81"/>
        <v>-0.15567885158042571</v>
      </c>
      <c r="BD18" s="225">
        <f t="shared" si="81"/>
        <v>2.4810822716912373E-2</v>
      </c>
      <c r="BE18" s="225">
        <f t="shared" si="81"/>
        <v>-6.9789806517992492E-3</v>
      </c>
      <c r="BF18" s="225">
        <f t="shared" si="81"/>
        <v>-0.18309031710973567</v>
      </c>
      <c r="BG18" s="225">
        <f t="shared" si="81"/>
        <v>-0.25916687023633989</v>
      </c>
      <c r="BH18" s="225">
        <f t="shared" si="81"/>
        <v>-0.12358145201489723</v>
      </c>
      <c r="BI18" s="225">
        <f t="shared" si="81"/>
        <v>1.5358221065656208E-2</v>
      </c>
      <c r="BJ18" s="225">
        <f t="shared" si="81"/>
        <v>4.6306842717595886E-2</v>
      </c>
      <c r="BK18" s="225">
        <f t="shared" si="81"/>
        <v>0.31215980533776055</v>
      </c>
      <c r="BL18" s="225">
        <f t="shared" si="81"/>
        <v>0.88188494406347817</v>
      </c>
      <c r="BM18" s="225">
        <f t="shared" si="81"/>
        <v>0.27256199706506146</v>
      </c>
      <c r="BN18" s="225">
        <f t="shared" si="81"/>
        <v>0.17782989834646012</v>
      </c>
      <c r="BO18" s="225">
        <f t="shared" si="81"/>
        <v>0.73197866549597279</v>
      </c>
      <c r="BP18" s="225">
        <f t="shared" si="81"/>
        <v>-0.60196855330272259</v>
      </c>
      <c r="BQ18" s="225">
        <f t="shared" si="81"/>
        <v>-0.43452888420464131</v>
      </c>
      <c r="BR18" s="225">
        <f t="shared" si="81"/>
        <v>-0.43629411038727306</v>
      </c>
      <c r="BS18" s="225">
        <f t="shared" ref="BS18:CX18" si="82">+BS14/BO14-1</f>
        <v>-0.63369538923856061</v>
      </c>
      <c r="BT18" s="225">
        <f t="shared" si="82"/>
        <v>-0.25974789420364619</v>
      </c>
      <c r="BU18" s="225">
        <f t="shared" si="82"/>
        <v>-0.34189871221635892</v>
      </c>
      <c r="BV18" s="225">
        <f t="shared" si="82"/>
        <v>-0.40441778842871823</v>
      </c>
      <c r="BW18" s="225">
        <f t="shared" si="82"/>
        <v>-0.46761041310429041</v>
      </c>
      <c r="BX18" s="225">
        <f t="shared" si="82"/>
        <v>-0.24065512348889273</v>
      </c>
      <c r="BY18" s="225">
        <f t="shared" si="82"/>
        <v>-8.1715574698950189E-2</v>
      </c>
      <c r="BZ18" s="225">
        <f t="shared" si="82"/>
        <v>0.23836268736112087</v>
      </c>
      <c r="CA18" s="225">
        <f t="shared" si="82"/>
        <v>0.32856662940390891</v>
      </c>
      <c r="CB18" s="225">
        <f t="shared" si="82"/>
        <v>0.3684332279166882</v>
      </c>
      <c r="CC18" s="225">
        <f t="shared" si="82"/>
        <v>0.19457850496909423</v>
      </c>
      <c r="CD18" s="225">
        <f t="shared" si="82"/>
        <v>-2.0489804365710684E-2</v>
      </c>
      <c r="CE18" s="225">
        <f t="shared" si="82"/>
        <v>6.7255364685313346E-2</v>
      </c>
      <c r="CF18" s="225">
        <f t="shared" si="82"/>
        <v>-0.15002793033212825</v>
      </c>
      <c r="CG18" s="225">
        <f t="shared" si="82"/>
        <v>-0.15412633170687118</v>
      </c>
      <c r="CH18" s="225">
        <f t="shared" si="82"/>
        <v>-0.12362346054727524</v>
      </c>
      <c r="CI18" s="225">
        <f t="shared" si="82"/>
        <v>8.5583790116940062E-2</v>
      </c>
      <c r="CJ18" s="225">
        <f t="shared" si="82"/>
        <v>-0.22482649908116414</v>
      </c>
      <c r="CK18" s="225">
        <f t="shared" si="82"/>
        <v>-0.39832442444138938</v>
      </c>
      <c r="CL18" s="225">
        <f t="shared" si="82"/>
        <v>-0.22885529488801981</v>
      </c>
      <c r="CM18" s="226">
        <f t="shared" si="82"/>
        <v>-0.38744612346180518</v>
      </c>
      <c r="CN18" s="226">
        <f t="shared" si="82"/>
        <v>-0.11584685754238777</v>
      </c>
      <c r="CO18" s="226">
        <f t="shared" si="82"/>
        <v>5.1306135816533649E-2</v>
      </c>
      <c r="CP18" s="226">
        <f t="shared" si="82"/>
        <v>-0.16417902309313248</v>
      </c>
      <c r="CQ18" s="226">
        <f t="shared" si="82"/>
        <v>-0.25061965322682433</v>
      </c>
      <c r="CR18" s="226">
        <f t="shared" si="82"/>
        <v>-0.18687029678774703</v>
      </c>
      <c r="CS18" s="226">
        <f t="shared" si="82"/>
        <v>-0.20281752831249789</v>
      </c>
      <c r="CT18" s="226">
        <f t="shared" si="82"/>
        <v>-0.25419654973686712</v>
      </c>
      <c r="CU18" s="226">
        <f t="shared" si="82"/>
        <v>-0.23385750387693638</v>
      </c>
      <c r="CV18" s="226">
        <f t="shared" si="82"/>
        <v>-0.22811128743586828</v>
      </c>
      <c r="CW18" s="226">
        <f t="shared" si="82"/>
        <v>-0.23884284709873904</v>
      </c>
      <c r="CX18" s="226">
        <f t="shared" si="82"/>
        <v>-0.24836350968217469</v>
      </c>
      <c r="CY18" s="226">
        <f t="shared" ref="CY18:DB18" si="83">+CY14/CU14-1</f>
        <v>-0.191503866787328</v>
      </c>
      <c r="CZ18" s="226">
        <f t="shared" si="83"/>
        <v>-0.18165734805627054</v>
      </c>
      <c r="DA18" s="226">
        <f t="shared" si="83"/>
        <v>-0.17060382791333262</v>
      </c>
      <c r="DB18" s="226">
        <f t="shared" si="83"/>
        <v>-0.15273183465105256</v>
      </c>
      <c r="DE18" s="159"/>
    </row>
    <row r="19" spans="1:109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09" s="109" customFormat="1" x14ac:dyDescent="0.2">
      <c r="A20" s="185" t="s">
        <v>549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221">
        <f t="shared" ref="N20:Z20" si="84">+SUM(N21:N22)</f>
        <v>746698</v>
      </c>
      <c r="O20" s="221">
        <f t="shared" si="84"/>
        <v>864172</v>
      </c>
      <c r="P20" s="221">
        <f t="shared" si="84"/>
        <v>928688</v>
      </c>
      <c r="Q20" s="221">
        <f t="shared" si="84"/>
        <v>1065656</v>
      </c>
      <c r="R20" s="221">
        <f t="shared" si="84"/>
        <v>1204815</v>
      </c>
      <c r="S20" s="221">
        <f t="shared" si="84"/>
        <v>1247819</v>
      </c>
      <c r="T20" s="221">
        <f t="shared" si="84"/>
        <v>1144221</v>
      </c>
      <c r="U20" s="221">
        <f t="shared" si="84"/>
        <v>1034061</v>
      </c>
      <c r="V20" s="221">
        <f t="shared" si="84"/>
        <v>852499</v>
      </c>
      <c r="W20" s="221">
        <f t="shared" si="84"/>
        <v>724031</v>
      </c>
      <c r="X20" s="221">
        <f t="shared" si="84"/>
        <v>714142</v>
      </c>
      <c r="Y20" s="221">
        <f t="shared" si="84"/>
        <v>833036</v>
      </c>
      <c r="Z20" s="221">
        <f t="shared" si="84"/>
        <v>829752</v>
      </c>
      <c r="AA20" s="216">
        <f>+SUM(CI20:CL20)</f>
        <v>660266</v>
      </c>
      <c r="AB20" s="216">
        <f>+SUM(CM20:CP20)</f>
        <v>0</v>
      </c>
      <c r="AC20" s="216">
        <f>+SUM(CQ20:CT20)</f>
        <v>0</v>
      </c>
      <c r="AD20" s="216">
        <f>+SUM(CU20:CX20)</f>
        <v>0</v>
      </c>
      <c r="AE20" s="216">
        <f>+SUM(CY20:DB20)</f>
        <v>0</v>
      </c>
      <c r="AI20" s="221">
        <f>+SUM(AI21:AI22)</f>
        <v>169210</v>
      </c>
      <c r="AJ20" s="221">
        <f t="shared" ref="AJ20:CJ20" si="85">+SUM(AJ21:AJ22)</f>
        <v>162191</v>
      </c>
      <c r="AK20" s="221">
        <f t="shared" si="85"/>
        <v>183486</v>
      </c>
      <c r="AL20" s="221">
        <f t="shared" si="85"/>
        <v>231811</v>
      </c>
      <c r="AM20" s="221">
        <f t="shared" si="85"/>
        <v>185339</v>
      </c>
      <c r="AN20" s="221">
        <f t="shared" si="85"/>
        <v>204575</v>
      </c>
      <c r="AO20" s="221">
        <f t="shared" si="85"/>
        <v>228529</v>
      </c>
      <c r="AP20" s="221">
        <f t="shared" si="85"/>
        <v>245729</v>
      </c>
      <c r="AQ20" s="221">
        <f t="shared" si="85"/>
        <v>230752</v>
      </c>
      <c r="AR20" s="221">
        <f t="shared" si="85"/>
        <v>214756</v>
      </c>
      <c r="AS20" s="221">
        <f t="shared" si="85"/>
        <v>233712</v>
      </c>
      <c r="AT20" s="221">
        <f t="shared" si="85"/>
        <v>249468</v>
      </c>
      <c r="AU20" s="221">
        <f t="shared" si="85"/>
        <v>229357</v>
      </c>
      <c r="AV20" s="221">
        <f t="shared" si="85"/>
        <v>226945</v>
      </c>
      <c r="AW20" s="221">
        <f t="shared" si="85"/>
        <v>288114</v>
      </c>
      <c r="AX20" s="221">
        <f t="shared" si="85"/>
        <v>321240</v>
      </c>
      <c r="AY20" s="221">
        <f t="shared" si="85"/>
        <v>267079</v>
      </c>
      <c r="AZ20" s="221">
        <f t="shared" si="85"/>
        <v>281694</v>
      </c>
      <c r="BA20" s="221">
        <f t="shared" si="85"/>
        <v>301533</v>
      </c>
      <c r="BB20" s="221">
        <f t="shared" si="85"/>
        <v>354509</v>
      </c>
      <c r="BC20" s="221">
        <f t="shared" si="85"/>
        <v>275939</v>
      </c>
      <c r="BD20" s="221">
        <f t="shared" si="85"/>
        <v>302900</v>
      </c>
      <c r="BE20" s="221">
        <f t="shared" si="85"/>
        <v>313514</v>
      </c>
      <c r="BF20" s="221">
        <f t="shared" si="85"/>
        <v>355466</v>
      </c>
      <c r="BG20" s="221">
        <f t="shared" si="85"/>
        <v>277070</v>
      </c>
      <c r="BH20" s="221">
        <f t="shared" si="85"/>
        <v>260539</v>
      </c>
      <c r="BI20" s="221">
        <f t="shared" si="85"/>
        <v>286154</v>
      </c>
      <c r="BJ20" s="221">
        <f t="shared" si="85"/>
        <v>320458</v>
      </c>
      <c r="BK20" s="221">
        <f t="shared" si="85"/>
        <v>247165</v>
      </c>
      <c r="BL20" s="221">
        <f t="shared" si="85"/>
        <v>263442</v>
      </c>
      <c r="BM20" s="221">
        <f t="shared" si="85"/>
        <v>286606</v>
      </c>
      <c r="BN20" s="221">
        <f t="shared" si="85"/>
        <v>236848</v>
      </c>
      <c r="BO20" s="221">
        <f t="shared" si="85"/>
        <v>139492</v>
      </c>
      <c r="BP20" s="221">
        <f t="shared" si="85"/>
        <v>204936</v>
      </c>
      <c r="BQ20" s="221">
        <f t="shared" si="85"/>
        <v>248127</v>
      </c>
      <c r="BR20" s="221">
        <f t="shared" si="85"/>
        <v>259944</v>
      </c>
      <c r="BS20" s="221">
        <f t="shared" si="85"/>
        <v>221678</v>
      </c>
      <c r="BT20" s="221">
        <f t="shared" si="85"/>
        <v>170961</v>
      </c>
      <c r="BU20" s="221">
        <f t="shared" si="85"/>
        <v>163236</v>
      </c>
      <c r="BV20" s="221">
        <f t="shared" si="85"/>
        <v>168156</v>
      </c>
      <c r="BW20" s="221">
        <f t="shared" si="85"/>
        <v>161412</v>
      </c>
      <c r="BX20" s="221">
        <f t="shared" si="85"/>
        <v>178020</v>
      </c>
      <c r="BY20" s="221">
        <f t="shared" si="85"/>
        <v>177172</v>
      </c>
      <c r="BZ20" s="221">
        <f t="shared" si="85"/>
        <v>197538</v>
      </c>
      <c r="CA20" s="221">
        <f t="shared" si="85"/>
        <v>195247</v>
      </c>
      <c r="CB20" s="221">
        <f t="shared" si="85"/>
        <v>203378</v>
      </c>
      <c r="CC20" s="221">
        <f t="shared" si="85"/>
        <v>210183</v>
      </c>
      <c r="CD20" s="221">
        <f t="shared" si="85"/>
        <v>224228</v>
      </c>
      <c r="CE20" s="221">
        <f t="shared" si="85"/>
        <v>208935</v>
      </c>
      <c r="CF20" s="221">
        <f t="shared" si="85"/>
        <v>190411</v>
      </c>
      <c r="CG20" s="221">
        <f t="shared" si="85"/>
        <v>210761</v>
      </c>
      <c r="CH20" s="221">
        <f t="shared" si="85"/>
        <v>219645</v>
      </c>
      <c r="CI20" s="221">
        <f t="shared" si="85"/>
        <v>181706</v>
      </c>
      <c r="CJ20" s="221">
        <f t="shared" si="85"/>
        <v>151660</v>
      </c>
      <c r="CK20" s="221">
        <f>+SUM(CK21:CK22)</f>
        <v>138800</v>
      </c>
      <c r="CL20" s="221">
        <f>+SUM(CL21:CL22)</f>
        <v>188100</v>
      </c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E20" s="117"/>
    </row>
    <row r="21" spans="1:109" s="217" customFormat="1" x14ac:dyDescent="0.2">
      <c r="A21" s="214" t="s">
        <v>550</v>
      </c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>
        <f>+SUM(AI21:AL21)</f>
        <v>372062</v>
      </c>
      <c r="O21" s="215">
        <f>+SUM(AM21:AP21)</f>
        <v>429861</v>
      </c>
      <c r="P21" s="215">
        <f>+SUM(AQ21:AT21)</f>
        <v>466479</v>
      </c>
      <c r="Q21" s="215">
        <f>+SUM(AU21:AX21)</f>
        <v>544085</v>
      </c>
      <c r="R21" s="215">
        <f>+SUM(AY21:BB21)</f>
        <v>600806</v>
      </c>
      <c r="S21" s="215">
        <f>+SUM(BC21:BF21)</f>
        <v>633510</v>
      </c>
      <c r="T21" s="215">
        <f>+SUM(BG21:BJ21)</f>
        <v>565306</v>
      </c>
      <c r="U21" s="215">
        <f>+SUM(BK21:BN21)</f>
        <v>525402</v>
      </c>
      <c r="V21" s="215">
        <f>+SUM(BO21:BR21)</f>
        <v>412911</v>
      </c>
      <c r="W21" s="215">
        <f>+SUM(BS21:BV21)</f>
        <v>347650</v>
      </c>
      <c r="X21" s="215">
        <f>+SUM(BW21:BZ21)</f>
        <v>359480</v>
      </c>
      <c r="Y21" s="215">
        <f>+SUM(CA21:CD21)</f>
        <v>401303</v>
      </c>
      <c r="Z21" s="215">
        <f>+SUM(CE21:CH21)</f>
        <v>400898</v>
      </c>
      <c r="AA21" s="216"/>
      <c r="AB21" s="216"/>
      <c r="AC21" s="216"/>
      <c r="AD21" s="216"/>
      <c r="AE21" s="216"/>
      <c r="AI21" s="215">
        <v>83452</v>
      </c>
      <c r="AJ21" s="215">
        <v>77442</v>
      </c>
      <c r="AK21" s="215">
        <v>94828</v>
      </c>
      <c r="AL21" s="215">
        <v>116340</v>
      </c>
      <c r="AM21" s="215">
        <v>90620</v>
      </c>
      <c r="AN21" s="215">
        <v>101931</v>
      </c>
      <c r="AO21" s="215">
        <v>116357</v>
      </c>
      <c r="AP21" s="215">
        <v>120953</v>
      </c>
      <c r="AQ21" s="215">
        <v>115156</v>
      </c>
      <c r="AR21" s="215">
        <v>103975</v>
      </c>
      <c r="AS21" s="215">
        <v>122187</v>
      </c>
      <c r="AT21" s="215">
        <v>125161</v>
      </c>
      <c r="AU21" s="215">
        <v>114452</v>
      </c>
      <c r="AV21" s="215">
        <v>116745</v>
      </c>
      <c r="AW21" s="215">
        <v>150461</v>
      </c>
      <c r="AX21" s="215">
        <v>162427</v>
      </c>
      <c r="AY21" s="215">
        <v>134326</v>
      </c>
      <c r="AZ21" s="215">
        <v>139235</v>
      </c>
      <c r="BA21" s="215">
        <v>152245</v>
      </c>
      <c r="BB21" s="215">
        <v>175000</v>
      </c>
      <c r="BC21" s="215">
        <v>138476</v>
      </c>
      <c r="BD21" s="215">
        <v>153210</v>
      </c>
      <c r="BE21" s="215">
        <v>159067</v>
      </c>
      <c r="BF21" s="215">
        <v>182757</v>
      </c>
      <c r="BG21" s="215">
        <v>131560</v>
      </c>
      <c r="BH21" s="215">
        <v>130652</v>
      </c>
      <c r="BI21" s="215">
        <v>141552</v>
      </c>
      <c r="BJ21" s="215">
        <v>161542</v>
      </c>
      <c r="BK21" s="215">
        <v>118550</v>
      </c>
      <c r="BL21" s="215">
        <v>134489</v>
      </c>
      <c r="BM21" s="215">
        <v>145384</v>
      </c>
      <c r="BN21" s="215">
        <v>126979</v>
      </c>
      <c r="BO21" s="215">
        <v>65425</v>
      </c>
      <c r="BP21" s="215">
        <v>91367</v>
      </c>
      <c r="BQ21" s="215">
        <v>119658</v>
      </c>
      <c r="BR21" s="215">
        <v>136461</v>
      </c>
      <c r="BS21" s="215">
        <v>97141</v>
      </c>
      <c r="BT21" s="215">
        <v>78251</v>
      </c>
      <c r="BU21" s="215">
        <v>83110</v>
      </c>
      <c r="BV21" s="215">
        <v>89148</v>
      </c>
      <c r="BW21" s="215">
        <v>82587</v>
      </c>
      <c r="BX21" s="215">
        <v>89899</v>
      </c>
      <c r="BY21" s="215">
        <v>92345</v>
      </c>
      <c r="BZ21" s="215">
        <v>94649</v>
      </c>
      <c r="CA21" s="215">
        <v>93253</v>
      </c>
      <c r="CB21" s="215">
        <v>96817</v>
      </c>
      <c r="CC21" s="215">
        <v>101043</v>
      </c>
      <c r="CD21" s="215">
        <v>110190</v>
      </c>
      <c r="CE21" s="215">
        <v>97755</v>
      </c>
      <c r="CF21" s="215">
        <v>87303</v>
      </c>
      <c r="CG21" s="215">
        <v>104427</v>
      </c>
      <c r="CH21" s="215">
        <v>111413</v>
      </c>
      <c r="CI21" s="215">
        <v>87286</v>
      </c>
      <c r="CJ21" s="215">
        <v>66165</v>
      </c>
      <c r="CK21" s="215">
        <v>59200</v>
      </c>
      <c r="CL21" s="215">
        <v>95300</v>
      </c>
      <c r="CM21" s="216"/>
      <c r="CN21" s="216"/>
      <c r="CO21" s="216"/>
      <c r="CP21" s="216"/>
      <c r="CQ21" s="216"/>
      <c r="CR21" s="216"/>
      <c r="CS21" s="216"/>
      <c r="CT21" s="216"/>
      <c r="CU21" s="216"/>
      <c r="CV21" s="216"/>
      <c r="CW21" s="216"/>
      <c r="CX21" s="216"/>
      <c r="CY21" s="216"/>
      <c r="CZ21" s="216"/>
      <c r="DA21" s="216"/>
      <c r="DB21" s="216"/>
      <c r="DE21" s="218"/>
    </row>
    <row r="22" spans="1:109" s="217" customFormat="1" x14ac:dyDescent="0.2">
      <c r="A22" s="214" t="s">
        <v>551</v>
      </c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>
        <f>+SUM(AI22:AL22)</f>
        <v>374636</v>
      </c>
      <c r="O22" s="215">
        <f>+SUM(AM22:AP22)</f>
        <v>434311</v>
      </c>
      <c r="P22" s="215">
        <f>+SUM(AQ22:AT22)</f>
        <v>462209</v>
      </c>
      <c r="Q22" s="215">
        <f>+SUM(AU22:AX22)</f>
        <v>521571</v>
      </c>
      <c r="R22" s="215">
        <f>+SUM(AY22:BB22)</f>
        <v>604009</v>
      </c>
      <c r="S22" s="215">
        <f>+SUM(BC22:BF22)</f>
        <v>614309</v>
      </c>
      <c r="T22" s="215">
        <f>+SUM(BG22:BJ22)</f>
        <v>578915</v>
      </c>
      <c r="U22" s="215">
        <f>+SUM(BK22:BN22)</f>
        <v>508659</v>
      </c>
      <c r="V22" s="215">
        <f>+SUM(BO22:BR22)</f>
        <v>439588</v>
      </c>
      <c r="W22" s="215">
        <f>+SUM(BS22:BV22)</f>
        <v>376381</v>
      </c>
      <c r="X22" s="215">
        <f>+SUM(BW22:BZ22)</f>
        <v>354662</v>
      </c>
      <c r="Y22" s="215">
        <f>+SUM(CA22:CD22)</f>
        <v>431733</v>
      </c>
      <c r="Z22" s="215">
        <f>+SUM(CE22:CH22)</f>
        <v>428854</v>
      </c>
      <c r="AA22" s="216"/>
      <c r="AB22" s="216"/>
      <c r="AC22" s="216"/>
      <c r="AD22" s="216"/>
      <c r="AE22" s="216"/>
      <c r="AI22" s="215">
        <v>85758</v>
      </c>
      <c r="AJ22" s="215">
        <v>84749</v>
      </c>
      <c r="AK22" s="215">
        <v>88658</v>
      </c>
      <c r="AL22" s="215">
        <v>115471</v>
      </c>
      <c r="AM22" s="215">
        <v>94719</v>
      </c>
      <c r="AN22" s="215">
        <v>102644</v>
      </c>
      <c r="AO22" s="215">
        <v>112172</v>
      </c>
      <c r="AP22" s="215">
        <v>124776</v>
      </c>
      <c r="AQ22" s="215">
        <v>115596</v>
      </c>
      <c r="AR22" s="215">
        <v>110781</v>
      </c>
      <c r="AS22" s="215">
        <v>111525</v>
      </c>
      <c r="AT22" s="215">
        <v>124307</v>
      </c>
      <c r="AU22" s="215">
        <v>114905</v>
      </c>
      <c r="AV22" s="215">
        <v>110200</v>
      </c>
      <c r="AW22" s="215">
        <v>137653</v>
      </c>
      <c r="AX22" s="215">
        <v>158813</v>
      </c>
      <c r="AY22" s="215">
        <v>132753</v>
      </c>
      <c r="AZ22" s="215">
        <v>142459</v>
      </c>
      <c r="BA22" s="215">
        <v>149288</v>
      </c>
      <c r="BB22" s="215">
        <v>179509</v>
      </c>
      <c r="BC22" s="215">
        <v>137463</v>
      </c>
      <c r="BD22" s="215">
        <v>149690</v>
      </c>
      <c r="BE22" s="215">
        <v>154447</v>
      </c>
      <c r="BF22" s="215">
        <v>172709</v>
      </c>
      <c r="BG22" s="215">
        <v>145510</v>
      </c>
      <c r="BH22" s="215">
        <v>129887</v>
      </c>
      <c r="BI22" s="215">
        <v>144602</v>
      </c>
      <c r="BJ22" s="215">
        <v>158916</v>
      </c>
      <c r="BK22" s="215">
        <v>128615</v>
      </c>
      <c r="BL22" s="215">
        <v>128953</v>
      </c>
      <c r="BM22" s="215">
        <v>141222</v>
      </c>
      <c r="BN22" s="215">
        <v>109869</v>
      </c>
      <c r="BO22" s="215">
        <v>74067</v>
      </c>
      <c r="BP22" s="215">
        <v>113569</v>
      </c>
      <c r="BQ22" s="215">
        <v>128469</v>
      </c>
      <c r="BR22" s="215">
        <v>123483</v>
      </c>
      <c r="BS22" s="215">
        <v>124537</v>
      </c>
      <c r="BT22" s="215">
        <v>92710</v>
      </c>
      <c r="BU22" s="215">
        <v>80126</v>
      </c>
      <c r="BV22" s="215">
        <v>79008</v>
      </c>
      <c r="BW22" s="215">
        <v>78825</v>
      </c>
      <c r="BX22" s="215">
        <v>88121</v>
      </c>
      <c r="BY22" s="215">
        <v>84827</v>
      </c>
      <c r="BZ22" s="215">
        <v>102889</v>
      </c>
      <c r="CA22" s="215">
        <v>101994</v>
      </c>
      <c r="CB22" s="215">
        <v>106561</v>
      </c>
      <c r="CC22" s="215">
        <v>109140</v>
      </c>
      <c r="CD22" s="215">
        <v>114038</v>
      </c>
      <c r="CE22" s="215">
        <v>111180</v>
      </c>
      <c r="CF22" s="215">
        <v>103108</v>
      </c>
      <c r="CG22" s="215">
        <v>106334</v>
      </c>
      <c r="CH22" s="215">
        <v>108232</v>
      </c>
      <c r="CI22" s="215">
        <v>94420</v>
      </c>
      <c r="CJ22" s="215">
        <v>85495</v>
      </c>
      <c r="CK22" s="215">
        <v>79600</v>
      </c>
      <c r="CL22" s="215">
        <v>92800</v>
      </c>
      <c r="CM22" s="216"/>
      <c r="CN22" s="216"/>
      <c r="CO22" s="216"/>
      <c r="CP22" s="216"/>
      <c r="CQ22" s="216"/>
      <c r="CR22" s="216"/>
      <c r="CS22" s="216"/>
      <c r="CT22" s="216"/>
      <c r="CU22" s="216"/>
      <c r="CV22" s="216"/>
      <c r="CW22" s="216"/>
      <c r="CX22" s="216"/>
      <c r="CY22" s="216"/>
      <c r="CZ22" s="216"/>
      <c r="DA22" s="216"/>
      <c r="DB22" s="216"/>
      <c r="DE22" s="218"/>
    </row>
    <row r="23" spans="1:109" s="217" customFormat="1" x14ac:dyDescent="0.2">
      <c r="A23" s="214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6"/>
      <c r="AB23" s="216"/>
      <c r="AC23" s="216"/>
      <c r="AD23" s="216"/>
      <c r="AE23" s="216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6"/>
      <c r="CN23" s="216"/>
      <c r="CO23" s="216"/>
      <c r="CP23" s="216"/>
      <c r="CQ23" s="216"/>
      <c r="CR23" s="216"/>
      <c r="CS23" s="216"/>
      <c r="CT23" s="216"/>
      <c r="CU23" s="216"/>
      <c r="CV23" s="216"/>
      <c r="CW23" s="216"/>
      <c r="CX23" s="216"/>
      <c r="CY23" s="216"/>
      <c r="CZ23" s="216"/>
      <c r="DA23" s="216"/>
      <c r="DB23" s="216"/>
      <c r="DE23" s="218"/>
    </row>
    <row r="24" spans="1:109" s="223" customFormat="1" x14ac:dyDescent="0.2">
      <c r="A24" s="185" t="s">
        <v>555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7" t="e">
        <f t="shared" ref="N24:AE26" si="86">+N20/M20-1</f>
        <v>#DIV/0!</v>
      </c>
      <c r="O24" s="227">
        <f t="shared" si="86"/>
        <v>0.15732464798352219</v>
      </c>
      <c r="P24" s="227">
        <f t="shared" si="86"/>
        <v>7.4656434135797145E-2</v>
      </c>
      <c r="Q24" s="227">
        <f t="shared" si="86"/>
        <v>0.1474854848991265</v>
      </c>
      <c r="R24" s="227">
        <f t="shared" si="86"/>
        <v>0.13058529206423075</v>
      </c>
      <c r="S24" s="227">
        <f t="shared" si="86"/>
        <v>3.5693446711735799E-2</v>
      </c>
      <c r="T24" s="227">
        <f t="shared" si="86"/>
        <v>-8.3023258982272252E-2</v>
      </c>
      <c r="U24" s="227">
        <f t="shared" si="86"/>
        <v>-9.6275107693356454E-2</v>
      </c>
      <c r="V24" s="227">
        <f t="shared" si="86"/>
        <v>-0.17558151791818855</v>
      </c>
      <c r="W24" s="227">
        <f t="shared" si="86"/>
        <v>-0.15069577794226152</v>
      </c>
      <c r="X24" s="227">
        <f t="shared" si="86"/>
        <v>-1.3658254964221128E-2</v>
      </c>
      <c r="Y24" s="227">
        <f t="shared" si="86"/>
        <v>0.16648509680147638</v>
      </c>
      <c r="Z24" s="227">
        <f>+Z20/Y20-1</f>
        <v>-3.94220657930755E-3</v>
      </c>
      <c r="AA24" s="228">
        <f t="shared" ref="AA24:AE24" si="87">+AA20/Z20-1</f>
        <v>-0.2042610322120344</v>
      </c>
      <c r="AB24" s="228">
        <f t="shared" si="87"/>
        <v>-1</v>
      </c>
      <c r="AC24" s="228" t="e">
        <f t="shared" si="87"/>
        <v>#DIV/0!</v>
      </c>
      <c r="AD24" s="228" t="e">
        <f t="shared" si="87"/>
        <v>#DIV/0!</v>
      </c>
      <c r="AE24" s="228" t="e">
        <f t="shared" si="87"/>
        <v>#DIV/0!</v>
      </c>
      <c r="AI24" s="221"/>
      <c r="AJ24" s="221"/>
      <c r="AK24" s="221"/>
      <c r="AL24" s="221"/>
      <c r="AM24" s="227">
        <f t="shared" ref="AM24" si="88">+AM20/AI20-1</f>
        <v>9.5319425565864924E-2</v>
      </c>
      <c r="AN24" s="227">
        <f t="shared" ref="AN24" si="89">+AN20/AJ20-1</f>
        <v>0.26132152832154687</v>
      </c>
      <c r="AO24" s="227">
        <f t="shared" ref="AO24" si="90">+AO20/AK20-1</f>
        <v>0.24548466913006983</v>
      </c>
      <c r="AP24" s="227">
        <f t="shared" ref="AP24" si="91">+AP20/AL20-1</f>
        <v>6.0040291444323213E-2</v>
      </c>
      <c r="AQ24" s="227">
        <f t="shared" ref="AQ24" si="92">+AQ20/AM20-1</f>
        <v>0.24502668083889523</v>
      </c>
      <c r="AR24" s="227">
        <f t="shared" ref="AR24" si="93">+AR20/AN20-1</f>
        <v>4.9766589270438644E-2</v>
      </c>
      <c r="AS24" s="227">
        <f t="shared" ref="AS24" si="94">+AS20/AO20-1</f>
        <v>2.2679834944361543E-2</v>
      </c>
      <c r="AT24" s="227">
        <f t="shared" ref="AT24" si="95">+AT20/AP20-1</f>
        <v>1.5215949277455953E-2</v>
      </c>
      <c r="AU24" s="227">
        <f t="shared" ref="AU24" si="96">+AU20/AQ20-1</f>
        <v>-6.0454513937040488E-3</v>
      </c>
      <c r="AV24" s="227">
        <f t="shared" ref="AV24" si="97">+AV20/AR20-1</f>
        <v>5.6757436346365209E-2</v>
      </c>
      <c r="AW24" s="227">
        <f t="shared" ref="AW24" si="98">+AW20/AS20-1</f>
        <v>0.23277367015814332</v>
      </c>
      <c r="AX24" s="227">
        <f t="shared" ref="AX24" si="99">+AX20/AT20-1</f>
        <v>0.28770022608110057</v>
      </c>
      <c r="AY24" s="227">
        <f t="shared" ref="AY24" si="100">+AY20/AU20-1</f>
        <v>0.16446849235035343</v>
      </c>
      <c r="AZ24" s="227">
        <f t="shared" ref="AZ24" si="101">+AZ20/AV20-1</f>
        <v>0.24124347308819316</v>
      </c>
      <c r="BA24" s="227">
        <f t="shared" ref="BA24" si="102">+BA20/AW20-1</f>
        <v>4.6575313938232776E-2</v>
      </c>
      <c r="BB24" s="227">
        <f t="shared" ref="BB24" si="103">+BB20/AX20-1</f>
        <v>0.10356431328601667</v>
      </c>
      <c r="BC24" s="227">
        <f t="shared" ref="BC24" si="104">+BC20/AY20-1</f>
        <v>3.3173705158398903E-2</v>
      </c>
      <c r="BD24" s="227">
        <f t="shared" ref="BD24" si="105">+BD20/AZ20-1</f>
        <v>7.5280268660319338E-2</v>
      </c>
      <c r="BE24" s="227">
        <f t="shared" ref="BE24" si="106">+BE20/BA20-1</f>
        <v>3.9733627828463236E-2</v>
      </c>
      <c r="BF24" s="227">
        <f t="shared" ref="BF24" si="107">+BF20/BB20-1</f>
        <v>2.6995083340619619E-3</v>
      </c>
      <c r="BG24" s="227">
        <f t="shared" ref="BG24" si="108">+BG20/BC20-1</f>
        <v>4.0987319661229815E-3</v>
      </c>
      <c r="BH24" s="227">
        <f t="shared" ref="BH24" si="109">+BH20/BD20-1</f>
        <v>-0.13985143611753059</v>
      </c>
      <c r="BI24" s="227">
        <f t="shared" ref="BI24" si="110">+BI20/BE20-1</f>
        <v>-8.7268830100091233E-2</v>
      </c>
      <c r="BJ24" s="227">
        <f t="shared" ref="BJ24" si="111">+BJ20/BF20-1</f>
        <v>-9.8484805860476143E-2</v>
      </c>
      <c r="BK24" s="227">
        <f t="shared" ref="BK24" si="112">+BK20/BG20-1</f>
        <v>-0.10793301331793415</v>
      </c>
      <c r="BL24" s="227">
        <f t="shared" ref="BL24" si="113">+BL20/BH20-1</f>
        <v>1.1142285799822682E-2</v>
      </c>
      <c r="BM24" s="227">
        <f t="shared" ref="BM24" si="114">+BM20/BI20-1</f>
        <v>1.5795690432425236E-3</v>
      </c>
      <c r="BN24" s="227">
        <f t="shared" ref="BN24" si="115">+BN20/BJ20-1</f>
        <v>-0.26090782567450332</v>
      </c>
      <c r="BO24" s="227">
        <f t="shared" ref="BO24" si="116">+BO20/BK20-1</f>
        <v>-0.43563206764711837</v>
      </c>
      <c r="BP24" s="227">
        <f t="shared" ref="BP24" si="117">+BP20/BL20-1</f>
        <v>-0.22208303915093264</v>
      </c>
      <c r="BQ24" s="227">
        <f t="shared" ref="BQ24" si="118">+BQ20/BM20-1</f>
        <v>-0.13425748239743762</v>
      </c>
      <c r="BR24" s="227">
        <f t="shared" ref="BR24" si="119">+BR20/BN20-1</f>
        <v>9.7514017428899535E-2</v>
      </c>
      <c r="BS24" s="227">
        <f t="shared" ref="BS24" si="120">+BS20/BO20-1</f>
        <v>0.58918074154790245</v>
      </c>
      <c r="BT24" s="227">
        <f t="shared" ref="BT24" si="121">+BT20/BP20-1</f>
        <v>-0.1657834641058672</v>
      </c>
      <c r="BU24" s="227">
        <f t="shared" ref="BU24" si="122">+BU20/BQ20-1</f>
        <v>-0.34212721711059257</v>
      </c>
      <c r="BV24" s="227">
        <f t="shared" ref="BV24" si="123">+BV20/BR20-1</f>
        <v>-0.35310682300803253</v>
      </c>
      <c r="BW24" s="227">
        <f t="shared" ref="BW24" si="124">+BW20/BS20-1</f>
        <v>-0.27186279197755303</v>
      </c>
      <c r="BX24" s="227">
        <f t="shared" ref="BX24" si="125">+BX20/BT20-1</f>
        <v>4.1290118799024444E-2</v>
      </c>
      <c r="BY24" s="227">
        <f t="shared" ref="BY24" si="126">+BY20/BU20-1</f>
        <v>8.5373324511749837E-2</v>
      </c>
      <c r="BZ24" s="227">
        <f t="shared" ref="BZ24" si="127">+BZ20/BV20-1</f>
        <v>0.17473060729322776</v>
      </c>
      <c r="CA24" s="227">
        <f t="shared" ref="CA24" si="128">+CA20/BW20-1</f>
        <v>0.20961886352935344</v>
      </c>
      <c r="CB24" s="227">
        <f t="shared" ref="CB24" si="129">+CB20/BX20-1</f>
        <v>0.14244466913829901</v>
      </c>
      <c r="CC24" s="227">
        <f t="shared" ref="CC24" si="130">+CC20/BY20-1</f>
        <v>0.18632176641907305</v>
      </c>
      <c r="CD24" s="227">
        <f t="shared" ref="CD24" si="131">+CD20/BZ20-1</f>
        <v>0.13511324403405922</v>
      </c>
      <c r="CE24" s="227">
        <f t="shared" ref="CE24" si="132">+CE20/CA20-1</f>
        <v>7.0106070771894125E-2</v>
      </c>
      <c r="CF24" s="227">
        <f t="shared" ref="CF24" si="133">+CF20/CB20-1</f>
        <v>-6.3758125264286258E-2</v>
      </c>
      <c r="CG24" s="227">
        <f t="shared" ref="CG24" si="134">+CG20/CC20-1</f>
        <v>2.7499845372842557E-3</v>
      </c>
      <c r="CH24" s="227">
        <f t="shared" ref="CH24" si="135">+CH20/CD20-1</f>
        <v>-2.0439017428688699E-2</v>
      </c>
      <c r="CI24" s="227">
        <f t="shared" ref="CI24" si="136">+CI20/CE20-1</f>
        <v>-0.13032282767367842</v>
      </c>
      <c r="CJ24" s="227">
        <f t="shared" ref="CJ24" si="137">+CJ20/CF20-1</f>
        <v>-0.2035124021196254</v>
      </c>
      <c r="CK24" s="227">
        <f t="shared" ref="CK24:CL26" si="138">+CK20/CG20-1</f>
        <v>-0.34143413629656338</v>
      </c>
      <c r="CL24" s="227">
        <f t="shared" si="138"/>
        <v>-0.14361811104281907</v>
      </c>
      <c r="CM24" s="222"/>
      <c r="CN24" s="222"/>
      <c r="CO24" s="222"/>
      <c r="CP24" s="222"/>
      <c r="CQ24" s="222"/>
      <c r="CR24" s="222"/>
      <c r="CS24" s="222"/>
      <c r="CT24" s="222"/>
      <c r="CU24" s="222"/>
      <c r="CV24" s="222"/>
      <c r="CW24" s="222"/>
      <c r="CX24" s="222"/>
      <c r="CY24" s="222"/>
      <c r="CZ24" s="222"/>
      <c r="DA24" s="222"/>
      <c r="DB24" s="222"/>
      <c r="DE24" s="224"/>
    </row>
    <row r="25" spans="1:109" s="217" customFormat="1" x14ac:dyDescent="0.2">
      <c r="A25" s="214" t="s">
        <v>552</v>
      </c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25" t="e">
        <f t="shared" si="86"/>
        <v>#DIV/0!</v>
      </c>
      <c r="O25" s="225">
        <f t="shared" si="86"/>
        <v>0.15534776461987509</v>
      </c>
      <c r="P25" s="225">
        <f t="shared" si="86"/>
        <v>8.5185676300013169E-2</v>
      </c>
      <c r="Q25" s="225">
        <f t="shared" si="86"/>
        <v>0.16636547411566216</v>
      </c>
      <c r="R25" s="225">
        <f t="shared" si="86"/>
        <v>0.10425025501530083</v>
      </c>
      <c r="S25" s="225">
        <f t="shared" si="86"/>
        <v>5.4433544272194379E-2</v>
      </c>
      <c r="T25" s="225">
        <f t="shared" si="86"/>
        <v>-0.10766049470410888</v>
      </c>
      <c r="U25" s="225">
        <f t="shared" si="86"/>
        <v>-7.058831853898595E-2</v>
      </c>
      <c r="V25" s="225">
        <f t="shared" si="86"/>
        <v>-0.21410462845592515</v>
      </c>
      <c r="W25" s="225">
        <f t="shared" si="86"/>
        <v>-0.1580510085708543</v>
      </c>
      <c r="X25" s="225">
        <f t="shared" si="86"/>
        <v>3.4028476916438954E-2</v>
      </c>
      <c r="Y25" s="225">
        <f t="shared" si="86"/>
        <v>0.1163430510737733</v>
      </c>
      <c r="Z25" s="225">
        <f t="shared" ref="Z25:Z26" si="139">+Z21/Y21-1</f>
        <v>-1.0092124903128274E-3</v>
      </c>
      <c r="AA25" s="226">
        <f t="shared" si="86"/>
        <v>-1</v>
      </c>
      <c r="AB25" s="226" t="e">
        <f t="shared" si="86"/>
        <v>#DIV/0!</v>
      </c>
      <c r="AC25" s="226" t="e">
        <f t="shared" si="86"/>
        <v>#DIV/0!</v>
      </c>
      <c r="AD25" s="226" t="e">
        <f t="shared" si="86"/>
        <v>#DIV/0!</v>
      </c>
      <c r="AE25" s="226" t="e">
        <f t="shared" si="86"/>
        <v>#DIV/0!</v>
      </c>
      <c r="AI25" s="215"/>
      <c r="AJ25" s="215"/>
      <c r="AK25" s="215"/>
      <c r="AL25" s="215"/>
      <c r="AM25" s="225">
        <f t="shared" ref="AM25:CJ25" si="140">+AM21/AI21-1</f>
        <v>8.5893687389157813E-2</v>
      </c>
      <c r="AN25" s="225">
        <f t="shared" si="140"/>
        <v>0.31622375455179363</v>
      </c>
      <c r="AO25" s="225">
        <f t="shared" si="140"/>
        <v>0.22703210022356268</v>
      </c>
      <c r="AP25" s="225">
        <f t="shared" si="140"/>
        <v>3.9651022864019225E-2</v>
      </c>
      <c r="AQ25" s="225">
        <f t="shared" si="140"/>
        <v>0.27075700728316043</v>
      </c>
      <c r="AR25" s="225">
        <f t="shared" si="140"/>
        <v>2.0052780802699788E-2</v>
      </c>
      <c r="AS25" s="225">
        <f t="shared" si="140"/>
        <v>5.0104420017704099E-2</v>
      </c>
      <c r="AT25" s="225">
        <f t="shared" si="140"/>
        <v>3.4790373120137552E-2</v>
      </c>
      <c r="AU25" s="225">
        <f t="shared" si="140"/>
        <v>-6.1134461078884428E-3</v>
      </c>
      <c r="AV25" s="225">
        <f t="shared" si="140"/>
        <v>0.12281798509257036</v>
      </c>
      <c r="AW25" s="225">
        <f t="shared" si="140"/>
        <v>0.23139941237611206</v>
      </c>
      <c r="AX25" s="225">
        <f t="shared" si="140"/>
        <v>0.29774450507746031</v>
      </c>
      <c r="AY25" s="225">
        <f t="shared" si="140"/>
        <v>0.17364484674798164</v>
      </c>
      <c r="AZ25" s="225">
        <f t="shared" si="140"/>
        <v>0.19264208317272691</v>
      </c>
      <c r="BA25" s="225">
        <f t="shared" si="140"/>
        <v>1.1856893148390668E-2</v>
      </c>
      <c r="BB25" s="225">
        <f t="shared" si="140"/>
        <v>7.7407081334999628E-2</v>
      </c>
      <c r="BC25" s="225">
        <f t="shared" si="140"/>
        <v>3.08949868231021E-2</v>
      </c>
      <c r="BD25" s="225">
        <f t="shared" si="140"/>
        <v>0.10036987826336774</v>
      </c>
      <c r="BE25" s="225">
        <f t="shared" si="140"/>
        <v>4.4809353344937408E-2</v>
      </c>
      <c r="BF25" s="225">
        <f t="shared" si="140"/>
        <v>4.4325714285714302E-2</v>
      </c>
      <c r="BG25" s="225">
        <f t="shared" si="140"/>
        <v>-4.9943672549755957E-2</v>
      </c>
      <c r="BH25" s="225">
        <f t="shared" si="140"/>
        <v>-0.14723582011618042</v>
      </c>
      <c r="BI25" s="225">
        <f t="shared" si="140"/>
        <v>-0.11011083379959385</v>
      </c>
      <c r="BJ25" s="225">
        <f t="shared" si="140"/>
        <v>-0.11608310488791129</v>
      </c>
      <c r="BK25" s="225">
        <f t="shared" si="140"/>
        <v>-9.889024019458803E-2</v>
      </c>
      <c r="BL25" s="225">
        <f t="shared" si="140"/>
        <v>2.9368092336894858E-2</v>
      </c>
      <c r="BM25" s="225">
        <f t="shared" si="140"/>
        <v>2.7071323612523956E-2</v>
      </c>
      <c r="BN25" s="225">
        <f t="shared" si="140"/>
        <v>-0.2139567418999393</v>
      </c>
      <c r="BO25" s="225">
        <f t="shared" si="140"/>
        <v>-0.4481231547870097</v>
      </c>
      <c r="BP25" s="225">
        <f t="shared" si="140"/>
        <v>-0.32063588843697255</v>
      </c>
      <c r="BQ25" s="225">
        <f t="shared" si="140"/>
        <v>-0.1769520717548011</v>
      </c>
      <c r="BR25" s="225">
        <f t="shared" si="140"/>
        <v>7.4673764953260058E-2</v>
      </c>
      <c r="BS25" s="225">
        <f t="shared" si="140"/>
        <v>0.4847688192586932</v>
      </c>
      <c r="BT25" s="225">
        <f t="shared" si="140"/>
        <v>-0.14355292392220387</v>
      </c>
      <c r="BU25" s="225">
        <f t="shared" si="140"/>
        <v>-0.30543716258001974</v>
      </c>
      <c r="BV25" s="225">
        <f t="shared" si="140"/>
        <v>-0.3467144458856376</v>
      </c>
      <c r="BW25" s="225">
        <f t="shared" si="140"/>
        <v>-0.14982345250718032</v>
      </c>
      <c r="BX25" s="225">
        <f t="shared" si="140"/>
        <v>0.14885432774022056</v>
      </c>
      <c r="BY25" s="225">
        <f t="shared" si="140"/>
        <v>0.11111779569245583</v>
      </c>
      <c r="BZ25" s="225">
        <f t="shared" si="140"/>
        <v>6.1706375914210021E-2</v>
      </c>
      <c r="CA25" s="225">
        <f t="shared" si="140"/>
        <v>0.12914865535738063</v>
      </c>
      <c r="CB25" s="225">
        <f t="shared" si="140"/>
        <v>7.6953025061457847E-2</v>
      </c>
      <c r="CC25" s="225">
        <f t="shared" si="140"/>
        <v>9.4190264767989529E-2</v>
      </c>
      <c r="CD25" s="225">
        <f t="shared" si="140"/>
        <v>0.16419613519424403</v>
      </c>
      <c r="CE25" s="225">
        <f t="shared" si="140"/>
        <v>4.8277267219285269E-2</v>
      </c>
      <c r="CF25" s="225">
        <f t="shared" si="140"/>
        <v>-9.8267866180526187E-2</v>
      </c>
      <c r="CG25" s="225">
        <f t="shared" si="140"/>
        <v>3.3490692081588946E-2</v>
      </c>
      <c r="CH25" s="225">
        <f t="shared" si="140"/>
        <v>1.1099010799528131E-2</v>
      </c>
      <c r="CI25" s="225">
        <f t="shared" si="140"/>
        <v>-0.10709426627793972</v>
      </c>
      <c r="CJ25" s="225">
        <f t="shared" si="140"/>
        <v>-0.24212226383973057</v>
      </c>
      <c r="CK25" s="225">
        <f t="shared" si="138"/>
        <v>-0.43309680446627785</v>
      </c>
      <c r="CL25" s="225">
        <f t="shared" si="138"/>
        <v>-0.14462405643865617</v>
      </c>
      <c r="CM25" s="216"/>
      <c r="CN25" s="216"/>
      <c r="CO25" s="216"/>
      <c r="CP25" s="216"/>
      <c r="CQ25" s="216"/>
      <c r="CR25" s="216"/>
      <c r="CS25" s="216"/>
      <c r="CT25" s="216"/>
      <c r="CU25" s="216"/>
      <c r="CV25" s="216"/>
      <c r="CW25" s="216"/>
      <c r="CX25" s="216"/>
      <c r="CY25" s="216"/>
      <c r="CZ25" s="216"/>
      <c r="DA25" s="216"/>
      <c r="DB25" s="216"/>
      <c r="DE25" s="218"/>
    </row>
    <row r="26" spans="1:109" s="217" customFormat="1" x14ac:dyDescent="0.2">
      <c r="A26" s="214" t="s">
        <v>553</v>
      </c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25" t="e">
        <f t="shared" si="86"/>
        <v>#DIV/0!</v>
      </c>
      <c r="O26" s="225">
        <f t="shared" si="86"/>
        <v>0.15928794883566977</v>
      </c>
      <c r="P26" s="225">
        <f t="shared" si="86"/>
        <v>6.4235075786705842E-2</v>
      </c>
      <c r="Q26" s="225">
        <f t="shared" si="86"/>
        <v>0.12843107771592499</v>
      </c>
      <c r="R26" s="225">
        <f t="shared" si="86"/>
        <v>0.15805710056732458</v>
      </c>
      <c r="S26" s="225">
        <f t="shared" si="86"/>
        <v>1.7052726035539312E-2</v>
      </c>
      <c r="T26" s="225">
        <f t="shared" si="86"/>
        <v>-5.7615955488198978E-2</v>
      </c>
      <c r="U26" s="225">
        <f t="shared" si="86"/>
        <v>-0.12135805774595576</v>
      </c>
      <c r="V26" s="225">
        <f t="shared" si="86"/>
        <v>-0.13579038216172323</v>
      </c>
      <c r="W26" s="225">
        <f t="shared" si="86"/>
        <v>-0.14378690956077056</v>
      </c>
      <c r="X26" s="225">
        <f t="shared" si="86"/>
        <v>-5.7704825695239714E-2</v>
      </c>
      <c r="Y26" s="225">
        <f t="shared" si="86"/>
        <v>0.21730831044769383</v>
      </c>
      <c r="Z26" s="225">
        <f t="shared" si="139"/>
        <v>-6.6684733388460149E-3</v>
      </c>
      <c r="AA26" s="226">
        <f t="shared" si="86"/>
        <v>-1</v>
      </c>
      <c r="AB26" s="226" t="e">
        <f t="shared" si="86"/>
        <v>#DIV/0!</v>
      </c>
      <c r="AC26" s="226" t="e">
        <f t="shared" si="86"/>
        <v>#DIV/0!</v>
      </c>
      <c r="AD26" s="226" t="e">
        <f t="shared" si="86"/>
        <v>#DIV/0!</v>
      </c>
      <c r="AE26" s="226" t="e">
        <f t="shared" si="86"/>
        <v>#DIV/0!</v>
      </c>
      <c r="AI26" s="215"/>
      <c r="AJ26" s="215"/>
      <c r="AK26" s="215"/>
      <c r="AL26" s="215"/>
      <c r="AM26" s="225">
        <f t="shared" ref="AM26:CJ26" si="141">+AM22/AI22-1</f>
        <v>0.10449170922829354</v>
      </c>
      <c r="AN26" s="225">
        <f t="shared" si="141"/>
        <v>0.21115293395792278</v>
      </c>
      <c r="AO26" s="225">
        <f t="shared" si="141"/>
        <v>0.26522141261927867</v>
      </c>
      <c r="AP26" s="225">
        <f t="shared" si="141"/>
        <v>8.0583003524694607E-2</v>
      </c>
      <c r="AQ26" s="225">
        <f t="shared" si="141"/>
        <v>0.22040984385392592</v>
      </c>
      <c r="AR26" s="225">
        <f t="shared" si="141"/>
        <v>7.9273995557460841E-2</v>
      </c>
      <c r="AS26" s="225">
        <f t="shared" si="141"/>
        <v>-5.767927825125696E-3</v>
      </c>
      <c r="AT26" s="225">
        <f t="shared" si="141"/>
        <v>-3.7587356542925221E-3</v>
      </c>
      <c r="AU26" s="225">
        <f t="shared" si="141"/>
        <v>-5.9777154918855269E-3</v>
      </c>
      <c r="AV26" s="225">
        <f t="shared" si="141"/>
        <v>-5.2445816520884092E-3</v>
      </c>
      <c r="AW26" s="225">
        <f t="shared" si="141"/>
        <v>0.23427930957184495</v>
      </c>
      <c r="AX26" s="225">
        <f t="shared" si="141"/>
        <v>0.27758694200648404</v>
      </c>
      <c r="AY26" s="225">
        <f t="shared" si="141"/>
        <v>0.15532831469474773</v>
      </c>
      <c r="AZ26" s="225">
        <f t="shared" si="141"/>
        <v>0.29273139745916521</v>
      </c>
      <c r="BA26" s="225">
        <f t="shared" si="141"/>
        <v>8.4524129514067958E-2</v>
      </c>
      <c r="BB26" s="225">
        <f t="shared" si="141"/>
        <v>0.13031678766851584</v>
      </c>
      <c r="BC26" s="225">
        <f t="shared" si="141"/>
        <v>3.5479424193803455E-2</v>
      </c>
      <c r="BD26" s="225">
        <f t="shared" si="141"/>
        <v>5.0758463838718404E-2</v>
      </c>
      <c r="BE26" s="225">
        <f t="shared" si="141"/>
        <v>3.4557365628851588E-2</v>
      </c>
      <c r="BF26" s="225">
        <f t="shared" si="141"/>
        <v>-3.7881109025174275E-2</v>
      </c>
      <c r="BG26" s="225">
        <f t="shared" si="141"/>
        <v>5.8539388780981083E-2</v>
      </c>
      <c r="BH26" s="225">
        <f t="shared" si="141"/>
        <v>-0.13229340637317122</v>
      </c>
      <c r="BI26" s="225">
        <f t="shared" si="141"/>
        <v>-6.3743549567165436E-2</v>
      </c>
      <c r="BJ26" s="225">
        <f t="shared" si="141"/>
        <v>-7.9862659154994797E-2</v>
      </c>
      <c r="BK26" s="225">
        <f t="shared" si="141"/>
        <v>-0.1161088584976977</v>
      </c>
      <c r="BL26" s="225">
        <f t="shared" si="141"/>
        <v>-7.1908659065187397E-3</v>
      </c>
      <c r="BM26" s="225">
        <f t="shared" si="141"/>
        <v>-2.3374503810459024E-2</v>
      </c>
      <c r="BN26" s="225">
        <f t="shared" si="141"/>
        <v>-0.30863475043419164</v>
      </c>
      <c r="BO26" s="225">
        <f t="shared" si="141"/>
        <v>-0.42411849317731209</v>
      </c>
      <c r="BP26" s="225">
        <f t="shared" si="141"/>
        <v>-0.11929927958248354</v>
      </c>
      <c r="BQ26" s="225">
        <f t="shared" si="141"/>
        <v>-9.0304626757870543E-2</v>
      </c>
      <c r="BR26" s="225">
        <f t="shared" si="141"/>
        <v>0.1239112033421621</v>
      </c>
      <c r="BS26" s="225">
        <f t="shared" si="141"/>
        <v>0.68141007466213033</v>
      </c>
      <c r="BT26" s="225">
        <f t="shared" si="141"/>
        <v>-0.18366807843689736</v>
      </c>
      <c r="BU26" s="225">
        <f t="shared" si="141"/>
        <v>-0.3763008974927804</v>
      </c>
      <c r="BV26" s="225">
        <f t="shared" si="141"/>
        <v>-0.36017103568912323</v>
      </c>
      <c r="BW26" s="225">
        <f t="shared" si="141"/>
        <v>-0.36705557384552379</v>
      </c>
      <c r="BX26" s="225">
        <f t="shared" si="141"/>
        <v>-4.9498435983173383E-2</v>
      </c>
      <c r="BY26" s="225">
        <f t="shared" si="141"/>
        <v>5.8670094601003475E-2</v>
      </c>
      <c r="BZ26" s="225">
        <f t="shared" si="141"/>
        <v>0.3022605305791819</v>
      </c>
      <c r="CA26" s="225">
        <f t="shared" si="141"/>
        <v>0.29392959086584214</v>
      </c>
      <c r="CB26" s="225">
        <f t="shared" si="141"/>
        <v>0.20925772517334118</v>
      </c>
      <c r="CC26" s="225">
        <f t="shared" si="141"/>
        <v>0.28661864736463616</v>
      </c>
      <c r="CD26" s="225">
        <f t="shared" si="141"/>
        <v>0.10835949421220925</v>
      </c>
      <c r="CE26" s="225">
        <f t="shared" si="141"/>
        <v>9.0064121418907073E-2</v>
      </c>
      <c r="CF26" s="225">
        <f t="shared" si="141"/>
        <v>-3.2403975187920486E-2</v>
      </c>
      <c r="CG26" s="225">
        <f t="shared" si="141"/>
        <v>-2.5710097122961351E-2</v>
      </c>
      <c r="CH26" s="225">
        <f t="shared" si="141"/>
        <v>-5.0912853610200148E-2</v>
      </c>
      <c r="CI26" s="225">
        <f t="shared" si="141"/>
        <v>-0.15074653714696884</v>
      </c>
      <c r="CJ26" s="225">
        <f t="shared" si="141"/>
        <v>-0.17082088683710284</v>
      </c>
      <c r="CK26" s="225">
        <f t="shared" si="138"/>
        <v>-0.25141535162788953</v>
      </c>
      <c r="CL26" s="225">
        <f t="shared" si="138"/>
        <v>-0.14258260034001036</v>
      </c>
      <c r="CM26" s="216"/>
      <c r="CN26" s="216"/>
      <c r="CO26" s="216"/>
      <c r="CP26" s="216"/>
      <c r="CQ26" s="216"/>
      <c r="CR26" s="216"/>
      <c r="CS26" s="216"/>
      <c r="CT26" s="216"/>
      <c r="CU26" s="216"/>
      <c r="CV26" s="216"/>
      <c r="CW26" s="216"/>
      <c r="CX26" s="216"/>
      <c r="CY26" s="216"/>
      <c r="CZ26" s="216"/>
      <c r="DA26" s="216"/>
      <c r="DB26" s="216"/>
      <c r="DE26" s="218"/>
    </row>
    <row r="27" spans="1:109" s="158" customFormat="1" x14ac:dyDescent="0.2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7"/>
      <c r="AB27" s="157"/>
      <c r="AC27" s="157"/>
      <c r="AD27" s="157"/>
      <c r="AE27" s="157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E27" s="159"/>
    </row>
    <row r="28" spans="1:109" s="223" customFormat="1" x14ac:dyDescent="0.2">
      <c r="A28" s="220" t="s">
        <v>524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>
        <f>+SUM(BG28:BJ28)</f>
        <v>583718</v>
      </c>
      <c r="U28" s="221">
        <f>+SUM(BK28:BN28)</f>
        <v>536165</v>
      </c>
      <c r="V28" s="221">
        <f>+SUM(BO28:BR28)</f>
        <v>351190</v>
      </c>
      <c r="W28" s="221">
        <f>+SUM(BS28:BV28)</f>
        <v>512542</v>
      </c>
      <c r="X28" s="221">
        <f>+SUM(BW28:BZ28)</f>
        <v>483181</v>
      </c>
      <c r="Y28" s="221">
        <f>+SUM(CA28:CD28)</f>
        <v>473769</v>
      </c>
      <c r="Z28" s="221">
        <f>+SUM(CE28:CH28)</f>
        <v>467410</v>
      </c>
      <c r="AA28" s="222">
        <f>+SUM(CI28:CL28)</f>
        <v>518234</v>
      </c>
      <c r="AB28" s="222">
        <f>+SUM(CM28:CP28)</f>
        <v>0</v>
      </c>
      <c r="AC28" s="222">
        <f>+SUM(CQ28:CT28)</f>
        <v>0</v>
      </c>
      <c r="AD28" s="222">
        <f>+SUM(CU28:CX28)</f>
        <v>0</v>
      </c>
      <c r="AE28" s="222">
        <f>+SUM(CY28:DB28)</f>
        <v>0</v>
      </c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>
        <f>+'Ignore-TMotors Retail-vaahan'!$F$6</f>
        <v>156615</v>
      </c>
      <c r="BG28" s="221">
        <f>+'Ignore-TMotors Retail-vaahan'!$F$9</f>
        <v>148381</v>
      </c>
      <c r="BH28" s="221">
        <f>+'Ignore-TMotors Retail-vaahan'!$F$12</f>
        <v>137558</v>
      </c>
      <c r="BI28" s="221">
        <f>+'Ignore-TMotors Retail-vaahan'!$F$15</f>
        <v>146452</v>
      </c>
      <c r="BJ28" s="221">
        <f>+'Ignore-TMotors Retail-vaahan'!$F$18</f>
        <v>151327</v>
      </c>
      <c r="BK28" s="221">
        <f>+'Ignore-TMotors Retail-vaahan'!$F$21</f>
        <v>135382</v>
      </c>
      <c r="BL28" s="221">
        <f>+'Ignore-TMotors Retail-vaahan'!$F$24</f>
        <v>113927</v>
      </c>
      <c r="BM28" s="221">
        <f>+'Ignore-TMotors Retail-vaahan'!$F$27</f>
        <v>118839</v>
      </c>
      <c r="BN28" s="221">
        <f>+'Ignore-TMotors Retail-vaahan'!$F$30</f>
        <v>168017</v>
      </c>
      <c r="BO28" s="221">
        <f>+'Ignore-TMotors Retail-vaahan'!$F$33</f>
        <v>24578</v>
      </c>
      <c r="BP28" s="221">
        <f>+'Ignore-TMotors Retail-vaahan'!$F$36</f>
        <v>67287</v>
      </c>
      <c r="BQ28" s="221">
        <f>+'Ignore-TMotors Retail-vaahan'!$F$39</f>
        <v>113435</v>
      </c>
      <c r="BR28" s="221">
        <f>+'Ignore-TMotors Retail-vaahan'!$F$42</f>
        <v>145890</v>
      </c>
      <c r="BS28" s="221">
        <f>+'Ignore-TMotors Retail-vaahan'!$F$45</f>
        <v>92557</v>
      </c>
      <c r="BT28" s="221">
        <f>+'Ignore-TMotors Retail-vaahan'!$F$48</f>
        <v>138997</v>
      </c>
      <c r="BU28" s="221">
        <f>+'Ignore-TMotors Retail-vaahan'!$F$51</f>
        <v>162102</v>
      </c>
      <c r="BV28" s="221">
        <f>+'Ignore-TMotors Retail-vaahan'!$F$54</f>
        <v>118886</v>
      </c>
      <c r="BW28" s="221">
        <f>+'Ignore-TMotors Retail-vaahan'!$F$57</f>
        <v>111072</v>
      </c>
      <c r="BX28" s="221">
        <f>+'Ignore-TMotors Retail-vaahan'!$F$60</f>
        <v>114327</v>
      </c>
      <c r="BY28" s="221">
        <f>+'Ignore-TMotors Retail-vaahan'!$F$63</f>
        <v>127271</v>
      </c>
      <c r="BZ28" s="221">
        <f>+'Ignore-TMotors Retail-vaahan'!$F$66</f>
        <v>130511</v>
      </c>
      <c r="CA28" s="221">
        <f>+'Ignore-TMotors Retail-vaahan'!$F$69</f>
        <v>113368</v>
      </c>
      <c r="CB28" s="221">
        <f>+'Ignore-TMotors Retail-vaahan'!$F$72</f>
        <v>102616</v>
      </c>
      <c r="CC28" s="221">
        <f>+'Ignore-TMotors Retail-vaahan'!$F$75</f>
        <v>131772</v>
      </c>
      <c r="CD28" s="221">
        <f>+'Ignore-TMotors Retail-vaahan'!$F$78</f>
        <v>126013</v>
      </c>
      <c r="CE28" s="221">
        <f>+'Ignore-TMotors Retail-vaahan'!$F$81</f>
        <v>108847</v>
      </c>
      <c r="CF28" s="221">
        <f>+'Ignore-TMotors Retail-vaahan'!$F$84</f>
        <v>100357</v>
      </c>
      <c r="CG28" s="221">
        <f>+'Ignore-TMotors Retail-vaahan'!$F$87</f>
        <v>130855</v>
      </c>
      <c r="CH28" s="221">
        <f>+'Ignore-TMotors Retail-vaahan'!$F$90</f>
        <v>127351</v>
      </c>
      <c r="CI28" s="221">
        <f>+'Ignore-TMotors Retail-vaahan'!$F$93</f>
        <v>100409</v>
      </c>
      <c r="CJ28" s="221">
        <f>+'Ignore-TMotors Retail-vaahan'!$F$96</f>
        <v>98985</v>
      </c>
      <c r="CK28" s="221">
        <f>+'Ignore-TMotors Retail-vaahan'!$F$99</f>
        <v>159488</v>
      </c>
      <c r="CL28" s="221">
        <f>'Ignore-TMotors Retail-vaahan'!F102</f>
        <v>159352</v>
      </c>
      <c r="CM28" s="222"/>
      <c r="CN28" s="222"/>
      <c r="CO28" s="222"/>
      <c r="CP28" s="222"/>
      <c r="CQ28" s="222"/>
      <c r="CR28" s="222"/>
      <c r="CS28" s="222"/>
      <c r="CT28" s="222"/>
      <c r="CU28" s="222"/>
      <c r="CV28" s="222"/>
      <c r="CW28" s="222"/>
      <c r="CX28" s="222"/>
      <c r="CY28" s="222"/>
      <c r="CZ28" s="222"/>
      <c r="DA28" s="222"/>
      <c r="DB28" s="222"/>
      <c r="DE28" s="224"/>
    </row>
    <row r="29" spans="1:109" s="158" customFormat="1" x14ac:dyDescent="0.2">
      <c r="A29" s="155" t="s">
        <v>528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225">
        <f t="shared" ref="U29:AE29" si="142">+U28/T28-1</f>
        <v>-8.146570775614248E-2</v>
      </c>
      <c r="V29" s="225">
        <f t="shared" si="142"/>
        <v>-0.34499640968731637</v>
      </c>
      <c r="W29" s="225">
        <f t="shared" si="142"/>
        <v>0.45944360602522849</v>
      </c>
      <c r="X29" s="225">
        <f t="shared" si="142"/>
        <v>-5.7285061516909819E-2</v>
      </c>
      <c r="Y29" s="225">
        <f t="shared" si="142"/>
        <v>-1.9479242768237981E-2</v>
      </c>
      <c r="Z29" s="225">
        <f t="shared" si="142"/>
        <v>-1.3422152990170355E-2</v>
      </c>
      <c r="AA29" s="226">
        <f t="shared" si="142"/>
        <v>0.10873537151537205</v>
      </c>
      <c r="AB29" s="226">
        <f t="shared" si="142"/>
        <v>-1</v>
      </c>
      <c r="AC29" s="226" t="e">
        <f t="shared" si="142"/>
        <v>#DIV/0!</v>
      </c>
      <c r="AD29" s="226" t="e">
        <f t="shared" si="142"/>
        <v>#DIV/0!</v>
      </c>
      <c r="AE29" s="226" t="e">
        <f t="shared" si="142"/>
        <v>#DIV/0!</v>
      </c>
      <c r="AI29" s="156"/>
      <c r="AJ29" s="156"/>
      <c r="AK29" s="156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5">
        <f t="shared" ref="BJ29:CL29" si="143">+BJ28/BF28-1</f>
        <v>-3.376432653321837E-2</v>
      </c>
      <c r="BK29" s="225">
        <f t="shared" si="143"/>
        <v>-8.7605555967408266E-2</v>
      </c>
      <c r="BL29" s="225">
        <f t="shared" si="143"/>
        <v>-0.17178935430872799</v>
      </c>
      <c r="BM29" s="225">
        <f t="shared" si="143"/>
        <v>-0.18854641793898341</v>
      </c>
      <c r="BN29" s="225">
        <f t="shared" si="143"/>
        <v>0.11029095931327526</v>
      </c>
      <c r="BO29" s="225">
        <f t="shared" si="143"/>
        <v>-0.81845444741546147</v>
      </c>
      <c r="BP29" s="225">
        <f t="shared" si="143"/>
        <v>-0.40938495703389011</v>
      </c>
      <c r="BQ29" s="225">
        <f t="shared" si="143"/>
        <v>-4.5473287388820172E-2</v>
      </c>
      <c r="BR29" s="225">
        <f t="shared" si="143"/>
        <v>-0.13169500705285775</v>
      </c>
      <c r="BS29" s="225">
        <f t="shared" si="143"/>
        <v>2.7658475058995848</v>
      </c>
      <c r="BT29" s="225">
        <f t="shared" si="143"/>
        <v>1.0657333511673874</v>
      </c>
      <c r="BU29" s="225">
        <f t="shared" si="143"/>
        <v>0.42902984087803597</v>
      </c>
      <c r="BV29" s="225">
        <f t="shared" si="143"/>
        <v>-0.18509836177942285</v>
      </c>
      <c r="BW29" s="225">
        <f t="shared" si="143"/>
        <v>0.20003889495121929</v>
      </c>
      <c r="BX29" s="225">
        <f t="shared" si="143"/>
        <v>-0.17748584501823783</v>
      </c>
      <c r="BY29" s="225">
        <f t="shared" si="143"/>
        <v>-0.21487088376454333</v>
      </c>
      <c r="BZ29" s="225">
        <f t="shared" si="143"/>
        <v>9.7782749861211604E-2</v>
      </c>
      <c r="CA29" s="225">
        <f t="shared" si="143"/>
        <v>2.0671276289253804E-2</v>
      </c>
      <c r="CB29" s="225">
        <f t="shared" si="143"/>
        <v>-0.10243424562876657</v>
      </c>
      <c r="CC29" s="225">
        <f t="shared" si="143"/>
        <v>3.53654799600851E-2</v>
      </c>
      <c r="CD29" s="225">
        <f t="shared" si="143"/>
        <v>-3.4464527894200514E-2</v>
      </c>
      <c r="CE29" s="225">
        <f t="shared" si="143"/>
        <v>-3.9878978194905046E-2</v>
      </c>
      <c r="CF29" s="225">
        <f t="shared" si="143"/>
        <v>-2.2014110859904901E-2</v>
      </c>
      <c r="CG29" s="225">
        <f t="shared" si="143"/>
        <v>-6.9589897702091452E-3</v>
      </c>
      <c r="CH29" s="225">
        <f t="shared" si="143"/>
        <v>1.0617952116051432E-2</v>
      </c>
      <c r="CI29" s="225">
        <f t="shared" si="143"/>
        <v>-7.7521658842228058E-2</v>
      </c>
      <c r="CJ29" s="225">
        <f t="shared" si="143"/>
        <v>-1.3671193837998308E-2</v>
      </c>
      <c r="CK29" s="225">
        <f t="shared" si="143"/>
        <v>0.21881471858163626</v>
      </c>
      <c r="CL29" s="225">
        <f t="shared" si="143"/>
        <v>0.25128189020894998</v>
      </c>
      <c r="CM29" s="226"/>
      <c r="CN29" s="226"/>
      <c r="CO29" s="226"/>
      <c r="CP29" s="226"/>
      <c r="CQ29" s="226"/>
      <c r="CR29" s="226"/>
      <c r="CS29" s="226"/>
      <c r="CT29" s="226"/>
      <c r="CU29" s="226"/>
      <c r="CV29" s="226"/>
      <c r="CW29" s="226"/>
      <c r="CX29" s="226"/>
      <c r="CY29" s="226"/>
      <c r="CZ29" s="226"/>
      <c r="DA29" s="226"/>
      <c r="DB29" s="226"/>
      <c r="DE29" s="159"/>
    </row>
    <row r="30" spans="1:109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E30" s="159"/>
    </row>
    <row r="31" spans="1:109" s="158" customFormat="1" x14ac:dyDescent="0.2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7"/>
      <c r="AB31" s="157"/>
      <c r="AC31" s="157"/>
      <c r="AD31" s="157"/>
      <c r="AE31" s="157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E31" s="159"/>
    </row>
    <row r="32" spans="1:109" s="106" customFormat="1" x14ac:dyDescent="0.2">
      <c r="A32" s="151" t="s">
        <v>500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5"/>
      <c r="AB32" s="105"/>
      <c r="AC32" s="105"/>
      <c r="AD32" s="105"/>
      <c r="AE32" s="105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E32" s="118"/>
    </row>
    <row r="33" spans="1:110" s="106" customFormat="1" x14ac:dyDescent="0.2">
      <c r="A33" s="151" t="s">
        <v>485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05"/>
      <c r="AC33" s="105"/>
      <c r="AD33" s="105"/>
      <c r="AE33" s="105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60"/>
      <c r="CK33" s="160"/>
      <c r="CL33" s="160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E33" s="118"/>
    </row>
    <row r="34" spans="1:110" s="25" customFormat="1" outlineLevel="1" x14ac:dyDescent="0.2">
      <c r="A34" s="25" t="s">
        <v>430</v>
      </c>
      <c r="B34" s="25">
        <f>'Annual Raw'!C6</f>
        <v>8077.81</v>
      </c>
      <c r="C34" s="25">
        <f>'Annual Raw'!D6</f>
        <v>9302.2900000000009</v>
      </c>
      <c r="D34" s="25">
        <f>'Annual Raw'!E6</f>
        <v>11425.36</v>
      </c>
      <c r="E34" s="25">
        <f>'Annual Raw'!F6</f>
        <v>16284.84</v>
      </c>
      <c r="F34" s="25">
        <f>'Annual Raw'!G6</f>
        <v>22708.23</v>
      </c>
      <c r="G34" s="25">
        <f>'Annual Raw'!H6</f>
        <v>27263.73</v>
      </c>
      <c r="H34" s="25">
        <f>'Annual Raw'!I6</f>
        <v>36922.61</v>
      </c>
      <c r="I34" s="25">
        <f>'Annual Raw'!J6</f>
        <v>40340.79</v>
      </c>
      <c r="J34" s="25">
        <f>'Annual Raw'!K6</f>
        <v>74093.31</v>
      </c>
      <c r="K34" s="25">
        <f>'Annual Raw'!L6</f>
        <v>95567.42</v>
      </c>
      <c r="L34" s="25">
        <f>'Annual Raw'!M6</f>
        <v>126414.24</v>
      </c>
      <c r="M34" s="25">
        <f>'Annual Raw'!N6</f>
        <v>170677.58</v>
      </c>
      <c r="N34" s="25">
        <f>'Annual Raw'!O6</f>
        <v>193698.47</v>
      </c>
      <c r="O34" s="25">
        <f>'Annual Raw'!P6</f>
        <v>236626.43</v>
      </c>
      <c r="P34" s="25">
        <f>'Annual Raw'!Q6</f>
        <v>266707.90000000002</v>
      </c>
      <c r="Q34" s="25">
        <f>'Annual Raw'!R6</f>
        <v>277660.59000000003</v>
      </c>
      <c r="R34" s="25">
        <f>'Annual Raw'!S6</f>
        <v>274492.12</v>
      </c>
      <c r="S34" s="25">
        <f>'Annual Raw'!T6</f>
        <v>292340.64</v>
      </c>
      <c r="T34" s="25">
        <f>'Annual Raw'!U6</f>
        <v>301938.40000000002</v>
      </c>
      <c r="U34" s="25">
        <f>'Annual Raw'!V6</f>
        <v>261067.97</v>
      </c>
      <c r="V34" s="25">
        <f>'Annual Raw'!W6</f>
        <v>249794.75</v>
      </c>
      <c r="W34" s="25">
        <f>'Annual Raw'!X6</f>
        <v>278453.62</v>
      </c>
      <c r="X34" s="25">
        <f>'Annual Raw'!Y6</f>
        <v>345966.97</v>
      </c>
      <c r="Y34" s="25">
        <f>'Annual Raw'!Z6</f>
        <v>434016</v>
      </c>
      <c r="Z34" s="25">
        <f>'Annual Raw'!AA6</f>
        <v>439695</v>
      </c>
      <c r="AA34" s="25">
        <f>'Annual Raw'!AB6</f>
        <v>335582</v>
      </c>
      <c r="AB34" s="17">
        <f>+SUM(CM34:CP34)</f>
        <v>407877.65490634291</v>
      </c>
      <c r="AC34" s="17">
        <f>+SUM(CQ34:CT34)</f>
        <v>449405.85904626502</v>
      </c>
      <c r="AD34" s="17">
        <f>+SUM(CU34:CX34)</f>
        <v>486985.76372279227</v>
      </c>
      <c r="AE34" s="17">
        <f>+SUM(CY34:DB34)</f>
        <v>573136.68547869683</v>
      </c>
      <c r="AI34" s="25">
        <f>'QTR Raw'!C6+'QTR Raw'!C8</f>
        <v>44329.33</v>
      </c>
      <c r="AJ34" s="25">
        <f>'QTR Raw'!D6+'QTR Raw'!D8</f>
        <v>44689.05</v>
      </c>
      <c r="AK34" s="25">
        <f>'QTR Raw'!E6+'QTR Raw'!E8</f>
        <v>47322.450000000004</v>
      </c>
      <c r="AL34" s="25">
        <f>'QTR Raw'!F6+'QTR Raw'!F8</f>
        <v>57273.79</v>
      </c>
      <c r="AM34" s="25">
        <f>'QTR Raw'!G6+'QTR Raw'!G8</f>
        <v>47862.53</v>
      </c>
      <c r="AN34" s="25">
        <f>'QTR Raw'!H6+'QTR Raw'!H8</f>
        <v>57827.96</v>
      </c>
      <c r="AO34" s="25">
        <f>'QTR Raw'!I6+'QTR Raw'!I8</f>
        <v>64718.409999999996</v>
      </c>
      <c r="AP34" s="25">
        <f>'QTR Raw'!J6+'QTR Raw'!J8</f>
        <v>66217.53</v>
      </c>
      <c r="AQ34" s="25">
        <f>'QTR Raw'!K6+'QTR Raw'!K8</f>
        <v>65389.07</v>
      </c>
      <c r="AR34" s="25">
        <f>'QTR Raw'!L6+'QTR Raw'!L8</f>
        <v>61356.29</v>
      </c>
      <c r="AS34" s="25">
        <f>'QTR Raw'!M6+'QTR Raw'!M8</f>
        <v>71031.839999999997</v>
      </c>
      <c r="AT34" s="25">
        <f>'QTR Raw'!N6+'QTR Raw'!N8</f>
        <v>69008.42</v>
      </c>
      <c r="AU34" s="25">
        <f>'QTR Raw'!O6+'QTR Raw'!O8</f>
        <v>61510.18</v>
      </c>
      <c r="AV34" s="25">
        <f>'QTR Raw'!P6+'QTR Raw'!P8</f>
        <v>62647.19</v>
      </c>
      <c r="AW34" s="25">
        <f>'QTR Raw'!Q6+'QTR Raw'!Q8</f>
        <v>71616.58</v>
      </c>
      <c r="AX34" s="25">
        <f>'QTR Raw'!R6+'QTR Raw'!R8</f>
        <v>80867.990000000005</v>
      </c>
      <c r="AY34" s="25">
        <f>'QTR Raw'!S6+'QTR Raw'!S8</f>
        <v>66165.89</v>
      </c>
      <c r="AZ34" s="25">
        <f>'QTR Raw'!T6+'QTR Raw'!T8</f>
        <v>64636.84</v>
      </c>
      <c r="BA34" s="25">
        <f>'QTR Raw'!U6+'QTR Raw'!U8</f>
        <v>64942.78</v>
      </c>
      <c r="BB34" s="25">
        <f>'QTR Raw'!V6+'QTR Raw'!V8</f>
        <v>78746.61</v>
      </c>
      <c r="BC34" s="25">
        <f>'QTR Raw'!W6+'QTR Raw'!W8</f>
        <v>59818.22</v>
      </c>
      <c r="BD34" s="25">
        <f>'QTR Raw'!X6+'QTR Raw'!X8</f>
        <v>69838.679999999993</v>
      </c>
      <c r="BE34" s="25">
        <f>'QTR Raw'!Y6+'QTR Raw'!Y8</f>
        <v>73365.930000000008</v>
      </c>
      <c r="BF34" s="25">
        <f>'QTR Raw'!Z6+'QTR Raw'!Z8</f>
        <v>89928.97</v>
      </c>
      <c r="BG34" s="25">
        <f>'QTR Raw'!AA6+'QTR Raw'!AA8</f>
        <v>66701.05</v>
      </c>
      <c r="BH34" s="25">
        <f>'QTR Raw'!AB6+'QTR Raw'!AB8</f>
        <v>71981.079999999987</v>
      </c>
      <c r="BI34" s="25">
        <f>'QTR Raw'!AC6+'QTR Raw'!AC8</f>
        <v>76915.94</v>
      </c>
      <c r="BJ34" s="25">
        <f>'QTR Raw'!AD6+'QTR Raw'!AD8</f>
        <v>86422.33</v>
      </c>
      <c r="BK34" s="25">
        <f>'QTR Raw'!AE6+'QTR Raw'!AE8</f>
        <v>61466.990000000005</v>
      </c>
      <c r="BL34" s="25">
        <f>'QTR Raw'!AF6+'QTR Raw'!AF8</f>
        <v>65431.95</v>
      </c>
      <c r="BM34" s="25">
        <f>'QTR Raw'!AG6+'QTR Raw'!AG8</f>
        <v>71676.069999999992</v>
      </c>
      <c r="BN34" s="25">
        <f>'QTR Raw'!AH6+'QTR Raw'!AH8</f>
        <v>62492.959999999999</v>
      </c>
      <c r="BO34" s="25">
        <f>'QTR Raw'!AI6+'QTR Raw'!AI8</f>
        <v>31983.06</v>
      </c>
      <c r="BP34" s="25">
        <f>'QTR Raw'!AJ6+'QTR Raw'!AJ8</f>
        <v>53530</v>
      </c>
      <c r="BQ34" s="25">
        <f>'QTR Raw'!AK6+'QTR Raw'!AK8</f>
        <v>75653.789999999994</v>
      </c>
      <c r="BR34" s="25">
        <f>'QTR Raw'!AL6+'QTR Raw'!AL8</f>
        <v>88627.9</v>
      </c>
      <c r="BS34" s="25">
        <f>'QTR Raw'!AM6+'QTR Raw'!AM8</f>
        <v>66406.45</v>
      </c>
      <c r="BT34" s="25">
        <f>'QTR Raw'!AN6+'QTR Raw'!AN8</f>
        <v>61378.82</v>
      </c>
      <c r="BU34" s="25">
        <f>'QTR Raw'!AO6+'QTR Raw'!AO8</f>
        <v>72229.290000000008</v>
      </c>
      <c r="BV34" s="25">
        <f>'QTR Raw'!AP6+'QTR Raw'!AP8</f>
        <v>78439.06</v>
      </c>
      <c r="BW34" s="25">
        <f>'QTR Raw'!AQ6+'QTR Raw'!AQ8</f>
        <v>71934.659999999989</v>
      </c>
      <c r="BX34" s="25">
        <f>'QTR Raw'!AR6+'QTR Raw'!AR8</f>
        <v>79611.37</v>
      </c>
      <c r="BY34" s="25">
        <f>'QTR Raw'!AS6+'QTR Raw'!AS8</f>
        <v>88488.590000000011</v>
      </c>
      <c r="BZ34" s="25">
        <f>'QTR Raw'!AT6+'QTR Raw'!AT8</f>
        <v>105932.34999999999</v>
      </c>
      <c r="CA34" s="25">
        <f>'QTR Raw'!AU6+'QTR Raw'!AU8</f>
        <v>102236</v>
      </c>
      <c r="CB34" s="25">
        <f>'QTR Raw'!AV6+'QTR Raw'!AV8</f>
        <v>105129</v>
      </c>
      <c r="CC34" s="25">
        <f>'QTR Raw'!AW6+'QTR Raw'!AW8</f>
        <v>110577</v>
      </c>
      <c r="CD34" s="25">
        <f>'QTR Raw'!AX6+'QTR Raw'!AX8</f>
        <v>119033</v>
      </c>
      <c r="CE34" s="25">
        <f>'QTR Raw'!AY6+'QTR Raw'!AY8</f>
        <v>107102</v>
      </c>
      <c r="CF34" s="25">
        <f>'QTR Raw'!AZ6+'QTR Raw'!AZ8</f>
        <v>83656</v>
      </c>
      <c r="CG34" s="25">
        <f>'QTR Raw'!BA6+'QTR Raw'!BA8</f>
        <v>94472</v>
      </c>
      <c r="CH34" s="25">
        <f>'QTR Raw'!BB6+'QTR Raw'!BB8</f>
        <v>98377</v>
      </c>
      <c r="CI34" s="25">
        <f>'QTR Raw'!BC6+'QTR Raw'!BC8</f>
        <v>104407</v>
      </c>
      <c r="CJ34" s="25">
        <f>'QTR Raw'!BD6+'QTR Raw'!BD8</f>
        <v>72349</v>
      </c>
      <c r="CK34" s="25">
        <f>'QTR Raw'!BE6+'QTR Raw'!BE8</f>
        <v>70108</v>
      </c>
      <c r="CL34" s="25">
        <f>'QTR Raw'!BF6+'QTR Raw'!BF8</f>
        <v>105447</v>
      </c>
      <c r="CM34" s="17">
        <f t="shared" ref="CM34:DB34" si="144">+CM14*CM4/10^7</f>
        <v>88790.456211756464</v>
      </c>
      <c r="CN34" s="17">
        <f t="shared" si="144"/>
        <v>90521.855797009412</v>
      </c>
      <c r="CO34" s="17">
        <f t="shared" si="144"/>
        <v>104731.75593602571</v>
      </c>
      <c r="CP34" s="17">
        <f t="shared" si="144"/>
        <v>123833.58696155134</v>
      </c>
      <c r="CQ34" s="17">
        <f t="shared" si="144"/>
        <v>94631.218581469744</v>
      </c>
      <c r="CR34" s="17">
        <f t="shared" si="144"/>
        <v>104683.71365988591</v>
      </c>
      <c r="CS34" s="17">
        <f t="shared" si="144"/>
        <v>118741.34720414675</v>
      </c>
      <c r="CT34" s="17">
        <f t="shared" si="144"/>
        <v>131349.57960076266</v>
      </c>
      <c r="CU34" s="17">
        <f t="shared" si="144"/>
        <v>103112.147272295</v>
      </c>
      <c r="CV34" s="17">
        <f t="shared" si="144"/>
        <v>114921.06899713098</v>
      </c>
      <c r="CW34" s="17">
        <f t="shared" si="144"/>
        <v>128541.1411218482</v>
      </c>
      <c r="CX34" s="17">
        <f t="shared" si="144"/>
        <v>140411.40633151805</v>
      </c>
      <c r="CY34" s="17">
        <f t="shared" si="144"/>
        <v>118564.21334965307</v>
      </c>
      <c r="CZ34" s="17">
        <f t="shared" si="144"/>
        <v>133752.12491536851</v>
      </c>
      <c r="DA34" s="17">
        <f t="shared" si="144"/>
        <v>151624.7241375437</v>
      </c>
      <c r="DB34" s="17">
        <f t="shared" si="144"/>
        <v>169195.62307613163</v>
      </c>
      <c r="DE34" s="119"/>
      <c r="DF34" s="25">
        <v>102938.89916301102</v>
      </c>
    </row>
    <row r="35" spans="1:110" s="92" customFormat="1" outlineLevel="1" x14ac:dyDescent="0.2">
      <c r="A35" s="92" t="s">
        <v>109</v>
      </c>
      <c r="B35" s="92">
        <f>'Annual Raw'!C7+'Annual Raw'!C8+'Annual Raw'!C9</f>
        <v>1292.24</v>
      </c>
      <c r="C35" s="92">
        <f>'Annual Raw'!D7+'Annual Raw'!D8+'Annual Raw'!D9</f>
        <v>1390.47</v>
      </c>
      <c r="D35" s="92">
        <f>'Annual Raw'!E7+'Annual Raw'!E8+'Annual Raw'!E9</f>
        <v>1816.72</v>
      </c>
      <c r="E35" s="92">
        <f>'Annual Raw'!F7+'Annual Raw'!F8+'Annual Raw'!F9</f>
        <v>2360.12</v>
      </c>
      <c r="F35" s="92">
        <f>'Annual Raw'!G7+'Annual Raw'!G8+'Annual Raw'!G9</f>
        <v>3175.39</v>
      </c>
      <c r="G35" s="92">
        <f>'Annual Raw'!H7+'Annual Raw'!H8+'Annual Raw'!H9</f>
        <v>3494.28</v>
      </c>
      <c r="H35" s="92">
        <f>'Annual Raw'!I7+'Annual Raw'!I8+'Annual Raw'!I9</f>
        <v>4561.41</v>
      </c>
      <c r="I35" s="92">
        <f>'Annual Raw'!J7+'Annual Raw'!J8+'Annual Raw'!J9</f>
        <v>4680.72</v>
      </c>
      <c r="J35" s="92">
        <f>'Annual Raw'!K7+'Annual Raw'!K8+'Annual Raw'!K9</f>
        <v>3212.36</v>
      </c>
      <c r="K35" s="92">
        <f>'Annual Raw'!L7+'Annual Raw'!L8+'Annual Raw'!L9</f>
        <v>3048.17</v>
      </c>
      <c r="L35" s="92">
        <f>'Annual Raw'!M7+'Annual Raw'!M8+'Annual Raw'!M9</f>
        <v>4286.32</v>
      </c>
      <c r="M35" s="92">
        <f>'Annual Raw'!N7+'Annual Raw'!N8+'Annual Raw'!N9</f>
        <v>5023.09</v>
      </c>
      <c r="N35" s="92">
        <f>'Annual Raw'!O7+'Annual Raw'!O8+'Annual Raw'!O9</f>
        <v>4905.78</v>
      </c>
      <c r="O35" s="92">
        <f>'Annual Raw'!P7+'Annual Raw'!P8+'Annual Raw'!P9</f>
        <v>3792.77</v>
      </c>
      <c r="P35" s="92">
        <f>'Annual Raw'!Q7+'Annual Raw'!Q8+'Annual Raw'!Q9</f>
        <v>3548.92</v>
      </c>
      <c r="Q35" s="92">
        <f>'Annual Raw'!R7+'Annual Raw'!R8+'Annual Raw'!R9</f>
        <v>4614.99</v>
      </c>
      <c r="R35" s="92">
        <f>'Annual Raw'!S7+'Annual Raw'!S8+'Annual Raw'!S9</f>
        <v>4799.6099999999997</v>
      </c>
      <c r="S35" s="92">
        <f>'Annual Raw'!T7+'Annual Raw'!T8+'Annual Raw'!T9</f>
        <v>790.16</v>
      </c>
      <c r="T35" s="92">
        <f>'Annual Raw'!U7+'Annual Raw'!U8+'Annual Raw'!U9</f>
        <v>0</v>
      </c>
      <c r="U35" s="92">
        <f>'Annual Raw'!V7+'Annual Raw'!V8+'Annual Raw'!V9</f>
        <v>0</v>
      </c>
      <c r="V35" s="92">
        <f>'Annual Raw'!W7+'Annual Raw'!W8+'Annual Raw'!W9</f>
        <v>0</v>
      </c>
      <c r="W35" s="92">
        <f>'Annual Raw'!X7+'Annual Raw'!X8+'Annual Raw'!X9</f>
        <v>0</v>
      </c>
      <c r="X35" s="92">
        <f>'Annual Raw'!Y7+'Annual Raw'!Y8+'Annual Raw'!Y9</f>
        <v>0</v>
      </c>
      <c r="Y35" s="92">
        <f>'Annual Raw'!Z7+'Annual Raw'!Z8+'Annual Raw'!Z9</f>
        <v>0</v>
      </c>
      <c r="Z35" s="92">
        <f>'Annual Raw'!AA7+'Annual Raw'!AA8+'Annual Raw'!AA9</f>
        <v>0</v>
      </c>
      <c r="AA35" s="92">
        <f>'Annual Raw'!AB7+'Annual Raw'!AB8+'Annual Raw'!AB9</f>
        <v>0</v>
      </c>
      <c r="AB35" s="76">
        <f>+SUM(CM35:CP35)</f>
        <v>0</v>
      </c>
      <c r="AC35" s="76">
        <f>+SUM(CQ35:CT35)</f>
        <v>0</v>
      </c>
      <c r="AD35" s="76">
        <f>+SUM(CU35:CX35)</f>
        <v>0</v>
      </c>
      <c r="AE35" s="76">
        <f>+SUM(CY35:DB35)</f>
        <v>0</v>
      </c>
      <c r="AI35" s="92">
        <f>+'QTR Raw'!C20+'QTR Raw'!C19+'QTR Raw'!C13+'QTR Raw'!C7</f>
        <v>1005.72</v>
      </c>
      <c r="AJ35" s="92">
        <f>+'QTR Raw'!D20+'QTR Raw'!D19+'QTR Raw'!D13+'QTR Raw'!D7</f>
        <v>1286.17</v>
      </c>
      <c r="AK35" s="92">
        <f>+'QTR Raw'!E20+'QTR Raw'!E19+'QTR Raw'!E13+'QTR Raw'!E7</f>
        <v>1232.95</v>
      </c>
      <c r="AL35" s="92">
        <f>+'QTR Raw'!F20+'QTR Raw'!F19+'QTR Raw'!F13+'QTR Raw'!F7</f>
        <v>1271.95</v>
      </c>
      <c r="AM35" s="92">
        <f>+'QTR Raw'!G20+'QTR Raw'!G19+'QTR Raw'!G13+'QTR Raw'!G7</f>
        <v>1066.06</v>
      </c>
      <c r="AN35" s="92">
        <f>+'QTR Raw'!H20+'QTR Raw'!H19+'QTR Raw'!H13+'QTR Raw'!H7</f>
        <v>961.19</v>
      </c>
      <c r="AO35" s="92">
        <f>+'QTR Raw'!I20+'QTR Raw'!I19+'QTR Raw'!I13+'QTR Raw'!I7</f>
        <v>865.13</v>
      </c>
      <c r="AP35" s="92">
        <f>+'QTR Raw'!J20+'QTR Raw'!J19+'QTR Raw'!J13+'QTR Raw'!J7</f>
        <v>900.39</v>
      </c>
      <c r="AQ35" s="92">
        <f>+'QTR Raw'!K20+'QTR Raw'!K19+'QTR Raw'!K13+'QTR Raw'!K7</f>
        <v>706.24</v>
      </c>
      <c r="AR35" s="92">
        <f>+'QTR Raw'!L20+'QTR Raw'!L19+'QTR Raw'!L13+'QTR Raw'!L7</f>
        <v>792.09</v>
      </c>
      <c r="AS35" s="92">
        <f>+'QTR Raw'!M20+'QTR Raw'!M19+'QTR Raw'!M13+'QTR Raw'!M7</f>
        <v>819.89</v>
      </c>
      <c r="AT35" s="92">
        <f>+'QTR Raw'!N20+'QTR Raw'!N19+'QTR Raw'!N13+'QTR Raw'!N7</f>
        <v>1230.7</v>
      </c>
      <c r="AU35" s="92">
        <f>+'QTR Raw'!O20+'QTR Raw'!O19+'QTR Raw'!O13+'QTR Raw'!O7</f>
        <v>1109.24</v>
      </c>
      <c r="AV35" s="92">
        <f>+'QTR Raw'!P20+'QTR Raw'!P19+'QTR Raw'!P13+'QTR Raw'!P7</f>
        <v>1123.1600000000001</v>
      </c>
      <c r="AW35" s="92">
        <f>+'QTR Raw'!Q20+'QTR Raw'!Q19+'QTR Raw'!Q13+'QTR Raw'!Q7</f>
        <v>1024.49</v>
      </c>
      <c r="AX35" s="92">
        <f>+'QTR Raw'!R20+'QTR Raw'!R19+'QTR Raw'!R13+'QTR Raw'!R7</f>
        <v>2641.91</v>
      </c>
      <c r="AY35" s="92">
        <f>+'QTR Raw'!S20+'QTR Raw'!S19+'QTR Raw'!S13+'QTR Raw'!S7</f>
        <v>2572.0500000000002</v>
      </c>
      <c r="AZ35" s="92">
        <f>+'QTR Raw'!T20+'QTR Raw'!T19+'QTR Raw'!T13+'QTR Raw'!T7</f>
        <v>2219.35</v>
      </c>
      <c r="BA35" s="92">
        <f>+'QTR Raw'!U20+'QTR Raw'!U19+'QTR Raw'!U13+'QTR Raw'!U7</f>
        <v>2434.08</v>
      </c>
      <c r="BB35" s="92">
        <f>+'QTR Raw'!V20+'QTR Raw'!V19+'QTR Raw'!V13+'QTR Raw'!V7</f>
        <v>1529.42</v>
      </c>
      <c r="BC35" s="92">
        <f>+'QTR Raw'!W20+'QTR Raw'!W19+'QTR Raw'!W13+'QTR Raw'!W7</f>
        <v>1324.85</v>
      </c>
      <c r="BD35" s="92">
        <f>+'QTR Raw'!X20+'QTR Raw'!X19+'QTR Raw'!X13+'QTR Raw'!X7</f>
        <v>-534.69000000000005</v>
      </c>
      <c r="BE35" s="92">
        <f>+'QTR Raw'!Y20+'QTR Raw'!Y19+'QTR Raw'!Y13+'QTR Raw'!Y7</f>
        <v>0</v>
      </c>
      <c r="BF35" s="92">
        <f>+'QTR Raw'!Z20+'QTR Raw'!Z19+'QTR Raw'!Z13+'QTR Raw'!Z7</f>
        <v>0</v>
      </c>
      <c r="BG35" s="92">
        <f>+'QTR Raw'!AA20+'QTR Raw'!AA19+'QTR Raw'!AA13+'QTR Raw'!AA7</f>
        <v>1007.26</v>
      </c>
      <c r="BH35" s="92">
        <f>+'QTR Raw'!AB20+'QTR Raw'!AB19+'QTR Raw'!AB13+'QTR Raw'!AB7</f>
        <v>499.87</v>
      </c>
      <c r="BI35" s="92">
        <f>+'QTR Raw'!AC20+'QTR Raw'!AC19+'QTR Raw'!AC13+'QTR Raw'!AC7</f>
        <v>0</v>
      </c>
      <c r="BJ35" s="92">
        <f>+'QTR Raw'!AD20+'QTR Raw'!AD19+'QTR Raw'!AD13+'QTR Raw'!AD7</f>
        <v>-430.32</v>
      </c>
      <c r="BK35" s="92">
        <f>+'QTR Raw'!AE20+'QTR Raw'!AE19+'QTR Raw'!AE13+'QTR Raw'!AE7</f>
        <v>137.53</v>
      </c>
      <c r="BL35" s="92">
        <f>+'QTR Raw'!AF20+'QTR Raw'!AF19+'QTR Raw'!AF13+'QTR Raw'!AF7</f>
        <v>115.98</v>
      </c>
      <c r="BM35" s="92">
        <f>+'QTR Raw'!AG20+'QTR Raw'!AG19+'QTR Raw'!AG13+'QTR Raw'!AG7</f>
        <v>-197.19</v>
      </c>
      <c r="BN35" s="92">
        <f>+'QTR Raw'!AH20+'QTR Raw'!AH19+'QTR Raw'!AH13+'QTR Raw'!AH7</f>
        <v>1682.42</v>
      </c>
      <c r="BO35" s="92">
        <f>+'QTR Raw'!AI20+'QTR Raw'!AI19+'QTR Raw'!AI13+'QTR Raw'!AI7</f>
        <v>-47.14</v>
      </c>
      <c r="BP35" s="92">
        <f>+'QTR Raw'!AJ20+'QTR Raw'!AJ19+'QTR Raw'!AJ13+'QTR Raw'!AJ7</f>
        <v>-432.99</v>
      </c>
      <c r="BQ35" s="92">
        <f>+'QTR Raw'!AK20+'QTR Raw'!AK19+'QTR Raw'!AK13+'QTR Raw'!AK7</f>
        <v>-623.09</v>
      </c>
      <c r="BR35" s="92">
        <f>+'QTR Raw'!AL20+'QTR Raw'!AL19+'QTR Raw'!AL13+'QTR Raw'!AL7</f>
        <v>-628.92999999999995</v>
      </c>
      <c r="BS35" s="92">
        <f>+'QTR Raw'!AM20+'QTR Raw'!AM19+'QTR Raw'!AM13+'QTR Raw'!AM7</f>
        <v>14.89</v>
      </c>
      <c r="BT35" s="92">
        <f>+'QTR Raw'!AN20+'QTR Raw'!AN19+'QTR Raw'!AN13+'QTR Raw'!AN7</f>
        <v>-66.760000000000005</v>
      </c>
      <c r="BU35" s="92">
        <f>+'QTR Raw'!AO20+'QTR Raw'!AO19+'QTR Raw'!AO13+'QTR Raw'!AO7</f>
        <v>-313.77999999999997</v>
      </c>
      <c r="BV35" s="92">
        <f>+'QTR Raw'!AP20+'QTR Raw'!AP19+'QTR Raw'!AP13+'QTR Raw'!AP7</f>
        <v>444.33</v>
      </c>
      <c r="BW35" s="92">
        <f>+'QTR Raw'!AQ20+'QTR Raw'!AQ19+'QTR Raw'!AQ13+'QTR Raw'!AQ7</f>
        <v>767.78</v>
      </c>
      <c r="BX35" s="92">
        <f>+'QTR Raw'!AR20+'QTR Raw'!AR19+'QTR Raw'!AR13+'QTR Raw'!AR7</f>
        <v>623.92999999999995</v>
      </c>
      <c r="BY35" s="92">
        <f>+'QTR Raw'!AS20+'QTR Raw'!AS19+'QTR Raw'!AS13+'QTR Raw'!AS7</f>
        <v>0</v>
      </c>
      <c r="BZ35" s="92">
        <f>+'QTR Raw'!AT20+'QTR Raw'!AT19+'QTR Raw'!AT13+'QTR Raw'!AT7</f>
        <v>-318.32</v>
      </c>
      <c r="CA35" s="92">
        <f>+'QTR Raw'!AU20+'QTR Raw'!AU19+'QTR Raw'!AU13+'QTR Raw'!AU7</f>
        <v>342</v>
      </c>
      <c r="CB35" s="92">
        <f>+'QTR Raw'!AV20+'QTR Raw'!AV19+'QTR Raw'!AV13+'QTR Raw'!AV7</f>
        <v>0</v>
      </c>
      <c r="CC35" s="92">
        <f>+'QTR Raw'!AW20+'QTR Raw'!AW19+'QTR Raw'!AW13+'QTR Raw'!AW7</f>
        <v>-85</v>
      </c>
      <c r="CD35" s="92">
        <f>+'QTR Raw'!AX20+'QTR Raw'!AX19+'QTR Raw'!AX13+'QTR Raw'!AX7</f>
        <v>-140</v>
      </c>
      <c r="CE35" s="92">
        <f>+'QTR Raw'!AY20+'QTR Raw'!AY19+'QTR Raw'!AY13+'QTR Raw'!AY7</f>
        <v>-276</v>
      </c>
      <c r="CF35" s="92">
        <f>+'QTR Raw'!AZ20+'QTR Raw'!AZ19+'QTR Raw'!AZ13+'QTR Raw'!AZ7</f>
        <v>-436</v>
      </c>
      <c r="CG35" s="92">
        <f>+'QTR Raw'!BA20+'QTR Raw'!BA19+'QTR Raw'!BA13+'QTR Raw'!BA7</f>
        <v>-63</v>
      </c>
      <c r="CH35" s="92">
        <f>+'QTR Raw'!BB20+'QTR Raw'!BB19+'QTR Raw'!BB13+'QTR Raw'!BB7</f>
        <v>-239</v>
      </c>
      <c r="CI35" s="92">
        <f>+'QTR Raw'!BC20+'QTR Raw'!BC19+'QTR Raw'!BC13+'QTR Raw'!BC7</f>
        <v>-500</v>
      </c>
      <c r="CJ35" s="92">
        <f>+'QTR Raw'!BD20+'QTR Raw'!BD19+'QTR Raw'!BD13+'QTR Raw'!BD7</f>
        <v>361</v>
      </c>
      <c r="CK35" s="92">
        <f>+'QTR Raw'!BE20+'QTR Raw'!BE19+'QTR Raw'!BE13+'QTR Raw'!BE7</f>
        <v>62</v>
      </c>
      <c r="CL35" s="92">
        <f>+'QTR Raw'!BF20+'QTR Raw'!BF19+'QTR Raw'!BF13+'QTR Raw'!BF7</f>
        <v>1273</v>
      </c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E35" s="120"/>
      <c r="DF35" s="92">
        <v>1696</v>
      </c>
    </row>
    <row r="36" spans="1:110" s="26" customFormat="1" x14ac:dyDescent="0.2">
      <c r="A36" s="26" t="s">
        <v>431</v>
      </c>
      <c r="B36" s="26">
        <f>+B34-B35</f>
        <v>6785.5700000000006</v>
      </c>
      <c r="C36" s="26">
        <f>+C34-C35</f>
        <v>7911.8200000000006</v>
      </c>
      <c r="D36" s="26">
        <f t="shared" ref="D36:U36" si="145">+D34-D35</f>
        <v>9608.6400000000012</v>
      </c>
      <c r="E36" s="26">
        <f t="shared" si="145"/>
        <v>13924.720000000001</v>
      </c>
      <c r="F36" s="26">
        <f t="shared" si="145"/>
        <v>19532.84</v>
      </c>
      <c r="G36" s="26">
        <f t="shared" si="145"/>
        <v>23769.45</v>
      </c>
      <c r="H36" s="26">
        <f t="shared" si="145"/>
        <v>32361.200000000001</v>
      </c>
      <c r="I36" s="26">
        <f t="shared" si="145"/>
        <v>35660.07</v>
      </c>
      <c r="J36" s="26">
        <f t="shared" si="145"/>
        <v>70880.95</v>
      </c>
      <c r="K36" s="26">
        <f t="shared" si="145"/>
        <v>92519.25</v>
      </c>
      <c r="L36" s="26">
        <f t="shared" si="145"/>
        <v>122127.92000000001</v>
      </c>
      <c r="M36" s="26">
        <f t="shared" si="145"/>
        <v>165654.49</v>
      </c>
      <c r="N36" s="26">
        <f t="shared" si="145"/>
        <v>188792.69</v>
      </c>
      <c r="O36" s="26">
        <f t="shared" si="145"/>
        <v>232833.66</v>
      </c>
      <c r="P36" s="26">
        <f t="shared" si="145"/>
        <v>263158.98000000004</v>
      </c>
      <c r="Q36" s="26">
        <f t="shared" si="145"/>
        <v>273045.60000000003</v>
      </c>
      <c r="R36" s="26">
        <f t="shared" si="145"/>
        <v>269692.51</v>
      </c>
      <c r="S36" s="26">
        <f t="shared" si="145"/>
        <v>291550.48000000004</v>
      </c>
      <c r="T36" s="26">
        <f t="shared" si="145"/>
        <v>301938.40000000002</v>
      </c>
      <c r="U36" s="26">
        <f t="shared" si="145"/>
        <v>261067.97</v>
      </c>
      <c r="V36" s="26">
        <f>+V34-V35</f>
        <v>249794.75</v>
      </c>
      <c r="W36" s="26">
        <f>+W34-W35</f>
        <v>278453.62</v>
      </c>
      <c r="X36" s="26">
        <f>+X34-X35</f>
        <v>345966.97</v>
      </c>
      <c r="Y36" s="26">
        <f>+Y34-Y35</f>
        <v>434016</v>
      </c>
      <c r="Z36" s="26">
        <f>+Z34-Z35</f>
        <v>439695</v>
      </c>
      <c r="AA36" s="26">
        <f>+AA34-AA35</f>
        <v>335582</v>
      </c>
      <c r="AB36" s="27">
        <f t="shared" ref="AB36:AD36" si="146">+AB34-AB35</f>
        <v>407877.65490634291</v>
      </c>
      <c r="AC36" s="27">
        <f t="shared" si="146"/>
        <v>449405.85904626502</v>
      </c>
      <c r="AD36" s="27">
        <f t="shared" si="146"/>
        <v>486985.76372279227</v>
      </c>
      <c r="AE36" s="27">
        <f t="shared" ref="AE36" si="147">+AE34-AE35</f>
        <v>573136.68547869683</v>
      </c>
      <c r="AI36" s="26">
        <f t="shared" ref="AI36" si="148">+AI34-AI35</f>
        <v>43323.61</v>
      </c>
      <c r="AJ36" s="26">
        <f t="shared" ref="AJ36" si="149">+AJ34-AJ35</f>
        <v>43402.880000000005</v>
      </c>
      <c r="AK36" s="26">
        <f t="shared" ref="AK36:AM36" si="150">+AK34-AK35</f>
        <v>46089.500000000007</v>
      </c>
      <c r="AL36" s="26">
        <f t="shared" si="150"/>
        <v>56001.840000000004</v>
      </c>
      <c r="AM36" s="26">
        <f t="shared" si="150"/>
        <v>46796.47</v>
      </c>
      <c r="AN36" s="26">
        <f t="shared" ref="AN36:AO36" si="151">+AN34-AN35</f>
        <v>56866.77</v>
      </c>
      <c r="AO36" s="26">
        <f t="shared" si="151"/>
        <v>63853.279999999999</v>
      </c>
      <c r="AP36" s="26">
        <f t="shared" ref="AP36:AW36" si="152">+AP34-AP35</f>
        <v>65317.14</v>
      </c>
      <c r="AQ36" s="26">
        <f t="shared" si="152"/>
        <v>64682.83</v>
      </c>
      <c r="AR36" s="26">
        <f t="shared" si="152"/>
        <v>60564.200000000004</v>
      </c>
      <c r="AS36" s="26">
        <f t="shared" si="152"/>
        <v>70211.95</v>
      </c>
      <c r="AT36" s="26">
        <f t="shared" si="152"/>
        <v>67777.72</v>
      </c>
      <c r="AU36" s="26">
        <f t="shared" si="152"/>
        <v>60400.94</v>
      </c>
      <c r="AV36" s="26">
        <f t="shared" si="152"/>
        <v>61524.03</v>
      </c>
      <c r="AW36" s="26">
        <f t="shared" si="152"/>
        <v>70592.09</v>
      </c>
      <c r="AX36" s="26">
        <f t="shared" ref="AX36:CF36" si="153">+AX34-AX35</f>
        <v>78226.080000000002</v>
      </c>
      <c r="AY36" s="26">
        <f t="shared" si="153"/>
        <v>63593.84</v>
      </c>
      <c r="AZ36" s="26">
        <f t="shared" si="153"/>
        <v>62417.49</v>
      </c>
      <c r="BA36" s="26">
        <f t="shared" si="153"/>
        <v>62508.7</v>
      </c>
      <c r="BB36" s="26">
        <f t="shared" si="153"/>
        <v>77217.19</v>
      </c>
      <c r="BC36" s="26">
        <f t="shared" si="153"/>
        <v>58493.37</v>
      </c>
      <c r="BD36" s="26">
        <f t="shared" si="153"/>
        <v>70373.37</v>
      </c>
      <c r="BE36" s="26">
        <f t="shared" si="153"/>
        <v>73365.930000000008</v>
      </c>
      <c r="BF36" s="26">
        <f t="shared" si="153"/>
        <v>89928.97</v>
      </c>
      <c r="BG36" s="26">
        <f t="shared" si="153"/>
        <v>65693.790000000008</v>
      </c>
      <c r="BH36" s="26">
        <f t="shared" si="153"/>
        <v>71481.209999999992</v>
      </c>
      <c r="BI36" s="26">
        <f t="shared" si="153"/>
        <v>76915.94</v>
      </c>
      <c r="BJ36" s="26">
        <f t="shared" si="153"/>
        <v>86852.650000000009</v>
      </c>
      <c r="BK36" s="26">
        <f t="shared" si="153"/>
        <v>61329.460000000006</v>
      </c>
      <c r="BL36" s="26">
        <f t="shared" si="153"/>
        <v>65315.969999999994</v>
      </c>
      <c r="BM36" s="26">
        <f t="shared" si="153"/>
        <v>71873.259999999995</v>
      </c>
      <c r="BN36" s="26">
        <f t="shared" si="153"/>
        <v>60810.54</v>
      </c>
      <c r="BO36" s="26">
        <f t="shared" si="153"/>
        <v>32030.2</v>
      </c>
      <c r="BP36" s="26">
        <f t="shared" si="153"/>
        <v>53962.99</v>
      </c>
      <c r="BQ36" s="26">
        <f t="shared" si="153"/>
        <v>76276.87999999999</v>
      </c>
      <c r="BR36" s="26">
        <f t="shared" si="153"/>
        <v>89256.829999999987</v>
      </c>
      <c r="BS36" s="26">
        <f t="shared" si="153"/>
        <v>66391.56</v>
      </c>
      <c r="BT36" s="26">
        <f t="shared" si="153"/>
        <v>61445.58</v>
      </c>
      <c r="BU36" s="26">
        <f t="shared" si="153"/>
        <v>72543.070000000007</v>
      </c>
      <c r="BV36" s="26">
        <f t="shared" si="153"/>
        <v>77994.73</v>
      </c>
      <c r="BW36" s="26">
        <f t="shared" si="153"/>
        <v>71166.87999999999</v>
      </c>
      <c r="BX36" s="26">
        <f t="shared" si="153"/>
        <v>78987.44</v>
      </c>
      <c r="BY36" s="26">
        <f t="shared" si="153"/>
        <v>88488.590000000011</v>
      </c>
      <c r="BZ36" s="26">
        <f t="shared" si="153"/>
        <v>106250.67</v>
      </c>
      <c r="CA36" s="26">
        <f t="shared" si="153"/>
        <v>101894</v>
      </c>
      <c r="CB36" s="26">
        <f t="shared" si="153"/>
        <v>105129</v>
      </c>
      <c r="CC36" s="26">
        <f t="shared" si="153"/>
        <v>110662</v>
      </c>
      <c r="CD36" s="26">
        <f t="shared" si="153"/>
        <v>119173</v>
      </c>
      <c r="CE36" s="26">
        <f t="shared" si="153"/>
        <v>107378</v>
      </c>
      <c r="CF36" s="26">
        <f t="shared" si="153"/>
        <v>84092</v>
      </c>
      <c r="CG36" s="26">
        <f t="shared" ref="CG36:CH36" si="154">+CG34-CG35</f>
        <v>94535</v>
      </c>
      <c r="CH36" s="26">
        <f t="shared" si="154"/>
        <v>98616</v>
      </c>
      <c r="CI36" s="26">
        <f t="shared" ref="CI36:CJ36" si="155">+CI34-CI35</f>
        <v>104907</v>
      </c>
      <c r="CJ36" s="26">
        <f t="shared" si="155"/>
        <v>71988</v>
      </c>
      <c r="CK36" s="26">
        <f t="shared" ref="CK36:CL36" si="156">+CK34-CK35</f>
        <v>70046</v>
      </c>
      <c r="CL36" s="26">
        <f t="shared" si="156"/>
        <v>104174</v>
      </c>
      <c r="CM36" s="27">
        <f t="shared" ref="CM36:DB36" si="157">+CM34-CM35</f>
        <v>88790.456211756464</v>
      </c>
      <c r="CN36" s="27">
        <f t="shared" si="157"/>
        <v>90521.855797009412</v>
      </c>
      <c r="CO36" s="27">
        <f t="shared" si="157"/>
        <v>104731.75593602571</v>
      </c>
      <c r="CP36" s="27">
        <f t="shared" si="157"/>
        <v>123833.58696155134</v>
      </c>
      <c r="CQ36" s="27">
        <f t="shared" si="157"/>
        <v>94631.218581469744</v>
      </c>
      <c r="CR36" s="27">
        <f t="shared" si="157"/>
        <v>104683.71365988591</v>
      </c>
      <c r="CS36" s="27">
        <f t="shared" si="157"/>
        <v>118741.34720414675</v>
      </c>
      <c r="CT36" s="27">
        <f t="shared" si="157"/>
        <v>131349.57960076266</v>
      </c>
      <c r="CU36" s="27">
        <f t="shared" si="157"/>
        <v>103112.147272295</v>
      </c>
      <c r="CV36" s="27">
        <f t="shared" si="157"/>
        <v>114921.06899713098</v>
      </c>
      <c r="CW36" s="27">
        <f t="shared" si="157"/>
        <v>128541.1411218482</v>
      </c>
      <c r="CX36" s="27">
        <f t="shared" si="157"/>
        <v>140411.40633151805</v>
      </c>
      <c r="CY36" s="27">
        <f t="shared" si="157"/>
        <v>118564.21334965307</v>
      </c>
      <c r="CZ36" s="27">
        <f t="shared" si="157"/>
        <v>133752.12491536851</v>
      </c>
      <c r="DA36" s="27">
        <f t="shared" si="157"/>
        <v>151624.7241375437</v>
      </c>
      <c r="DB36" s="27">
        <f t="shared" si="157"/>
        <v>169195.62307613163</v>
      </c>
      <c r="DE36" s="121"/>
      <c r="DF36" s="26">
        <v>102938.89916301102</v>
      </c>
    </row>
    <row r="37" spans="1:110" s="39" customFormat="1" x14ac:dyDescent="0.2">
      <c r="A37" s="39" t="s">
        <v>484</v>
      </c>
      <c r="C37" s="39">
        <f t="shared" ref="C37" si="158">C36/B36-1</f>
        <v>0.16597721341022198</v>
      </c>
      <c r="D37" s="39">
        <f t="shared" ref="D37" si="159">D36/C36-1</f>
        <v>0.21446645651695828</v>
      </c>
      <c r="E37" s="39">
        <f t="shared" ref="E37" si="160">E36/D36-1</f>
        <v>0.44918739800845908</v>
      </c>
      <c r="F37" s="39">
        <f t="shared" ref="F37:R37" si="161">F36/E36-1</f>
        <v>0.40274562073779574</v>
      </c>
      <c r="G37" s="39">
        <f t="shared" si="161"/>
        <v>0.21689677486735159</v>
      </c>
      <c r="H37" s="39">
        <f t="shared" si="161"/>
        <v>0.36146187648431072</v>
      </c>
      <c r="I37" s="39">
        <f t="shared" si="161"/>
        <v>0.10193905046784413</v>
      </c>
      <c r="J37" s="39">
        <f t="shared" si="161"/>
        <v>0.98768398379475975</v>
      </c>
      <c r="K37" s="39">
        <f>K36/J36-1</f>
        <v>0.30527666460452352</v>
      </c>
      <c r="L37" s="39">
        <f t="shared" si="161"/>
        <v>0.32002712948926848</v>
      </c>
      <c r="M37" s="39">
        <f t="shared" si="161"/>
        <v>0.35640146823101526</v>
      </c>
      <c r="N37" s="39">
        <f t="shared" si="161"/>
        <v>0.13967746965385608</v>
      </c>
      <c r="O37" s="39">
        <f t="shared" si="161"/>
        <v>0.23327688164197458</v>
      </c>
      <c r="P37" s="39">
        <f t="shared" si="161"/>
        <v>0.1302445703082622</v>
      </c>
      <c r="Q37" s="39">
        <f t="shared" si="161"/>
        <v>3.7569001065439478E-2</v>
      </c>
      <c r="R37" s="39">
        <f t="shared" si="161"/>
        <v>-1.228032973246973E-2</v>
      </c>
      <c r="S37" s="39">
        <f t="shared" ref="S37:AA37" si="162">S36/R36-1</f>
        <v>8.1047745819859962E-2</v>
      </c>
      <c r="T37" s="39">
        <f t="shared" si="162"/>
        <v>3.5629919045236935E-2</v>
      </c>
      <c r="U37" s="39">
        <f t="shared" si="162"/>
        <v>-0.135360159555724</v>
      </c>
      <c r="V37" s="39">
        <f t="shared" si="162"/>
        <v>-4.3181168490336042E-2</v>
      </c>
      <c r="W37" s="39">
        <f t="shared" si="162"/>
        <v>0.11472967306158344</v>
      </c>
      <c r="X37" s="39">
        <f t="shared" si="162"/>
        <v>0.24245815155859707</v>
      </c>
      <c r="Y37" s="39">
        <f t="shared" si="162"/>
        <v>0.25450126062612277</v>
      </c>
      <c r="Z37" s="39">
        <f t="shared" si="162"/>
        <v>1.3084771068347711E-2</v>
      </c>
      <c r="AA37" s="39">
        <f t="shared" si="162"/>
        <v>-0.23678458931759516</v>
      </c>
      <c r="AB37" s="40">
        <f t="shared" ref="AB37" si="163">AB36/AA36-1</f>
        <v>0.21543364932071118</v>
      </c>
      <c r="AC37" s="40">
        <f t="shared" ref="AC37" si="164">AC36/AB36-1</f>
        <v>0.10181534497019173</v>
      </c>
      <c r="AD37" s="40">
        <f t="shared" ref="AD37" si="165">AD36/AC36-1</f>
        <v>8.3621305597305406E-2</v>
      </c>
      <c r="AE37" s="40">
        <f t="shared" ref="AE37" si="166">AE36/AD36-1</f>
        <v>0.17690644814197154</v>
      </c>
      <c r="AM37" s="39">
        <f t="shared" ref="AM37:CI37" si="167">+IF(AI36&lt;0,1-AM36/AI36,AM36/AI36-1)</f>
        <v>8.0160909951871417E-2</v>
      </c>
      <c r="AN37" s="39">
        <f t="shared" si="167"/>
        <v>0.3102072949997785</v>
      </c>
      <c r="AO37" s="39">
        <f t="shared" si="167"/>
        <v>0.38541923865522487</v>
      </c>
      <c r="AP37" s="39">
        <f t="shared" si="167"/>
        <v>0.16633917742702731</v>
      </c>
      <c r="AQ37" s="39">
        <f t="shared" si="167"/>
        <v>0.38221600902803132</v>
      </c>
      <c r="AR37" s="39">
        <f t="shared" si="167"/>
        <v>6.5019166729533007E-2</v>
      </c>
      <c r="AS37" s="39">
        <f t="shared" si="167"/>
        <v>9.9582511657975825E-2</v>
      </c>
      <c r="AT37" s="39">
        <f t="shared" si="167"/>
        <v>3.7671275870315268E-2</v>
      </c>
      <c r="AU37" s="39">
        <f t="shared" si="167"/>
        <v>-6.6198247664797538E-2</v>
      </c>
      <c r="AV37" s="39">
        <f t="shared" si="167"/>
        <v>1.584814131120349E-2</v>
      </c>
      <c r="AW37" s="39">
        <f t="shared" si="167"/>
        <v>5.4141780708270026E-3</v>
      </c>
      <c r="AX37" s="39">
        <f t="shared" si="167"/>
        <v>0.15415626255943704</v>
      </c>
      <c r="AY37" s="39">
        <f t="shared" si="167"/>
        <v>5.2861760098435351E-2</v>
      </c>
      <c r="AZ37" s="39">
        <f t="shared" si="167"/>
        <v>1.452213062115737E-2</v>
      </c>
      <c r="BA37" s="39">
        <f t="shared" si="167"/>
        <v>-0.1145084385516848</v>
      </c>
      <c r="BB37" s="39">
        <f t="shared" si="167"/>
        <v>-1.2897105415482946E-2</v>
      </c>
      <c r="BC37" s="39">
        <f t="shared" si="167"/>
        <v>-8.0203837352800122E-2</v>
      </c>
      <c r="BD37" s="39">
        <f t="shared" si="167"/>
        <v>0.12746235069689593</v>
      </c>
      <c r="BE37" s="39">
        <f t="shared" si="167"/>
        <v>0.17369150214290197</v>
      </c>
      <c r="BF37" s="39">
        <f t="shared" si="167"/>
        <v>0.16462370619806288</v>
      </c>
      <c r="BG37" s="39">
        <f t="shared" si="167"/>
        <v>0.12309805367685267</v>
      </c>
      <c r="BH37" s="39">
        <f t="shared" si="167"/>
        <v>1.5742318436647196E-2</v>
      </c>
      <c r="BI37" s="39">
        <f t="shared" si="167"/>
        <v>4.838771893166216E-2</v>
      </c>
      <c r="BJ37" s="39">
        <f t="shared" si="167"/>
        <v>-3.4208331308587137E-2</v>
      </c>
      <c r="BK37" s="39">
        <f t="shared" si="167"/>
        <v>-6.6434437714736783E-2</v>
      </c>
      <c r="BL37" s="39">
        <f t="shared" si="167"/>
        <v>-8.6249799073071065E-2</v>
      </c>
      <c r="BM37" s="39">
        <f t="shared" si="167"/>
        <v>-6.5560922742412098E-2</v>
      </c>
      <c r="BN37" s="39">
        <f t="shared" si="167"/>
        <v>-0.29984243428381296</v>
      </c>
      <c r="BO37" s="39">
        <f t="shared" si="167"/>
        <v>-0.4777354961220921</v>
      </c>
      <c r="BP37" s="39">
        <f t="shared" si="167"/>
        <v>-0.17381629638203333</v>
      </c>
      <c r="BQ37" s="39">
        <f t="shared" si="167"/>
        <v>6.1269239770117556E-2</v>
      </c>
      <c r="BR37" s="39">
        <f t="shared" si="167"/>
        <v>0.46778551876039898</v>
      </c>
      <c r="BS37" s="39">
        <f t="shared" si="167"/>
        <v>1.0727800638147746</v>
      </c>
      <c r="BT37" s="39">
        <f t="shared" si="167"/>
        <v>0.13866151597604226</v>
      </c>
      <c r="BU37" s="39">
        <f t="shared" si="167"/>
        <v>-4.8950743659153084E-2</v>
      </c>
      <c r="BV37" s="39">
        <f t="shared" si="167"/>
        <v>-0.12617633855022625</v>
      </c>
      <c r="BW37" s="39">
        <f t="shared" si="167"/>
        <v>7.1926612358558684E-2</v>
      </c>
      <c r="BX37" s="39">
        <f t="shared" si="167"/>
        <v>0.28548611633253351</v>
      </c>
      <c r="BY37" s="39">
        <f t="shared" si="167"/>
        <v>0.21980762600755654</v>
      </c>
      <c r="BZ37" s="39">
        <f t="shared" si="167"/>
        <v>0.36228011815670125</v>
      </c>
      <c r="CA37" s="39">
        <f t="shared" si="167"/>
        <v>0.43176151603105284</v>
      </c>
      <c r="CB37" s="39">
        <f t="shared" si="167"/>
        <v>0.33095844098757965</v>
      </c>
      <c r="CC37" s="39">
        <f t="shared" si="167"/>
        <v>0.25057931197683203</v>
      </c>
      <c r="CD37" s="39">
        <f t="shared" si="167"/>
        <v>0.12162116248302257</v>
      </c>
      <c r="CE37" s="39">
        <f t="shared" si="167"/>
        <v>5.3820637132706572E-2</v>
      </c>
      <c r="CF37" s="39">
        <f t="shared" si="167"/>
        <v>-0.20010653577985138</v>
      </c>
      <c r="CG37" s="39">
        <f t="shared" si="167"/>
        <v>-0.1457320489418229</v>
      </c>
      <c r="CH37" s="39">
        <f t="shared" si="167"/>
        <v>-0.17249712602686851</v>
      </c>
      <c r="CI37" s="39">
        <f t="shared" si="167"/>
        <v>-2.3012162640391853E-2</v>
      </c>
      <c r="CJ37" s="39">
        <f>+IF(CF36&lt;0,1-CJ36/CF36,CJ36/CF36-1)</f>
        <v>-0.14393759216096658</v>
      </c>
      <c r="CK37" s="39">
        <f>+IF(CG36&lt;0,1-CK36/CG36,CK36/CG36-1)</f>
        <v>-0.25904691384143441</v>
      </c>
      <c r="CL37" s="39">
        <f>+IF(CH36&lt;0,1-CL36/CH36,CL36/CH36-1)</f>
        <v>5.6360022714366798E-2</v>
      </c>
      <c r="CM37" s="40">
        <f t="shared" ref="CM37:DB37" si="168">+IF(CI36&lt;0,1-CM36/CI36,CM36/CI36-1)</f>
        <v>-0.15362696281700494</v>
      </c>
      <c r="CN37" s="40">
        <f t="shared" si="168"/>
        <v>0.25745757344292675</v>
      </c>
      <c r="CO37" s="40">
        <f t="shared" si="168"/>
        <v>0.49518539154306773</v>
      </c>
      <c r="CP37" s="40">
        <f t="shared" si="168"/>
        <v>0.18871874903096097</v>
      </c>
      <c r="CQ37" s="40">
        <f t="shared" si="168"/>
        <v>6.5781420874599927E-2</v>
      </c>
      <c r="CR37" s="40">
        <f t="shared" si="168"/>
        <v>0.15644683527736913</v>
      </c>
      <c r="CS37" s="40">
        <f t="shared" si="168"/>
        <v>0.13376641251654986</v>
      </c>
      <c r="CT37" s="40">
        <f t="shared" si="168"/>
        <v>6.0694298078799447E-2</v>
      </c>
      <c r="CU37" s="40">
        <f t="shared" si="168"/>
        <v>8.9620833567982228E-2</v>
      </c>
      <c r="CV37" s="40">
        <f t="shared" si="168"/>
        <v>9.7793199909834261E-2</v>
      </c>
      <c r="CW37" s="40">
        <f t="shared" si="168"/>
        <v>8.2530594004909696E-2</v>
      </c>
      <c r="CX37" s="40">
        <f t="shared" si="168"/>
        <v>6.8990146434414479E-2</v>
      </c>
      <c r="CY37" s="40">
        <f t="shared" si="168"/>
        <v>0.14985689354866016</v>
      </c>
      <c r="CZ37" s="40">
        <f t="shared" si="168"/>
        <v>0.16386077925108444</v>
      </c>
      <c r="DA37" s="40">
        <f t="shared" si="168"/>
        <v>0.17958128280356433</v>
      </c>
      <c r="DB37" s="40">
        <f t="shared" si="168"/>
        <v>0.20499913430574623</v>
      </c>
      <c r="DE37" s="122"/>
      <c r="DF37" s="39">
        <v>-0.13986063184228359</v>
      </c>
    </row>
    <row r="38" spans="1:110" s="39" customFormat="1" x14ac:dyDescent="0.2">
      <c r="A38" s="39" t="s">
        <v>446</v>
      </c>
      <c r="AB38" s="40"/>
      <c r="AC38" s="40"/>
      <c r="AD38" s="40"/>
      <c r="AE38" s="40"/>
      <c r="AJ38" s="39">
        <f t="shared" ref="AJ38:AL38" si="169">+IF(AI36&lt;0,1-AJ36/AI36,AJ36/AI36-1)</f>
        <v>1.8297182529343203E-3</v>
      </c>
      <c r="AK38" s="39">
        <f t="shared" si="169"/>
        <v>6.1899579014111472E-2</v>
      </c>
      <c r="AL38" s="39">
        <f t="shared" si="169"/>
        <v>0.21506720619663899</v>
      </c>
      <c r="AM38" s="39">
        <f t="shared" ref="AM38:CI38" si="170">+IF(AL36&lt;0,1-AM36/AL36,AM36/AL36-1)</f>
        <v>-0.16437620621036741</v>
      </c>
      <c r="AN38" s="39">
        <f t="shared" si="170"/>
        <v>0.21519358190906268</v>
      </c>
      <c r="AO38" s="39">
        <f t="shared" si="170"/>
        <v>0.12285751415105883</v>
      </c>
      <c r="AP38" s="39">
        <f t="shared" si="170"/>
        <v>2.2925368908222055E-2</v>
      </c>
      <c r="AQ38" s="39">
        <f t="shared" si="170"/>
        <v>-9.7112335292083296E-3</v>
      </c>
      <c r="AR38" s="39">
        <f t="shared" si="170"/>
        <v>-6.3674239361512175E-2</v>
      </c>
      <c r="AS38" s="39">
        <f t="shared" si="170"/>
        <v>0.15929790206095329</v>
      </c>
      <c r="AT38" s="39">
        <f t="shared" si="170"/>
        <v>-3.4669739268030519E-2</v>
      </c>
      <c r="AU38" s="39">
        <f t="shared" si="170"/>
        <v>-0.10883783048470796</v>
      </c>
      <c r="AV38" s="39">
        <f t="shared" si="170"/>
        <v>1.8593915922500592E-2</v>
      </c>
      <c r="AW38" s="39">
        <f t="shared" si="170"/>
        <v>0.14739053992399387</v>
      </c>
      <c r="AX38" s="39">
        <f t="shared" si="170"/>
        <v>0.10814228619665478</v>
      </c>
      <c r="AY38" s="39">
        <f t="shared" si="170"/>
        <v>-0.18705066136511006</v>
      </c>
      <c r="AZ38" s="39">
        <f t="shared" si="170"/>
        <v>-1.8497860799096211E-2</v>
      </c>
      <c r="BA38" s="39">
        <f t="shared" si="170"/>
        <v>1.4612891354650603E-3</v>
      </c>
      <c r="BB38" s="39">
        <f t="shared" si="170"/>
        <v>0.23530308581045523</v>
      </c>
      <c r="BC38" s="39">
        <f t="shared" si="170"/>
        <v>-0.24248253530075359</v>
      </c>
      <c r="BD38" s="39">
        <f t="shared" si="170"/>
        <v>0.20309994107024432</v>
      </c>
      <c r="BE38" s="39">
        <f t="shared" si="170"/>
        <v>4.2524039988421913E-2</v>
      </c>
      <c r="BF38" s="39">
        <f t="shared" si="170"/>
        <v>0.22575928636084885</v>
      </c>
      <c r="BG38" s="39">
        <f t="shared" si="170"/>
        <v>-0.26949246722163045</v>
      </c>
      <c r="BH38" s="39">
        <f t="shared" si="170"/>
        <v>8.809691144322751E-2</v>
      </c>
      <c r="BI38" s="39">
        <f t="shared" si="170"/>
        <v>7.6030190311551893E-2</v>
      </c>
      <c r="BJ38" s="39">
        <f t="shared" si="170"/>
        <v>0.12918921617547685</v>
      </c>
      <c r="BK38" s="39">
        <f t="shared" si="170"/>
        <v>-0.29386771733504968</v>
      </c>
      <c r="BL38" s="39">
        <f t="shared" si="170"/>
        <v>6.5001550641404338E-2</v>
      </c>
      <c r="BM38" s="39">
        <f t="shared" si="170"/>
        <v>0.10039336474678406</v>
      </c>
      <c r="BN38" s="39">
        <f t="shared" si="170"/>
        <v>-0.15391983054615854</v>
      </c>
      <c r="BO38" s="39">
        <f t="shared" si="170"/>
        <v>-0.47327880989052229</v>
      </c>
      <c r="BP38" s="39">
        <f t="shared" si="170"/>
        <v>0.68475345143021271</v>
      </c>
      <c r="BQ38" s="39">
        <f t="shared" si="170"/>
        <v>0.41350358829264255</v>
      </c>
      <c r="BR38" s="39">
        <f t="shared" si="170"/>
        <v>0.17016886375006424</v>
      </c>
      <c r="BS38" s="39">
        <f t="shared" si="170"/>
        <v>-0.25617389728046569</v>
      </c>
      <c r="BT38" s="39">
        <f t="shared" si="170"/>
        <v>-7.4497119814627033E-2</v>
      </c>
      <c r="BU38" s="39">
        <f t="shared" si="170"/>
        <v>0.18060680686877739</v>
      </c>
      <c r="BV38" s="39">
        <f t="shared" si="170"/>
        <v>7.5150665666616989E-2</v>
      </c>
      <c r="BW38" s="39">
        <f t="shared" si="170"/>
        <v>-8.7542453188824476E-2</v>
      </c>
      <c r="BX38" s="39">
        <f t="shared" si="170"/>
        <v>0.1098904434197483</v>
      </c>
      <c r="BY38" s="39">
        <f t="shared" si="170"/>
        <v>0.12028684560482028</v>
      </c>
      <c r="BZ38" s="39">
        <f t="shared" si="170"/>
        <v>0.2007273480117604</v>
      </c>
      <c r="CA38" s="39">
        <f t="shared" si="170"/>
        <v>-4.1003694376703703E-2</v>
      </c>
      <c r="CB38" s="39">
        <f t="shared" si="170"/>
        <v>3.1748680000785123E-2</v>
      </c>
      <c r="CC38" s="39">
        <f t="shared" si="170"/>
        <v>5.2630577671241907E-2</v>
      </c>
      <c r="CD38" s="39">
        <f t="shared" si="170"/>
        <v>7.6909869693300381E-2</v>
      </c>
      <c r="CE38" s="39">
        <f t="shared" si="170"/>
        <v>-9.8973760835088465E-2</v>
      </c>
      <c r="CF38" s="39">
        <f t="shared" si="170"/>
        <v>-0.21686006444523087</v>
      </c>
      <c r="CG38" s="39">
        <f t="shared" si="170"/>
        <v>0.12418541597298205</v>
      </c>
      <c r="CH38" s="39">
        <f t="shared" si="170"/>
        <v>4.3169196593854098E-2</v>
      </c>
      <c r="CI38" s="39">
        <f t="shared" si="170"/>
        <v>6.3792893648089599E-2</v>
      </c>
      <c r="CJ38" s="39">
        <f>+IF(CI36&lt;0,1-CJ36/CI36,CJ36/CI36-1)</f>
        <v>-0.31379221596270979</v>
      </c>
      <c r="CK38" s="39">
        <f>+IF(CJ36&lt;0,1-CK36/CJ36,CK36/CJ36-1)</f>
        <v>-2.6976718341945927E-2</v>
      </c>
      <c r="CL38" s="39">
        <f>+IF(CK36&lt;0,1-CL36/CK36,CL36/CK36-1)</f>
        <v>0.48722268223738685</v>
      </c>
      <c r="CM38" s="40">
        <f t="shared" ref="CM38" si="171">+CM36/CL36-1</f>
        <v>-0.14767162428478831</v>
      </c>
      <c r="CN38" s="40">
        <f t="shared" ref="CN38" si="172">+CN36/CM36-1</f>
        <v>1.9499838824160731E-2</v>
      </c>
      <c r="CO38" s="40">
        <f t="shared" ref="CO38" si="173">+CO36/CN36-1</f>
        <v>0.15697756098683247</v>
      </c>
      <c r="CP38" s="40">
        <f t="shared" ref="CP38" si="174">+CP36/CO36-1</f>
        <v>0.18238814822501181</v>
      </c>
      <c r="CQ38" s="40">
        <f t="shared" ref="CQ38" si="175">+CQ36/CP36-1</f>
        <v>-0.23581945009110117</v>
      </c>
      <c r="CR38" s="40">
        <f t="shared" ref="CR38" si="176">+CR36/CQ36-1</f>
        <v>0.10622810557767237</v>
      </c>
      <c r="CS38" s="40">
        <f t="shared" ref="CS38" si="177">+CS36/CR36-1</f>
        <v>0.13428672954738352</v>
      </c>
      <c r="CT38" s="40">
        <f t="shared" ref="CT38" si="178">+CT36/CS36-1</f>
        <v>0.10618232564718277</v>
      </c>
      <c r="CU38" s="40">
        <f t="shared" ref="CU38" si="179">+CU36/CT36-1</f>
        <v>-0.21497923643376249</v>
      </c>
      <c r="CV38" s="40">
        <f t="shared" ref="CV38" si="180">+CV36/CU36-1</f>
        <v>0.11452502966164979</v>
      </c>
      <c r="CW38" s="40">
        <f t="shared" ref="CW38" si="181">+CW36/CV36-1</f>
        <v>0.11851675453051391</v>
      </c>
      <c r="CX38" s="40">
        <f t="shared" ref="CX38" si="182">+CX36/CW36-1</f>
        <v>9.2346038832949784E-2</v>
      </c>
      <c r="CY38" s="40">
        <f t="shared" ref="CY38" si="183">+CY36/CX36-1</f>
        <v>-0.15559414689062168</v>
      </c>
      <c r="CZ38" s="40">
        <f t="shared" ref="CZ38" si="184">+CZ36/CY36-1</f>
        <v>0.1280986153969188</v>
      </c>
      <c r="DA38" s="40">
        <f t="shared" ref="DA38" si="185">+DA36/CZ36-1</f>
        <v>0.13362478714625325</v>
      </c>
      <c r="DB38" s="40">
        <f t="shared" ref="DB38" si="186">+DB36/DA36-1</f>
        <v>0.11588412799121595</v>
      </c>
      <c r="DE38" s="122"/>
      <c r="DF38" s="39">
        <v>0.4695899717758476</v>
      </c>
    </row>
    <row r="39" spans="1:110" s="23" customFormat="1" outlineLevel="1" x14ac:dyDescent="0.2">
      <c r="A39" s="23" t="s">
        <v>2</v>
      </c>
      <c r="B39" s="23">
        <f>'Annual Raw'!C11</f>
        <v>-56.67</v>
      </c>
      <c r="C39" s="23">
        <f>'Annual Raw'!D11</f>
        <v>97.92</v>
      </c>
      <c r="D39" s="23">
        <f>'Annual Raw'!E11</f>
        <v>-103.48</v>
      </c>
      <c r="E39" s="23">
        <f>'Annual Raw'!F11</f>
        <v>75.33</v>
      </c>
      <c r="F39" s="23">
        <f>'Annual Raw'!G11</f>
        <v>-231.75</v>
      </c>
      <c r="G39" s="23">
        <f>'Annual Raw'!H11</f>
        <v>-207.62</v>
      </c>
      <c r="H39" s="23">
        <f>'Annual Raw'!I11</f>
        <v>-333.76</v>
      </c>
      <c r="I39" s="23">
        <f>'Annual Raw'!J11</f>
        <v>-13.49</v>
      </c>
      <c r="J39" s="23">
        <f>'Annual Raw'!K11</f>
        <v>734.36</v>
      </c>
      <c r="K39" s="23">
        <f>'Annual Raw'!L11</f>
        <v>-1061.72</v>
      </c>
      <c r="L39" s="23">
        <f>'Annual Raw'!M11</f>
        <v>-1697.14</v>
      </c>
      <c r="M39" s="23">
        <f>'Annual Raw'!N11</f>
        <v>-2418.92</v>
      </c>
      <c r="N39" s="23">
        <f>'Annual Raw'!O11</f>
        <v>-2912.8</v>
      </c>
      <c r="O39" s="23">
        <f>'Annual Raw'!P11</f>
        <v>-2888.91</v>
      </c>
      <c r="P39" s="23">
        <f>'Annual Raw'!Q11</f>
        <v>-3170.25</v>
      </c>
      <c r="Q39" s="23">
        <f>'Annual Raw'!R11</f>
        <v>-2750.99</v>
      </c>
      <c r="R39" s="23">
        <f>'Annual Raw'!S11</f>
        <v>-7399.92</v>
      </c>
      <c r="S39" s="23">
        <f>'Annual Raw'!T11</f>
        <v>-2046.58</v>
      </c>
      <c r="T39" s="23">
        <f>'Annual Raw'!U11</f>
        <v>2053.2800000000002</v>
      </c>
      <c r="U39" s="23">
        <f>'Annual Raw'!V11</f>
        <v>2231.19</v>
      </c>
      <c r="V39" s="23">
        <f>'Annual Raw'!W11</f>
        <v>4684.16</v>
      </c>
      <c r="W39" s="23">
        <f>'Annual Raw'!X11</f>
        <v>1590.49</v>
      </c>
      <c r="X39" s="23">
        <f>'Annual Raw'!Y11</f>
        <v>-4781.62</v>
      </c>
      <c r="Y39" s="23">
        <f>'Annual Raw'!Z11</f>
        <v>-1566</v>
      </c>
      <c r="Z39" s="23">
        <f>'Annual Raw'!AA11</f>
        <v>2836</v>
      </c>
      <c r="AA39" s="23">
        <f>'Annual Raw'!AB11</f>
        <v>1661</v>
      </c>
      <c r="AB39" s="76">
        <f>+SUM(CM39:CP39)</f>
        <v>0</v>
      </c>
      <c r="AC39" s="76">
        <f>+SUM(CQ39:CT39)</f>
        <v>0</v>
      </c>
      <c r="AD39" s="76">
        <f>+SUM(CU39:CX39)</f>
        <v>0</v>
      </c>
      <c r="AE39" s="76">
        <f>+SUM(CY39:DB39)</f>
        <v>0</v>
      </c>
      <c r="AI39" s="23">
        <f>'QTR Raw'!C10</f>
        <v>-1962.03</v>
      </c>
      <c r="AJ39" s="23">
        <f>'QTR Raw'!D10</f>
        <v>-1005.76</v>
      </c>
      <c r="AK39" s="23">
        <f>'QTR Raw'!E10</f>
        <v>-1434.99</v>
      </c>
      <c r="AL39" s="23">
        <f>'QTR Raw'!F10</f>
        <v>1373</v>
      </c>
      <c r="AM39" s="23">
        <f>'QTR Raw'!G10</f>
        <v>-2942.98</v>
      </c>
      <c r="AN39" s="23">
        <f>'QTR Raw'!H10</f>
        <v>253.76</v>
      </c>
      <c r="AO39" s="23">
        <f>'QTR Raw'!I10</f>
        <v>588.92999999999995</v>
      </c>
      <c r="AP39" s="23">
        <f>'QTR Raw'!J10</f>
        <v>-740.29</v>
      </c>
      <c r="AQ39" s="23">
        <f>'QTR Raw'!K10</f>
        <v>158.24</v>
      </c>
      <c r="AR39" s="23">
        <f>'QTR Raw'!L10</f>
        <v>-1619.29</v>
      </c>
      <c r="AS39" s="23">
        <f>'QTR Raw'!M10</f>
        <v>-257.43</v>
      </c>
      <c r="AT39" s="23">
        <f>'QTR Raw'!N10</f>
        <v>-1611.87</v>
      </c>
      <c r="AU39" s="23">
        <f>'QTR Raw'!O10</f>
        <v>-6464.38</v>
      </c>
      <c r="AV39" s="23">
        <f>'QTR Raw'!P10</f>
        <v>1869.44</v>
      </c>
      <c r="AW39" s="23">
        <f>'QTR Raw'!Q10</f>
        <v>2019.18</v>
      </c>
      <c r="AX39" s="23">
        <f>'QTR Raw'!R10</f>
        <v>-175.23</v>
      </c>
      <c r="AY39" s="23">
        <f>'QTR Raw'!S10</f>
        <v>-6949.9</v>
      </c>
      <c r="AZ39" s="23">
        <f>'QTR Raw'!T10</f>
        <v>-347.58</v>
      </c>
      <c r="BA39" s="23">
        <f>'QTR Raw'!U10</f>
        <v>-2205.4899999999998</v>
      </c>
      <c r="BB39" s="23">
        <f>'QTR Raw'!V10</f>
        <v>2103.0500000000002</v>
      </c>
      <c r="BC39" s="23">
        <f>'QTR Raw'!W10</f>
        <v>-3028.11</v>
      </c>
      <c r="BD39" s="23">
        <f>'QTR Raw'!X10</f>
        <v>1068.01</v>
      </c>
      <c r="BE39" s="23">
        <f>'QTR Raw'!Y10</f>
        <v>-1972.84</v>
      </c>
      <c r="BF39" s="23">
        <f>'QTR Raw'!Z10</f>
        <v>1886.36</v>
      </c>
      <c r="BG39" s="23">
        <f>'QTR Raw'!AA10</f>
        <v>-4211.88</v>
      </c>
      <c r="BH39" s="23">
        <f>'QTR Raw'!AB10</f>
        <v>-3156.84</v>
      </c>
      <c r="BI39" s="23">
        <f>'QTR Raw'!AC10</f>
        <v>-1148.3499999999999</v>
      </c>
      <c r="BJ39" s="23">
        <f>'QTR Raw'!AD10</f>
        <v>10570.35</v>
      </c>
      <c r="BK39" s="23">
        <f>'QTR Raw'!AE10</f>
        <v>-2644.45</v>
      </c>
      <c r="BL39" s="23">
        <f>'QTR Raw'!AF10</f>
        <v>1023.99</v>
      </c>
      <c r="BM39" s="23">
        <f>'QTR Raw'!AG10</f>
        <v>4700.87</v>
      </c>
      <c r="BN39" s="23">
        <f>'QTR Raw'!AH10</f>
        <v>-849.22</v>
      </c>
      <c r="BO39" s="23">
        <f>'QTR Raw'!AI10</f>
        <v>8279.9500000000007</v>
      </c>
      <c r="BP39" s="23">
        <f>'QTR Raw'!AJ10</f>
        <v>-3604.72</v>
      </c>
      <c r="BQ39" s="23">
        <f>'QTR Raw'!AK10</f>
        <v>-970.09</v>
      </c>
      <c r="BR39" s="23">
        <f>'QTR Raw'!AL10</f>
        <v>979.02</v>
      </c>
      <c r="BS39" s="23">
        <f>'QTR Raw'!AM10</f>
        <v>1341.56</v>
      </c>
      <c r="BT39" s="23">
        <f>'QTR Raw'!AN10</f>
        <v>3167.3</v>
      </c>
      <c r="BU39" s="23">
        <f>'QTR Raw'!AO10</f>
        <v>-794.71</v>
      </c>
      <c r="BV39" s="23">
        <f>'QTR Raw'!AP10</f>
        <v>-2123.66</v>
      </c>
      <c r="BW39" s="23">
        <f>'QTR Raw'!AQ10</f>
        <v>-4378.21</v>
      </c>
      <c r="BX39" s="23">
        <f>'QTR Raw'!AR10</f>
        <v>-769.53</v>
      </c>
      <c r="BY39" s="23">
        <f>'QTR Raw'!AS10</f>
        <v>-1368.63</v>
      </c>
      <c r="BZ39" s="23">
        <f>'QTR Raw'!AT10</f>
        <v>1734.75</v>
      </c>
      <c r="CA39" s="23">
        <f>'QTR Raw'!AU10</f>
        <v>-6303</v>
      </c>
      <c r="CB39" s="23">
        <f>'QTR Raw'!AV10</f>
        <v>4996</v>
      </c>
      <c r="CC39" s="23">
        <f>'QTR Raw'!AW10</f>
        <v>-1667</v>
      </c>
      <c r="CD39" s="23">
        <f>'QTR Raw'!AX10</f>
        <v>1408</v>
      </c>
      <c r="CE39" s="23">
        <f>'QTR Raw'!AY10</f>
        <v>-3117</v>
      </c>
      <c r="CF39" s="23">
        <f>'QTR Raw'!AZ10</f>
        <v>184</v>
      </c>
      <c r="CG39" s="23">
        <f>'QTR Raw'!BA10</f>
        <v>1843</v>
      </c>
      <c r="CH39" s="23">
        <f>'QTR Raw'!BB10</f>
        <v>2903</v>
      </c>
      <c r="CI39" s="23">
        <f>'QTR Raw'!BC10</f>
        <v>-3281</v>
      </c>
      <c r="CJ39" s="23">
        <f>'QTR Raw'!BD10</f>
        <v>7968</v>
      </c>
      <c r="CK39" s="23">
        <f>'QTR Raw'!BE10</f>
        <v>-10392</v>
      </c>
      <c r="CL39" s="23">
        <f>'QTR Raw'!BF10</f>
        <v>6124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419</v>
      </c>
    </row>
    <row r="40" spans="1:110" s="23" customFormat="1" outlineLevel="1" x14ac:dyDescent="0.2">
      <c r="A40" s="23" t="s">
        <v>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76">
        <f>+SUM(CM40:CP40)</f>
        <v>0</v>
      </c>
      <c r="AC40" s="76">
        <f>+SUM(CQ40:CT40)</f>
        <v>0</v>
      </c>
      <c r="AD40" s="76">
        <f>+SUM(CU40:CX40)</f>
        <v>0</v>
      </c>
      <c r="AE40" s="76">
        <f>+SUM(CY40:DB40)</f>
        <v>0</v>
      </c>
      <c r="AI40" s="23">
        <f>'QTR Raw'!C12</f>
        <v>2913.9</v>
      </c>
      <c r="AJ40" s="23">
        <f>'QTR Raw'!D12</f>
        <v>3043.78</v>
      </c>
      <c r="AK40" s="23">
        <f>'QTR Raw'!E12</f>
        <v>2062.67</v>
      </c>
      <c r="AL40" s="23">
        <f>'QTR Raw'!F12</f>
        <v>2482.61</v>
      </c>
      <c r="AM40" s="23">
        <f>'QTR Raw'!G12</f>
        <v>2345.9499999999998</v>
      </c>
      <c r="AN40" s="23">
        <f>'QTR Raw'!H12</f>
        <v>3435.19</v>
      </c>
      <c r="AO40" s="23">
        <f>'QTR Raw'!I12</f>
        <v>1967.72</v>
      </c>
      <c r="AP40" s="23">
        <f>'QTR Raw'!J12</f>
        <v>3128.09</v>
      </c>
      <c r="AQ40" s="23">
        <f>'QTR Raw'!K12</f>
        <v>2896.47</v>
      </c>
      <c r="AR40" s="23">
        <f>'QTR Raw'!L12</f>
        <v>3467.02</v>
      </c>
      <c r="AS40" s="23">
        <f>'QTR Raw'!M12</f>
        <v>2951.26</v>
      </c>
      <c r="AT40" s="23">
        <f>'QTR Raw'!N12</f>
        <v>3979.07</v>
      </c>
      <c r="AU40" s="23">
        <f>'QTR Raw'!O12</f>
        <v>3081.92</v>
      </c>
      <c r="AV40" s="23">
        <f>'QTR Raw'!P12</f>
        <v>3364.88</v>
      </c>
      <c r="AW40" s="23">
        <f>'QTR Raw'!Q12</f>
        <v>3174.44</v>
      </c>
      <c r="AX40" s="23">
        <f>'QTR Raw'!R12</f>
        <v>3220.28</v>
      </c>
      <c r="AY40" s="23">
        <f>'QTR Raw'!S12</f>
        <v>3260.86</v>
      </c>
      <c r="AZ40" s="23">
        <f>'QTR Raw'!T12</f>
        <v>2921.11</v>
      </c>
      <c r="BA40" s="23">
        <f>'QTR Raw'!U12</f>
        <v>3818.63</v>
      </c>
      <c r="BB40" s="23">
        <f>'QTR Raw'!V12</f>
        <v>3923.93</v>
      </c>
      <c r="BC40" s="23">
        <f>'QTR Raw'!W12</f>
        <v>3356.22</v>
      </c>
      <c r="BD40" s="23">
        <f>'QTR Raw'!X12</f>
        <v>3670.49</v>
      </c>
      <c r="BE40" s="23">
        <f>'QTR Raw'!Y12</f>
        <v>4224.66</v>
      </c>
      <c r="BF40" s="23">
        <f>'QTR Raw'!Z12</f>
        <v>4652.62</v>
      </c>
      <c r="BG40" s="23">
        <f>'QTR Raw'!AA12</f>
        <v>4450.3900000000003</v>
      </c>
      <c r="BH40" s="23">
        <f>'QTR Raw'!AB12</f>
        <v>4608.7700000000004</v>
      </c>
      <c r="BI40" s="23">
        <f>'QTR Raw'!AC12</f>
        <v>4806.08</v>
      </c>
      <c r="BJ40" s="23">
        <f>'QTR Raw'!AD12</f>
        <v>-606.41</v>
      </c>
      <c r="BK40" s="23">
        <f>'QTR Raw'!AE12</f>
        <v>3088.81</v>
      </c>
      <c r="BL40" s="23">
        <f>'QTR Raw'!AF12</f>
        <v>3049.31</v>
      </c>
      <c r="BM40" s="23">
        <f>'QTR Raw'!AG12</f>
        <v>3143.69</v>
      </c>
      <c r="BN40" s="23">
        <f>'QTR Raw'!AH12</f>
        <v>2946.54</v>
      </c>
      <c r="BO40" s="23">
        <f>'QTR Raw'!AI12</f>
        <v>1724.92</v>
      </c>
      <c r="BP40" s="23">
        <f>'QTR Raw'!AJ12</f>
        <v>3085.74</v>
      </c>
      <c r="BQ40" s="23">
        <f>'QTR Raw'!AK12</f>
        <v>3626.46</v>
      </c>
      <c r="BR40" s="23">
        <f>'QTR Raw'!AL12</f>
        <v>3812.97</v>
      </c>
      <c r="BS40" s="23">
        <f>'QTR Raw'!AM12</f>
        <v>3677.75</v>
      </c>
      <c r="BT40" s="23">
        <f>'QTR Raw'!AN12</f>
        <v>4471.99</v>
      </c>
      <c r="BU40" s="23">
        <f>'QTR Raw'!AO12</f>
        <v>4874.09</v>
      </c>
      <c r="BV40" s="23">
        <f>'QTR Raw'!AP12</f>
        <v>5350.94</v>
      </c>
      <c r="BW40" s="23">
        <f>'QTR Raw'!AQ12</f>
        <v>5263.64</v>
      </c>
      <c r="BX40" s="23">
        <f>'QTR Raw'!AR12</f>
        <v>5324.32</v>
      </c>
      <c r="BY40" s="23">
        <f>'QTR Raw'!AS12</f>
        <v>5471.3</v>
      </c>
      <c r="BZ40" s="23">
        <f>'QTR Raw'!AT12</f>
        <v>6247.69</v>
      </c>
      <c r="CA40" s="23">
        <f>'QTR Raw'!AU12</f>
        <v>7607</v>
      </c>
      <c r="CB40" s="23">
        <f>'QTR Raw'!AV12</f>
        <v>3929</v>
      </c>
      <c r="CC40" s="23">
        <f>'QTR Raw'!AW12</f>
        <v>6094</v>
      </c>
      <c r="CD40" s="23">
        <f>'QTR Raw'!AX12</f>
        <v>7414</v>
      </c>
      <c r="CE40" s="23">
        <f>'QTR Raw'!AY12</f>
        <v>6316</v>
      </c>
      <c r="CF40" s="23">
        <f>'QTR Raw'!AZ12</f>
        <v>6455</v>
      </c>
      <c r="CG40" s="23">
        <f>'QTR Raw'!BA12</f>
        <v>4540</v>
      </c>
      <c r="CH40" s="23">
        <f>'QTR Raw'!BB12</f>
        <v>4467</v>
      </c>
      <c r="CI40" s="23">
        <f>'QTR Raw'!BC12</f>
        <v>5581</v>
      </c>
      <c r="CJ40" s="23">
        <f>'QTR Raw'!BD12</f>
        <v>3678</v>
      </c>
      <c r="CK40" s="23">
        <f>'QTR Raw'!BE12</f>
        <v>4389</v>
      </c>
      <c r="CL40" s="23">
        <f>'QTR Raw'!BF12</f>
        <v>4989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18637</v>
      </c>
    </row>
    <row r="41" spans="1:110" s="23" customFormat="1" outlineLevel="1" x14ac:dyDescent="0.2">
      <c r="A41" s="23" t="s">
        <v>4</v>
      </c>
      <c r="B41" s="23">
        <f>'Annual Raw'!C12</f>
        <v>4728.07</v>
      </c>
      <c r="C41" s="23">
        <f>'Annual Raw'!D12</f>
        <v>4915.76</v>
      </c>
      <c r="D41" s="23">
        <f>'Annual Raw'!E12</f>
        <v>6018.45</v>
      </c>
      <c r="E41" s="23">
        <f>'Annual Raw'!F12</f>
        <v>8882.9500000000007</v>
      </c>
      <c r="F41" s="23">
        <f>'Annual Raw'!G12</f>
        <v>13504.17</v>
      </c>
      <c r="G41" s="23">
        <f>'Annual Raw'!H12</f>
        <v>16258.62</v>
      </c>
      <c r="H41" s="23">
        <f>'Annual Raw'!I12</f>
        <v>22372.59</v>
      </c>
      <c r="I41" s="23">
        <f>'Annual Raw'!J12</f>
        <v>24375.84</v>
      </c>
      <c r="J41" s="23">
        <f>'Annual Raw'!K12</f>
        <v>47231.6</v>
      </c>
      <c r="K41" s="23">
        <f>'Annual Raw'!L12</f>
        <v>62644.06</v>
      </c>
      <c r="L41" s="23">
        <f>'Annual Raw'!M12</f>
        <v>80844.570000000007</v>
      </c>
      <c r="M41" s="23">
        <f>'Annual Raw'!N12</f>
        <v>112003.3</v>
      </c>
      <c r="N41" s="23">
        <f>'Annual Raw'!O12</f>
        <v>123117.34</v>
      </c>
      <c r="O41" s="23">
        <f>'Annual Raw'!P12</f>
        <v>146426.99</v>
      </c>
      <c r="P41" s="23">
        <f>'Annual Raw'!Q12</f>
        <v>163250.35999999999</v>
      </c>
      <c r="Q41" s="23">
        <f>'Annual Raw'!R12</f>
        <v>163907.13</v>
      </c>
      <c r="R41" s="23">
        <f>'Annual Raw'!S12</f>
        <v>174071.65</v>
      </c>
      <c r="S41" s="23">
        <f>'Annual Raw'!T12</f>
        <v>189275.18</v>
      </c>
      <c r="T41" s="23">
        <f>'Annual Raw'!U12</f>
        <v>195513.28</v>
      </c>
      <c r="U41" s="23">
        <f>'Annual Raw'!V12</f>
        <v>165197.09</v>
      </c>
      <c r="V41" s="23">
        <f>'Annual Raw'!W12</f>
        <v>153607.35999999999</v>
      </c>
      <c r="W41" s="23">
        <f>'Annual Raw'!X12</f>
        <v>179295.33</v>
      </c>
      <c r="X41" s="23">
        <f>'Annual Raw'!Y12</f>
        <v>231251.26</v>
      </c>
      <c r="Y41" s="23">
        <f>'Annual Raw'!Z12</f>
        <v>274321</v>
      </c>
      <c r="Z41" s="23">
        <f>'Annual Raw'!AA12</f>
        <v>268950</v>
      </c>
      <c r="AA41" s="23">
        <f>'Annual Raw'!AB12</f>
        <v>212421</v>
      </c>
      <c r="AB41" s="24">
        <f>+SUM(CM41:CP41)</f>
        <v>261317.42354578889</v>
      </c>
      <c r="AC41" s="24">
        <f>+SUM(CQ41:CT41)</f>
        <v>287784.90891795268</v>
      </c>
      <c r="AD41" s="24">
        <f>+SUM(CU41:CX41)</f>
        <v>311820.34433419642</v>
      </c>
      <c r="AE41" s="24">
        <f>+SUM(CY41:DB41)</f>
        <v>366978.48576930736</v>
      </c>
      <c r="AI41" s="23">
        <f>'QTR Raw'!C11</f>
        <v>26797.51</v>
      </c>
      <c r="AJ41" s="23">
        <f>'QTR Raw'!D11</f>
        <v>25683.23</v>
      </c>
      <c r="AK41" s="23">
        <f>'QTR Raw'!E11</f>
        <v>29043.7</v>
      </c>
      <c r="AL41" s="23">
        <f>'QTR Raw'!F11</f>
        <v>31274.13</v>
      </c>
      <c r="AM41" s="23">
        <f>'QTR Raw'!G11</f>
        <v>29440.78</v>
      </c>
      <c r="AN41" s="23">
        <f>'QTR Raw'!H11</f>
        <v>30873.07</v>
      </c>
      <c r="AO41" s="23">
        <f>'QTR Raw'!I11</f>
        <v>37340.230000000003</v>
      </c>
      <c r="AP41" s="23">
        <f>'QTR Raw'!J11</f>
        <v>37895.96</v>
      </c>
      <c r="AQ41" s="23">
        <f>'QTR Raw'!K11</f>
        <v>36681.47</v>
      </c>
      <c r="AR41" s="23">
        <f>'QTR Raw'!L11</f>
        <v>35119.980000000003</v>
      </c>
      <c r="AS41" s="23">
        <f>'QTR Raw'!M11</f>
        <v>40003.839999999997</v>
      </c>
      <c r="AT41" s="23">
        <f>'QTR Raw'!N11</f>
        <v>38151.25</v>
      </c>
      <c r="AU41" s="23">
        <f>'QTR Raw'!O11</f>
        <v>39016.449999999997</v>
      </c>
      <c r="AV41" s="23">
        <f>'QTR Raw'!P11</f>
        <v>32589.96</v>
      </c>
      <c r="AW41" s="23">
        <f>'QTR Raw'!Q11</f>
        <v>38269.79</v>
      </c>
      <c r="AX41" s="23">
        <f>'QTR Raw'!R11</f>
        <v>43416.29</v>
      </c>
      <c r="AY41" s="23">
        <f>'QTR Raw'!S11</f>
        <v>42779.88</v>
      </c>
      <c r="AZ41" s="23">
        <f>'QTR Raw'!T11</f>
        <v>36702.31</v>
      </c>
      <c r="BA41" s="23">
        <f>'QTR Raw'!U11</f>
        <v>38399.120000000003</v>
      </c>
      <c r="BB41" s="23">
        <f>'QTR Raw'!V11</f>
        <v>41488.239999999998</v>
      </c>
      <c r="BC41" s="23">
        <f>'QTR Raw'!W11</f>
        <v>36247.64</v>
      </c>
      <c r="BD41" s="23">
        <f>'QTR Raw'!X11</f>
        <v>40148.269999999997</v>
      </c>
      <c r="BE41" s="23">
        <f>'QTR Raw'!Y11</f>
        <v>45030.49</v>
      </c>
      <c r="BF41" s="23">
        <f>'QTR Raw'!Z11</f>
        <v>50566.19</v>
      </c>
      <c r="BG41" s="23">
        <f>'QTR Raw'!AA11</f>
        <v>42788.4</v>
      </c>
      <c r="BH41" s="23">
        <f>'QTR Raw'!AB11</f>
        <v>44506.79</v>
      </c>
      <c r="BI41" s="23">
        <f>'QTR Raw'!AC11</f>
        <v>46531.72</v>
      </c>
      <c r="BJ41" s="23">
        <f>'QTR Raw'!AD11</f>
        <v>47182.17</v>
      </c>
      <c r="BK41" s="23">
        <f>'QTR Raw'!AE11</f>
        <v>39331.1</v>
      </c>
      <c r="BL41" s="23">
        <f>'QTR Raw'!AF11</f>
        <v>36054.22</v>
      </c>
      <c r="BM41" s="23">
        <f>'QTR Raw'!AG11</f>
        <v>38573.83</v>
      </c>
      <c r="BN41" s="23">
        <f>'QTR Raw'!AH11</f>
        <v>38712.32</v>
      </c>
      <c r="BO41" s="23">
        <f>'QTR Raw'!AI11</f>
        <v>9916.3700000000008</v>
      </c>
      <c r="BP41" s="23">
        <f>'QTR Raw'!AJ11</f>
        <v>33986.31</v>
      </c>
      <c r="BQ41" s="23">
        <f>'QTR Raw'!AK11</f>
        <v>45253.35</v>
      </c>
      <c r="BR41" s="23">
        <f>'QTR Raw'!AL11</f>
        <v>52201.24</v>
      </c>
      <c r="BS41" s="23">
        <f>'QTR Raw'!AM11</f>
        <v>37530.83</v>
      </c>
      <c r="BT41" s="23">
        <f>'QTR Raw'!AN11</f>
        <v>33451.21</v>
      </c>
      <c r="BU41" s="23">
        <f>'QTR Raw'!AO11</f>
        <v>41969.37</v>
      </c>
      <c r="BV41" s="23">
        <f>'QTR Raw'!AP11</f>
        <v>47969.15</v>
      </c>
      <c r="BW41" s="23">
        <f>'QTR Raw'!AQ11</f>
        <v>47336.3</v>
      </c>
      <c r="BX41" s="23">
        <f>'QTR Raw'!AR11</f>
        <v>48040.2</v>
      </c>
      <c r="BY41" s="23">
        <f>'QTR Raw'!AS11</f>
        <v>53355.87</v>
      </c>
      <c r="BZ41" s="23">
        <f>'QTR Raw'!AT11</f>
        <v>60211.94</v>
      </c>
      <c r="CA41" s="23">
        <f>'QTR Raw'!AU11</f>
        <v>62479</v>
      </c>
      <c r="CB41" s="23">
        <f>'QTR Raw'!AV11</f>
        <v>57985</v>
      </c>
      <c r="CC41" s="23">
        <f>'QTR Raw'!AW11</f>
        <v>63851</v>
      </c>
      <c r="CD41" s="23">
        <f>'QTR Raw'!AX11</f>
        <v>64963</v>
      </c>
      <c r="CE41" s="23">
        <f>'QTR Raw'!AY11</f>
        <v>62714</v>
      </c>
      <c r="CF41" s="23">
        <f>'QTR Raw'!AZ11</f>
        <v>44120</v>
      </c>
      <c r="CG41" s="23">
        <f>'QTR Raw'!BA11</f>
        <v>50550</v>
      </c>
      <c r="CH41" s="23">
        <f>'QTR Raw'!BB11</f>
        <v>52364</v>
      </c>
      <c r="CI41" s="23">
        <f>'QTR Raw'!BC11</f>
        <v>64590</v>
      </c>
      <c r="CJ41" s="23">
        <f>'QTR Raw'!BD11</f>
        <v>36300</v>
      </c>
      <c r="CK41" s="23">
        <f>'QTR Raw'!BE11</f>
        <v>49826</v>
      </c>
      <c r="CL41" s="23">
        <f>'QTR Raw'!BF11</f>
        <v>55465</v>
      </c>
      <c r="CM41" s="24">
        <f t="shared" ref="CM41:DB41" si="187">+CM36-CM42</f>
        <v>57011.809590745077</v>
      </c>
      <c r="CN41" s="24">
        <f t="shared" si="187"/>
        <v>58224.949802224502</v>
      </c>
      <c r="CO41" s="24">
        <f t="shared" si="187"/>
        <v>66767.638634702002</v>
      </c>
      <c r="CP41" s="24">
        <f t="shared" si="187"/>
        <v>79313.025518117327</v>
      </c>
      <c r="CQ41" s="24">
        <f t="shared" si="187"/>
        <v>60642.046302924093</v>
      </c>
      <c r="CR41" s="24">
        <f t="shared" si="187"/>
        <v>67050.72671998298</v>
      </c>
      <c r="CS41" s="24">
        <f t="shared" si="187"/>
        <v>75974.404532674816</v>
      </c>
      <c r="CT41" s="24">
        <f t="shared" si="187"/>
        <v>84117.731362370803</v>
      </c>
      <c r="CU41" s="24">
        <f t="shared" si="187"/>
        <v>66032.371427105274</v>
      </c>
      <c r="CV41" s="24">
        <f t="shared" si="187"/>
        <v>73582.341213272608</v>
      </c>
      <c r="CW41" s="24">
        <f t="shared" si="187"/>
        <v>82295.953560739072</v>
      </c>
      <c r="CX41" s="24">
        <f t="shared" si="187"/>
        <v>89909.678133079462</v>
      </c>
      <c r="CY41" s="24">
        <f t="shared" si="187"/>
        <v>75917.862922450935</v>
      </c>
      <c r="CZ41" s="24">
        <f t="shared" si="187"/>
        <v>85640.039896253104</v>
      </c>
      <c r="DA41" s="24">
        <f t="shared" si="187"/>
        <v>97083.796389152689</v>
      </c>
      <c r="DB41" s="24">
        <f t="shared" si="187"/>
        <v>108336.78656145066</v>
      </c>
      <c r="DE41" s="123"/>
      <c r="DF41" s="23">
        <v>65687.099508543208</v>
      </c>
    </row>
    <row r="42" spans="1:110" s="31" customFormat="1" x14ac:dyDescent="0.2">
      <c r="A42" s="31" t="s">
        <v>5</v>
      </c>
      <c r="B42" s="31">
        <f t="shared" ref="B42:T42" si="188">B36-B39-B41-B40</f>
        <v>2114.170000000001</v>
      </c>
      <c r="C42" s="31">
        <f t="shared" si="188"/>
        <v>2898.1400000000003</v>
      </c>
      <c r="D42" s="31">
        <f t="shared" si="188"/>
        <v>3693.670000000001</v>
      </c>
      <c r="E42" s="31">
        <f t="shared" si="188"/>
        <v>4966.4400000000005</v>
      </c>
      <c r="F42" s="31">
        <f t="shared" si="188"/>
        <v>6260.42</v>
      </c>
      <c r="G42" s="31">
        <f t="shared" si="188"/>
        <v>7718.4499999999989</v>
      </c>
      <c r="H42" s="31">
        <f t="shared" si="188"/>
        <v>10322.369999999999</v>
      </c>
      <c r="I42" s="31">
        <f t="shared" si="188"/>
        <v>11297.719999999998</v>
      </c>
      <c r="J42" s="31">
        <f t="shared" si="188"/>
        <v>22914.989999999998</v>
      </c>
      <c r="K42" s="31">
        <f t="shared" si="188"/>
        <v>30936.910000000003</v>
      </c>
      <c r="L42" s="31">
        <f t="shared" si="188"/>
        <v>42980.490000000005</v>
      </c>
      <c r="M42" s="31">
        <f t="shared" si="188"/>
        <v>56070.11</v>
      </c>
      <c r="N42" s="31">
        <f t="shared" si="188"/>
        <v>68588.149999999994</v>
      </c>
      <c r="O42" s="31">
        <f t="shared" si="188"/>
        <v>89295.580000000016</v>
      </c>
      <c r="P42" s="31">
        <f t="shared" si="188"/>
        <v>103078.87000000005</v>
      </c>
      <c r="Q42" s="31">
        <f t="shared" si="188"/>
        <v>111889.46000000002</v>
      </c>
      <c r="R42" s="31">
        <f t="shared" si="188"/>
        <v>103020.78</v>
      </c>
      <c r="S42" s="31">
        <f t="shared" si="188"/>
        <v>104321.88000000006</v>
      </c>
      <c r="T42" s="31">
        <f t="shared" si="188"/>
        <v>104371.84</v>
      </c>
      <c r="U42" s="31">
        <f t="shared" ref="U42:Z42" si="189">U36-U39-U41-U40</f>
        <v>93639.69</v>
      </c>
      <c r="V42" s="31">
        <f t="shared" si="189"/>
        <v>91503.23000000001</v>
      </c>
      <c r="W42" s="31">
        <f t="shared" si="189"/>
        <v>97567.800000000017</v>
      </c>
      <c r="X42" s="31">
        <f t="shared" si="189"/>
        <v>119497.32999999996</v>
      </c>
      <c r="Y42" s="31">
        <f t="shared" si="189"/>
        <v>161261</v>
      </c>
      <c r="Z42" s="31">
        <f t="shared" si="189"/>
        <v>167909</v>
      </c>
      <c r="AA42" s="31">
        <f t="shared" ref="AA42" si="190">AA36-AA39-AA41-AA40</f>
        <v>121500</v>
      </c>
      <c r="AB42" s="32">
        <f t="shared" ref="AA42:AD42" si="191">AB36-AB39-AB41-AB40</f>
        <v>146560.23136055403</v>
      </c>
      <c r="AC42" s="32">
        <f t="shared" si="191"/>
        <v>161620.95012831234</v>
      </c>
      <c r="AD42" s="32">
        <f t="shared" si="191"/>
        <v>175165.41938859585</v>
      </c>
      <c r="AE42" s="32">
        <f t="shared" ref="AE42" si="192">AE36-AE39-AE41-AE40</f>
        <v>206158.19970938948</v>
      </c>
      <c r="AI42" s="31">
        <f t="shared" ref="AI42" si="193">AI36-AI39-AI41-AI40</f>
        <v>15574.230000000001</v>
      </c>
      <c r="AJ42" s="31">
        <f t="shared" ref="AJ42" si="194">AJ36-AJ39-AJ41-AJ40</f>
        <v>15681.630000000006</v>
      </c>
      <c r="AK42" s="31">
        <f t="shared" ref="AK42:AM42" si="195">AK36-AK39-AK41-AK40</f>
        <v>16418.120000000003</v>
      </c>
      <c r="AL42" s="31">
        <f t="shared" si="195"/>
        <v>20872.100000000002</v>
      </c>
      <c r="AM42" s="31">
        <f t="shared" si="195"/>
        <v>17952.720000000005</v>
      </c>
      <c r="AN42" s="31">
        <f t="shared" ref="AN42:AO42" si="196">AN36-AN39-AN41-AN40</f>
        <v>22304.749999999996</v>
      </c>
      <c r="AO42" s="31">
        <f t="shared" si="196"/>
        <v>23956.399999999994</v>
      </c>
      <c r="AP42" s="31">
        <f t="shared" ref="AP42:CD42" si="197">AP36-AP39-AP41-AP40</f>
        <v>25033.379999999994</v>
      </c>
      <c r="AQ42" s="31">
        <f t="shared" si="197"/>
        <v>24946.65</v>
      </c>
      <c r="AR42" s="31">
        <f t="shared" si="197"/>
        <v>23596.49</v>
      </c>
      <c r="AS42" s="31">
        <f t="shared" si="197"/>
        <v>27514.279999999992</v>
      </c>
      <c r="AT42" s="31">
        <f t="shared" si="197"/>
        <v>27259.269999999997</v>
      </c>
      <c r="AU42" s="31">
        <f t="shared" si="197"/>
        <v>24766.950000000012</v>
      </c>
      <c r="AV42" s="31">
        <f t="shared" si="197"/>
        <v>23699.749999999996</v>
      </c>
      <c r="AW42" s="31">
        <f t="shared" si="197"/>
        <v>27128.680000000004</v>
      </c>
      <c r="AX42" s="31">
        <f t="shared" si="197"/>
        <v>31764.739999999998</v>
      </c>
      <c r="AY42" s="31">
        <f t="shared" si="197"/>
        <v>24502.999999999993</v>
      </c>
      <c r="AZ42" s="31">
        <f t="shared" si="197"/>
        <v>23141.65</v>
      </c>
      <c r="BA42" s="31">
        <f t="shared" si="197"/>
        <v>22496.439999999991</v>
      </c>
      <c r="BB42" s="31">
        <f t="shared" si="197"/>
        <v>29701.97</v>
      </c>
      <c r="BC42" s="31">
        <f t="shared" si="197"/>
        <v>21917.620000000003</v>
      </c>
      <c r="BD42" s="31">
        <f t="shared" si="197"/>
        <v>25486.600000000006</v>
      </c>
      <c r="BE42" s="31">
        <f t="shared" si="197"/>
        <v>26083.620000000006</v>
      </c>
      <c r="BF42" s="31">
        <f t="shared" si="197"/>
        <v>32823.799999999996</v>
      </c>
      <c r="BG42" s="31">
        <f t="shared" si="197"/>
        <v>22666.880000000012</v>
      </c>
      <c r="BH42" s="31">
        <f t="shared" si="197"/>
        <v>25522.489999999987</v>
      </c>
      <c r="BI42" s="31">
        <f t="shared" si="197"/>
        <v>26726.490000000005</v>
      </c>
      <c r="BJ42" s="31">
        <f t="shared" si="197"/>
        <v>29706.540000000005</v>
      </c>
      <c r="BK42" s="31">
        <f t="shared" si="197"/>
        <v>21554.000000000004</v>
      </c>
      <c r="BL42" s="31">
        <f t="shared" si="197"/>
        <v>25188.449999999993</v>
      </c>
      <c r="BM42" s="31">
        <f t="shared" si="197"/>
        <v>25454.87</v>
      </c>
      <c r="BN42" s="31">
        <f t="shared" si="197"/>
        <v>20000.900000000001</v>
      </c>
      <c r="BO42" s="31">
        <f t="shared" si="197"/>
        <v>12108.96</v>
      </c>
      <c r="BP42" s="31">
        <f t="shared" si="197"/>
        <v>20495.660000000003</v>
      </c>
      <c r="BQ42" s="31">
        <f t="shared" si="197"/>
        <v>28367.159999999989</v>
      </c>
      <c r="BR42" s="31">
        <f t="shared" si="197"/>
        <v>32263.599999999984</v>
      </c>
      <c r="BS42" s="31">
        <f t="shared" si="197"/>
        <v>23841.42</v>
      </c>
      <c r="BT42" s="31">
        <f t="shared" si="197"/>
        <v>20355.080000000002</v>
      </c>
      <c r="BU42" s="31">
        <f t="shared" si="197"/>
        <v>26494.320000000011</v>
      </c>
      <c r="BV42" s="31">
        <f t="shared" si="197"/>
        <v>26798.3</v>
      </c>
      <c r="BW42" s="31">
        <f t="shared" si="197"/>
        <v>22945.149999999994</v>
      </c>
      <c r="BX42" s="31">
        <f t="shared" si="197"/>
        <v>26392.450000000004</v>
      </c>
      <c r="BY42" s="31">
        <f t="shared" si="197"/>
        <v>31030.050000000014</v>
      </c>
      <c r="BZ42" s="31">
        <f t="shared" si="197"/>
        <v>38056.289999999994</v>
      </c>
      <c r="CA42" s="31">
        <f t="shared" si="197"/>
        <v>38111</v>
      </c>
      <c r="CB42" s="31">
        <f t="shared" si="197"/>
        <v>38219</v>
      </c>
      <c r="CC42" s="31">
        <f t="shared" si="197"/>
        <v>42384</v>
      </c>
      <c r="CD42" s="31">
        <f t="shared" si="197"/>
        <v>45388</v>
      </c>
      <c r="CE42" s="31">
        <f t="shared" ref="CE42:CF42" si="198">CE36-CE39-CE41-CE40</f>
        <v>41465</v>
      </c>
      <c r="CF42" s="31">
        <f t="shared" si="198"/>
        <v>33333</v>
      </c>
      <c r="CG42" s="31">
        <f t="shared" ref="CG42:CH42" si="199">CG36-CG39-CG41-CG40</f>
        <v>37602</v>
      </c>
      <c r="CH42" s="31">
        <f t="shared" si="199"/>
        <v>38882</v>
      </c>
      <c r="CI42" s="31">
        <f t="shared" ref="CI42:CJ42" si="200">CI36-CI39-CI41-CI40</f>
        <v>38017</v>
      </c>
      <c r="CJ42" s="31">
        <f t="shared" si="200"/>
        <v>24042</v>
      </c>
      <c r="CK42" s="31">
        <f t="shared" ref="CK42:CL42" si="201">CK36-CK39-CK41-CK40</f>
        <v>26223</v>
      </c>
      <c r="CL42" s="31">
        <f t="shared" si="201"/>
        <v>37596</v>
      </c>
      <c r="CM42" s="32">
        <f t="shared" ref="CM42:DB42" si="202">+CM43*CM36</f>
        <v>31778.646621011387</v>
      </c>
      <c r="CN42" s="32">
        <f t="shared" si="202"/>
        <v>32296.905994784909</v>
      </c>
      <c r="CO42" s="32">
        <f t="shared" si="202"/>
        <v>37964.117301323713</v>
      </c>
      <c r="CP42" s="32">
        <f t="shared" si="202"/>
        <v>44520.561443434017</v>
      </c>
      <c r="CQ42" s="32">
        <f t="shared" si="202"/>
        <v>33989.172278545651</v>
      </c>
      <c r="CR42" s="32">
        <f t="shared" si="202"/>
        <v>37632.986939902927</v>
      </c>
      <c r="CS42" s="32">
        <f t="shared" si="202"/>
        <v>42766.94267147193</v>
      </c>
      <c r="CT42" s="32">
        <f t="shared" si="202"/>
        <v>47231.848238391853</v>
      </c>
      <c r="CU42" s="32">
        <f t="shared" si="202"/>
        <v>37079.775845189732</v>
      </c>
      <c r="CV42" s="32">
        <f t="shared" si="202"/>
        <v>41338.727783858369</v>
      </c>
      <c r="CW42" s="32">
        <f t="shared" si="202"/>
        <v>46245.187561109124</v>
      </c>
      <c r="CX42" s="32">
        <f t="shared" si="202"/>
        <v>50501.728198438599</v>
      </c>
      <c r="CY42" s="32">
        <f t="shared" si="202"/>
        <v>42646.350427202138</v>
      </c>
      <c r="CZ42" s="32">
        <f t="shared" si="202"/>
        <v>48112.085019115402</v>
      </c>
      <c r="DA42" s="32">
        <f t="shared" si="202"/>
        <v>54540.927748391012</v>
      </c>
      <c r="DB42" s="32">
        <f t="shared" si="202"/>
        <v>60858.836514680974</v>
      </c>
      <c r="DE42" s="124"/>
      <c r="DF42" s="31">
        <v>37251.79965446781</v>
      </c>
    </row>
    <row r="43" spans="1:110" s="41" customFormat="1" x14ac:dyDescent="0.2">
      <c r="A43" s="41" t="s">
        <v>6</v>
      </c>
      <c r="B43" s="41">
        <f>B42/B36</f>
        <v>0.31156851966747096</v>
      </c>
      <c r="C43" s="41">
        <f t="shared" ref="C43:U43" si="203">C42/C36</f>
        <v>0.36630509794206645</v>
      </c>
      <c r="D43" s="41">
        <f t="shared" si="203"/>
        <v>0.38441132147733714</v>
      </c>
      <c r="E43" s="41">
        <f t="shared" si="203"/>
        <v>0.35666354511975823</v>
      </c>
      <c r="F43" s="41">
        <f t="shared" si="203"/>
        <v>0.32050741213259309</v>
      </c>
      <c r="G43" s="41">
        <f t="shared" si="203"/>
        <v>0.32472143865339748</v>
      </c>
      <c r="H43" s="41">
        <f t="shared" si="203"/>
        <v>0.31897364745435891</v>
      </c>
      <c r="I43" s="41">
        <f t="shared" si="203"/>
        <v>0.31681710103205063</v>
      </c>
      <c r="J43" s="41">
        <f t="shared" si="203"/>
        <v>0.32328841529353092</v>
      </c>
      <c r="K43" s="41">
        <f t="shared" si="203"/>
        <v>0.33438349316493599</v>
      </c>
      <c r="L43" s="41">
        <f t="shared" si="203"/>
        <v>0.35193009100621708</v>
      </c>
      <c r="M43" s="41">
        <f t="shared" si="203"/>
        <v>0.33847624655389663</v>
      </c>
      <c r="N43" s="41">
        <f t="shared" si="203"/>
        <v>0.36329875907801301</v>
      </c>
      <c r="O43" s="41">
        <f t="shared" si="203"/>
        <v>0.38351662727803193</v>
      </c>
      <c r="P43" s="41">
        <f t="shared" si="203"/>
        <v>0.39169809063707434</v>
      </c>
      <c r="Q43" s="41">
        <f t="shared" si="203"/>
        <v>0.40978305455206021</v>
      </c>
      <c r="R43" s="41">
        <f t="shared" si="203"/>
        <v>0.38199347842474379</v>
      </c>
      <c r="S43" s="41">
        <f t="shared" si="203"/>
        <v>0.3578175552995147</v>
      </c>
      <c r="T43" s="41">
        <f t="shared" si="203"/>
        <v>0.34567262726436909</v>
      </c>
      <c r="U43" s="41">
        <f t="shared" si="203"/>
        <v>0.35867935082193347</v>
      </c>
      <c r="V43" s="41">
        <f>V42/V36</f>
        <v>0.36631366351774813</v>
      </c>
      <c r="W43" s="41">
        <f>W42/W36</f>
        <v>0.35039156610713129</v>
      </c>
      <c r="X43" s="41">
        <f>X42/X36</f>
        <v>0.34540097859630925</v>
      </c>
      <c r="Y43" s="41">
        <f>Y42/Y36</f>
        <v>0.37155542652805429</v>
      </c>
      <c r="Z43" s="41">
        <f>Z42/Z36</f>
        <v>0.3818760731870956</v>
      </c>
      <c r="AA43" s="41">
        <f>AA42/AA36</f>
        <v>0.36205755970224862</v>
      </c>
      <c r="AB43" s="42">
        <f t="shared" ref="AA43:AD43" si="204">AB42/AB36</f>
        <v>0.35932400217954391</v>
      </c>
      <c r="AC43" s="42">
        <f t="shared" si="204"/>
        <v>0.35963249449240925</v>
      </c>
      <c r="AD43" s="42">
        <f t="shared" si="204"/>
        <v>0.35969310077882599</v>
      </c>
      <c r="AE43" s="42">
        <f t="shared" ref="AE43" si="205">AE42/AE36</f>
        <v>0.35970162952874224</v>
      </c>
      <c r="AI43" s="41">
        <f t="shared" ref="AI43" si="206">AI42/AI36</f>
        <v>0.35948597081360489</v>
      </c>
      <c r="AJ43" s="41">
        <f t="shared" ref="AJ43" si="207">AJ42/AJ36</f>
        <v>0.36130390425704478</v>
      </c>
      <c r="AK43" s="41">
        <f t="shared" ref="AK43:AM43" si="208">AK42/AK36</f>
        <v>0.35622256696210636</v>
      </c>
      <c r="AL43" s="41">
        <f t="shared" si="208"/>
        <v>0.37270382544573538</v>
      </c>
      <c r="AM43" s="41">
        <f t="shared" si="208"/>
        <v>0.38363406470616274</v>
      </c>
      <c r="AN43" s="41">
        <f t="shared" ref="AN43:AO43" si="209">AN42/AN36</f>
        <v>0.39222818528289893</v>
      </c>
      <c r="AO43" s="41">
        <f t="shared" si="209"/>
        <v>0.37517884750791181</v>
      </c>
      <c r="AP43" s="41">
        <f t="shared" ref="AP43:CD43" si="210">AP42/AP36</f>
        <v>0.38325897306587509</v>
      </c>
      <c r="AQ43" s="41">
        <f t="shared" si="210"/>
        <v>0.38567653888984144</v>
      </c>
      <c r="AR43" s="41">
        <f t="shared" si="210"/>
        <v>0.38961118944855211</v>
      </c>
      <c r="AS43" s="41">
        <f t="shared" si="210"/>
        <v>0.39187460254272943</v>
      </c>
      <c r="AT43" s="41">
        <f t="shared" si="210"/>
        <v>0.40218629366700437</v>
      </c>
      <c r="AU43" s="41">
        <f t="shared" si="210"/>
        <v>0.41004245960410568</v>
      </c>
      <c r="AV43" s="41">
        <f t="shared" si="210"/>
        <v>0.38521127435897806</v>
      </c>
      <c r="AW43" s="41">
        <f t="shared" si="210"/>
        <v>0.38430198057601078</v>
      </c>
      <c r="AX43" s="41">
        <f t="shared" si="210"/>
        <v>0.40606329756009757</v>
      </c>
      <c r="AY43" s="41">
        <f t="shared" si="210"/>
        <v>0.38530461440919428</v>
      </c>
      <c r="AZ43" s="41">
        <f t="shared" si="210"/>
        <v>0.37075585705224612</v>
      </c>
      <c r="BA43" s="41">
        <f t="shared" si="210"/>
        <v>0.35989294290234786</v>
      </c>
      <c r="BB43" s="41">
        <f t="shared" si="210"/>
        <v>0.38465489355414256</v>
      </c>
      <c r="BC43" s="41">
        <f t="shared" si="210"/>
        <v>0.37470263723905806</v>
      </c>
      <c r="BD43" s="41">
        <f t="shared" si="210"/>
        <v>0.36216256234425048</v>
      </c>
      <c r="BE43" s="41">
        <f t="shared" si="210"/>
        <v>0.35552769521220551</v>
      </c>
      <c r="BF43" s="41">
        <f t="shared" si="210"/>
        <v>0.36499695259492015</v>
      </c>
      <c r="BG43" s="41">
        <f t="shared" si="210"/>
        <v>0.34503839708441253</v>
      </c>
      <c r="BH43" s="41">
        <f t="shared" si="210"/>
        <v>0.35705173429492854</v>
      </c>
      <c r="BI43" s="41">
        <f t="shared" si="210"/>
        <v>0.34747660887977194</v>
      </c>
      <c r="BJ43" s="41">
        <f t="shared" si="210"/>
        <v>0.34203377789854428</v>
      </c>
      <c r="BK43" s="41">
        <f t="shared" si="210"/>
        <v>0.35144610762918832</v>
      </c>
      <c r="BL43" s="41">
        <f t="shared" si="210"/>
        <v>0.38563998972992358</v>
      </c>
      <c r="BM43" s="41">
        <f t="shared" si="210"/>
        <v>0.35416328687470139</v>
      </c>
      <c r="BN43" s="41">
        <f t="shared" si="210"/>
        <v>0.32890515361317302</v>
      </c>
      <c r="BO43" s="41">
        <f t="shared" si="210"/>
        <v>0.37804821699521074</v>
      </c>
      <c r="BP43" s="41">
        <f t="shared" si="210"/>
        <v>0.37980956948456718</v>
      </c>
      <c r="BQ43" s="41">
        <f t="shared" si="210"/>
        <v>0.37189722495204303</v>
      </c>
      <c r="BR43" s="41">
        <f t="shared" si="210"/>
        <v>0.36146925675043567</v>
      </c>
      <c r="BS43" s="41">
        <f t="shared" si="210"/>
        <v>0.35910317516262608</v>
      </c>
      <c r="BT43" s="41">
        <f t="shared" si="210"/>
        <v>0.33127004415940092</v>
      </c>
      <c r="BU43" s="41">
        <f t="shared" si="210"/>
        <v>0.36522192953785948</v>
      </c>
      <c r="BV43" s="41">
        <f t="shared" si="210"/>
        <v>0.34359116314653571</v>
      </c>
      <c r="BW43" s="41">
        <f t="shared" si="210"/>
        <v>0.32241331922939431</v>
      </c>
      <c r="BX43" s="41">
        <f t="shared" si="210"/>
        <v>0.33413476876830045</v>
      </c>
      <c r="BY43" s="41">
        <f t="shared" si="210"/>
        <v>0.35066724421758794</v>
      </c>
      <c r="BZ43" s="41">
        <f t="shared" si="210"/>
        <v>0.35817458845200689</v>
      </c>
      <c r="CA43" s="41">
        <f t="shared" si="210"/>
        <v>0.3740259485347518</v>
      </c>
      <c r="CB43" s="41">
        <f t="shared" si="210"/>
        <v>0.36354383661977191</v>
      </c>
      <c r="CC43" s="41">
        <f t="shared" si="210"/>
        <v>0.38300410258263901</v>
      </c>
      <c r="CD43" s="41">
        <f t="shared" si="210"/>
        <v>0.38085808026985979</v>
      </c>
      <c r="CE43" s="41">
        <f t="shared" ref="CE43:CF43" si="211">CE42/CE36</f>
        <v>0.38615917599508282</v>
      </c>
      <c r="CF43" s="41">
        <f t="shared" si="211"/>
        <v>0.39638729011083101</v>
      </c>
      <c r="CG43" s="41">
        <f t="shared" ref="CG43:CH43" si="212">CG42/CG36</f>
        <v>0.39775744433278681</v>
      </c>
      <c r="CH43" s="41">
        <f t="shared" si="212"/>
        <v>0.39427679078445688</v>
      </c>
      <c r="CI43" s="41">
        <f t="shared" ref="CI43:CJ43" si="213">CI42/CI36</f>
        <v>0.36238763857511891</v>
      </c>
      <c r="CJ43" s="41">
        <f t="shared" si="213"/>
        <v>0.33397232872145355</v>
      </c>
      <c r="CK43" s="41">
        <f t="shared" ref="CK43:CL43" si="214">CK42/CK36</f>
        <v>0.37436827227821717</v>
      </c>
      <c r="CL43" s="41">
        <f t="shared" si="214"/>
        <v>0.36089619290801928</v>
      </c>
      <c r="CM43" s="42">
        <f t="shared" ref="CM43:DB43" si="215">AVERAGE(CI43:CL43)</f>
        <v>0.35790610812070223</v>
      </c>
      <c r="CN43" s="42">
        <f t="shared" si="215"/>
        <v>0.35678572550709803</v>
      </c>
      <c r="CO43" s="42">
        <f t="shared" si="215"/>
        <v>0.36248907470350916</v>
      </c>
      <c r="CP43" s="42">
        <f t="shared" si="215"/>
        <v>0.35951927530983219</v>
      </c>
      <c r="CQ43" s="42">
        <f t="shared" si="215"/>
        <v>0.35917504591028543</v>
      </c>
      <c r="CR43" s="42">
        <f t="shared" si="215"/>
        <v>0.35949228035768122</v>
      </c>
      <c r="CS43" s="42">
        <f t="shared" si="215"/>
        <v>0.360168919070327</v>
      </c>
      <c r="CT43" s="42">
        <f t="shared" si="215"/>
        <v>0.35958888016203144</v>
      </c>
      <c r="CU43" s="42">
        <f t="shared" si="215"/>
        <v>0.35960628137508127</v>
      </c>
      <c r="CV43" s="42">
        <f t="shared" si="215"/>
        <v>0.35971409024128026</v>
      </c>
      <c r="CW43" s="42">
        <f t="shared" si="215"/>
        <v>0.35976954271218003</v>
      </c>
      <c r="CX43" s="42">
        <f t="shared" si="215"/>
        <v>0.35966969862264325</v>
      </c>
      <c r="CY43" s="42">
        <f t="shared" si="215"/>
        <v>0.3596899032377962</v>
      </c>
      <c r="CZ43" s="42">
        <f t="shared" si="215"/>
        <v>0.35971080870347494</v>
      </c>
      <c r="DA43" s="42">
        <f t="shared" si="215"/>
        <v>0.35970998831902357</v>
      </c>
      <c r="DB43" s="42">
        <f t="shared" si="215"/>
        <v>0.35969509972073449</v>
      </c>
      <c r="DE43" s="125"/>
      <c r="DF43" s="41">
        <v>0.36188263093310286</v>
      </c>
    </row>
    <row r="44" spans="1:110" s="39" customFormat="1" x14ac:dyDescent="0.2">
      <c r="A44" s="39" t="s">
        <v>447</v>
      </c>
      <c r="C44" s="39">
        <f t="shared" ref="C44:AE44" si="216">+IF(B42&lt;0,1-C42/B42,C42/B42-1)</f>
        <v>0.37081691633123115</v>
      </c>
      <c r="D44" s="39">
        <f t="shared" si="216"/>
        <v>0.27449674618893516</v>
      </c>
      <c r="E44" s="39">
        <f t="shared" si="216"/>
        <v>0.3445814054856009</v>
      </c>
      <c r="F44" s="39">
        <f t="shared" si="216"/>
        <v>0.26054477654013719</v>
      </c>
      <c r="G44" s="39">
        <f t="shared" si="216"/>
        <v>0.23289651493030794</v>
      </c>
      <c r="H44" s="39">
        <f t="shared" si="216"/>
        <v>0.33736307160116352</v>
      </c>
      <c r="I44" s="39">
        <f t="shared" si="216"/>
        <v>9.4488959415327978E-2</v>
      </c>
      <c r="J44" s="39">
        <f t="shared" si="216"/>
        <v>1.0282844680165559</v>
      </c>
      <c r="K44" s="39">
        <f t="shared" si="216"/>
        <v>0.35007303079774443</v>
      </c>
      <c r="L44" s="39">
        <f t="shared" si="216"/>
        <v>0.38929485847164447</v>
      </c>
      <c r="M44" s="39">
        <f t="shared" si="216"/>
        <v>0.30454794721977319</v>
      </c>
      <c r="N44" s="39">
        <f t="shared" si="216"/>
        <v>0.22325691888244892</v>
      </c>
      <c r="O44" s="39">
        <f t="shared" si="216"/>
        <v>0.30190973222050776</v>
      </c>
      <c r="P44" s="39">
        <f t="shared" si="216"/>
        <v>0.15435579230237417</v>
      </c>
      <c r="Q44" s="39">
        <f t="shared" si="216"/>
        <v>8.5474258691426996E-2</v>
      </c>
      <c r="R44" s="39">
        <f t="shared" si="216"/>
        <v>-7.9262872481465352E-2</v>
      </c>
      <c r="S44" s="39">
        <f t="shared" si="216"/>
        <v>1.2629490865823989E-2</v>
      </c>
      <c r="T44" s="39">
        <f t="shared" si="216"/>
        <v>4.7890241241743681E-4</v>
      </c>
      <c r="U44" s="39">
        <f t="shared" si="216"/>
        <v>-0.10282610711854845</v>
      </c>
      <c r="V44" s="39">
        <f t="shared" si="216"/>
        <v>-2.2815752593798533E-2</v>
      </c>
      <c r="W44" s="39">
        <f t="shared" si="216"/>
        <v>6.6277113933573828E-2</v>
      </c>
      <c r="X44" s="39">
        <f t="shared" si="216"/>
        <v>0.22476196040086927</v>
      </c>
      <c r="Y44" s="39">
        <f t="shared" si="216"/>
        <v>0.34949458703386971</v>
      </c>
      <c r="Z44" s="39">
        <f t="shared" si="216"/>
        <v>4.1225094722220579E-2</v>
      </c>
      <c r="AA44" s="39">
        <f t="shared" si="216"/>
        <v>-0.27639376090620515</v>
      </c>
      <c r="AB44" s="40">
        <f t="shared" si="216"/>
        <v>0.20625704823501256</v>
      </c>
      <c r="AC44" s="40">
        <f t="shared" si="216"/>
        <v>0.10276129225469988</v>
      </c>
      <c r="AD44" s="40">
        <f t="shared" si="216"/>
        <v>8.380392052843666E-2</v>
      </c>
      <c r="AE44" s="40">
        <f t="shared" si="216"/>
        <v>0.17693435398934354</v>
      </c>
      <c r="AM44" s="39">
        <f>+IF(AI42&lt;0,1-AM42/AI42,AM42/AI42-1)</f>
        <v>0.1527195887051882</v>
      </c>
      <c r="AN44" s="39">
        <f t="shared" ref="AN44" si="217">+IF(AJ42&lt;0,1-AN42/AJ42,AN42/AJ42-1)</f>
        <v>0.42234895224539715</v>
      </c>
      <c r="AO44" s="39">
        <f t="shared" ref="AO44" si="218">+IF(AK42&lt;0,1-AO42/AK42,AO42/AK42-1)</f>
        <v>0.4591439214721289</v>
      </c>
      <c r="AP44" s="39">
        <f t="shared" ref="AP44" si="219">+IF(AL42&lt;0,1-AP42/AL42,AP42/AL42-1)</f>
        <v>0.19937045146391541</v>
      </c>
      <c r="AQ44" s="39">
        <f t="shared" ref="AQ44" si="220">+IF(AM42&lt;0,1-AQ42/AM42,AQ42/AM42-1)</f>
        <v>0.38957495020253163</v>
      </c>
      <c r="AR44" s="39">
        <f t="shared" ref="AR44" si="221">+IF(AN42&lt;0,1-AR42/AN42,AR42/AN42-1)</f>
        <v>5.7913224761542148E-2</v>
      </c>
      <c r="AS44" s="39">
        <f t="shared" ref="AS44" si="222">+IF(AO42&lt;0,1-AS42/AO42,AS42/AO42-1)</f>
        <v>0.14851480189010036</v>
      </c>
      <c r="AT44" s="39">
        <f t="shared" ref="AT44" si="223">+IF(AP42&lt;0,1-AT42/AP42,AT42/AP42-1)</f>
        <v>8.8916878184248427E-2</v>
      </c>
      <c r="AU44" s="39">
        <f t="shared" ref="AU44" si="224">+IF(AQ42&lt;0,1-AU42/AQ42,AU42/AQ42-1)</f>
        <v>-7.2033719958387588E-3</v>
      </c>
      <c r="AV44" s="39">
        <f t="shared" ref="AV44" si="225">+IF(AR42&lt;0,1-AV42/AR42,AV42/AR42-1)</f>
        <v>4.3760745771932452E-3</v>
      </c>
      <c r="AW44" s="39">
        <f t="shared" ref="AW44" si="226">+IF(AS42&lt;0,1-AW42/AS42,AW42/AS42-1)</f>
        <v>-1.4014540812988252E-2</v>
      </c>
      <c r="AX44" s="39">
        <f t="shared" ref="AX44" si="227">+IF(AT42&lt;0,1-AX42/AT42,AX42/AT42-1)</f>
        <v>0.16528212237525075</v>
      </c>
      <c r="AY44" s="39">
        <f t="shared" ref="AY44" si="228">+IF(AU42&lt;0,1-AY42/AU42,AY42/AU42-1)</f>
        <v>-1.0657347796156569E-2</v>
      </c>
      <c r="AZ44" s="39">
        <f t="shared" ref="AZ44" si="229">+IF(AV42&lt;0,1-AZ42/AV42,AZ42/AV42-1)</f>
        <v>-2.3548771611514696E-2</v>
      </c>
      <c r="BA44" s="39">
        <f t="shared" ref="BA44" si="230">+IF(AW42&lt;0,1-BA42/AW42,BA42/AW42-1)</f>
        <v>-0.17075065944970458</v>
      </c>
      <c r="BB44" s="39">
        <f t="shared" ref="BB44" si="231">+IF(AX42&lt;0,1-BB42/AX42,BB42/AX42-1)</f>
        <v>-6.4938985806274441E-2</v>
      </c>
      <c r="BC44" s="39">
        <f t="shared" ref="BC44" si="232">+IF(AY42&lt;0,1-BC42/AY42,BC42/AY42-1)</f>
        <v>-0.10551279435171168</v>
      </c>
      <c r="BD44" s="39">
        <f t="shared" ref="BD44" si="233">+IF(AZ42&lt;0,1-BD42/AZ42,BD42/AZ42-1)</f>
        <v>0.10133028543772826</v>
      </c>
      <c r="BE44" s="39">
        <f t="shared" ref="BE44" si="234">+IF(BA42&lt;0,1-BE42/BA42,BE42/BA42-1)</f>
        <v>0.15945545161812347</v>
      </c>
      <c r="BF44" s="39">
        <f t="shared" ref="BF44" si="235">+IF(BB42&lt;0,1-BF42/BB42,BF42/BB42-1)</f>
        <v>0.10510514959108752</v>
      </c>
      <c r="BG44" s="39">
        <f t="shared" ref="BG44" si="236">+IF(BC42&lt;0,1-BG42/BC42,BG42/BC42-1)</f>
        <v>3.4185281066101636E-2</v>
      </c>
      <c r="BH44" s="39">
        <f t="shared" ref="BH44" si="237">+IF(BD42&lt;0,1-BH42/BD42,BH42/BD42-1)</f>
        <v>1.4081909709409146E-3</v>
      </c>
      <c r="BI44" s="39">
        <f t="shared" ref="BI44" si="238">+IF(BE42&lt;0,1-BI42/BE42,BI42/BE42-1)</f>
        <v>2.4646502287642535E-2</v>
      </c>
      <c r="BJ44" s="39">
        <f t="shared" ref="BJ44" si="239">+IF(BF42&lt;0,1-BJ42/BF42,BJ42/BF42-1)</f>
        <v>-9.4969503835631186E-2</v>
      </c>
      <c r="BK44" s="39">
        <f t="shared" ref="BK44" si="240">+IF(BG42&lt;0,1-BK42/BG42,BK42/BG42-1)</f>
        <v>-4.9097184967671237E-2</v>
      </c>
      <c r="BL44" s="39">
        <f t="shared" ref="BL44" si="241">+IF(BH42&lt;0,1-BL42/BH42,BL42/BH42-1)</f>
        <v>-1.3088064683343781E-2</v>
      </c>
      <c r="BM44" s="39">
        <f t="shared" ref="BM44" si="242">+IF(BI42&lt;0,1-BM42/BI42,BM42/BI42-1)</f>
        <v>-4.7579012432983347E-2</v>
      </c>
      <c r="BN44" s="39">
        <f t="shared" ref="BN44" si="243">+IF(BJ42&lt;0,1-BN42/BJ42,BN42/BJ42-1)</f>
        <v>-0.32671728178374193</v>
      </c>
      <c r="BO44" s="39">
        <f t="shared" ref="BO44" si="244">+IF(BK42&lt;0,1-BO42/BK42,BO42/BK42-1)</f>
        <v>-0.43820358170177243</v>
      </c>
      <c r="BP44" s="39">
        <f t="shared" ref="BP44" si="245">+IF(BL42&lt;0,1-BP42/BL42,BP42/BL42-1)</f>
        <v>-0.18630721620425195</v>
      </c>
      <c r="BQ44" s="39">
        <f t="shared" ref="BQ44" si="246">+IF(BM42&lt;0,1-BQ42/BM42,BQ42/BM42-1)</f>
        <v>0.11440993413048228</v>
      </c>
      <c r="BR44" s="39">
        <f t="shared" ref="BR44" si="247">+IF(BN42&lt;0,1-BR42/BN42,BR42/BN42-1)</f>
        <v>0.61310741016654169</v>
      </c>
      <c r="BS44" s="39">
        <f t="shared" ref="BS44" si="248">+IF(BO42&lt;0,1-BS42/BO42,BS42/BO42-1)</f>
        <v>0.968907321520593</v>
      </c>
      <c r="BT44" s="39">
        <f t="shared" ref="BT44" si="249">+IF(BP42&lt;0,1-BT42/BP42,BT42/BP42-1)</f>
        <v>-6.8590130788664938E-3</v>
      </c>
      <c r="BU44" s="39">
        <f t="shared" ref="BU44" si="250">+IF(BQ42&lt;0,1-BU42/BQ42,BU42/BQ42-1)</f>
        <v>-6.6021413493630665E-2</v>
      </c>
      <c r="BV44" s="39">
        <f t="shared" ref="BV44" si="251">+IF(BR42&lt;0,1-BV42/BR42,BV42/BR42-1)</f>
        <v>-0.16939523177822646</v>
      </c>
      <c r="BW44" s="39">
        <f t="shared" ref="BW44" si="252">+IF(BS42&lt;0,1-BW42/BS42,BW42/BS42-1)</f>
        <v>-3.759297894169078E-2</v>
      </c>
      <c r="BX44" s="39">
        <f t="shared" ref="BX44" si="253">+IF(BT42&lt;0,1-BX42/BT42,BX42/BT42-1)</f>
        <v>0.29660261713537861</v>
      </c>
      <c r="BY44" s="39">
        <f t="shared" ref="BY44" si="254">+IF(BU42&lt;0,1-BY42/BU42,BY42/BU42-1)</f>
        <v>0.17119631679544911</v>
      </c>
      <c r="BZ44" s="39">
        <f t="shared" ref="BZ44" si="255">+IF(BV42&lt;0,1-BZ42/BV42,BZ42/BV42-1)</f>
        <v>0.42010090192288296</v>
      </c>
      <c r="CA44" s="39">
        <f t="shared" ref="CA44" si="256">+IF(BW42&lt;0,1-CA42/BW42,CA42/BW42-1)</f>
        <v>0.66096103098040371</v>
      </c>
      <c r="CB44" s="39">
        <f t="shared" ref="CB44" si="257">+IF(BX42&lt;0,1-CB42/BX42,CB42/BX42-1)</f>
        <v>0.44810352960789901</v>
      </c>
      <c r="CC44" s="39">
        <f t="shared" ref="CC44" si="258">+IF(BY42&lt;0,1-CC42/BY42,CC42/BY42-1)</f>
        <v>0.36590176296847665</v>
      </c>
      <c r="CD44" s="39">
        <f t="shared" ref="CD44" si="259">+IF(BZ42&lt;0,1-CD42/BZ42,CD42/BZ42-1)</f>
        <v>0.19265435490427496</v>
      </c>
      <c r="CE44" s="39">
        <f t="shared" ref="CE44" si="260">+IF(CA42&lt;0,1-CE42/CA42,CE42/CA42-1)</f>
        <v>8.8006087481304673E-2</v>
      </c>
      <c r="CF44" s="39">
        <f t="shared" ref="CF44" si="261">+IF(CB42&lt;0,1-CF42/CB42,CF42/CB42-1)</f>
        <v>-0.12784217274130671</v>
      </c>
      <c r="CG44" s="39">
        <f t="shared" ref="CG44" si="262">+IF(CC42&lt;0,1-CG42/CC42,CG42/CC42-1)</f>
        <v>-0.11282559456398644</v>
      </c>
      <c r="CH44" s="39">
        <f t="shared" ref="CH44:CL44" si="263">+IF(CD42&lt;0,1-CH42/CD42,CH42/CD42-1)</f>
        <v>-0.14334185247201903</v>
      </c>
      <c r="CI44" s="39">
        <f t="shared" si="263"/>
        <v>-8.3154467623296702E-2</v>
      </c>
      <c r="CJ44" s="39">
        <f t="shared" si="263"/>
        <v>-0.27873278732787332</v>
      </c>
      <c r="CK44" s="39">
        <f t="shared" si="263"/>
        <v>-0.30261688208074033</v>
      </c>
      <c r="CL44" s="39">
        <f t="shared" si="263"/>
        <v>-3.3074430327658E-2</v>
      </c>
      <c r="CM44" s="40">
        <f t="shared" ref="CM44" si="264">+CM42/CI42-1</f>
        <v>-0.16409378380694462</v>
      </c>
      <c r="CN44" s="40">
        <f t="shared" ref="CN44" si="265">+CN42/CJ42-1</f>
        <v>0.34335354774082472</v>
      </c>
      <c r="CO44" s="40">
        <f t="shared" ref="CO44" si="266">+CO42/CK42-1</f>
        <v>0.44774119289645409</v>
      </c>
      <c r="CP44" s="40">
        <f t="shared" ref="CP44" si="267">+CP42/CL42-1</f>
        <v>0.18418346216177306</v>
      </c>
      <c r="CQ44" s="40">
        <f t="shared" ref="CQ44" si="268">+CQ42/CM42-1</f>
        <v>6.9560094358225744E-2</v>
      </c>
      <c r="CR44" s="40">
        <f t="shared" ref="CR44" si="269">+CR42/CN42-1</f>
        <v>0.16521957075329907</v>
      </c>
      <c r="CS44" s="40">
        <f t="shared" ref="CS44" si="270">+CS42/CO42-1</f>
        <v>0.12650960200201355</v>
      </c>
      <c r="CT44" s="40">
        <f t="shared" ref="CT44" si="271">+CT42/CP42-1</f>
        <v>6.0899654160980976E-2</v>
      </c>
      <c r="CU44" s="40">
        <f t="shared" ref="CU44" si="272">+CU42/CQ42-1</f>
        <v>9.0929062388344972E-2</v>
      </c>
      <c r="CV44" s="40">
        <f t="shared" ref="CV44" si="273">+CV42/CR42-1</f>
        <v>9.8470547923108942E-2</v>
      </c>
      <c r="CW44" s="40">
        <f t="shared" ref="CW44" si="274">+CW42/CS42-1</f>
        <v>8.1330220781888896E-2</v>
      </c>
      <c r="CX44" s="40">
        <f t="shared" ref="CX44" si="275">+CX42/CT42-1</f>
        <v>6.923040452583562E-2</v>
      </c>
      <c r="CY44" s="40">
        <f t="shared" ref="CY44" si="276">+CY42/CU42-1</f>
        <v>0.15012427813083828</v>
      </c>
      <c r="CZ44" s="40">
        <f t="shared" ref="CZ44" si="277">+CZ42/CV42-1</f>
        <v>0.16385016178223655</v>
      </c>
      <c r="DA44" s="40">
        <f t="shared" ref="DA44" si="278">+DA42/CW42-1</f>
        <v>0.17938602100639689</v>
      </c>
      <c r="DB44" s="40">
        <f t="shared" ref="DB44" si="279">+DB42/CX42-1</f>
        <v>0.20508423544528509</v>
      </c>
      <c r="DE44" s="122"/>
      <c r="DF44" s="39">
        <v>-0.18055874055284182</v>
      </c>
    </row>
    <row r="45" spans="1:110" s="39" customFormat="1" x14ac:dyDescent="0.2">
      <c r="A45" s="39" t="s">
        <v>448</v>
      </c>
      <c r="AB45" s="40"/>
      <c r="AC45" s="40"/>
      <c r="AD45" s="40"/>
      <c r="AE45" s="40"/>
      <c r="AJ45" s="39">
        <f>+IF(AI42&lt;0,1-AJ42/AI42,AJ42/AI42-1)</f>
        <v>6.896007057813236E-3</v>
      </c>
      <c r="AK45" s="39">
        <f t="shared" ref="AK45" si="280">+IF(AJ42&lt;0,1-AK42/AJ42,AK42/AJ42-1)</f>
        <v>4.6965143291864075E-2</v>
      </c>
      <c r="AL45" s="39">
        <f t="shared" ref="AL45" si="281">+IF(AK42&lt;0,1-AL42/AK42,AL42/AK42-1)</f>
        <v>0.27128441015171045</v>
      </c>
      <c r="AM45" s="39">
        <f t="shared" ref="AM45" si="282">+IF(AL42&lt;0,1-AM42/AL42,AM42/AL42-1)</f>
        <v>-0.13986996995989853</v>
      </c>
      <c r="AN45" s="39">
        <f t="shared" ref="AN45" si="283">+IF(AM42&lt;0,1-AN42/AM42,AN42/AM42-1)</f>
        <v>0.24241619097273226</v>
      </c>
      <c r="AO45" s="39">
        <f t="shared" ref="AO45" si="284">+IF(AN42&lt;0,1-AO42/AN42,AO42/AN42-1)</f>
        <v>7.4049249599300593E-2</v>
      </c>
      <c r="AP45" s="39">
        <f t="shared" ref="AP45" si="285">+IF(AO42&lt;0,1-AP42/AO42,AP42/AO42-1)</f>
        <v>4.4955836436192387E-2</v>
      </c>
      <c r="AQ45" s="39">
        <f t="shared" ref="AQ45" si="286">+IF(AP42&lt;0,1-AQ42/AP42,AQ42/AP42-1)</f>
        <v>-3.464574100660478E-3</v>
      </c>
      <c r="AR45" s="39">
        <f t="shared" ref="AR45" si="287">+IF(AQ42&lt;0,1-AR42/AQ42,AR42/AQ42-1)</f>
        <v>-5.4121896126333557E-2</v>
      </c>
      <c r="AS45" s="39">
        <f t="shared" ref="AS45" si="288">+IF(AR42&lt;0,1-AS42/AR42,AS42/AR42-1)</f>
        <v>0.16603274470058849</v>
      </c>
      <c r="AT45" s="39">
        <f t="shared" ref="AT45" si="289">+IF(AS42&lt;0,1-AT42/AS42,AT42/AS42-1)</f>
        <v>-9.2682781450211804E-3</v>
      </c>
      <c r="AU45" s="39">
        <f t="shared" ref="AU45" si="290">+IF(AT42&lt;0,1-AU42/AT42,AU42/AT42-1)</f>
        <v>-9.1430181365824703E-2</v>
      </c>
      <c r="AV45" s="39">
        <f t="shared" ref="AV45" si="291">+IF(AU42&lt;0,1-AV42/AU42,AV42/AU42-1)</f>
        <v>-4.3089682015751474E-2</v>
      </c>
      <c r="AW45" s="39">
        <f t="shared" ref="AW45" si="292">+IF(AV42&lt;0,1-AW42/AV42,AW42/AV42-1)</f>
        <v>0.14468211689996768</v>
      </c>
      <c r="AX45" s="39">
        <f t="shared" ref="AX45" si="293">+IF(AW42&lt;0,1-AX42/AW42,AX42/AW42-1)</f>
        <v>0.17089146983929893</v>
      </c>
      <c r="AY45" s="39">
        <f t="shared" ref="AY45" si="294">+IF(AX42&lt;0,1-AY42/AX42,AY42/AX42-1)</f>
        <v>-0.22861008778916514</v>
      </c>
      <c r="AZ45" s="39">
        <f t="shared" ref="AZ45" si="295">+IF(AY42&lt;0,1-AZ42/AY42,AZ42/AY42-1)</f>
        <v>-5.5558503040443741E-2</v>
      </c>
      <c r="BA45" s="39">
        <f t="shared" ref="BA45" si="296">+IF(AZ42&lt;0,1-BA42/AZ42,BA42/AZ42-1)</f>
        <v>-2.7880898725890724E-2</v>
      </c>
      <c r="BB45" s="39">
        <f t="shared" ref="BB45" si="297">+IF(BA42&lt;0,1-BB42/BA42,BB42/BA42-1)</f>
        <v>0.32029645579478405</v>
      </c>
      <c r="BC45" s="39">
        <f t="shared" ref="BC45" si="298">+IF(BB42&lt;0,1-BC42/BB42,BC42/BB42-1)</f>
        <v>-0.26208194271289065</v>
      </c>
      <c r="BD45" s="39">
        <f t="shared" ref="BD45" si="299">+IF(BC42&lt;0,1-BD42/BC42,BD42/BC42-1)</f>
        <v>0.16283611085510219</v>
      </c>
      <c r="BE45" s="39">
        <f t="shared" ref="BE45" si="300">+IF(BD42&lt;0,1-BE42/BD42,BE42/BD42-1)</f>
        <v>2.3424858553122041E-2</v>
      </c>
      <c r="BF45" s="39">
        <f t="shared" ref="BF45" si="301">+IF(BE42&lt;0,1-BF42/BE42,BF42/BE42-1)</f>
        <v>0.25840661687296418</v>
      </c>
      <c r="BG45" s="39">
        <f t="shared" ref="BG45" si="302">+IF(BF42&lt;0,1-BG42/BF42,BG42/BF42-1)</f>
        <v>-0.30943766413395113</v>
      </c>
      <c r="BH45" s="39">
        <f t="shared" ref="BH45" si="303">+IF(BG42&lt;0,1-BH42/BG42,BH42/BG42-1)</f>
        <v>0.12598160840839023</v>
      </c>
      <c r="BI45" s="39">
        <f t="shared" ref="BI45" si="304">+IF(BH42&lt;0,1-BI42/BH42,BI42/BH42-1)</f>
        <v>4.7174080585398181E-2</v>
      </c>
      <c r="BJ45" s="39">
        <f t="shared" ref="BJ45" si="305">+IF(BI42&lt;0,1-BJ42/BI42,BJ42/BI42-1)</f>
        <v>0.11150173479570258</v>
      </c>
      <c r="BK45" s="39">
        <f t="shared" ref="BK45" si="306">+IF(BJ42&lt;0,1-BK42/BJ42,BK42/BJ42-1)</f>
        <v>-0.27443586496441519</v>
      </c>
      <c r="BL45" s="39">
        <f t="shared" ref="BL45" si="307">+IF(BK42&lt;0,1-BL42/BK42,BL42/BK42-1)</f>
        <v>0.1686206736568614</v>
      </c>
      <c r="BM45" s="39">
        <f t="shared" ref="BM45" si="308">+IF(BL42&lt;0,1-BM42/BL42,BM42/BL42-1)</f>
        <v>1.0577070045993509E-2</v>
      </c>
      <c r="BN45" s="39">
        <f t="shared" ref="BN45" si="309">+IF(BM42&lt;0,1-BN42/BM42,BN42/BM42-1)</f>
        <v>-0.21426037532307174</v>
      </c>
      <c r="BO45" s="39">
        <f t="shared" ref="BO45" si="310">+IF(BN42&lt;0,1-BO42/BN42,BO42/BN42-1)</f>
        <v>-0.39457924393402311</v>
      </c>
      <c r="BP45" s="39">
        <f t="shared" ref="BP45" si="311">+IF(BO42&lt;0,1-BP42/BO42,BP42/BO42-1)</f>
        <v>0.69260283294353964</v>
      </c>
      <c r="BQ45" s="39">
        <f t="shared" ref="BQ45" si="312">+IF(BP42&lt;0,1-BQ42/BP42,BQ42/BP42-1)</f>
        <v>0.38405691741568626</v>
      </c>
      <c r="BR45" s="39">
        <f t="shared" ref="BR45" si="313">+IF(BQ42&lt;0,1-BR42/BQ42,BR42/BQ42-1)</f>
        <v>0.1373574231611483</v>
      </c>
      <c r="BS45" s="39">
        <f t="shared" ref="BS45" si="314">+IF(BR42&lt;0,1-BS42/BR42,BS42/BR42-1)</f>
        <v>-0.26104278505808376</v>
      </c>
      <c r="BT45" s="39">
        <f t="shared" ref="BT45" si="315">+IF(BS42&lt;0,1-BT42/BS42,BT42/BS42-1)</f>
        <v>-0.14623038392847387</v>
      </c>
      <c r="BU45" s="39">
        <f t="shared" ref="BU45" si="316">+IF(BT42&lt;0,1-BU42/BT42,BU42/BT42-1)</f>
        <v>0.30160726462386833</v>
      </c>
      <c r="BV45" s="39">
        <f t="shared" ref="BV45" si="317">+IF(BU42&lt;0,1-BV42/BU42,BV42/BU42-1)</f>
        <v>1.147340260100993E-2</v>
      </c>
      <c r="BW45" s="39">
        <f t="shared" ref="BW45" si="318">+IF(BV42&lt;0,1-BW42/BV42,BW42/BV42-1)</f>
        <v>-0.1437833743185204</v>
      </c>
      <c r="BX45" s="39">
        <f t="shared" ref="BX45" si="319">+IF(BW42&lt;0,1-BX42/BW42,BX42/BW42-1)</f>
        <v>0.15024090058247652</v>
      </c>
      <c r="BY45" s="39">
        <f t="shared" ref="BY45" si="320">+IF(BX42&lt;0,1-BY42/BX42,BY42/BX42-1)</f>
        <v>0.1757169190431358</v>
      </c>
      <c r="BZ45" s="39">
        <f t="shared" ref="BZ45" si="321">+IF(BY42&lt;0,1-BZ42/BY42,BZ42/BY42-1)</f>
        <v>0.22643340890523778</v>
      </c>
      <c r="CA45" s="39">
        <f t="shared" ref="CA45" si="322">+IF(BZ42&lt;0,1-CA42/BZ42,CA42/BZ42-1)</f>
        <v>1.4376072917250404E-3</v>
      </c>
      <c r="CB45" s="39">
        <f t="shared" ref="CB45" si="323">+IF(CA42&lt;0,1-CB42/CA42,CB42/CA42-1)</f>
        <v>2.8338275038701788E-3</v>
      </c>
      <c r="CC45" s="39">
        <f t="shared" ref="CC45" si="324">+IF(CB42&lt;0,1-CC42/CB42,CC42/CB42-1)</f>
        <v>0.10897721028807661</v>
      </c>
      <c r="CD45" s="39">
        <f t="shared" ref="CD45" si="325">+IF(CC42&lt;0,1-CD42/CC42,CD42/CC42-1)</f>
        <v>7.087580218950551E-2</v>
      </c>
      <c r="CE45" s="39">
        <f t="shared" ref="CE45" si="326">+IF(CD42&lt;0,1-CE42/CD42,CE42/CD42-1)</f>
        <v>-8.6432537234511275E-2</v>
      </c>
      <c r="CF45" s="39">
        <f t="shared" ref="CF45" si="327">+IF(CE42&lt;0,1-CF42/CE42,CF42/CE42-1)</f>
        <v>-0.19611720728325088</v>
      </c>
      <c r="CG45" s="39">
        <f t="shared" ref="CG45" si="328">+IF(CF42&lt;0,1-CG42/CF42,CG42/CF42-1)</f>
        <v>0.12807128071280705</v>
      </c>
      <c r="CH45" s="39">
        <f t="shared" ref="CH45:CL45" si="329">+IF(CG42&lt;0,1-CH42/CG42,CH42/CG42-1)</f>
        <v>3.4040742513696154E-2</v>
      </c>
      <c r="CI45" s="39">
        <f t="shared" si="329"/>
        <v>-2.2246798004217916E-2</v>
      </c>
      <c r="CJ45" s="39">
        <f t="shared" si="329"/>
        <v>-0.36759870584212329</v>
      </c>
      <c r="CK45" s="39">
        <f t="shared" si="329"/>
        <v>9.0716246568505188E-2</v>
      </c>
      <c r="CL45" s="39">
        <f t="shared" si="329"/>
        <v>0.4337032376158334</v>
      </c>
      <c r="CM45" s="40">
        <f t="shared" ref="CM45" si="330">+CM42/CL42-1</f>
        <v>-0.1547333061758861</v>
      </c>
      <c r="CN45" s="40">
        <f t="shared" ref="CN45" si="331">+CN42/CM42-1</f>
        <v>1.6308415520466468E-2</v>
      </c>
      <c r="CO45" s="40">
        <f t="shared" ref="CO45" si="332">+CO42/CN42-1</f>
        <v>0.17547226683119144</v>
      </c>
      <c r="CP45" s="40">
        <f t="shared" ref="CP45" si="333">+CP42/CO42-1</f>
        <v>0.1727010821842998</v>
      </c>
      <c r="CQ45" s="40">
        <f t="shared" ref="CQ45" si="334">+CQ42/CP42-1</f>
        <v>-0.23655113106040038</v>
      </c>
      <c r="CR45" s="40">
        <f t="shared" ref="CR45" si="335">+CR42/CQ42-1</f>
        <v>0.10720516026385529</v>
      </c>
      <c r="CS45" s="40">
        <f t="shared" ref="CS45" si="336">+CS42/CR42-1</f>
        <v>0.13642169142108096</v>
      </c>
      <c r="CT45" s="40">
        <f t="shared" ref="CT45" si="337">+CT42/CS42-1</f>
        <v>0.10440085935575372</v>
      </c>
      <c r="CU45" s="40">
        <f t="shared" ref="CU45" si="338">+CU42/CT42-1</f>
        <v>-0.21494124773525436</v>
      </c>
      <c r="CV45" s="40">
        <f t="shared" ref="CV45" si="339">+CV42/CU42-1</f>
        <v>0.11485916086575099</v>
      </c>
      <c r="CW45" s="40">
        <f t="shared" ref="CW45" si="340">+CW42/CV42-1</f>
        <v>0.11868918179834731</v>
      </c>
      <c r="CX45" s="40">
        <f t="shared" ref="CX45" si="341">+CX42/CW42-1</f>
        <v>9.2042888391463684E-2</v>
      </c>
      <c r="CY45" s="40">
        <f t="shared" ref="CY45" si="342">+CY42/CX42-1</f>
        <v>-0.15554671199310233</v>
      </c>
      <c r="CZ45" s="40">
        <f t="shared" ref="CZ45" si="343">+CZ42/CY42-1</f>
        <v>0.12816418139327879</v>
      </c>
      <c r="DA45" s="40">
        <f t="shared" ref="DA45" si="344">+DA42/CZ42-1</f>
        <v>0.13362220171338168</v>
      </c>
      <c r="DB45" s="40">
        <f t="shared" ref="DB45" si="345">+DB42/DA42-1</f>
        <v>0.11583794092091404</v>
      </c>
      <c r="DE45" s="122"/>
      <c r="DF45" s="39">
        <v>0.4205773425797128</v>
      </c>
    </row>
    <row r="46" spans="1:110" s="23" customFormat="1" outlineLevel="1" x14ac:dyDescent="0.2">
      <c r="A46" s="23" t="s">
        <v>8</v>
      </c>
      <c r="B46" s="23">
        <f>'Annual Raw'!C14</f>
        <v>624.26</v>
      </c>
      <c r="C46" s="23">
        <f>'Annual Raw'!D14</f>
        <v>899.67</v>
      </c>
      <c r="D46" s="23">
        <f>'Annual Raw'!E14</f>
        <v>916.67</v>
      </c>
      <c r="E46" s="23">
        <f>'Annual Raw'!F14</f>
        <v>1084.33</v>
      </c>
      <c r="F46" s="23">
        <f>'Annual Raw'!G14</f>
        <v>1424.35</v>
      </c>
      <c r="G46" s="23">
        <f>'Annual Raw'!H14</f>
        <v>1777.43</v>
      </c>
      <c r="H46" s="23">
        <f>'Annual Raw'!I14</f>
        <v>2408.9</v>
      </c>
      <c r="I46" s="23">
        <f>'Annual Raw'!J14</f>
        <v>2735</v>
      </c>
      <c r="J46" s="23">
        <f>'Annual Raw'!K14</f>
        <v>7285.29</v>
      </c>
      <c r="K46" s="23">
        <f>'Annual Raw'!L14</f>
        <v>8738.5499999999993</v>
      </c>
      <c r="L46" s="23">
        <f>'Annual Raw'!M14</f>
        <v>9342.67</v>
      </c>
      <c r="M46" s="23">
        <f>'Annual Raw'!N14</f>
        <v>12298.45</v>
      </c>
      <c r="N46" s="23">
        <f>'Annual Raw'!O14</f>
        <v>16632.189999999999</v>
      </c>
      <c r="O46" s="23">
        <f>'Annual Raw'!P14</f>
        <v>21556.42</v>
      </c>
      <c r="P46" s="23">
        <f>'Annual Raw'!Q14</f>
        <v>25548.959999999999</v>
      </c>
      <c r="Q46" s="23">
        <f>'Annual Raw'!R14</f>
        <v>28880.89</v>
      </c>
      <c r="R46" s="23">
        <f>'Annual Raw'!S14</f>
        <v>28332.89</v>
      </c>
      <c r="S46" s="23">
        <f>'Annual Raw'!T14</f>
        <v>30300.09</v>
      </c>
      <c r="T46" s="23">
        <f>'Annual Raw'!U14</f>
        <v>33243.870000000003</v>
      </c>
      <c r="U46" s="23">
        <f>'Annual Raw'!V14</f>
        <v>30438.6</v>
      </c>
      <c r="V46" s="23">
        <f>'Annual Raw'!W14</f>
        <v>27648.48</v>
      </c>
      <c r="W46" s="23">
        <f>'Annual Raw'!X14</f>
        <v>30808.52</v>
      </c>
      <c r="X46" s="23">
        <f>'Annual Raw'!Y14</f>
        <v>33654.699999999997</v>
      </c>
      <c r="Y46" s="23">
        <f>'Annual Raw'!Z14</f>
        <v>41990</v>
      </c>
      <c r="Z46" s="23">
        <f>'Annual Raw'!AA14</f>
        <v>47767</v>
      </c>
      <c r="AA46" s="23">
        <f>'Annual Raw'!AB14</f>
        <v>45150</v>
      </c>
      <c r="AB46" s="76">
        <f t="shared" ref="AB46:AB51" si="346">+SUM(CM46:CP46)</f>
        <v>49863.07</v>
      </c>
      <c r="AC46" s="76">
        <f t="shared" ref="AC46:AC51" si="347">+SUM(CQ46:CT46)</f>
        <v>53353.484900000003</v>
      </c>
      <c r="AD46" s="76">
        <f t="shared" ref="AD46:AD51" si="348">+SUM(CU46:CX46)</f>
        <v>57088.228843000019</v>
      </c>
      <c r="AE46" s="76">
        <f t="shared" ref="AE46:AE51" si="349">+SUM(CY46:DB46)</f>
        <v>61084.404862010015</v>
      </c>
      <c r="AI46" s="23">
        <f>'QTR Raw'!C16</f>
        <v>3789.69</v>
      </c>
      <c r="AJ46" s="23">
        <f>'QTR Raw'!D16</f>
        <v>4019.06</v>
      </c>
      <c r="AK46" s="23">
        <f>'QTR Raw'!E16</f>
        <v>4352.91</v>
      </c>
      <c r="AL46" s="23">
        <f>'QTR Raw'!F16</f>
        <v>4434.57</v>
      </c>
      <c r="AM46" s="23">
        <f>'QTR Raw'!G16</f>
        <v>4472.8</v>
      </c>
      <c r="AN46" s="23">
        <f>'QTR Raw'!H16</f>
        <v>5191.05</v>
      </c>
      <c r="AO46" s="23">
        <f>'QTR Raw'!I16</f>
        <v>5865.26</v>
      </c>
      <c r="AP46" s="23">
        <f>'QTR Raw'!J16</f>
        <v>6027.31</v>
      </c>
      <c r="AQ46" s="23">
        <f>'QTR Raw'!K16</f>
        <v>5822.53</v>
      </c>
      <c r="AR46" s="23">
        <f>'QTR Raw'!L16</f>
        <v>6231.13</v>
      </c>
      <c r="AS46" s="23">
        <f>'QTR Raw'!M16</f>
        <v>6712.18</v>
      </c>
      <c r="AT46" s="23">
        <f>'QTR Raw'!N16</f>
        <v>6783.12</v>
      </c>
      <c r="AU46" s="23">
        <f>'QTR Raw'!O16</f>
        <v>6885.58</v>
      </c>
      <c r="AV46" s="23">
        <f>'QTR Raw'!P16</f>
        <v>6898.28</v>
      </c>
      <c r="AW46" s="23">
        <f>'QTR Raw'!Q16</f>
        <v>7375.27</v>
      </c>
      <c r="AX46" s="23">
        <f>'QTR Raw'!R16</f>
        <v>7720.87</v>
      </c>
      <c r="AY46" s="23">
        <f>'QTR Raw'!S16</f>
        <v>7467.05</v>
      </c>
      <c r="AZ46" s="23">
        <f>'QTR Raw'!T16</f>
        <v>6793.85</v>
      </c>
      <c r="BA46" s="23">
        <f>'QTR Raw'!U16</f>
        <v>7044.64</v>
      </c>
      <c r="BB46" s="23">
        <f>'QTR Raw'!V16</f>
        <v>7027.35</v>
      </c>
      <c r="BC46" s="23">
        <f>'QTR Raw'!W16</f>
        <v>7115.22</v>
      </c>
      <c r="BD46" s="23">
        <f>'QTR Raw'!X16</f>
        <v>7256.33</v>
      </c>
      <c r="BE46" s="23">
        <f>'QTR Raw'!Y16</f>
        <v>7576.27</v>
      </c>
      <c r="BF46" s="23">
        <f>'QTR Raw'!Z16</f>
        <v>8352.27</v>
      </c>
      <c r="BG46" s="23">
        <f>'QTR Raw'!AA16</f>
        <v>8523.2099999999991</v>
      </c>
      <c r="BH46" s="23">
        <f>'QTR Raw'!AB16</f>
        <v>8212.35</v>
      </c>
      <c r="BI46" s="23">
        <f>'QTR Raw'!AC16</f>
        <v>8508.9500000000007</v>
      </c>
      <c r="BJ46" s="23">
        <f>'QTR Raw'!AD16</f>
        <v>7999.36</v>
      </c>
      <c r="BK46" s="23">
        <f>'QTR Raw'!AE16</f>
        <v>7719.57</v>
      </c>
      <c r="BL46" s="23">
        <f>'QTR Raw'!AF16</f>
        <v>7283.01</v>
      </c>
      <c r="BM46" s="23">
        <f>'QTR Raw'!AG16</f>
        <v>7737.29</v>
      </c>
      <c r="BN46" s="23">
        <f>'QTR Raw'!AH16</f>
        <v>7698.73</v>
      </c>
      <c r="BO46" s="23">
        <f>'QTR Raw'!AI16</f>
        <v>5694.26</v>
      </c>
      <c r="BP46" s="23">
        <f>'QTR Raw'!AJ16</f>
        <v>6408.99</v>
      </c>
      <c r="BQ46" s="23">
        <f>'QTR Raw'!AK16</f>
        <v>7562.24</v>
      </c>
      <c r="BR46" s="23">
        <f>'QTR Raw'!AL16</f>
        <v>7982.99</v>
      </c>
      <c r="BS46" s="23">
        <f>'QTR Raw'!AM16</f>
        <v>7994.7</v>
      </c>
      <c r="BT46" s="23">
        <f>'QTR Raw'!AN16</f>
        <v>7133.36</v>
      </c>
      <c r="BU46" s="23">
        <f>'QTR Raw'!AO16</f>
        <v>7651.04</v>
      </c>
      <c r="BV46" s="23">
        <f>'QTR Raw'!AP16</f>
        <v>8029.42</v>
      </c>
      <c r="BW46" s="23">
        <f>'QTR Raw'!AQ16</f>
        <v>7786.36</v>
      </c>
      <c r="BX46" s="23">
        <f>'QTR Raw'!AR16</f>
        <v>7897.92</v>
      </c>
      <c r="BY46" s="23">
        <f>'QTR Raw'!AS16</f>
        <v>8592.9</v>
      </c>
      <c r="BZ46" s="23">
        <f>'QTR Raw'!AT16</f>
        <v>9377.52</v>
      </c>
      <c r="CA46" s="23">
        <f>'QTR Raw'!AU16</f>
        <v>9852</v>
      </c>
      <c r="CB46" s="23">
        <f>'QTR Raw'!AV16</f>
        <v>10099</v>
      </c>
      <c r="CC46" s="23">
        <f>'QTR Raw'!AW16</f>
        <v>11102</v>
      </c>
      <c r="CD46" s="23">
        <f>'QTR Raw'!AX16</f>
        <v>11257</v>
      </c>
      <c r="CE46" s="23">
        <f>'QTR Raw'!AY16</f>
        <v>11657</v>
      </c>
      <c r="CF46" s="23">
        <f>'QTR Raw'!AZ16</f>
        <v>10139</v>
      </c>
      <c r="CG46" s="23">
        <f>'QTR Raw'!BA16</f>
        <v>10484</v>
      </c>
      <c r="CH46" s="23">
        <f>'QTR Raw'!BB16</f>
        <v>11267</v>
      </c>
      <c r="CI46" s="23">
        <f>'QTR Raw'!BC16</f>
        <v>12491</v>
      </c>
      <c r="CJ46" s="23">
        <f>'QTR Raw'!BD16</f>
        <v>10831</v>
      </c>
      <c r="CK46" s="23">
        <f>'QTR Raw'!BE16</f>
        <v>11381</v>
      </c>
      <c r="CL46" s="23">
        <f>'QTR Raw'!BF16</f>
        <v>11898</v>
      </c>
      <c r="CM46" s="24">
        <f t="shared" ref="CM46:DB46" si="350">CI46*107%</f>
        <v>13365.37</v>
      </c>
      <c r="CN46" s="24">
        <f t="shared" si="350"/>
        <v>11589.17</v>
      </c>
      <c r="CO46" s="24">
        <f t="shared" si="350"/>
        <v>12177.67</v>
      </c>
      <c r="CP46" s="24">
        <f t="shared" si="350"/>
        <v>12730.86</v>
      </c>
      <c r="CQ46" s="24">
        <f t="shared" si="350"/>
        <v>14300.945900000002</v>
      </c>
      <c r="CR46" s="24">
        <f t="shared" si="350"/>
        <v>12400.411900000001</v>
      </c>
      <c r="CS46" s="24">
        <f t="shared" si="350"/>
        <v>13030.106900000001</v>
      </c>
      <c r="CT46" s="24">
        <f t="shared" si="350"/>
        <v>13622.020200000001</v>
      </c>
      <c r="CU46" s="24">
        <f t="shared" si="350"/>
        <v>15302.012113000004</v>
      </c>
      <c r="CV46" s="24">
        <f t="shared" si="350"/>
        <v>13268.440733000001</v>
      </c>
      <c r="CW46" s="24">
        <f t="shared" si="350"/>
        <v>13942.214383000002</v>
      </c>
      <c r="CX46" s="24">
        <f t="shared" si="350"/>
        <v>14575.561614000002</v>
      </c>
      <c r="CY46" s="24">
        <f t="shared" si="350"/>
        <v>16373.152960910005</v>
      </c>
      <c r="CZ46" s="24">
        <f t="shared" si="350"/>
        <v>14197.231584310002</v>
      </c>
      <c r="DA46" s="24">
        <f t="shared" si="350"/>
        <v>14918.169389810004</v>
      </c>
      <c r="DB46" s="24">
        <f t="shared" si="350"/>
        <v>15595.850926980003</v>
      </c>
      <c r="DE46" s="123"/>
      <c r="DF46" s="23">
        <v>13549.410000000002</v>
      </c>
    </row>
    <row r="47" spans="1:110" s="23" customFormat="1" outlineLevel="1" x14ac:dyDescent="0.2">
      <c r="A47" s="23" t="s">
        <v>10</v>
      </c>
      <c r="B47" s="23">
        <f>'Annual Raw'!C17</f>
        <v>187.18</v>
      </c>
      <c r="C47" s="23">
        <f>'Annual Raw'!D17</f>
        <v>224.17</v>
      </c>
      <c r="D47" s="23">
        <f>'Annual Raw'!E17</f>
        <v>313.64999999999998</v>
      </c>
      <c r="E47" s="23">
        <f>'Annual Raw'!F17</f>
        <v>545.07000000000005</v>
      </c>
      <c r="F47" s="23">
        <f>'Annual Raw'!G17</f>
        <v>642.07000000000005</v>
      </c>
      <c r="G47" s="23">
        <f>'Annual Raw'!H17</f>
        <v>815.35</v>
      </c>
      <c r="H47" s="23">
        <f>'Annual Raw'!I17</f>
        <v>1015.66</v>
      </c>
      <c r="I47" s="23">
        <f>'Annual Raw'!J17</f>
        <v>772.69</v>
      </c>
      <c r="J47" s="23">
        <f>'Annual Raw'!K17</f>
        <v>1591.34</v>
      </c>
      <c r="K47" s="23">
        <f>'Annual Raw'!L17</f>
        <v>2610.25</v>
      </c>
      <c r="L47" s="23">
        <f>'Annual Raw'!M17</f>
        <v>2268.8000000000002</v>
      </c>
      <c r="M47" s="23">
        <f>'Annual Raw'!N17</f>
        <v>3126.05</v>
      </c>
      <c r="N47" s="23">
        <f>'Annual Raw'!O17</f>
        <v>-2771.23</v>
      </c>
      <c r="O47" s="23">
        <f>'Annual Raw'!P17</f>
        <v>-3804.12</v>
      </c>
      <c r="P47" s="23">
        <f>'Annual Raw'!Q17</f>
        <v>-3814.69</v>
      </c>
      <c r="Q47" s="23">
        <f>'Annual Raw'!R17</f>
        <v>3095.44</v>
      </c>
      <c r="R47" s="23">
        <f>'Annual Raw'!S17</f>
        <v>1945.48</v>
      </c>
      <c r="S47" s="23">
        <f>'Annual Raw'!T17</f>
        <v>3776.28</v>
      </c>
      <c r="T47" s="23">
        <f>'Annual Raw'!U17</f>
        <v>2764.03</v>
      </c>
      <c r="U47" s="23">
        <f>'Annual Raw'!V17</f>
        <v>2715.62</v>
      </c>
      <c r="V47" s="23">
        <f>'Annual Raw'!W17</f>
        <v>4100.92</v>
      </c>
      <c r="W47" s="23">
        <f>'Annual Raw'!X17</f>
        <v>4702.3500000000004</v>
      </c>
      <c r="X47" s="23">
        <f>'Annual Raw'!Y17</f>
        <v>5460.52</v>
      </c>
      <c r="Y47" s="23">
        <f>'Annual Raw'!Z17</f>
        <v>3043</v>
      </c>
      <c r="Z47" s="23">
        <f>'Annual Raw'!AA17</f>
        <v>3350</v>
      </c>
      <c r="AA47" s="23">
        <f>'Annual Raw'!AB17</f>
        <v>-4163</v>
      </c>
      <c r="AB47" s="76">
        <f t="shared" si="346"/>
        <v>0</v>
      </c>
      <c r="AC47" s="76">
        <f t="shared" si="347"/>
        <v>0</v>
      </c>
      <c r="AD47" s="76">
        <f t="shared" si="348"/>
        <v>0</v>
      </c>
      <c r="AE47" s="76">
        <f t="shared" si="349"/>
        <v>0</v>
      </c>
      <c r="AI47" s="23">
        <f>'QTR Raw'!C17</f>
        <v>0</v>
      </c>
      <c r="AJ47" s="23">
        <f>'QTR Raw'!D17</f>
        <v>0</v>
      </c>
      <c r="AK47" s="23">
        <f>'QTR Raw'!E17</f>
        <v>0</v>
      </c>
      <c r="AL47" s="23">
        <f>'QTR Raw'!F17</f>
        <v>0</v>
      </c>
      <c r="AM47" s="23">
        <f>'QTR Raw'!G17</f>
        <v>0</v>
      </c>
      <c r="AN47" s="23">
        <f>'QTR Raw'!H17</f>
        <v>0</v>
      </c>
      <c r="AO47" s="23">
        <f>'QTR Raw'!I17</f>
        <v>0</v>
      </c>
      <c r="AP47" s="23">
        <f>'QTR Raw'!J17</f>
        <v>0</v>
      </c>
      <c r="AQ47" s="23">
        <f>'QTR Raw'!K17</f>
        <v>0</v>
      </c>
      <c r="AR47" s="23">
        <f>'QTR Raw'!L17</f>
        <v>0</v>
      </c>
      <c r="AS47" s="23">
        <f>'QTR Raw'!M17</f>
        <v>0</v>
      </c>
      <c r="AT47" s="23">
        <f>'QTR Raw'!N17</f>
        <v>0</v>
      </c>
      <c r="AU47" s="23">
        <f>'QTR Raw'!O17</f>
        <v>0</v>
      </c>
      <c r="AV47" s="23">
        <f>'QTR Raw'!P17</f>
        <v>0</v>
      </c>
      <c r="AW47" s="23">
        <f>'QTR Raw'!Q17</f>
        <v>0</v>
      </c>
      <c r="AX47" s="23">
        <f>'QTR Raw'!R17</f>
        <v>0</v>
      </c>
      <c r="AY47" s="23">
        <f>'QTR Raw'!S17</f>
        <v>0</v>
      </c>
      <c r="AZ47" s="23">
        <f>'QTR Raw'!T17</f>
        <v>0</v>
      </c>
      <c r="BA47" s="23">
        <f>'QTR Raw'!U17</f>
        <v>0</v>
      </c>
      <c r="BB47" s="23">
        <f>'QTR Raw'!V17</f>
        <v>0</v>
      </c>
      <c r="BC47" s="23">
        <f>'QTR Raw'!W17</f>
        <v>0</v>
      </c>
      <c r="BD47" s="23">
        <f>'QTR Raw'!X17</f>
        <v>0</v>
      </c>
      <c r="BE47" s="23">
        <f>'QTR Raw'!Y17</f>
        <v>0</v>
      </c>
      <c r="BF47" s="23">
        <f>'QTR Raw'!Z17</f>
        <v>0</v>
      </c>
      <c r="BG47" s="23">
        <f>'QTR Raw'!AA17</f>
        <v>0</v>
      </c>
      <c r="BH47" s="23">
        <f>'QTR Raw'!AB17</f>
        <v>0</v>
      </c>
      <c r="BI47" s="23">
        <f>'QTR Raw'!AC17</f>
        <v>0</v>
      </c>
      <c r="BJ47" s="23">
        <f>'QTR Raw'!AD17</f>
        <v>0</v>
      </c>
      <c r="BK47" s="23">
        <f>'QTR Raw'!AE17</f>
        <v>0</v>
      </c>
      <c r="BL47" s="23">
        <f>'QTR Raw'!AF17</f>
        <v>0</v>
      </c>
      <c r="BM47" s="23">
        <f>'QTR Raw'!AG17</f>
        <v>0</v>
      </c>
      <c r="BN47" s="23">
        <f>'QTR Raw'!AH17</f>
        <v>0</v>
      </c>
      <c r="BO47" s="23">
        <f>'QTR Raw'!AI17</f>
        <v>0</v>
      </c>
      <c r="BP47" s="23">
        <f>'QTR Raw'!AJ17</f>
        <v>0</v>
      </c>
      <c r="BQ47" s="23">
        <f>'QTR Raw'!AK17</f>
        <v>0</v>
      </c>
      <c r="BR47" s="23">
        <f>'QTR Raw'!AL17</f>
        <v>0</v>
      </c>
      <c r="BS47" s="23">
        <f>'QTR Raw'!AM17</f>
        <v>0</v>
      </c>
      <c r="BT47" s="23">
        <f>'QTR Raw'!AN17</f>
        <v>0</v>
      </c>
      <c r="BU47" s="23">
        <f>'QTR Raw'!AO17</f>
        <v>0</v>
      </c>
      <c r="BV47" s="23">
        <f>'QTR Raw'!AP17</f>
        <v>0</v>
      </c>
      <c r="BW47" s="23">
        <f>'QTR Raw'!AQ17</f>
        <v>0</v>
      </c>
      <c r="BX47" s="23">
        <f>'QTR Raw'!AR17</f>
        <v>0</v>
      </c>
      <c r="BY47" s="23">
        <f>'QTR Raw'!AS17</f>
        <v>0</v>
      </c>
      <c r="BZ47" s="23">
        <f>'QTR Raw'!AT17</f>
        <v>0</v>
      </c>
      <c r="CA47" s="23">
        <f>'QTR Raw'!AU17</f>
        <v>0</v>
      </c>
      <c r="CB47" s="23">
        <f>'QTR Raw'!AV17</f>
        <v>0</v>
      </c>
      <c r="CC47" s="23">
        <f>'QTR Raw'!AW17</f>
        <v>0</v>
      </c>
      <c r="CD47" s="23">
        <f>'QTR Raw'!AX17</f>
        <v>0</v>
      </c>
      <c r="CE47" s="23">
        <f>'QTR Raw'!AY17</f>
        <v>0</v>
      </c>
      <c r="CF47" s="23">
        <f>'QTR Raw'!AZ17</f>
        <v>0</v>
      </c>
      <c r="CG47" s="23">
        <f>'QTR Raw'!BA17</f>
        <v>0</v>
      </c>
      <c r="CH47" s="23">
        <f>'QTR Raw'!BB17</f>
        <v>0</v>
      </c>
      <c r="CI47" s="23">
        <f>'QTR Raw'!BC17</f>
        <v>0</v>
      </c>
      <c r="CJ47" s="23">
        <f>'QTR Raw'!BD17</f>
        <v>0</v>
      </c>
      <c r="CK47" s="23">
        <f>'QTR Raw'!BE17</f>
        <v>0</v>
      </c>
      <c r="CL47" s="23">
        <f>'QTR Raw'!BF17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3" customFormat="1" outlineLevel="1" x14ac:dyDescent="0.2">
      <c r="A48" s="23" t="s">
        <v>12</v>
      </c>
      <c r="B48" s="23">
        <f>'Annual Raw'!C19-'Annual Raw'!C20</f>
        <v>248.73</v>
      </c>
      <c r="C48" s="23">
        <f>'Annual Raw'!D19-'Annual Raw'!D20</f>
        <v>210.92</v>
      </c>
      <c r="D48" s="23">
        <f>'Annual Raw'!E19-'Annual Raw'!E20</f>
        <v>136.13999999999999</v>
      </c>
      <c r="E48" s="23">
        <f>'Annual Raw'!F19-'Annual Raw'!F20</f>
        <v>69.84</v>
      </c>
      <c r="F48" s="23">
        <f>'Annual Raw'!G19-'Annual Raw'!G20</f>
        <v>62.37</v>
      </c>
      <c r="G48" s="23">
        <f>'Annual Raw'!H19-'Annual Raw'!H20</f>
        <v>87.95</v>
      </c>
      <c r="H48" s="23">
        <f>'Annual Raw'!I19-'Annual Raw'!I20</f>
        <v>188.54</v>
      </c>
      <c r="I48" s="23">
        <f>'Annual Raw'!J19-'Annual Raw'!J20</f>
        <v>453.14</v>
      </c>
      <c r="J48" s="23">
        <f>'Annual Raw'!K19-'Annual Raw'!K20</f>
        <v>2162.94</v>
      </c>
      <c r="K48" s="23">
        <f>'Annual Raw'!L19-'Annual Raw'!L20</f>
        <v>861.36</v>
      </c>
      <c r="L48" s="23">
        <f>'Annual Raw'!M19-'Annual Raw'!M20</f>
        <v>548.25</v>
      </c>
      <c r="M48" s="23">
        <f>'Annual Raw'!N19-'Annual Raw'!N20</f>
        <v>554.45000000000005</v>
      </c>
      <c r="N48" s="23">
        <f>'Annual Raw'!O19-'Annual Raw'!O20</f>
        <v>958.6</v>
      </c>
      <c r="O48" s="23">
        <f>'Annual Raw'!P19-'Annual Raw'!P20</f>
        <v>1185.9000000000001</v>
      </c>
      <c r="P48" s="23">
        <f>'Annual Raw'!Q19-'Annual Raw'!Q20</f>
        <v>1840.26</v>
      </c>
      <c r="Q48" s="23">
        <f>'Annual Raw'!R19-'Annual Raw'!R20</f>
        <v>4729.38</v>
      </c>
      <c r="R48" s="23">
        <f>'Annual Raw'!S19-'Annual Raw'!S20</f>
        <v>4961.43</v>
      </c>
      <c r="S48" s="23">
        <f>'Annual Raw'!T19-'Annual Raw'!T20</f>
        <v>272.5</v>
      </c>
      <c r="T48" s="23">
        <f>'Annual Raw'!U19-'Annual Raw'!U20</f>
        <v>1440.34</v>
      </c>
      <c r="U48" s="23">
        <f>'Annual Raw'!V19-'Annual Raw'!V20</f>
        <v>3578.77</v>
      </c>
      <c r="V48" s="23">
        <f>'Annual Raw'!W19-'Annual Raw'!W20</f>
        <v>978.62</v>
      </c>
      <c r="W48" s="23">
        <f>'Annual Raw'!X19-'Annual Raw'!X20</f>
        <v>1519.72</v>
      </c>
      <c r="X48" s="23">
        <f>'Annual Raw'!Y19-'Annual Raw'!Y20</f>
        <v>3514.59</v>
      </c>
      <c r="Y48" s="23">
        <f>'Annual Raw'!Z19-'Annual Raw'!Z20</f>
        <v>1757</v>
      </c>
      <c r="Z48" s="23">
        <f>'Annual Raw'!AA19-'Annual Raw'!AA20</f>
        <v>63</v>
      </c>
      <c r="AA48" s="23">
        <f>'Annual Raw'!AB19-'Annual Raw'!AB20</f>
        <v>1328</v>
      </c>
      <c r="AB48" s="76">
        <f t="shared" si="346"/>
        <v>0</v>
      </c>
      <c r="AC48" s="76">
        <f t="shared" si="347"/>
        <v>0</v>
      </c>
      <c r="AD48" s="76">
        <f t="shared" si="348"/>
        <v>0</v>
      </c>
      <c r="AE48" s="76">
        <f t="shared" si="349"/>
        <v>0</v>
      </c>
      <c r="AI48" s="23">
        <f>+'QTR Raw'!C21</f>
        <v>-2609.48</v>
      </c>
      <c r="AJ48" s="23">
        <f>+'QTR Raw'!D21</f>
        <v>-2758.89</v>
      </c>
      <c r="AK48" s="23">
        <f>+'QTR Raw'!E21</f>
        <v>-2532.4899999999998</v>
      </c>
      <c r="AL48" s="23">
        <f>+'QTR Raw'!F21</f>
        <v>-2290.33</v>
      </c>
      <c r="AM48" s="23">
        <f>+'QTR Raw'!G21</f>
        <v>-2811.29</v>
      </c>
      <c r="AN48" s="23">
        <f>+'QTR Raw'!H21</f>
        <v>-3465.97</v>
      </c>
      <c r="AO48" s="23">
        <f>+'QTR Raw'!I21</f>
        <v>-3598.72</v>
      </c>
      <c r="AP48" s="23">
        <f>+'QTR Raw'!J21</f>
        <v>-3661.87</v>
      </c>
      <c r="AQ48" s="23">
        <f>+'QTR Raw'!K21</f>
        <v>-3606.14</v>
      </c>
      <c r="AR48" s="23">
        <f>+'QTR Raw'!L21</f>
        <v>-3820.62</v>
      </c>
      <c r="AS48" s="23">
        <f>+'QTR Raw'!M21</f>
        <v>-3979.68</v>
      </c>
      <c r="AT48" s="23">
        <f>+'QTR Raw'!N21</f>
        <v>-3997.74</v>
      </c>
      <c r="AU48" s="23">
        <f>+'QTR Raw'!O21</f>
        <v>-3979.76</v>
      </c>
      <c r="AV48" s="23">
        <f>+'QTR Raw'!P21</f>
        <v>-4157.07</v>
      </c>
      <c r="AW48" s="23">
        <f>+'QTR Raw'!Q21</f>
        <v>-4352.5200000000004</v>
      </c>
      <c r="AX48" s="23">
        <f>+'QTR Raw'!R21</f>
        <v>-4188.99</v>
      </c>
      <c r="AY48" s="23">
        <f>+'QTR Raw'!S21</f>
        <v>-4184.8599999999997</v>
      </c>
      <c r="AZ48" s="23">
        <f>+'QTR Raw'!T21</f>
        <v>-4313.25</v>
      </c>
      <c r="BA48" s="23">
        <f>+'QTR Raw'!U21</f>
        <v>-4334.7700000000004</v>
      </c>
      <c r="BB48" s="23">
        <f>+'QTR Raw'!V21</f>
        <v>-4044.08</v>
      </c>
      <c r="BC48" s="23">
        <f>+'QTR Raw'!W21</f>
        <v>-3949.09</v>
      </c>
      <c r="BD48" s="23">
        <f>+'QTR Raw'!X21</f>
        <v>-4371.97</v>
      </c>
      <c r="BE48" s="23">
        <f>+'QTR Raw'!Y21</f>
        <v>-4541.1000000000004</v>
      </c>
      <c r="BF48" s="23">
        <f>+'QTR Raw'!Z21</f>
        <v>-5725.93</v>
      </c>
      <c r="BG48" s="23">
        <f>+'QTR Raw'!AA21</f>
        <v>-5112.8599999999997</v>
      </c>
      <c r="BH48" s="23">
        <f>+'QTR Raw'!AB21</f>
        <v>-5148.12</v>
      </c>
      <c r="BI48" s="23">
        <f>+'QTR Raw'!AC21</f>
        <v>-4954.87</v>
      </c>
      <c r="BJ48" s="23">
        <f>+'QTR Raw'!AD21</f>
        <v>-4443.74</v>
      </c>
      <c r="BK48" s="23">
        <f>+'QTR Raw'!AE21</f>
        <v>-4106.92</v>
      </c>
      <c r="BL48" s="23">
        <f>+'QTR Raw'!AF21</f>
        <v>-4377.97</v>
      </c>
      <c r="BM48" s="23">
        <f>+'QTR Raw'!AG21</f>
        <v>-4443.91</v>
      </c>
      <c r="BN48" s="23">
        <f>+'QTR Raw'!AH21</f>
        <v>-4574.6000000000004</v>
      </c>
      <c r="BO48" s="23">
        <f>+'QTR Raw'!AI21</f>
        <v>-2805.65</v>
      </c>
      <c r="BP48" s="23">
        <f>+'QTR Raw'!AJ21</f>
        <v>-3209.33</v>
      </c>
      <c r="BQ48" s="23">
        <f>+'QTR Raw'!AK21</f>
        <v>-3267.42</v>
      </c>
      <c r="BR48" s="23">
        <f>+'QTR Raw'!AL21</f>
        <v>-3566.73</v>
      </c>
      <c r="BS48" s="23">
        <f>+'QTR Raw'!AM21</f>
        <v>-3533.03</v>
      </c>
      <c r="BT48" s="23">
        <f>+'QTR Raw'!AN21</f>
        <v>-3480.52</v>
      </c>
      <c r="BU48" s="23">
        <f>+'QTR Raw'!AO21</f>
        <v>-3462.35</v>
      </c>
      <c r="BV48" s="23">
        <f>+'QTR Raw'!AP21</f>
        <v>-3921.39</v>
      </c>
      <c r="BW48" s="23">
        <f>+'QTR Raw'!AQ21</f>
        <v>-3779.69</v>
      </c>
      <c r="BX48" s="23">
        <f>+'QTR Raw'!AR21</f>
        <v>-4141.08</v>
      </c>
      <c r="BY48" s="23">
        <f>+'QTR Raw'!AS21</f>
        <v>-4822.28</v>
      </c>
      <c r="BZ48" s="23">
        <f>+'QTR Raw'!AT21</f>
        <v>-5691.79</v>
      </c>
      <c r="CA48" s="23">
        <f>+'QTR Raw'!AU21</f>
        <v>-5937</v>
      </c>
      <c r="CB48" s="23">
        <f>+'QTR Raw'!AV21</f>
        <v>-6696</v>
      </c>
      <c r="CC48" s="23">
        <f>+'QTR Raw'!AW21</f>
        <v>-6772</v>
      </c>
      <c r="CD48" s="23">
        <f>+'QTR Raw'!AX21</f>
        <v>-7355</v>
      </c>
      <c r="CE48" s="23">
        <f>+'QTR Raw'!AY21</f>
        <v>-7668</v>
      </c>
      <c r="CF48" s="23">
        <f>+'QTR Raw'!AZ21</f>
        <v>-7540</v>
      </c>
      <c r="CG48" s="23">
        <f>+'QTR Raw'!BA21</f>
        <v>-7606</v>
      </c>
      <c r="CH48" s="23">
        <f>+'QTR Raw'!BB21</f>
        <v>-7293</v>
      </c>
      <c r="CI48" s="23">
        <f>+'QTR Raw'!BC21</f>
        <v>-7731</v>
      </c>
      <c r="CJ48" s="23">
        <f>+'QTR Raw'!BD21</f>
        <v>-7596</v>
      </c>
      <c r="CK48" s="23">
        <f>+'QTR Raw'!BE21</f>
        <v>-7841</v>
      </c>
      <c r="CL48" s="23">
        <f>+'QTR Raw'!BF21</f>
        <v>-8815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3"/>
      <c r="DF48" s="23">
        <v>-31983</v>
      </c>
    </row>
    <row r="49" spans="1:110" s="23" customFormat="1" outlineLevel="1" x14ac:dyDescent="0.2">
      <c r="A49" s="23" t="s">
        <v>9</v>
      </c>
      <c r="B49" s="23">
        <f>'Annual Raw'!C15+'Annual Raw'!C16</f>
        <v>458.8</v>
      </c>
      <c r="C49" s="23">
        <f>'Annual Raw'!D15+'Annual Raw'!D16</f>
        <v>421.19</v>
      </c>
      <c r="D49" s="23">
        <f>'Annual Raw'!E15+'Annual Raw'!E16</f>
        <v>515.14</v>
      </c>
      <c r="E49" s="23">
        <f>'Annual Raw'!F15+'Annual Raw'!F16</f>
        <v>739.24</v>
      </c>
      <c r="F49" s="23">
        <f>'Annual Raw'!G15+'Annual Raw'!G16</f>
        <v>1071.26</v>
      </c>
      <c r="G49" s="23">
        <f>'Annual Raw'!H15+'Annual Raw'!H16</f>
        <v>1330.29</v>
      </c>
      <c r="H49" s="23">
        <f>'Annual Raw'!I15+'Annual Raw'!I16</f>
        <v>1762.78</v>
      </c>
      <c r="I49" s="23">
        <f>'Annual Raw'!J15+'Annual Raw'!J16</f>
        <v>1751.83</v>
      </c>
      <c r="J49" s="23">
        <f>'Annual Raw'!K15+'Annual Raw'!K16</f>
        <v>4085.24</v>
      </c>
      <c r="K49" s="23">
        <f>'Annual Raw'!L15+'Annual Raw'!L16</f>
        <v>4931.9799999999996</v>
      </c>
      <c r="L49" s="23">
        <f>'Annual Raw'!M15+'Annual Raw'!M16</f>
        <v>6212.12</v>
      </c>
      <c r="M49" s="23">
        <f>'Annual Raw'!N15+'Annual Raw'!N16</f>
        <v>8342.73</v>
      </c>
      <c r="N49" s="23">
        <f>'Annual Raw'!O15+'Annual Raw'!O16</f>
        <v>17283.79</v>
      </c>
      <c r="O49" s="23">
        <f>'Annual Raw'!P15+'Annual Raw'!P16</f>
        <v>21732.91</v>
      </c>
      <c r="P49" s="23">
        <f>'Annual Raw'!Q15+'Annual Raw'!Q16</f>
        <v>24696.59</v>
      </c>
      <c r="Q49" s="23">
        <f>'Annual Raw'!R15+'Annual Raw'!R16</f>
        <v>22945.07</v>
      </c>
      <c r="R49" s="23">
        <f>'Annual Raw'!S15+'Annual Raw'!S16</f>
        <v>21033.14</v>
      </c>
      <c r="S49" s="23">
        <f>'Annual Raw'!T15+'Annual Raw'!T16</f>
        <v>23102.47</v>
      </c>
      <c r="T49" s="23">
        <f>'Annual Raw'!U15+'Annual Raw'!U16</f>
        <v>21383.13</v>
      </c>
      <c r="U49" s="23">
        <f>'Annual Raw'!V15+'Annual Raw'!V16</f>
        <v>19842.169999999998</v>
      </c>
      <c r="V49" s="23">
        <f>'Annual Raw'!W15+'Annual Raw'!W16</f>
        <v>16495.5</v>
      </c>
      <c r="W49" s="23">
        <f>'Annual Raw'!X15+'Annual Raw'!X16</f>
        <v>21371.200000000001</v>
      </c>
      <c r="X49" s="23">
        <f>'Annual Raw'!Y15+'Annual Raw'!Y16</f>
        <v>26005.68</v>
      </c>
      <c r="Y49" s="23">
        <f>'Annual Raw'!Z15+'Annual Raw'!Z16</f>
        <v>31667</v>
      </c>
      <c r="Z49" s="23">
        <f>'Annual Raw'!AA15+'Annual Raw'!AA16</f>
        <v>32141</v>
      </c>
      <c r="AA49" s="23">
        <f>'Annual Raw'!AB15+'Annual Raw'!AB16</f>
        <v>29363</v>
      </c>
      <c r="AB49" s="76">
        <f t="shared" si="346"/>
        <v>57951.139652523038</v>
      </c>
      <c r="AC49" s="76">
        <f t="shared" si="347"/>
        <v>62423.391905130869</v>
      </c>
      <c r="AD49" s="76">
        <f t="shared" si="348"/>
        <v>63276.114805242891</v>
      </c>
      <c r="AE49" s="76">
        <f t="shared" si="349"/>
        <v>44909.032585947185</v>
      </c>
      <c r="AI49" s="23">
        <f>'QTR Raw'!C14</f>
        <v>8639.14</v>
      </c>
      <c r="AJ49" s="23">
        <f>'QTR Raw'!D14</f>
        <v>9087.84</v>
      </c>
      <c r="AK49" s="23">
        <f>'QTR Raw'!E14</f>
        <v>8940.41</v>
      </c>
      <c r="AL49" s="23">
        <f>'QTR Raw'!F14</f>
        <v>10914.4</v>
      </c>
      <c r="AM49" s="23">
        <f>'QTR Raw'!G14</f>
        <v>10057.69</v>
      </c>
      <c r="AN49" s="23">
        <f>'QTR Raw'!H14</f>
        <v>11933.39</v>
      </c>
      <c r="AO49" s="23">
        <f>'QTR Raw'!I14</f>
        <v>11731.74</v>
      </c>
      <c r="AP49" s="23">
        <f>'QTR Raw'!J14</f>
        <v>12668.16</v>
      </c>
      <c r="AQ49" s="23">
        <f>'QTR Raw'!K14</f>
        <v>11584</v>
      </c>
      <c r="AR49" s="23">
        <f>'QTR Raw'!L14</f>
        <v>11619.44</v>
      </c>
      <c r="AS49" s="23">
        <f>'QTR Raw'!M14</f>
        <v>14696.6</v>
      </c>
      <c r="AT49" s="23">
        <f>'QTR Raw'!N14</f>
        <v>16035.59</v>
      </c>
      <c r="AU49" s="23">
        <f>'QTR Raw'!O14</f>
        <v>10854.33</v>
      </c>
      <c r="AV49" s="23">
        <f>'QTR Raw'!P14</f>
        <v>14439.63</v>
      </c>
      <c r="AW49" s="23">
        <f>'QTR Raw'!Q14</f>
        <v>15251.44</v>
      </c>
      <c r="AX49" s="23">
        <f>'QTR Raw'!R14</f>
        <v>17391.05</v>
      </c>
      <c r="AY49" s="23">
        <f>'QTR Raw'!S14</f>
        <v>13604.23</v>
      </c>
      <c r="AZ49" s="23">
        <f>'QTR Raw'!T14</f>
        <v>14351.32</v>
      </c>
      <c r="BA49" s="23">
        <f>'QTR Raw'!U14</f>
        <v>14970.55</v>
      </c>
      <c r="BB49" s="23">
        <f>'QTR Raw'!V14</f>
        <v>15917.53</v>
      </c>
      <c r="BC49" s="23">
        <f>'QTR Raw'!W14</f>
        <v>13786.66</v>
      </c>
      <c r="BD49" s="23">
        <f>'QTR Raw'!X14</f>
        <v>13981.2</v>
      </c>
      <c r="BE49" s="23">
        <f>'QTR Raw'!Y14</f>
        <v>15295.07</v>
      </c>
      <c r="BF49" s="23">
        <f>'QTR Raw'!Z14</f>
        <v>20653.150000000001</v>
      </c>
      <c r="BG49" s="23">
        <f>'QTR Raw'!AA14</f>
        <v>15213.37</v>
      </c>
      <c r="BH49" s="23">
        <f>'QTR Raw'!AB14</f>
        <v>16331.57</v>
      </c>
      <c r="BI49" s="23">
        <f>'QTR Raw'!AC14</f>
        <v>17216.72</v>
      </c>
      <c r="BJ49" s="23">
        <f>'QTR Raw'!AD14</f>
        <v>17701.03</v>
      </c>
      <c r="BK49" s="23">
        <f>'QTR Raw'!AE14</f>
        <v>15083.41</v>
      </c>
      <c r="BL49" s="23">
        <f>'QTR Raw'!AF14</f>
        <v>15238.9</v>
      </c>
      <c r="BM49" s="23">
        <f>'QTR Raw'!AG14</f>
        <v>14767.77</v>
      </c>
      <c r="BN49" s="23">
        <f>'QTR Raw'!AH14</f>
        <v>16185.87</v>
      </c>
      <c r="BO49" s="23">
        <f>'QTR Raw'!AI14</f>
        <v>8537.65</v>
      </c>
      <c r="BP49" s="23">
        <f>'QTR Raw'!AJ14</f>
        <v>11197.7</v>
      </c>
      <c r="BQ49" s="23">
        <f>'QTR Raw'!AK14</f>
        <v>11939.64</v>
      </c>
      <c r="BR49" s="23">
        <f>'QTR Raw'!AL14</f>
        <v>14473.61</v>
      </c>
      <c r="BS49" s="23">
        <f>'QTR Raw'!AM14</f>
        <v>14137.08</v>
      </c>
      <c r="BT49" s="23">
        <f>'QTR Raw'!AN14</f>
        <v>12585.63</v>
      </c>
      <c r="BU49" s="23">
        <f>'QTR Raw'!AO14</f>
        <v>15227.61</v>
      </c>
      <c r="BV49" s="23">
        <f>'QTR Raw'!AP14</f>
        <v>14407.48</v>
      </c>
      <c r="BW49" s="23">
        <f>'QTR Raw'!AQ14</f>
        <v>16525.75</v>
      </c>
      <c r="BX49" s="23">
        <f>'QTR Raw'!AR14</f>
        <v>17063.3</v>
      </c>
      <c r="BY49" s="23">
        <f>'QTR Raw'!AS14</f>
        <v>17616.46</v>
      </c>
      <c r="BZ49" s="23">
        <f>'QTR Raw'!AT14</f>
        <v>21256.16</v>
      </c>
      <c r="CA49" s="23">
        <f>'QTR Raw'!AU14</f>
        <v>20979</v>
      </c>
      <c r="CB49" s="23">
        <f>'QTR Raw'!AV14</f>
        <v>21140</v>
      </c>
      <c r="CC49" s="23">
        <f>'QTR Raw'!AW14</f>
        <v>22636</v>
      </c>
      <c r="CD49" s="23">
        <f>'QTR Raw'!AX14</f>
        <v>24801</v>
      </c>
      <c r="CE49" s="23">
        <f>'QTR Raw'!AY14</f>
        <v>22228</v>
      </c>
      <c r="CF49" s="23">
        <f>'QTR Raw'!AZ14</f>
        <v>20820</v>
      </c>
      <c r="CG49" s="23">
        <f>'QTR Raw'!BA14</f>
        <v>24244</v>
      </c>
      <c r="CH49" s="23">
        <f>'QTR Raw'!BB14</f>
        <v>20521</v>
      </c>
      <c r="CI49" s="23">
        <f>'QTR Raw'!BC14</f>
        <v>23033</v>
      </c>
      <c r="CJ49" s="23">
        <f>'QTR Raw'!BD14</f>
        <v>22211</v>
      </c>
      <c r="CK49" s="23">
        <f>'QTR Raw'!BE14</f>
        <v>21804</v>
      </c>
      <c r="CL49" s="23">
        <f>'QTR Raw'!BF14</f>
        <v>23254</v>
      </c>
      <c r="CM49" s="24">
        <f t="shared" ref="CM49:DB49" si="351">CM52-CM46-CM47-CM48-CM50-CM51</f>
        <v>8531.1067286216148</v>
      </c>
      <c r="CN49" s="24">
        <f t="shared" si="351"/>
        <v>14526.040641707537</v>
      </c>
      <c r="CO49" s="24">
        <f t="shared" si="351"/>
        <v>16420.758934238227</v>
      </c>
      <c r="CP49" s="24">
        <f t="shared" si="351"/>
        <v>18473.233347955655</v>
      </c>
      <c r="CQ49" s="24">
        <f t="shared" si="351"/>
        <v>10278.312928724845</v>
      </c>
      <c r="CR49" s="24">
        <f t="shared" si="351"/>
        <v>15126.577794133927</v>
      </c>
      <c r="CS49" s="24">
        <f t="shared" si="351"/>
        <v>17450.325020240278</v>
      </c>
      <c r="CT49" s="24">
        <f t="shared" si="351"/>
        <v>19568.176162031821</v>
      </c>
      <c r="CU49" s="24">
        <f t="shared" si="351"/>
        <v>10504.664353046657</v>
      </c>
      <c r="CV49" s="24">
        <f t="shared" si="351"/>
        <v>15230.123573846811</v>
      </c>
      <c r="CW49" s="24">
        <f t="shared" si="351"/>
        <v>17791.080595603882</v>
      </c>
      <c r="CX49" s="24">
        <f t="shared" si="351"/>
        <v>19750.246282745535</v>
      </c>
      <c r="CY49" s="24">
        <f t="shared" si="351"/>
        <v>7679.7363174884358</v>
      </c>
      <c r="CZ49" s="24">
        <f t="shared" si="351"/>
        <v>11636.863733707914</v>
      </c>
      <c r="DA49" s="24">
        <f t="shared" si="351"/>
        <v>12663.568753990652</v>
      </c>
      <c r="DB49" s="24">
        <f t="shared" si="351"/>
        <v>12928.863780760183</v>
      </c>
      <c r="DE49" s="123"/>
      <c r="DF49" s="23">
        <v>12212.936025339162</v>
      </c>
    </row>
    <row r="50" spans="1:110" s="23" customFormat="1" outlineLevel="1" x14ac:dyDescent="0.2">
      <c r="A50" s="23" t="s">
        <v>7</v>
      </c>
      <c r="B50" s="23">
        <f>'Annual Raw'!C13</f>
        <v>185.18</v>
      </c>
      <c r="C50" s="23">
        <f>'Annual Raw'!D13</f>
        <v>200.7</v>
      </c>
      <c r="D50" s="23">
        <f>'Annual Raw'!E13</f>
        <v>210.52</v>
      </c>
      <c r="E50" s="23">
        <f>'Annual Raw'!F13</f>
        <v>235.34</v>
      </c>
      <c r="F50" s="23">
        <f>'Annual Raw'!G13</f>
        <v>267.69</v>
      </c>
      <c r="G50" s="23">
        <f>'Annual Raw'!H13</f>
        <v>291.45</v>
      </c>
      <c r="H50" s="23">
        <f>'Annual Raw'!I13</f>
        <v>368.53</v>
      </c>
      <c r="I50" s="23">
        <f>'Annual Raw'!J13</f>
        <v>377.72</v>
      </c>
      <c r="J50" s="23">
        <f>'Annual Raw'!K13</f>
        <v>686.3</v>
      </c>
      <c r="K50" s="23">
        <f>'Annual Raw'!L13</f>
        <v>689.45</v>
      </c>
      <c r="L50" s="23">
        <f>'Annual Raw'!M13</f>
        <v>851.6</v>
      </c>
      <c r="M50" s="23">
        <f>'Annual Raw'!N13</f>
        <v>1017.19</v>
      </c>
      <c r="N50" s="23">
        <f>'Annual Raw'!O13</f>
        <v>1077.77</v>
      </c>
      <c r="O50" s="23">
        <f>'Annual Raw'!P13</f>
        <v>1128.69</v>
      </c>
      <c r="P50" s="23">
        <f>'Annual Raw'!Q13</f>
        <v>1121.75</v>
      </c>
      <c r="Q50" s="23">
        <f>'Annual Raw'!R13</f>
        <v>1143.6300000000001</v>
      </c>
      <c r="R50" s="23">
        <f>'Annual Raw'!S13</f>
        <v>1159.82</v>
      </c>
      <c r="S50" s="23">
        <f>'Annual Raw'!T13</f>
        <v>1308.08</v>
      </c>
      <c r="T50" s="23">
        <f>'Annual Raw'!U13</f>
        <v>1585.93</v>
      </c>
      <c r="U50" s="23">
        <f>'Annual Raw'!V13</f>
        <v>1264.95</v>
      </c>
      <c r="V50" s="23">
        <f>'Annual Raw'!W13</f>
        <v>1112.8699999999999</v>
      </c>
      <c r="W50" s="23">
        <f>'Annual Raw'!X13</f>
        <v>2178.29</v>
      </c>
      <c r="X50" s="23">
        <f>'Annual Raw'!Y13</f>
        <v>2513.33</v>
      </c>
      <c r="Y50" s="23">
        <f>'Annual Raw'!Z13</f>
        <v>2189</v>
      </c>
      <c r="Z50" s="23">
        <f>'Annual Raw'!AA13</f>
        <v>2443</v>
      </c>
      <c r="AA50" s="23">
        <f>'Annual Raw'!AB13</f>
        <v>1836</v>
      </c>
      <c r="AB50" s="76">
        <f t="shared" si="346"/>
        <v>0</v>
      </c>
      <c r="AC50" s="76">
        <f t="shared" si="347"/>
        <v>0</v>
      </c>
      <c r="AD50" s="76">
        <f t="shared" si="348"/>
        <v>0</v>
      </c>
      <c r="AE50" s="76">
        <f t="shared" si="349"/>
        <v>0</v>
      </c>
      <c r="AI50" s="23">
        <f>'QTR Raw'!C15</f>
        <v>0</v>
      </c>
      <c r="AJ50" s="23">
        <f>'QTR Raw'!D15</f>
        <v>0</v>
      </c>
      <c r="AK50" s="23">
        <f>'QTR Raw'!E15</f>
        <v>0</v>
      </c>
      <c r="AL50" s="23">
        <f>'QTR Raw'!F15</f>
        <v>0</v>
      </c>
      <c r="AM50" s="23">
        <f>'QTR Raw'!G15</f>
        <v>0</v>
      </c>
      <c r="AN50" s="23">
        <f>'QTR Raw'!H15</f>
        <v>0</v>
      </c>
      <c r="AO50" s="23">
        <f>'QTR Raw'!I15</f>
        <v>0</v>
      </c>
      <c r="AP50" s="23">
        <f>'QTR Raw'!J15</f>
        <v>0</v>
      </c>
      <c r="AQ50" s="23">
        <f>'QTR Raw'!K15</f>
        <v>0</v>
      </c>
      <c r="AR50" s="23">
        <f>'QTR Raw'!L15</f>
        <v>0</v>
      </c>
      <c r="AS50" s="23">
        <f>'QTR Raw'!M15</f>
        <v>0</v>
      </c>
      <c r="AT50" s="23">
        <f>'QTR Raw'!N15</f>
        <v>0</v>
      </c>
      <c r="AU50" s="23">
        <f>'QTR Raw'!O15</f>
        <v>0</v>
      </c>
      <c r="AV50" s="23">
        <f>'QTR Raw'!P15</f>
        <v>0</v>
      </c>
      <c r="AW50" s="23">
        <f>'QTR Raw'!Q15</f>
        <v>0</v>
      </c>
      <c r="AX50" s="23">
        <f>'QTR Raw'!R15</f>
        <v>0</v>
      </c>
      <c r="AY50" s="23">
        <f>'QTR Raw'!S15</f>
        <v>0</v>
      </c>
      <c r="AZ50" s="23">
        <f>'QTR Raw'!T15</f>
        <v>0</v>
      </c>
      <c r="BA50" s="23">
        <f>'QTR Raw'!U15</f>
        <v>0</v>
      </c>
      <c r="BB50" s="23">
        <f>'QTR Raw'!V15</f>
        <v>0</v>
      </c>
      <c r="BC50" s="23">
        <f>'QTR Raw'!W15</f>
        <v>0</v>
      </c>
      <c r="BD50" s="23">
        <f>'QTR Raw'!X15</f>
        <v>0</v>
      </c>
      <c r="BE50" s="23">
        <f>'QTR Raw'!Y15</f>
        <v>0</v>
      </c>
      <c r="BF50" s="23">
        <f>'QTR Raw'!Z15</f>
        <v>0</v>
      </c>
      <c r="BG50" s="23">
        <f>'QTR Raw'!AA15</f>
        <v>0</v>
      </c>
      <c r="BH50" s="23">
        <f>'QTR Raw'!AB15</f>
        <v>0</v>
      </c>
      <c r="BI50" s="23">
        <f>'QTR Raw'!AC15</f>
        <v>0</v>
      </c>
      <c r="BJ50" s="23">
        <f>'QTR Raw'!AD15</f>
        <v>0</v>
      </c>
      <c r="BK50" s="23">
        <f>'QTR Raw'!AE15</f>
        <v>0</v>
      </c>
      <c r="BL50" s="23">
        <f>'QTR Raw'!AF15</f>
        <v>0</v>
      </c>
      <c r="BM50" s="23">
        <f>'QTR Raw'!AG15</f>
        <v>0</v>
      </c>
      <c r="BN50" s="23">
        <f>'QTR Raw'!AH15</f>
        <v>0</v>
      </c>
      <c r="BO50" s="23">
        <f>'QTR Raw'!AI15</f>
        <v>0</v>
      </c>
      <c r="BP50" s="23">
        <f>'QTR Raw'!AJ15</f>
        <v>0</v>
      </c>
      <c r="BQ50" s="23">
        <f>'QTR Raw'!AK15</f>
        <v>0</v>
      </c>
      <c r="BR50" s="23">
        <f>'QTR Raw'!AL15</f>
        <v>0</v>
      </c>
      <c r="BS50" s="23">
        <f>'QTR Raw'!AM15</f>
        <v>0</v>
      </c>
      <c r="BT50" s="23">
        <f>'QTR Raw'!AN15</f>
        <v>0</v>
      </c>
      <c r="BU50" s="23">
        <f>'QTR Raw'!AO15</f>
        <v>0</v>
      </c>
      <c r="BV50" s="23">
        <f>'QTR Raw'!AP15</f>
        <v>0</v>
      </c>
      <c r="BW50" s="23">
        <f>'QTR Raw'!AQ15</f>
        <v>0</v>
      </c>
      <c r="BX50" s="23">
        <f>'QTR Raw'!AR15</f>
        <v>0</v>
      </c>
      <c r="BY50" s="23">
        <f>'QTR Raw'!AS15</f>
        <v>0</v>
      </c>
      <c r="BZ50" s="23">
        <f>'QTR Raw'!AT15</f>
        <v>0</v>
      </c>
      <c r="CA50" s="23">
        <f>'QTR Raw'!AU15</f>
        <v>0</v>
      </c>
      <c r="CB50" s="23">
        <f>'QTR Raw'!AV15</f>
        <v>0</v>
      </c>
      <c r="CC50" s="23">
        <f>'QTR Raw'!AW15</f>
        <v>0</v>
      </c>
      <c r="CD50" s="23">
        <f>'QTR Raw'!AX15</f>
        <v>0</v>
      </c>
      <c r="CE50" s="23">
        <f>'QTR Raw'!AY15</f>
        <v>0</v>
      </c>
      <c r="CF50" s="23">
        <f>'QTR Raw'!AZ15</f>
        <v>0</v>
      </c>
      <c r="CG50" s="23">
        <f>'QTR Raw'!BA15</f>
        <v>0</v>
      </c>
      <c r="CH50" s="23">
        <f>'QTR Raw'!BB15</f>
        <v>0</v>
      </c>
      <c r="CI50" s="23">
        <f>'QTR Raw'!BC15</f>
        <v>0</v>
      </c>
      <c r="CJ50" s="23">
        <f>'QTR Raw'!BD15</f>
        <v>0</v>
      </c>
      <c r="CK50" s="23">
        <f>'QTR Raw'!BE15</f>
        <v>0</v>
      </c>
      <c r="CL50" s="23">
        <f>'QTR Raw'!BF15</f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0</v>
      </c>
    </row>
    <row r="51" spans="1:110" s="23" customFormat="1" outlineLevel="1" x14ac:dyDescent="0.2">
      <c r="A51" s="23" t="s">
        <v>11</v>
      </c>
      <c r="B51" s="23">
        <f>'Annual Raw'!C18</f>
        <v>205.82</v>
      </c>
      <c r="C51" s="23">
        <f>'Annual Raw'!D18</f>
        <v>304.66000000000003</v>
      </c>
      <c r="D51" s="23">
        <f>'Annual Raw'!E18</f>
        <v>373.84</v>
      </c>
      <c r="E51" s="23">
        <f>'Annual Raw'!F18</f>
        <v>284.61</v>
      </c>
      <c r="F51" s="23">
        <f>'Annual Raw'!G18</f>
        <v>366.15</v>
      </c>
      <c r="G51" s="23">
        <f>'Annual Raw'!H18</f>
        <v>439.5</v>
      </c>
      <c r="H51" s="23">
        <f>'Annual Raw'!I18</f>
        <v>614.45000000000005</v>
      </c>
      <c r="I51" s="23">
        <f>'Annual Raw'!J18</f>
        <v>1024.1300000000001</v>
      </c>
      <c r="J51" s="23">
        <f>'Annual Raw'!K18</f>
        <v>5255.13</v>
      </c>
      <c r="K51" s="23">
        <f>'Annual Raw'!L18</f>
        <v>6094.45</v>
      </c>
      <c r="L51" s="23">
        <f>'Annual Raw'!M18</f>
        <v>7017.63</v>
      </c>
      <c r="M51" s="23">
        <f>'Annual Raw'!N18</f>
        <v>8825.85</v>
      </c>
      <c r="N51" s="23">
        <f>'Annual Raw'!O18</f>
        <v>10811.05</v>
      </c>
      <c r="O51" s="23">
        <f>'Annual Raw'!P18</f>
        <v>14271.54</v>
      </c>
      <c r="P51" s="23">
        <f>'Annual Raw'!Q18</f>
        <v>14447.35</v>
      </c>
      <c r="Q51" s="23">
        <f>'Annual Raw'!R18</f>
        <v>15559.95</v>
      </c>
      <c r="R51" s="23">
        <f>'Annual Raw'!S18</f>
        <v>16805.05</v>
      </c>
      <c r="S51" s="23">
        <f>'Annual Raw'!T18</f>
        <v>16668.66</v>
      </c>
      <c r="T51" s="23">
        <f>'Annual Raw'!U18</f>
        <v>20620.330000000002</v>
      </c>
      <c r="U51" s="23">
        <f>'Annual Raw'!V18</f>
        <v>18498.830000000002</v>
      </c>
      <c r="V51" s="23">
        <f>'Annual Raw'!W18</f>
        <v>11993.65</v>
      </c>
      <c r="W51" s="23">
        <f>'Annual Raw'!X18</f>
        <v>13638.2</v>
      </c>
      <c r="X51" s="23">
        <f>'Annual Raw'!Y18</f>
        <v>16532.71</v>
      </c>
      <c r="Y51" s="23">
        <f>'Annual Raw'!Z18</f>
        <v>22806</v>
      </c>
      <c r="Z51" s="23">
        <f>'Annual Raw'!AA18</f>
        <v>27175</v>
      </c>
      <c r="AA51" s="23">
        <f>'Annual Raw'!AB18</f>
        <v>29910</v>
      </c>
      <c r="AB51" s="76">
        <f t="shared" si="346"/>
        <v>0</v>
      </c>
      <c r="AC51" s="76">
        <f t="shared" si="347"/>
        <v>0</v>
      </c>
      <c r="AD51" s="76">
        <f t="shared" si="348"/>
        <v>0</v>
      </c>
      <c r="AE51" s="76">
        <f t="shared" si="349"/>
        <v>0</v>
      </c>
      <c r="AI51" s="23">
        <f>'QTR Raw'!C18</f>
        <v>0</v>
      </c>
      <c r="AJ51" s="23">
        <f>'QTR Raw'!D18</f>
        <v>0</v>
      </c>
      <c r="AK51" s="23">
        <f>'QTR Raw'!E18</f>
        <v>0</v>
      </c>
      <c r="AL51" s="23">
        <f>'QTR Raw'!F18</f>
        <v>0</v>
      </c>
      <c r="AM51" s="23">
        <f>'QTR Raw'!G18</f>
        <v>0</v>
      </c>
      <c r="AN51" s="23">
        <f>'QTR Raw'!H18</f>
        <v>0</v>
      </c>
      <c r="AO51" s="23">
        <f>'QTR Raw'!I18</f>
        <v>0</v>
      </c>
      <c r="AP51" s="23">
        <f>'QTR Raw'!J18</f>
        <v>0</v>
      </c>
      <c r="AQ51" s="23">
        <f>'QTR Raw'!K18</f>
        <v>0</v>
      </c>
      <c r="AR51" s="23">
        <f>'QTR Raw'!L18</f>
        <v>0</v>
      </c>
      <c r="AS51" s="23">
        <f>'QTR Raw'!M18</f>
        <v>0</v>
      </c>
      <c r="AT51" s="23">
        <f>'QTR Raw'!N18</f>
        <v>0</v>
      </c>
      <c r="AU51" s="23">
        <f>'QTR Raw'!O18</f>
        <v>0</v>
      </c>
      <c r="AV51" s="23">
        <f>'QTR Raw'!P18</f>
        <v>0</v>
      </c>
      <c r="AW51" s="23">
        <f>'QTR Raw'!Q18</f>
        <v>0</v>
      </c>
      <c r="AX51" s="23">
        <f>'QTR Raw'!R18</f>
        <v>0</v>
      </c>
      <c r="AY51" s="23">
        <f>'QTR Raw'!S18</f>
        <v>0</v>
      </c>
      <c r="AZ51" s="23">
        <f>'QTR Raw'!T18</f>
        <v>0</v>
      </c>
      <c r="BA51" s="23">
        <f>'QTR Raw'!U18</f>
        <v>0</v>
      </c>
      <c r="BB51" s="23">
        <f>'QTR Raw'!V18</f>
        <v>0</v>
      </c>
      <c r="BC51" s="23">
        <f>'QTR Raw'!W18</f>
        <v>0</v>
      </c>
      <c r="BD51" s="23">
        <f>'QTR Raw'!X18</f>
        <v>0</v>
      </c>
      <c r="BE51" s="23">
        <f>'QTR Raw'!Y18</f>
        <v>0</v>
      </c>
      <c r="BF51" s="23">
        <f>'QTR Raw'!Z18</f>
        <v>0</v>
      </c>
      <c r="BG51" s="23">
        <f>'QTR Raw'!AA18</f>
        <v>0</v>
      </c>
      <c r="BH51" s="23">
        <f>'QTR Raw'!AB18</f>
        <v>0</v>
      </c>
      <c r="BI51" s="23">
        <f>'QTR Raw'!AC18</f>
        <v>0</v>
      </c>
      <c r="BJ51" s="23">
        <f>'QTR Raw'!AD18</f>
        <v>0</v>
      </c>
      <c r="BK51" s="23">
        <f>'QTR Raw'!AE18</f>
        <v>0</v>
      </c>
      <c r="BL51" s="23">
        <f>'QTR Raw'!AF18</f>
        <v>0</v>
      </c>
      <c r="BM51" s="23">
        <f>'QTR Raw'!AG18</f>
        <v>0</v>
      </c>
      <c r="BN51" s="23">
        <f>'QTR Raw'!AH18</f>
        <v>0</v>
      </c>
      <c r="BO51" s="23">
        <f>'QTR Raw'!AI18</f>
        <v>0</v>
      </c>
      <c r="BP51" s="23">
        <f>'QTR Raw'!AJ18</f>
        <v>0</v>
      </c>
      <c r="BQ51" s="23">
        <f>'QTR Raw'!AK18</f>
        <v>0</v>
      </c>
      <c r="BR51" s="23">
        <f>'QTR Raw'!AL18</f>
        <v>0</v>
      </c>
      <c r="BS51" s="23">
        <f>'QTR Raw'!AM18</f>
        <v>0</v>
      </c>
      <c r="BT51" s="23">
        <f>'QTR Raw'!AN18</f>
        <v>0</v>
      </c>
      <c r="BU51" s="23">
        <f>'QTR Raw'!AO18</f>
        <v>0</v>
      </c>
      <c r="BV51" s="23">
        <f>'QTR Raw'!AP18</f>
        <v>0</v>
      </c>
      <c r="BW51" s="23">
        <f>'QTR Raw'!AQ18</f>
        <v>0</v>
      </c>
      <c r="BX51" s="23">
        <f>'QTR Raw'!AR18</f>
        <v>0</v>
      </c>
      <c r="BY51" s="23">
        <f>'QTR Raw'!AS18</f>
        <v>0</v>
      </c>
      <c r="BZ51" s="23">
        <f>'QTR Raw'!AT18</f>
        <v>0</v>
      </c>
      <c r="CA51" s="23">
        <f>'QTR Raw'!AU18</f>
        <v>0</v>
      </c>
      <c r="CB51" s="23">
        <f>'QTR Raw'!AV18</f>
        <v>0</v>
      </c>
      <c r="CC51" s="23">
        <f>'QTR Raw'!AW18</f>
        <v>0</v>
      </c>
      <c r="CD51" s="23">
        <f>'QTR Raw'!AX18</f>
        <v>0</v>
      </c>
      <c r="CE51" s="23">
        <f>'QTR Raw'!AY18</f>
        <v>0</v>
      </c>
      <c r="CF51" s="23">
        <f>'QTR Raw'!AZ18</f>
        <v>0</v>
      </c>
      <c r="CG51" s="23">
        <f>'QTR Raw'!BA18</f>
        <v>0</v>
      </c>
      <c r="CH51" s="23">
        <f>'QTR Raw'!BB18</f>
        <v>0</v>
      </c>
      <c r="CI51" s="23">
        <f>'QTR Raw'!BC18</f>
        <v>0</v>
      </c>
      <c r="CJ51" s="23">
        <f>'QTR Raw'!BD18</f>
        <v>0</v>
      </c>
      <c r="CK51" s="23">
        <f>'QTR Raw'!BE18</f>
        <v>0</v>
      </c>
      <c r="CL51" s="23">
        <f>'QTR Raw'!BF18</f>
        <v>0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0</v>
      </c>
    </row>
    <row r="52" spans="1:110" s="22" customFormat="1" x14ac:dyDescent="0.2">
      <c r="A52" s="33" t="s">
        <v>348</v>
      </c>
      <c r="B52" s="22">
        <f t="shared" ref="B52:E52" si="352">+SUM(B46:B51)</f>
        <v>1909.97</v>
      </c>
      <c r="C52" s="22">
        <f t="shared" si="352"/>
        <v>2261.31</v>
      </c>
      <c r="D52" s="22">
        <f t="shared" si="352"/>
        <v>2465.96</v>
      </c>
      <c r="E52" s="22">
        <f t="shared" si="352"/>
        <v>2958.4300000000003</v>
      </c>
      <c r="F52" s="22">
        <f t="shared" ref="F52:AE52" si="353">+SUM(F46:F51)</f>
        <v>3833.8900000000003</v>
      </c>
      <c r="G52" s="22">
        <f t="shared" si="353"/>
        <v>4741.97</v>
      </c>
      <c r="H52" s="22">
        <f t="shared" si="353"/>
        <v>6358.86</v>
      </c>
      <c r="I52" s="22">
        <f t="shared" si="353"/>
        <v>7114.51</v>
      </c>
      <c r="J52" s="22">
        <f t="shared" si="353"/>
        <v>21066.239999999998</v>
      </c>
      <c r="K52" s="22">
        <f t="shared" si="353"/>
        <v>23926.04</v>
      </c>
      <c r="L52" s="22">
        <f t="shared" si="353"/>
        <v>26241.07</v>
      </c>
      <c r="M52" s="22">
        <f t="shared" si="353"/>
        <v>34164.720000000001</v>
      </c>
      <c r="N52" s="22">
        <f t="shared" si="353"/>
        <v>43992.17</v>
      </c>
      <c r="O52" s="22">
        <f t="shared" si="353"/>
        <v>56071.340000000004</v>
      </c>
      <c r="P52" s="22">
        <f t="shared" si="353"/>
        <v>63840.219999999994</v>
      </c>
      <c r="Q52" s="22">
        <f t="shared" si="353"/>
        <v>76354.36</v>
      </c>
      <c r="R52" s="22">
        <f t="shared" si="353"/>
        <v>74237.81</v>
      </c>
      <c r="S52" s="22">
        <f t="shared" si="353"/>
        <v>75428.08</v>
      </c>
      <c r="T52" s="22">
        <f t="shared" si="353"/>
        <v>81037.63</v>
      </c>
      <c r="U52" s="22">
        <f t="shared" si="353"/>
        <v>76338.94</v>
      </c>
      <c r="V52" s="22">
        <f t="shared" si="353"/>
        <v>62330.040000000008</v>
      </c>
      <c r="W52" s="22">
        <f t="shared" si="353"/>
        <v>74218.280000000013</v>
      </c>
      <c r="X52" s="22">
        <f t="shared" si="353"/>
        <v>87681.53</v>
      </c>
      <c r="Y52" s="22">
        <f t="shared" si="353"/>
        <v>103452</v>
      </c>
      <c r="Z52" s="22">
        <f t="shared" ref="Z52:AA52" si="354">+SUM(Z46:Z51)</f>
        <v>112939</v>
      </c>
      <c r="AA52" s="22">
        <f t="shared" si="354"/>
        <v>103424</v>
      </c>
      <c r="AB52" s="21">
        <f t="shared" si="353"/>
        <v>107814.20965252304</v>
      </c>
      <c r="AC52" s="21">
        <f t="shared" si="353"/>
        <v>115776.87680513087</v>
      </c>
      <c r="AD52" s="21">
        <f t="shared" si="353"/>
        <v>120364.34364824291</v>
      </c>
      <c r="AE52" s="21">
        <f t="shared" si="353"/>
        <v>105993.4374479572</v>
      </c>
      <c r="AI52" s="22">
        <f t="shared" ref="AI52:BN52" si="355">+SUM(AI46:AI51)</f>
        <v>9819.3499999999985</v>
      </c>
      <c r="AJ52" s="22">
        <f t="shared" si="355"/>
        <v>10348.01</v>
      </c>
      <c r="AK52" s="22">
        <f t="shared" si="355"/>
        <v>10760.83</v>
      </c>
      <c r="AL52" s="22">
        <f t="shared" si="355"/>
        <v>13058.64</v>
      </c>
      <c r="AM52" s="22">
        <f t="shared" si="355"/>
        <v>11719.2</v>
      </c>
      <c r="AN52" s="22">
        <f t="shared" si="355"/>
        <v>13658.47</v>
      </c>
      <c r="AO52" s="22">
        <f t="shared" si="355"/>
        <v>13998.28</v>
      </c>
      <c r="AP52" s="22">
        <f t="shared" si="355"/>
        <v>15033.6</v>
      </c>
      <c r="AQ52" s="22">
        <f t="shared" si="355"/>
        <v>13800.39</v>
      </c>
      <c r="AR52" s="22">
        <f t="shared" si="355"/>
        <v>14029.95</v>
      </c>
      <c r="AS52" s="22">
        <f t="shared" si="355"/>
        <v>17429.100000000002</v>
      </c>
      <c r="AT52" s="22">
        <f t="shared" si="355"/>
        <v>18820.97</v>
      </c>
      <c r="AU52" s="22">
        <f t="shared" si="355"/>
        <v>13760.15</v>
      </c>
      <c r="AV52" s="22">
        <f t="shared" si="355"/>
        <v>17180.84</v>
      </c>
      <c r="AW52" s="22">
        <f t="shared" si="355"/>
        <v>18274.190000000002</v>
      </c>
      <c r="AX52" s="22">
        <f t="shared" si="355"/>
        <v>20922.93</v>
      </c>
      <c r="AY52" s="22">
        <f t="shared" si="355"/>
        <v>16886.419999999998</v>
      </c>
      <c r="AZ52" s="22">
        <f t="shared" si="355"/>
        <v>16831.919999999998</v>
      </c>
      <c r="BA52" s="22">
        <f t="shared" si="355"/>
        <v>17680.419999999998</v>
      </c>
      <c r="BB52" s="22">
        <f t="shared" si="355"/>
        <v>18900.800000000003</v>
      </c>
      <c r="BC52" s="22">
        <f t="shared" si="355"/>
        <v>16952.79</v>
      </c>
      <c r="BD52" s="22">
        <f t="shared" si="355"/>
        <v>16865.560000000001</v>
      </c>
      <c r="BE52" s="22">
        <f t="shared" si="355"/>
        <v>18330.239999999998</v>
      </c>
      <c r="BF52" s="22">
        <f t="shared" si="355"/>
        <v>23279.49</v>
      </c>
      <c r="BG52" s="22">
        <f t="shared" si="355"/>
        <v>18623.72</v>
      </c>
      <c r="BH52" s="22">
        <f t="shared" si="355"/>
        <v>19395.8</v>
      </c>
      <c r="BI52" s="22">
        <f t="shared" si="355"/>
        <v>20770.800000000003</v>
      </c>
      <c r="BJ52" s="22">
        <f t="shared" si="355"/>
        <v>21256.649999999998</v>
      </c>
      <c r="BK52" s="22">
        <f t="shared" si="355"/>
        <v>18696.059999999998</v>
      </c>
      <c r="BL52" s="22">
        <f t="shared" si="355"/>
        <v>18143.939999999999</v>
      </c>
      <c r="BM52" s="22">
        <f t="shared" si="355"/>
        <v>18061.150000000001</v>
      </c>
      <c r="BN52" s="22">
        <f t="shared" si="355"/>
        <v>19310</v>
      </c>
      <c r="BO52" s="22">
        <f t="shared" ref="BO52:CH52" si="356">+SUM(BO46:BO51)</f>
        <v>11426.26</v>
      </c>
      <c r="BP52" s="22">
        <f t="shared" si="356"/>
        <v>14397.36</v>
      </c>
      <c r="BQ52" s="22">
        <f t="shared" si="356"/>
        <v>16234.46</v>
      </c>
      <c r="BR52" s="22">
        <f t="shared" si="356"/>
        <v>18889.870000000003</v>
      </c>
      <c r="BS52" s="22">
        <f t="shared" si="356"/>
        <v>18598.75</v>
      </c>
      <c r="BT52" s="22">
        <f t="shared" si="356"/>
        <v>16238.47</v>
      </c>
      <c r="BU52" s="22">
        <f t="shared" si="356"/>
        <v>19416.300000000003</v>
      </c>
      <c r="BV52" s="22">
        <f t="shared" si="356"/>
        <v>18515.510000000002</v>
      </c>
      <c r="BW52" s="22">
        <f t="shared" si="356"/>
        <v>20532.419999999998</v>
      </c>
      <c r="BX52" s="22">
        <f t="shared" si="356"/>
        <v>20820.14</v>
      </c>
      <c r="BY52" s="22">
        <f t="shared" si="356"/>
        <v>21387.079999999998</v>
      </c>
      <c r="BZ52" s="22">
        <f t="shared" si="356"/>
        <v>24941.89</v>
      </c>
      <c r="CA52" s="22">
        <f t="shared" si="356"/>
        <v>24894</v>
      </c>
      <c r="CB52" s="22">
        <f t="shared" si="356"/>
        <v>24543</v>
      </c>
      <c r="CC52" s="22">
        <f t="shared" si="356"/>
        <v>26966</v>
      </c>
      <c r="CD52" s="22">
        <f t="shared" si="356"/>
        <v>28703</v>
      </c>
      <c r="CE52" s="22">
        <f t="shared" si="356"/>
        <v>26217</v>
      </c>
      <c r="CF52" s="22">
        <f t="shared" si="356"/>
        <v>23419</v>
      </c>
      <c r="CG52" s="22">
        <f t="shared" si="356"/>
        <v>27122</v>
      </c>
      <c r="CH52" s="22">
        <f t="shared" si="356"/>
        <v>24495</v>
      </c>
      <c r="CI52" s="22">
        <f t="shared" ref="CI52:CJ52" si="357">+SUM(CI46:CI51)</f>
        <v>27793</v>
      </c>
      <c r="CJ52" s="22">
        <f t="shared" si="357"/>
        <v>25446</v>
      </c>
      <c r="CK52" s="22">
        <f t="shared" ref="CK52:CL52" si="358">+SUM(CK46:CK51)</f>
        <v>25344</v>
      </c>
      <c r="CL52" s="22">
        <f t="shared" si="358"/>
        <v>26337</v>
      </c>
      <c r="CM52" s="21">
        <f t="shared" ref="CM52:DB52" si="359">CM53*CM36</f>
        <v>21896.476728621616</v>
      </c>
      <c r="CN52" s="21">
        <f t="shared" si="359"/>
        <v>26115.210641707537</v>
      </c>
      <c r="CO52" s="21">
        <f t="shared" si="359"/>
        <v>28598.428934238229</v>
      </c>
      <c r="CP52" s="21">
        <f t="shared" si="359"/>
        <v>31204.093347955655</v>
      </c>
      <c r="CQ52" s="21">
        <f t="shared" si="359"/>
        <v>24579.258828724847</v>
      </c>
      <c r="CR52" s="21">
        <f t="shared" si="359"/>
        <v>27526.989694133928</v>
      </c>
      <c r="CS52" s="21">
        <f t="shared" si="359"/>
        <v>30480.43192024028</v>
      </c>
      <c r="CT52" s="21">
        <f t="shared" si="359"/>
        <v>33190.19636203182</v>
      </c>
      <c r="CU52" s="21">
        <f t="shared" si="359"/>
        <v>25806.676466046662</v>
      </c>
      <c r="CV52" s="21">
        <f t="shared" si="359"/>
        <v>28498.564306846813</v>
      </c>
      <c r="CW52" s="21">
        <f t="shared" si="359"/>
        <v>31733.294978603884</v>
      </c>
      <c r="CX52" s="21">
        <f t="shared" si="359"/>
        <v>34325.807896745537</v>
      </c>
      <c r="CY52" s="21">
        <f t="shared" si="359"/>
        <v>24052.889278398441</v>
      </c>
      <c r="CZ52" s="21">
        <f t="shared" si="359"/>
        <v>25834.095318017917</v>
      </c>
      <c r="DA52" s="21">
        <f t="shared" si="359"/>
        <v>27581.738143800656</v>
      </c>
      <c r="DB52" s="21">
        <f t="shared" si="359"/>
        <v>28524.714707740186</v>
      </c>
      <c r="DE52" s="126"/>
      <c r="DF52" s="22">
        <v>25762.346025339164</v>
      </c>
    </row>
    <row r="53" spans="1:110" s="44" customFormat="1" x14ac:dyDescent="0.2">
      <c r="A53" s="43" t="s">
        <v>349</v>
      </c>
      <c r="B53" s="44">
        <f t="shared" ref="B53:E53" si="360">B52/B36</f>
        <v>0.28147524821054087</v>
      </c>
      <c r="C53" s="44">
        <f t="shared" si="360"/>
        <v>0.28581413631756025</v>
      </c>
      <c r="D53" s="44">
        <f t="shared" si="360"/>
        <v>0.25663985746161783</v>
      </c>
      <c r="E53" s="44">
        <f t="shared" si="360"/>
        <v>0.21245885016000321</v>
      </c>
      <c r="F53" s="44">
        <f t="shared" ref="F53:AE53" si="361">F52/F36</f>
        <v>0.19627918930375718</v>
      </c>
      <c r="G53" s="44">
        <f t="shared" si="361"/>
        <v>0.19949851595219914</v>
      </c>
      <c r="H53" s="44">
        <f t="shared" si="361"/>
        <v>0.19649642164073025</v>
      </c>
      <c r="I53" s="44">
        <f t="shared" si="361"/>
        <v>0.19950914285922602</v>
      </c>
      <c r="J53" s="44">
        <f t="shared" si="361"/>
        <v>0.2972059488480332</v>
      </c>
      <c r="K53" s="44">
        <f t="shared" si="361"/>
        <v>0.25860607387111334</v>
      </c>
      <c r="L53" s="44">
        <f t="shared" si="361"/>
        <v>0.21486544600120919</v>
      </c>
      <c r="M53" s="44">
        <f t="shared" si="361"/>
        <v>0.20624083295297341</v>
      </c>
      <c r="N53" s="44">
        <f t="shared" si="361"/>
        <v>0.2330183970576403</v>
      </c>
      <c r="O53" s="44">
        <f t="shared" si="361"/>
        <v>0.2408214516749855</v>
      </c>
      <c r="P53" s="44">
        <f t="shared" si="361"/>
        <v>0.24259183555127012</v>
      </c>
      <c r="Q53" s="44">
        <f t="shared" si="361"/>
        <v>0.27963959133565963</v>
      </c>
      <c r="R53" s="44">
        <f t="shared" si="361"/>
        <v>0.27526834171256737</v>
      </c>
      <c r="S53" s="44">
        <f t="shared" si="361"/>
        <v>0.25871361967917184</v>
      </c>
      <c r="T53" s="44">
        <f t="shared" si="361"/>
        <v>0.26839126788775458</v>
      </c>
      <c r="U53" s="44">
        <f t="shared" si="361"/>
        <v>0.29241021026056929</v>
      </c>
      <c r="V53" s="44">
        <f t="shared" si="361"/>
        <v>0.24952502004145408</v>
      </c>
      <c r="W53" s="44">
        <f t="shared" si="361"/>
        <v>0.26653731418539295</v>
      </c>
      <c r="X53" s="44">
        <f t="shared" si="361"/>
        <v>0.2534390204937772</v>
      </c>
      <c r="Y53" s="44">
        <f t="shared" si="361"/>
        <v>0.23835987613359877</v>
      </c>
      <c r="Z53" s="44">
        <f t="shared" ref="Z53:AA53" si="362">Z52/Z36</f>
        <v>0.25685759446889322</v>
      </c>
      <c r="AA53" s="44">
        <f t="shared" si="362"/>
        <v>0.30819293049090835</v>
      </c>
      <c r="AB53" s="52">
        <f t="shared" si="361"/>
        <v>0.26432977721537454</v>
      </c>
      <c r="AC53" s="52">
        <f t="shared" si="361"/>
        <v>0.25762209031015765</v>
      </c>
      <c r="AD53" s="52">
        <f t="shared" si="361"/>
        <v>0.24716193493647612</v>
      </c>
      <c r="AE53" s="52">
        <f t="shared" si="361"/>
        <v>0.18493570579839791</v>
      </c>
      <c r="AI53" s="44">
        <f t="shared" ref="AI53:BN53" si="363">AI52/AI36</f>
        <v>0.22665124166707248</v>
      </c>
      <c r="AJ53" s="44">
        <f t="shared" si="363"/>
        <v>0.23841758887889467</v>
      </c>
      <c r="AK53" s="44">
        <f t="shared" si="363"/>
        <v>0.23347682226971433</v>
      </c>
      <c r="AL53" s="44">
        <f t="shared" si="363"/>
        <v>0.23318233829459886</v>
      </c>
      <c r="AM53" s="44">
        <f t="shared" si="363"/>
        <v>0.2504291456171801</v>
      </c>
      <c r="AN53" s="44">
        <f t="shared" si="363"/>
        <v>0.24018367844700869</v>
      </c>
      <c r="AO53" s="44">
        <f t="shared" si="363"/>
        <v>0.21922569991705987</v>
      </c>
      <c r="AP53" s="44">
        <f t="shared" si="363"/>
        <v>0.23016317003469533</v>
      </c>
      <c r="AQ53" s="44">
        <f t="shared" si="363"/>
        <v>0.21335476508990098</v>
      </c>
      <c r="AR53" s="44">
        <f t="shared" si="363"/>
        <v>0.23165417854111833</v>
      </c>
      <c r="AS53" s="44">
        <f t="shared" si="363"/>
        <v>0.24823552116128383</v>
      </c>
      <c r="AT53" s="44">
        <f t="shared" si="363"/>
        <v>0.27768667933946439</v>
      </c>
      <c r="AU53" s="44">
        <f t="shared" si="363"/>
        <v>0.22781350753812771</v>
      </c>
      <c r="AV53" s="44">
        <f t="shared" si="363"/>
        <v>0.2792541385861752</v>
      </c>
      <c r="AW53" s="44">
        <f t="shared" si="363"/>
        <v>0.25887022186196784</v>
      </c>
      <c r="AX53" s="44">
        <f t="shared" si="363"/>
        <v>0.26746744819630486</v>
      </c>
      <c r="AY53" s="44">
        <f t="shared" si="363"/>
        <v>0.26553546695717695</v>
      </c>
      <c r="AZ53" s="44">
        <f t="shared" si="363"/>
        <v>0.26966672322132784</v>
      </c>
      <c r="BA53" s="44">
        <f t="shared" si="363"/>
        <v>0.28284734764920721</v>
      </c>
      <c r="BB53" s="44">
        <f t="shared" si="363"/>
        <v>0.24477451199661632</v>
      </c>
      <c r="BC53" s="44">
        <f t="shared" si="363"/>
        <v>0.28982412878587777</v>
      </c>
      <c r="BD53" s="44">
        <f t="shared" si="363"/>
        <v>0.23965826846149335</v>
      </c>
      <c r="BE53" s="44">
        <f t="shared" si="363"/>
        <v>0.24984676129642186</v>
      </c>
      <c r="BF53" s="44">
        <f t="shared" si="363"/>
        <v>0.25886530224909726</v>
      </c>
      <c r="BG53" s="44">
        <f t="shared" si="363"/>
        <v>0.2834928537385345</v>
      </c>
      <c r="BH53" s="44">
        <f t="shared" si="363"/>
        <v>0.27134123778822439</v>
      </c>
      <c r="BI53" s="44">
        <f t="shared" si="363"/>
        <v>0.27004545481729797</v>
      </c>
      <c r="BJ53" s="44">
        <f t="shared" si="363"/>
        <v>0.24474382762068855</v>
      </c>
      <c r="BK53" s="44">
        <f t="shared" si="363"/>
        <v>0.30484631692501446</v>
      </c>
      <c r="BL53" s="44">
        <f t="shared" si="363"/>
        <v>0.27778719354546827</v>
      </c>
      <c r="BM53" s="44">
        <f t="shared" si="363"/>
        <v>0.25129164866043369</v>
      </c>
      <c r="BN53" s="44">
        <f t="shared" si="363"/>
        <v>0.31754363634988275</v>
      </c>
      <c r="BO53" s="44">
        <f t="shared" ref="BO53:CH53" si="364">BO52/BO36</f>
        <v>0.35673395732777191</v>
      </c>
      <c r="BP53" s="44">
        <f t="shared" si="364"/>
        <v>0.26680063502782186</v>
      </c>
      <c r="BQ53" s="44">
        <f t="shared" si="364"/>
        <v>0.21283592092387629</v>
      </c>
      <c r="BR53" s="44">
        <f t="shared" si="364"/>
        <v>0.2116350087718778</v>
      </c>
      <c r="BS53" s="44">
        <f t="shared" si="364"/>
        <v>0.2801372644354192</v>
      </c>
      <c r="BT53" s="44">
        <f t="shared" si="364"/>
        <v>0.26427401287448177</v>
      </c>
      <c r="BU53" s="44">
        <f t="shared" si="364"/>
        <v>0.26765203071775157</v>
      </c>
      <c r="BV53" s="44">
        <f t="shared" si="364"/>
        <v>0.23739437267107666</v>
      </c>
      <c r="BW53" s="44">
        <f t="shared" si="364"/>
        <v>0.28851089158327581</v>
      </c>
      <c r="BX53" s="44">
        <f t="shared" si="364"/>
        <v>0.26358798310212356</v>
      </c>
      <c r="BY53" s="44">
        <f t="shared" si="364"/>
        <v>0.24169308156000671</v>
      </c>
      <c r="BZ53" s="44">
        <f t="shared" si="364"/>
        <v>0.23474571972110858</v>
      </c>
      <c r="CA53" s="44">
        <f t="shared" si="364"/>
        <v>0.24431271713741731</v>
      </c>
      <c r="CB53" s="44">
        <f t="shared" si="364"/>
        <v>0.23345603972262649</v>
      </c>
      <c r="CC53" s="44">
        <f t="shared" si="364"/>
        <v>0.24367895031718206</v>
      </c>
      <c r="CD53" s="44">
        <f t="shared" si="364"/>
        <v>0.24085153516316615</v>
      </c>
      <c r="CE53" s="44">
        <f t="shared" si="364"/>
        <v>0.2441561586172214</v>
      </c>
      <c r="CF53" s="44">
        <f t="shared" si="364"/>
        <v>0.27849260333919995</v>
      </c>
      <c r="CG53" s="44">
        <f t="shared" si="364"/>
        <v>0.28689903210451156</v>
      </c>
      <c r="CH53" s="44">
        <f t="shared" si="364"/>
        <v>0.24838768556826479</v>
      </c>
      <c r="CI53" s="44">
        <f t="shared" ref="CI53:CJ53" si="365">CI52/CI36</f>
        <v>0.26492989028377517</v>
      </c>
      <c r="CJ53" s="44">
        <f t="shared" si="365"/>
        <v>0.35347557926321055</v>
      </c>
      <c r="CK53" s="44">
        <f t="shared" ref="CK53:CL53" si="366">CK52/CK36</f>
        <v>0.36181937583873452</v>
      </c>
      <c r="CL53" s="44">
        <f t="shared" si="366"/>
        <v>0.2528174016549235</v>
      </c>
      <c r="CM53" s="52">
        <f>AVERAGE(CI53:CL53)*0.8</f>
        <v>0.24660844940812876</v>
      </c>
      <c r="CN53" s="52">
        <f>AVERAGE(CJ53:CM53)*0.95</f>
        <v>0.28849619146418681</v>
      </c>
      <c r="CO53" s="52">
        <f t="shared" ref="CO53:CP53" si="367">AVERAGE(CK53:CN53)*0.95</f>
        <v>0.27306358686191873</v>
      </c>
      <c r="CP53" s="52">
        <f t="shared" si="367"/>
        <v>0.25198408697992497</v>
      </c>
      <c r="CQ53" s="52">
        <f>AVERAGE(CM53:CP53)*0.98</f>
        <v>0.25973731710496906</v>
      </c>
      <c r="CR53" s="52">
        <f t="shared" ref="CR53:CT53" si="368">AVERAGE(CN53:CQ53)*0.98</f>
        <v>0.26295388969069489</v>
      </c>
      <c r="CS53" s="52">
        <f t="shared" si="368"/>
        <v>0.25669602575618938</v>
      </c>
      <c r="CT53" s="52">
        <f t="shared" si="368"/>
        <v>0.25268597328528569</v>
      </c>
      <c r="CU53" s="52">
        <f>AVERAGE(CQ53:CT53)*0.97</f>
        <v>0.2502777524155062</v>
      </c>
      <c r="CV53" s="52">
        <f>AVERAGE(CR53:CU53)*0.97</f>
        <v>0.24798380797831149</v>
      </c>
      <c r="CW53" s="52">
        <f>AVERAGE(CS53:CV53)*0.98</f>
        <v>0.24687267206164673</v>
      </c>
      <c r="CX53" s="52">
        <f>AVERAGE(CT53:CW53)*0.98</f>
        <v>0.24446595040648378</v>
      </c>
      <c r="CY53" s="52">
        <f t="shared" ref="CY53:DB53" si="369">AVERAGE(CU53:CX53)*0.82</f>
        <v>0.20286803748669938</v>
      </c>
      <c r="CZ53" s="52">
        <f t="shared" si="369"/>
        <v>0.19314904592629395</v>
      </c>
      <c r="DA53" s="52">
        <f t="shared" si="369"/>
        <v>0.18190791970563039</v>
      </c>
      <c r="DB53" s="52">
        <f t="shared" si="369"/>
        <v>0.16859014547264703</v>
      </c>
      <c r="DE53" s="128"/>
      <c r="DF53" s="44">
        <v>0.25026832650058428</v>
      </c>
    </row>
    <row r="54" spans="1:110" s="26" customFormat="1" x14ac:dyDescent="0.2">
      <c r="A54" s="34" t="s">
        <v>13</v>
      </c>
      <c r="B54" s="26">
        <f t="shared" ref="B54:E54" si="370">B42-B52</f>
        <v>204.20000000000095</v>
      </c>
      <c r="C54" s="26">
        <f t="shared" si="370"/>
        <v>636.83000000000038</v>
      </c>
      <c r="D54" s="26">
        <f t="shared" si="370"/>
        <v>1227.7100000000009</v>
      </c>
      <c r="E54" s="26">
        <f t="shared" si="370"/>
        <v>2008.0100000000002</v>
      </c>
      <c r="F54" s="26">
        <f t="shared" ref="F54:AE54" si="371">F42-F52</f>
        <v>2426.5299999999997</v>
      </c>
      <c r="G54" s="26">
        <f t="shared" si="371"/>
        <v>2976.4799999999987</v>
      </c>
      <c r="H54" s="26">
        <f t="shared" si="371"/>
        <v>3963.5099999999993</v>
      </c>
      <c r="I54" s="26">
        <f t="shared" si="371"/>
        <v>4183.2099999999973</v>
      </c>
      <c r="J54" s="26">
        <f t="shared" si="371"/>
        <v>1848.75</v>
      </c>
      <c r="K54" s="26">
        <f t="shared" si="371"/>
        <v>7010.8700000000026</v>
      </c>
      <c r="L54" s="26">
        <f t="shared" si="371"/>
        <v>16739.420000000006</v>
      </c>
      <c r="M54" s="26">
        <f t="shared" si="371"/>
        <v>21905.39</v>
      </c>
      <c r="N54" s="26">
        <f t="shared" si="371"/>
        <v>24595.979999999996</v>
      </c>
      <c r="O54" s="26">
        <f t="shared" si="371"/>
        <v>33224.240000000013</v>
      </c>
      <c r="P54" s="26">
        <f t="shared" si="371"/>
        <v>39238.65000000006</v>
      </c>
      <c r="Q54" s="26">
        <f t="shared" si="371"/>
        <v>35535.10000000002</v>
      </c>
      <c r="R54" s="26">
        <f t="shared" si="371"/>
        <v>28782.97</v>
      </c>
      <c r="S54" s="26">
        <f t="shared" si="371"/>
        <v>28893.800000000061</v>
      </c>
      <c r="T54" s="26">
        <f t="shared" si="371"/>
        <v>23334.209999999992</v>
      </c>
      <c r="U54" s="26">
        <f t="shared" si="371"/>
        <v>17300.75</v>
      </c>
      <c r="V54" s="26">
        <f t="shared" si="371"/>
        <v>29173.190000000002</v>
      </c>
      <c r="W54" s="26">
        <f t="shared" si="371"/>
        <v>23349.520000000004</v>
      </c>
      <c r="X54" s="26">
        <f t="shared" si="371"/>
        <v>31815.799999999959</v>
      </c>
      <c r="Y54" s="26">
        <f t="shared" si="371"/>
        <v>57809</v>
      </c>
      <c r="Z54" s="26">
        <f t="shared" ref="Z54:AA54" si="372">Z42-Z52</f>
        <v>54970</v>
      </c>
      <c r="AA54" s="26">
        <f t="shared" si="372"/>
        <v>18076</v>
      </c>
      <c r="AB54" s="27">
        <f t="shared" si="371"/>
        <v>38746.021708030981</v>
      </c>
      <c r="AC54" s="27">
        <f t="shared" si="371"/>
        <v>45844.073323181467</v>
      </c>
      <c r="AD54" s="27">
        <f t="shared" si="371"/>
        <v>54801.075740352942</v>
      </c>
      <c r="AE54" s="27">
        <f t="shared" si="371"/>
        <v>100164.76226143228</v>
      </c>
      <c r="AI54" s="26">
        <f t="shared" ref="AI54:BN54" si="373">AI42-AI52</f>
        <v>5754.8800000000028</v>
      </c>
      <c r="AJ54" s="26">
        <f t="shared" si="373"/>
        <v>5333.6200000000063</v>
      </c>
      <c r="AK54" s="26">
        <f t="shared" si="373"/>
        <v>5657.2900000000027</v>
      </c>
      <c r="AL54" s="26">
        <f t="shared" si="373"/>
        <v>7813.4600000000028</v>
      </c>
      <c r="AM54" s="26">
        <f t="shared" si="373"/>
        <v>6233.5200000000041</v>
      </c>
      <c r="AN54" s="26">
        <f t="shared" si="373"/>
        <v>8646.279999999997</v>
      </c>
      <c r="AO54" s="26">
        <f t="shared" si="373"/>
        <v>9958.1199999999935</v>
      </c>
      <c r="AP54" s="26">
        <f t="shared" si="373"/>
        <v>9999.7799999999934</v>
      </c>
      <c r="AQ54" s="26">
        <f t="shared" si="373"/>
        <v>11146.260000000002</v>
      </c>
      <c r="AR54" s="26">
        <f t="shared" si="373"/>
        <v>9566.5400000000009</v>
      </c>
      <c r="AS54" s="26">
        <f t="shared" si="373"/>
        <v>10085.179999999989</v>
      </c>
      <c r="AT54" s="26">
        <f t="shared" si="373"/>
        <v>8438.2999999999956</v>
      </c>
      <c r="AU54" s="26">
        <f t="shared" si="373"/>
        <v>11006.800000000012</v>
      </c>
      <c r="AV54" s="26">
        <f t="shared" si="373"/>
        <v>6518.9099999999962</v>
      </c>
      <c r="AW54" s="26">
        <f t="shared" si="373"/>
        <v>8854.4900000000016</v>
      </c>
      <c r="AX54" s="26">
        <f t="shared" si="373"/>
        <v>10841.809999999998</v>
      </c>
      <c r="AY54" s="26">
        <f t="shared" si="373"/>
        <v>7616.5799999999945</v>
      </c>
      <c r="AZ54" s="26">
        <f t="shared" si="373"/>
        <v>6309.7300000000032</v>
      </c>
      <c r="BA54" s="26">
        <f t="shared" si="373"/>
        <v>4816.0199999999932</v>
      </c>
      <c r="BB54" s="26">
        <f t="shared" si="373"/>
        <v>10801.169999999998</v>
      </c>
      <c r="BC54" s="26">
        <f t="shared" si="373"/>
        <v>4964.8300000000017</v>
      </c>
      <c r="BD54" s="26">
        <f t="shared" si="373"/>
        <v>8621.0400000000045</v>
      </c>
      <c r="BE54" s="26">
        <f t="shared" si="373"/>
        <v>7753.3800000000083</v>
      </c>
      <c r="BF54" s="26">
        <f t="shared" si="373"/>
        <v>9544.309999999994</v>
      </c>
      <c r="BG54" s="26">
        <f t="shared" si="373"/>
        <v>4043.1600000000108</v>
      </c>
      <c r="BH54" s="26">
        <f t="shared" si="373"/>
        <v>6126.6899999999878</v>
      </c>
      <c r="BI54" s="26">
        <f t="shared" si="373"/>
        <v>5955.6900000000023</v>
      </c>
      <c r="BJ54" s="26">
        <f t="shared" si="373"/>
        <v>8449.8900000000067</v>
      </c>
      <c r="BK54" s="26">
        <f t="shared" si="373"/>
        <v>2857.940000000006</v>
      </c>
      <c r="BL54" s="26">
        <f t="shared" si="373"/>
        <v>7044.5099999999948</v>
      </c>
      <c r="BM54" s="26">
        <f t="shared" si="373"/>
        <v>7393.7199999999975</v>
      </c>
      <c r="BN54" s="26">
        <f t="shared" si="373"/>
        <v>690.90000000000146</v>
      </c>
      <c r="BO54" s="26">
        <f t="shared" ref="BO54:CT54" si="374">BO42-BO52</f>
        <v>682.69999999999891</v>
      </c>
      <c r="BP54" s="26">
        <f t="shared" si="374"/>
        <v>6098.3000000000029</v>
      </c>
      <c r="BQ54" s="26">
        <f t="shared" si="374"/>
        <v>12132.69999999999</v>
      </c>
      <c r="BR54" s="26">
        <f t="shared" si="374"/>
        <v>13373.729999999981</v>
      </c>
      <c r="BS54" s="26">
        <f t="shared" si="374"/>
        <v>5242.6699999999983</v>
      </c>
      <c r="BT54" s="26">
        <f t="shared" si="374"/>
        <v>4116.6100000000024</v>
      </c>
      <c r="BU54" s="26">
        <f t="shared" si="374"/>
        <v>7078.0200000000077</v>
      </c>
      <c r="BV54" s="26">
        <f t="shared" si="374"/>
        <v>8282.7899999999972</v>
      </c>
      <c r="BW54" s="26">
        <f t="shared" si="374"/>
        <v>2412.7299999999959</v>
      </c>
      <c r="BX54" s="26">
        <f t="shared" si="374"/>
        <v>5572.3100000000049</v>
      </c>
      <c r="BY54" s="26">
        <f t="shared" si="374"/>
        <v>9642.9700000000157</v>
      </c>
      <c r="BZ54" s="26">
        <f t="shared" si="374"/>
        <v>13114.399999999994</v>
      </c>
      <c r="CA54" s="26">
        <f t="shared" si="374"/>
        <v>13217</v>
      </c>
      <c r="CB54" s="26">
        <f t="shared" si="374"/>
        <v>13676</v>
      </c>
      <c r="CC54" s="26">
        <f t="shared" si="374"/>
        <v>15418</v>
      </c>
      <c r="CD54" s="26">
        <f t="shared" si="374"/>
        <v>16685</v>
      </c>
      <c r="CE54" s="26">
        <f t="shared" si="374"/>
        <v>15248</v>
      </c>
      <c r="CF54" s="26">
        <f t="shared" si="374"/>
        <v>9914</v>
      </c>
      <c r="CG54" s="26">
        <f t="shared" si="374"/>
        <v>10480</v>
      </c>
      <c r="CH54" s="26">
        <f t="shared" si="374"/>
        <v>14387</v>
      </c>
      <c r="CI54" s="26">
        <f t="shared" ref="CI54:CJ54" si="375">CI42-CI52</f>
        <v>10224</v>
      </c>
      <c r="CJ54" s="26">
        <f t="shared" si="375"/>
        <v>-1404</v>
      </c>
      <c r="CK54" s="26">
        <f t="shared" ref="CK54:CL54" si="376">CK42-CK52</f>
        <v>879</v>
      </c>
      <c r="CL54" s="26">
        <f t="shared" si="376"/>
        <v>11259</v>
      </c>
      <c r="CM54" s="27">
        <f t="shared" si="374"/>
        <v>9882.1698923897711</v>
      </c>
      <c r="CN54" s="27">
        <f t="shared" si="374"/>
        <v>6181.6953530773717</v>
      </c>
      <c r="CO54" s="27">
        <f t="shared" si="374"/>
        <v>9365.6883670854841</v>
      </c>
      <c r="CP54" s="27">
        <f t="shared" si="374"/>
        <v>13316.468095478362</v>
      </c>
      <c r="CQ54" s="27">
        <f t="shared" si="374"/>
        <v>9409.9134498208041</v>
      </c>
      <c r="CR54" s="27">
        <f t="shared" si="374"/>
        <v>10105.997245768998</v>
      </c>
      <c r="CS54" s="27">
        <f t="shared" si="374"/>
        <v>12286.51075123165</v>
      </c>
      <c r="CT54" s="27">
        <f t="shared" si="374"/>
        <v>14041.651876360032</v>
      </c>
      <c r="CU54" s="27">
        <f t="shared" ref="CU54:DB54" si="377">CU42-CU52</f>
        <v>11273.09937914307</v>
      </c>
      <c r="CV54" s="27">
        <f t="shared" si="377"/>
        <v>12840.163477011556</v>
      </c>
      <c r="CW54" s="27">
        <f t="shared" si="377"/>
        <v>14511.892582505239</v>
      </c>
      <c r="CX54" s="27">
        <f t="shared" si="377"/>
        <v>16175.920301693062</v>
      </c>
      <c r="CY54" s="27">
        <f t="shared" si="377"/>
        <v>18593.461148803697</v>
      </c>
      <c r="CZ54" s="27">
        <f t="shared" si="377"/>
        <v>22277.989701097486</v>
      </c>
      <c r="DA54" s="27">
        <f t="shared" si="377"/>
        <v>26959.189604590356</v>
      </c>
      <c r="DB54" s="27">
        <f t="shared" si="377"/>
        <v>32334.121806940788</v>
      </c>
      <c r="DE54" s="121"/>
      <c r="DF54" s="26">
        <v>11489.453629128646</v>
      </c>
    </row>
    <row r="55" spans="1:110" s="168" customFormat="1" x14ac:dyDescent="0.2">
      <c r="A55" s="165" t="s">
        <v>14</v>
      </c>
      <c r="B55" s="166">
        <f t="shared" ref="B55:E55" si="378">B54/B36</f>
        <v>3.0093271456930065E-2</v>
      </c>
      <c r="C55" s="166">
        <f t="shared" si="378"/>
        <v>8.0490961624506155E-2</v>
      </c>
      <c r="D55" s="166">
        <f t="shared" si="378"/>
        <v>0.12777146401571926</v>
      </c>
      <c r="E55" s="166">
        <f t="shared" si="378"/>
        <v>0.14420469495975502</v>
      </c>
      <c r="F55" s="166">
        <f t="shared" ref="F55:AE55" si="379">F54/F36</f>
        <v>0.12422822282883593</v>
      </c>
      <c r="G55" s="166">
        <f t="shared" si="379"/>
        <v>0.12522292270119834</v>
      </c>
      <c r="H55" s="166">
        <f t="shared" si="379"/>
        <v>0.12247722581362865</v>
      </c>
      <c r="I55" s="166">
        <f t="shared" si="379"/>
        <v>0.11730795817282461</v>
      </c>
      <c r="J55" s="166">
        <f t="shared" si="379"/>
        <v>2.60824664454977E-2</v>
      </c>
      <c r="K55" s="166">
        <f t="shared" si="379"/>
        <v>7.5777419293822659E-2</v>
      </c>
      <c r="L55" s="166">
        <f t="shared" si="379"/>
        <v>0.1370646450050079</v>
      </c>
      <c r="M55" s="166">
        <f t="shared" si="379"/>
        <v>0.13223541360092322</v>
      </c>
      <c r="N55" s="166">
        <f t="shared" si="379"/>
        <v>0.13028036202037269</v>
      </c>
      <c r="O55" s="166">
        <f t="shared" si="379"/>
        <v>0.14269517560304645</v>
      </c>
      <c r="P55" s="166">
        <f t="shared" si="379"/>
        <v>0.14910625508580422</v>
      </c>
      <c r="Q55" s="166">
        <f t="shared" si="379"/>
        <v>0.13014346321640055</v>
      </c>
      <c r="R55" s="166">
        <f t="shared" si="379"/>
        <v>0.1067251367121764</v>
      </c>
      <c r="S55" s="166">
        <f t="shared" si="379"/>
        <v>9.9103935620342851E-2</v>
      </c>
      <c r="T55" s="166">
        <f t="shared" si="379"/>
        <v>7.7281359376614539E-2</v>
      </c>
      <c r="U55" s="166">
        <f t="shared" si="379"/>
        <v>6.6269140561364154E-2</v>
      </c>
      <c r="V55" s="166">
        <f t="shared" si="379"/>
        <v>0.11678864347629404</v>
      </c>
      <c r="W55" s="166">
        <f t="shared" si="379"/>
        <v>8.3854251921738371E-2</v>
      </c>
      <c r="X55" s="166">
        <f t="shared" si="379"/>
        <v>9.1961958102532049E-2</v>
      </c>
      <c r="Y55" s="166">
        <f t="shared" si="379"/>
        <v>0.13319555039445549</v>
      </c>
      <c r="Z55" s="166">
        <f t="shared" ref="Z55:AA55" si="380">Z54/Z36</f>
        <v>0.1250184787182024</v>
      </c>
      <c r="AA55" s="166">
        <f t="shared" si="380"/>
        <v>5.3864629211340297E-2</v>
      </c>
      <c r="AB55" s="167">
        <f t="shared" si="379"/>
        <v>9.4994224964169371E-2</v>
      </c>
      <c r="AC55" s="167">
        <f t="shared" si="379"/>
        <v>0.10201040418225156</v>
      </c>
      <c r="AD55" s="167">
        <f t="shared" si="379"/>
        <v>0.11253116584234986</v>
      </c>
      <c r="AE55" s="167">
        <f t="shared" si="379"/>
        <v>0.17476592373034433</v>
      </c>
      <c r="AI55" s="166">
        <f t="shared" ref="AI55:BN55" si="381">AI54/AI36</f>
        <v>0.13283472914653241</v>
      </c>
      <c r="AJ55" s="166">
        <f t="shared" si="381"/>
        <v>0.12288631537815015</v>
      </c>
      <c r="AK55" s="166">
        <f t="shared" si="381"/>
        <v>0.12274574469239201</v>
      </c>
      <c r="AL55" s="166">
        <f t="shared" si="381"/>
        <v>0.13952148715113649</v>
      </c>
      <c r="AM55" s="166">
        <f t="shared" si="381"/>
        <v>0.13320491908898266</v>
      </c>
      <c r="AN55" s="166">
        <f t="shared" si="381"/>
        <v>0.15204450683589024</v>
      </c>
      <c r="AO55" s="166">
        <f t="shared" si="381"/>
        <v>0.15595314759085194</v>
      </c>
      <c r="AP55" s="166">
        <f t="shared" si="381"/>
        <v>0.15309580303117978</v>
      </c>
      <c r="AQ55" s="166">
        <f t="shared" si="381"/>
        <v>0.17232177379994043</v>
      </c>
      <c r="AR55" s="166">
        <f t="shared" si="381"/>
        <v>0.15795701090743378</v>
      </c>
      <c r="AS55" s="166">
        <f t="shared" si="381"/>
        <v>0.1436390813814456</v>
      </c>
      <c r="AT55" s="166">
        <f t="shared" si="381"/>
        <v>0.12449961432754002</v>
      </c>
      <c r="AU55" s="166">
        <f t="shared" si="381"/>
        <v>0.18222895206597797</v>
      </c>
      <c r="AV55" s="166">
        <f t="shared" si="381"/>
        <v>0.10595713577280286</v>
      </c>
      <c r="AW55" s="166">
        <f t="shared" si="381"/>
        <v>0.12543175871404291</v>
      </c>
      <c r="AX55" s="166">
        <f t="shared" si="381"/>
        <v>0.13859584936379271</v>
      </c>
      <c r="AY55" s="166">
        <f t="shared" si="381"/>
        <v>0.11976914745201729</v>
      </c>
      <c r="AZ55" s="166">
        <f t="shared" si="381"/>
        <v>0.10108913383091828</v>
      </c>
      <c r="BA55" s="166">
        <f t="shared" si="381"/>
        <v>7.7045595253140656E-2</v>
      </c>
      <c r="BB55" s="166">
        <f t="shared" si="381"/>
        <v>0.13988038155752622</v>
      </c>
      <c r="BC55" s="166">
        <f t="shared" si="381"/>
        <v>8.4878508453180276E-2</v>
      </c>
      <c r="BD55" s="166">
        <f t="shared" si="381"/>
        <v>0.12250429388275715</v>
      </c>
      <c r="BE55" s="166">
        <f t="shared" si="381"/>
        <v>0.10568093391578363</v>
      </c>
      <c r="BF55" s="166">
        <f t="shared" si="381"/>
        <v>0.10613165034582286</v>
      </c>
      <c r="BG55" s="166">
        <f t="shared" si="381"/>
        <v>6.1545543345878057E-2</v>
      </c>
      <c r="BH55" s="166">
        <f t="shared" si="381"/>
        <v>8.571049650670419E-2</v>
      </c>
      <c r="BI55" s="166">
        <f t="shared" si="381"/>
        <v>7.7431154062473945E-2</v>
      </c>
      <c r="BJ55" s="166">
        <f t="shared" si="381"/>
        <v>9.7289950277855725E-2</v>
      </c>
      <c r="BK55" s="166">
        <f t="shared" si="381"/>
        <v>4.6599790704173909E-2</v>
      </c>
      <c r="BL55" s="166">
        <f t="shared" si="381"/>
        <v>0.10785279618445529</v>
      </c>
      <c r="BM55" s="166">
        <f t="shared" si="381"/>
        <v>0.1028716382142677</v>
      </c>
      <c r="BN55" s="166">
        <f t="shared" si="381"/>
        <v>1.1361517263290237E-2</v>
      </c>
      <c r="BO55" s="166">
        <f t="shared" ref="BO55:CT55" si="382">BO54/BO36</f>
        <v>2.1314259667438822E-2</v>
      </c>
      <c r="BP55" s="166">
        <f t="shared" si="382"/>
        <v>0.11300893445674531</v>
      </c>
      <c r="BQ55" s="166">
        <f t="shared" si="382"/>
        <v>0.15906130402816673</v>
      </c>
      <c r="BR55" s="166">
        <f t="shared" si="382"/>
        <v>0.14983424797855788</v>
      </c>
      <c r="BS55" s="166">
        <f t="shared" si="382"/>
        <v>7.8965910727206864E-2</v>
      </c>
      <c r="BT55" s="166">
        <f t="shared" si="382"/>
        <v>6.6996031284919141E-2</v>
      </c>
      <c r="BU55" s="166">
        <f t="shared" si="382"/>
        <v>9.7569898820107928E-2</v>
      </c>
      <c r="BV55" s="166">
        <f t="shared" si="382"/>
        <v>0.10619679047545902</v>
      </c>
      <c r="BW55" s="166">
        <f t="shared" si="382"/>
        <v>3.3902427646118477E-2</v>
      </c>
      <c r="BX55" s="166">
        <f t="shared" si="382"/>
        <v>7.0546785666176864E-2</v>
      </c>
      <c r="BY55" s="166">
        <f t="shared" si="382"/>
        <v>0.10897416265758121</v>
      </c>
      <c r="BZ55" s="166">
        <f t="shared" si="382"/>
        <v>0.1234288687308983</v>
      </c>
      <c r="CA55" s="166">
        <f t="shared" si="382"/>
        <v>0.12971323139733448</v>
      </c>
      <c r="CB55" s="166">
        <f t="shared" si="382"/>
        <v>0.13008779689714542</v>
      </c>
      <c r="CC55" s="166">
        <f t="shared" si="382"/>
        <v>0.13932515226545697</v>
      </c>
      <c r="CD55" s="166">
        <f t="shared" si="382"/>
        <v>0.14000654510669364</v>
      </c>
      <c r="CE55" s="166">
        <f t="shared" si="382"/>
        <v>0.14200301737786139</v>
      </c>
      <c r="CF55" s="166">
        <f t="shared" si="382"/>
        <v>0.11789468677163108</v>
      </c>
      <c r="CG55" s="166">
        <f t="shared" si="382"/>
        <v>0.11085841222827524</v>
      </c>
      <c r="CH55" s="166">
        <f t="shared" si="382"/>
        <v>0.14588910521619211</v>
      </c>
      <c r="CI55" s="166">
        <f t="shared" ref="CI55:CJ55" si="383">CI54/CI36</f>
        <v>9.7457748291343765E-2</v>
      </c>
      <c r="CJ55" s="166">
        <f t="shared" si="383"/>
        <v>-1.9503250541756958E-2</v>
      </c>
      <c r="CK55" s="166">
        <f t="shared" ref="CK55:CL55" si="384">CK54/CK36</f>
        <v>1.2548896439482626E-2</v>
      </c>
      <c r="CL55" s="166">
        <f t="shared" si="384"/>
        <v>0.10807879125309579</v>
      </c>
      <c r="CM55" s="167">
        <f t="shared" si="382"/>
        <v>0.11129765871257348</v>
      </c>
      <c r="CN55" s="167">
        <f t="shared" si="382"/>
        <v>6.8289534042911187E-2</v>
      </c>
      <c r="CO55" s="167">
        <f t="shared" si="382"/>
        <v>8.9425487841590434E-2</v>
      </c>
      <c r="CP55" s="167">
        <f t="shared" si="382"/>
        <v>0.10753518832990719</v>
      </c>
      <c r="CQ55" s="167">
        <f t="shared" si="382"/>
        <v>9.9437728805316372E-2</v>
      </c>
      <c r="CR55" s="167">
        <f t="shared" si="382"/>
        <v>9.6538390666986329E-2</v>
      </c>
      <c r="CS55" s="167">
        <f t="shared" si="382"/>
        <v>0.10347289331413763</v>
      </c>
      <c r="CT55" s="167">
        <f t="shared" si="382"/>
        <v>0.10690290687674574</v>
      </c>
      <c r="CU55" s="167">
        <f t="shared" ref="CU55:DB55" si="385">CU54/CU36</f>
        <v>0.10932852895957504</v>
      </c>
      <c r="CV55" s="167">
        <f t="shared" si="385"/>
        <v>0.1117302822629688</v>
      </c>
      <c r="CW55" s="167">
        <f t="shared" si="385"/>
        <v>0.11289687065053328</v>
      </c>
      <c r="CX55" s="167">
        <f t="shared" si="385"/>
        <v>0.11520374821615945</v>
      </c>
      <c r="CY55" s="167">
        <f t="shared" si="385"/>
        <v>0.15682186575109683</v>
      </c>
      <c r="CZ55" s="167">
        <f t="shared" si="385"/>
        <v>0.16656176277718096</v>
      </c>
      <c r="DA55" s="167">
        <f t="shared" si="385"/>
        <v>0.17780206861339318</v>
      </c>
      <c r="DB55" s="167">
        <f t="shared" si="385"/>
        <v>0.19110495424808749</v>
      </c>
      <c r="DE55" s="169"/>
      <c r="DF55" s="168">
        <v>0.11161430443251859</v>
      </c>
    </row>
    <row r="56" spans="1:110" s="38" customFormat="1" x14ac:dyDescent="0.2">
      <c r="A56" s="39" t="s">
        <v>449</v>
      </c>
      <c r="B56" s="39"/>
      <c r="C56" s="39">
        <f t="shared" ref="C56:E56" si="386">+IF(B54&lt;0,1-C54/B54,C54/B54-1)</f>
        <v>2.1186581782565983</v>
      </c>
      <c r="D56" s="39">
        <f t="shared" si="386"/>
        <v>0.92784573591068287</v>
      </c>
      <c r="E56" s="39">
        <f t="shared" si="386"/>
        <v>0.63557354749900119</v>
      </c>
      <c r="F56" s="39">
        <f t="shared" ref="F56:Y56" si="387">+IF(E54&lt;0,1-F54/E54,F54/E54-1)</f>
        <v>0.20842525684633029</v>
      </c>
      <c r="G56" s="39">
        <f t="shared" si="387"/>
        <v>0.2266405113474792</v>
      </c>
      <c r="H56" s="39">
        <f t="shared" si="387"/>
        <v>0.33160982099661385</v>
      </c>
      <c r="I56" s="39">
        <f t="shared" si="387"/>
        <v>5.5430666252891614E-2</v>
      </c>
      <c r="J56" s="39">
        <f t="shared" si="387"/>
        <v>-0.55805469962062593</v>
      </c>
      <c r="K56" s="39">
        <f t="shared" si="387"/>
        <v>2.7922217714672088</v>
      </c>
      <c r="L56" s="39">
        <f t="shared" si="387"/>
        <v>1.3876380534798107</v>
      </c>
      <c r="M56" s="39">
        <f t="shared" si="387"/>
        <v>0.30861105103999975</v>
      </c>
      <c r="N56" s="39">
        <f t="shared" si="387"/>
        <v>0.12282776065616718</v>
      </c>
      <c r="O56" s="39">
        <f t="shared" si="387"/>
        <v>0.35079960221141904</v>
      </c>
      <c r="P56" s="39">
        <f t="shared" si="387"/>
        <v>0.18102475782741889</v>
      </c>
      <c r="Q56" s="39">
        <f t="shared" si="387"/>
        <v>-9.438525535409692E-2</v>
      </c>
      <c r="R56" s="39">
        <f t="shared" si="387"/>
        <v>-0.19001297308858045</v>
      </c>
      <c r="S56" s="39">
        <f t="shared" si="387"/>
        <v>3.8505407885307541E-3</v>
      </c>
      <c r="T56" s="39">
        <f t="shared" si="387"/>
        <v>-0.19241463566578498</v>
      </c>
      <c r="U56" s="39">
        <f t="shared" si="387"/>
        <v>-0.25856714240593504</v>
      </c>
      <c r="V56" s="39">
        <f t="shared" si="387"/>
        <v>0.68623845787032378</v>
      </c>
      <c r="W56" s="39">
        <f t="shared" si="387"/>
        <v>-0.19962403837221765</v>
      </c>
      <c r="X56" s="39">
        <f t="shared" si="387"/>
        <v>0.36258903823290378</v>
      </c>
      <c r="Y56" s="39">
        <f t="shared" si="387"/>
        <v>0.81699030041677645</v>
      </c>
      <c r="Z56" s="39">
        <f t="shared" ref="Z56:AE56" si="388">+IF(Y54&lt;0,1-Z54/Y54,Z54/Y54-1)</f>
        <v>-4.9110000172983392E-2</v>
      </c>
      <c r="AA56" s="39">
        <f t="shared" si="388"/>
        <v>-0.67116609059486998</v>
      </c>
      <c r="AB56" s="40">
        <f t="shared" si="388"/>
        <v>1.1435064011966687</v>
      </c>
      <c r="AC56" s="40">
        <f t="shared" si="388"/>
        <v>0.18319433330826973</v>
      </c>
      <c r="AD56" s="40">
        <f t="shared" si="388"/>
        <v>0.19537972452902186</v>
      </c>
      <c r="AE56" s="40">
        <f t="shared" si="388"/>
        <v>0.82778824882949587</v>
      </c>
      <c r="AI56" s="39"/>
      <c r="AJ56" s="39"/>
      <c r="AK56" s="39"/>
      <c r="AL56" s="39"/>
      <c r="AM56" s="39">
        <f>+IF(AI54&lt;0,1-AM54/AI54,AM54/AI54-1)</f>
        <v>8.3171152135231408E-2</v>
      </c>
      <c r="AN56" s="39">
        <f t="shared" ref="AN56" si="389">+IF(AJ54&lt;0,1-AN54/AJ54,AN54/AJ54-1)</f>
        <v>0.62109036639280402</v>
      </c>
      <c r="AO56" s="39">
        <f t="shared" ref="AO56" si="390">+IF(AK54&lt;0,1-AO54/AK54,AO54/AK54-1)</f>
        <v>0.76022795366685969</v>
      </c>
      <c r="AP56" s="39">
        <f t="shared" ref="AP56" si="391">+IF(AL54&lt;0,1-AP54/AL54,AP54/AL54-1)</f>
        <v>0.27981457638485252</v>
      </c>
      <c r="AQ56" s="39">
        <f t="shared" ref="AQ56" si="392">+IF(AM54&lt;0,1-AQ54/AM54,AQ54/AM54-1)</f>
        <v>0.78811650560197033</v>
      </c>
      <c r="AR56" s="39">
        <f t="shared" ref="AR56" si="393">+IF(AN54&lt;0,1-AR54/AN54,AR54/AN54-1)</f>
        <v>0.10643421216985849</v>
      </c>
      <c r="AS56" s="39">
        <f t="shared" ref="AS56" si="394">+IF(AO54&lt;0,1-AS54/AO54,AS54/AO54-1)</f>
        <v>1.2759436520145995E-2</v>
      </c>
      <c r="AT56" s="39">
        <f t="shared" ref="AT56" si="395">+IF(AP54&lt;0,1-AT54/AP54,AT54/AP54-1)</f>
        <v>-0.15615143533157716</v>
      </c>
      <c r="AU56" s="39">
        <f t="shared" ref="AU56" si="396">+IF(AQ54&lt;0,1-AU54/AQ54,AU54/AQ54-1)</f>
        <v>-1.2511820108268568E-2</v>
      </c>
      <c r="AV56" s="39">
        <f t="shared" ref="AV56" si="397">+IF(AR54&lt;0,1-AV54/AR54,AV54/AR54-1)</f>
        <v>-0.31857181384283184</v>
      </c>
      <c r="AW56" s="39">
        <f t="shared" ref="AW56" si="398">+IF(AS54&lt;0,1-AW54/AS54,AW54/AS54-1)</f>
        <v>-0.12202955227373125</v>
      </c>
      <c r="AX56" s="39">
        <f t="shared" ref="AX56" si="399">+IF(AT54&lt;0,1-AX54/AT54,AX54/AT54-1)</f>
        <v>0.28483343801476635</v>
      </c>
      <c r="AY56" s="39">
        <f t="shared" ref="AY56" si="400">+IF(AU54&lt;0,1-AY54/AU54,AY54/AU54-1)</f>
        <v>-0.30801141112766783</v>
      </c>
      <c r="AZ56" s="39">
        <f t="shared" ref="AZ56" si="401">+IF(AV54&lt;0,1-AZ54/AV54,AZ54/AV54-1)</f>
        <v>-3.2088186521978868E-2</v>
      </c>
      <c r="BA56" s="39">
        <f t="shared" ref="BA56" si="402">+IF(AW54&lt;0,1-BA54/AW54,BA54/AW54-1)</f>
        <v>-0.45609289750172033</v>
      </c>
      <c r="BB56" s="39">
        <f t="shared" ref="BB56" si="403">+IF(AX54&lt;0,1-BB54/AX54,BB54/AX54-1)</f>
        <v>-3.7484515961817566E-3</v>
      </c>
      <c r="BC56" s="39">
        <f t="shared" ref="BC56" si="404">+IF(AY54&lt;0,1-BC54/AY54,BC54/AY54-1)</f>
        <v>-0.34815494618319442</v>
      </c>
      <c r="BD56" s="39">
        <f t="shared" ref="BD56" si="405">+IF(AZ54&lt;0,1-BD54/AZ54,BD54/AZ54-1)</f>
        <v>0.36630885949161063</v>
      </c>
      <c r="BE56" s="39">
        <f t="shared" ref="BE56" si="406">+IF(BA54&lt;0,1-BE54/BA54,BE54/BA54-1)</f>
        <v>0.60991441065444474</v>
      </c>
      <c r="BF56" s="39">
        <f t="shared" ref="BF56" si="407">+IF(BB54&lt;0,1-BF54/BB54,BF54/BB54-1)</f>
        <v>-0.11636331989960391</v>
      </c>
      <c r="BG56" s="39">
        <f t="shared" ref="BG56" si="408">+IF(BC54&lt;0,1-BG54/BC54,BG54/BC54-1)</f>
        <v>-0.18563979028486188</v>
      </c>
      <c r="BH56" s="39">
        <f t="shared" ref="BH56" si="409">+IF(BD54&lt;0,1-BH54/BD54,BH54/BD54-1)</f>
        <v>-0.28933284151332272</v>
      </c>
      <c r="BI56" s="39">
        <f t="shared" ref="BI56" si="410">+IF(BE54&lt;0,1-BI54/BE54,BI54/BE54-1)</f>
        <v>-0.23185887961121521</v>
      </c>
      <c r="BJ56" s="39">
        <f t="shared" ref="BJ56" si="411">+IF(BF54&lt;0,1-BJ54/BF54,BJ54/BF54-1)</f>
        <v>-0.1146672729615853</v>
      </c>
      <c r="BK56" s="39">
        <f t="shared" ref="BK56" si="412">+IF(BG54&lt;0,1-BK54/BG54,BK54/BG54-1)</f>
        <v>-0.29314199784327155</v>
      </c>
      <c r="BL56" s="39">
        <f t="shared" ref="BL56" si="413">+IF(BH54&lt;0,1-BL54/BH54,BL54/BH54-1)</f>
        <v>0.14980682880968499</v>
      </c>
      <c r="BM56" s="39">
        <f t="shared" ref="BM56" si="414">+IF(BI54&lt;0,1-BM54/BI54,BM54/BI54-1)</f>
        <v>0.24145481044177841</v>
      </c>
      <c r="BN56" s="39">
        <f t="shared" ref="BN56" si="415">+IF(BJ54&lt;0,1-BN54/BJ54,BN54/BJ54-1)</f>
        <v>-0.91823562200217979</v>
      </c>
      <c r="BO56" s="39">
        <f t="shared" ref="BO56" si="416">+IF(BK54&lt;0,1-BO54/BK54,BO54/BK54-1)</f>
        <v>-0.76112164706047103</v>
      </c>
      <c r="BP56" s="39">
        <f t="shared" ref="BP56" si="417">+IF(BL54&lt;0,1-BP54/BL54,BP54/BL54-1)</f>
        <v>-0.13431878157600641</v>
      </c>
      <c r="BQ56" s="39">
        <f t="shared" ref="BQ56" si="418">+IF(BM54&lt;0,1-BQ54/BM54,BQ54/BM54-1)</f>
        <v>0.64094664120361511</v>
      </c>
      <c r="BR56" s="39">
        <f t="shared" ref="BR56" si="419">+IF(BN54&lt;0,1-BR54/BN54,BR54/BN54-1)</f>
        <v>18.356969170646913</v>
      </c>
      <c r="BS56" s="39">
        <f t="shared" ref="BS56" si="420">+IF(BO54&lt;0,1-BS54/BO54,BS54/BO54-1)</f>
        <v>6.6793174161417994</v>
      </c>
      <c r="BT56" s="39">
        <f t="shared" ref="BT56" si="421">+IF(BP54&lt;0,1-BT54/BP54,BT54/BP54-1)</f>
        <v>-0.32495777511765567</v>
      </c>
      <c r="BU56" s="39">
        <f t="shared" ref="BU56" si="422">+IF(BQ54&lt;0,1-BU54/BQ54,BU54/BQ54-1)</f>
        <v>-0.41661625194721585</v>
      </c>
      <c r="BV56" s="39">
        <f t="shared" ref="BV56" si="423">+IF(BR54&lt;0,1-BV54/BR54,BV54/BR54-1)</f>
        <v>-0.3806671736306918</v>
      </c>
      <c r="BW56" s="39">
        <f t="shared" ref="BW56" si="424">+IF(BS54&lt;0,1-BW54/BS54,BW54/BS54-1)</f>
        <v>-0.53978983990981755</v>
      </c>
      <c r="BX56" s="39">
        <f t="shared" ref="BX56" si="425">+IF(BT54&lt;0,1-BX54/BT54,BX54/BT54-1)</f>
        <v>0.35361620362385593</v>
      </c>
      <c r="BY56" s="39">
        <f t="shared" ref="BY56" si="426">+IF(BU54&lt;0,1-BY54/BU54,BY54/BU54-1)</f>
        <v>0.36238241768178181</v>
      </c>
      <c r="BZ56" s="39">
        <f t="shared" ref="BZ56" si="427">+IF(BV54&lt;0,1-BZ54/BV54,BZ54/BV54-1)</f>
        <v>0.5833312205186898</v>
      </c>
      <c r="CA56" s="39">
        <f t="shared" ref="CA56" si="428">+IF(BW54&lt;0,1-CA54/BW54,CA54/BW54-1)</f>
        <v>4.4780269653048714</v>
      </c>
      <c r="CB56" s="39">
        <f t="shared" ref="CB56" si="429">+IF(BX54&lt;0,1-CB54/BX54,CB54/BX54-1)</f>
        <v>1.4542783872397602</v>
      </c>
      <c r="CC56" s="39">
        <f t="shared" ref="CC56" si="430">+IF(BY54&lt;0,1-CC54/BY54,CC54/BY54-1)</f>
        <v>0.59888499082751223</v>
      </c>
      <c r="CD56" s="39">
        <f t="shared" ref="CD56" si="431">+IF(BZ54&lt;0,1-CD54/BZ54,CD54/BZ54-1)</f>
        <v>0.27226560117123211</v>
      </c>
      <c r="CE56" s="39">
        <f t="shared" ref="CE56" si="432">+IF(CA54&lt;0,1-CE54/CA54,CE54/CA54-1)</f>
        <v>0.15366573352500557</v>
      </c>
      <c r="CF56" s="39">
        <f t="shared" ref="CF56" si="433">+IF(CB54&lt;0,1-CF54/CB54,CF54/CB54-1)</f>
        <v>-0.27508043287510964</v>
      </c>
      <c r="CG56" s="39">
        <f t="shared" ref="CG56" si="434">+IF(CC54&lt;0,1-CG54/CC54,CG54/CC54-1)</f>
        <v>-0.32027500324296276</v>
      </c>
      <c r="CH56" s="39">
        <f t="shared" ref="CH56:CL56" si="435">+IF(CD54&lt;0,1-CH54/CD54,CH54/CD54-1)</f>
        <v>-0.1377284986514834</v>
      </c>
      <c r="CI56" s="39">
        <f t="shared" si="435"/>
        <v>-0.329485834207765</v>
      </c>
      <c r="CJ56" s="39">
        <f t="shared" si="435"/>
        <v>-1.1416179140609239</v>
      </c>
      <c r="CK56" s="39">
        <f t="shared" si="435"/>
        <v>-0.91612595419847331</v>
      </c>
      <c r="CL56" s="39">
        <f t="shared" si="435"/>
        <v>-0.21741850281504138</v>
      </c>
      <c r="CM56" s="40">
        <f t="shared" ref="CM56" si="436">+CM54/CI54-1</f>
        <v>-3.3434087207573238E-2</v>
      </c>
      <c r="CN56" s="40">
        <f t="shared" ref="CN56" si="437">+CN54/CJ54-1</f>
        <v>-5.4029169181462757</v>
      </c>
      <c r="CO56" s="40">
        <f t="shared" ref="CO56" si="438">+CO54/CK54-1</f>
        <v>9.6549355712007774</v>
      </c>
      <c r="CP56" s="40">
        <f t="shared" ref="CP56" si="439">+CP54/CL54-1</f>
        <v>0.18273986104257589</v>
      </c>
      <c r="CQ56" s="40">
        <f t="shared" ref="CQ56" si="440">+CQ54/CM54-1</f>
        <v>-4.7788739488546006E-2</v>
      </c>
      <c r="CR56" s="40">
        <f t="shared" ref="CR56" si="441">+CR54/CN54-1</f>
        <v>0.63482615505114315</v>
      </c>
      <c r="CS56" s="40">
        <f t="shared" ref="CS56" si="442">+CS54/CO54-1</f>
        <v>0.31186414384777339</v>
      </c>
      <c r="CT56" s="40">
        <f t="shared" ref="CT56" si="443">+CT54/CP54-1</f>
        <v>5.4457666678742633E-2</v>
      </c>
      <c r="CU56" s="40">
        <f t="shared" ref="CU56" si="444">+CU54/CQ54-1</f>
        <v>0.19800245127204086</v>
      </c>
      <c r="CV56" s="40">
        <f t="shared" ref="CV56" si="445">+CV54/CR54-1</f>
        <v>0.27054887951678896</v>
      </c>
      <c r="CW56" s="40">
        <f t="shared" ref="CW56" si="446">+CW54/CS54-1</f>
        <v>0.18112398843996513</v>
      </c>
      <c r="CX56" s="40">
        <f t="shared" ref="CX56" si="447">+CX54/CT54-1</f>
        <v>0.15199553757106021</v>
      </c>
      <c r="CY56" s="40">
        <f t="shared" ref="CY56" si="448">+CY54/CU54-1</f>
        <v>0.64936549598812165</v>
      </c>
      <c r="CZ56" s="40">
        <f t="shared" ref="CZ56" si="449">+CZ54/CV54-1</f>
        <v>0.73502383680573713</v>
      </c>
      <c r="DA56" s="40">
        <f t="shared" ref="DA56" si="450">+DA54/CW54-1</f>
        <v>0.85773078537605163</v>
      </c>
      <c r="DB56" s="40">
        <f t="shared" ref="DB56" si="451">+DB54/CX54-1</f>
        <v>0.99890461895738425</v>
      </c>
      <c r="DE56" s="122"/>
      <c r="DF56" s="38">
        <v>-0.31683591216977969</v>
      </c>
    </row>
    <row r="57" spans="1:110" s="38" customFormat="1" x14ac:dyDescent="0.2">
      <c r="A57" s="39" t="s">
        <v>450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40"/>
      <c r="AD57" s="40"/>
      <c r="AE57" s="40"/>
      <c r="AI57" s="39"/>
      <c r="AJ57" s="39">
        <f>+IF(AI54&lt;0,1-AJ54/AI54,AJ54/AI54-1)</f>
        <v>-7.3200483763344537E-2</v>
      </c>
      <c r="AK57" s="39">
        <f t="shared" ref="AK57:AM57" si="452">+IF(AJ54&lt;0,1-AK54/AJ54,AK54/AJ54-1)</f>
        <v>6.0684863188602778E-2</v>
      </c>
      <c r="AL57" s="39">
        <f t="shared" si="452"/>
        <v>0.38113124835389356</v>
      </c>
      <c r="AM57" s="39">
        <f t="shared" si="452"/>
        <v>-0.2022074727457488</v>
      </c>
      <c r="AN57" s="39">
        <f t="shared" ref="AN57" si="453">+IF(AM54&lt;0,1-AN54/AM54,AN54/AM54-1)</f>
        <v>0.38706220562378735</v>
      </c>
      <c r="AO57" s="39">
        <f t="shared" ref="AO57" si="454">+IF(AN54&lt;0,1-AO54/AN54,AO54/AN54-1)</f>
        <v>0.15172305315118151</v>
      </c>
      <c r="AP57" s="39">
        <f t="shared" ref="AP57" si="455">+IF(AO54&lt;0,1-AP54/AO54,AP54/AO54-1)</f>
        <v>4.1835205842066792E-3</v>
      </c>
      <c r="AQ57" s="39">
        <f t="shared" ref="AQ57" si="456">+IF(AP54&lt;0,1-AQ54/AP54,AQ54/AP54-1)</f>
        <v>0.11465052231149175</v>
      </c>
      <c r="AR57" s="39">
        <f t="shared" ref="AR57" si="457">+IF(AQ54&lt;0,1-AR54/AQ54,AR54/AQ54-1)</f>
        <v>-0.14172646250850074</v>
      </c>
      <c r="AS57" s="39">
        <f t="shared" ref="AS57" si="458">+IF(AR54&lt;0,1-AS54/AR54,AS54/AR54-1)</f>
        <v>5.4213958233592097E-2</v>
      </c>
      <c r="AT57" s="39">
        <f t="shared" ref="AT57" si="459">+IF(AS54&lt;0,1-AT54/AS54,AT54/AS54-1)</f>
        <v>-0.16329703584864086</v>
      </c>
      <c r="AU57" s="39">
        <f t="shared" ref="AU57" si="460">+IF(AT54&lt;0,1-AU54/AT54,AU54/AT54-1)</f>
        <v>0.3043859545169072</v>
      </c>
      <c r="AV57" s="39">
        <f t="shared" ref="AV57" si="461">+IF(AU54&lt;0,1-AV54/AU54,AV54/AU54-1)</f>
        <v>-0.40773794381655071</v>
      </c>
      <c r="AW57" s="39">
        <f t="shared" ref="AW57" si="462">+IF(AV54&lt;0,1-AW54/AV54,AW54/AV54-1)</f>
        <v>0.3582776875275171</v>
      </c>
      <c r="AX57" s="39">
        <f t="shared" ref="AX57" si="463">+IF(AW54&lt;0,1-AX54/AW54,AX54/AW54-1)</f>
        <v>0.224442062727497</v>
      </c>
      <c r="AY57" s="39">
        <f t="shared" ref="AY57" si="464">+IF(AX54&lt;0,1-AY54/AX54,AY54/AX54-1)</f>
        <v>-0.29748077119964322</v>
      </c>
      <c r="AZ57" s="39">
        <f t="shared" ref="AZ57" si="465">+IF(AY54&lt;0,1-AZ54/AY54,AZ54/AY54-1)</f>
        <v>-0.17157963285358946</v>
      </c>
      <c r="BA57" s="39">
        <f t="shared" ref="BA57" si="466">+IF(AZ54&lt;0,1-BA54/AZ54,BA54/AZ54-1)</f>
        <v>-0.23673120719904173</v>
      </c>
      <c r="BB57" s="39">
        <f t="shared" ref="BB57" si="467">+IF(BA54&lt;0,1-BB54/BA54,BB54/BA54-1)</f>
        <v>1.2427585433615338</v>
      </c>
      <c r="BC57" s="39">
        <f t="shared" ref="BC57" si="468">+IF(BB54&lt;0,1-BC54/BB54,BC54/BB54-1)</f>
        <v>-0.5403433146594302</v>
      </c>
      <c r="BD57" s="39">
        <f t="shared" ref="BD57" si="469">+IF(BC54&lt;0,1-BD54/BC54,BD54/BC54-1)</f>
        <v>0.7364219922937949</v>
      </c>
      <c r="BE57" s="39">
        <f t="shared" ref="BE57" si="470">+IF(BD54&lt;0,1-BE54/BD54,BE54/BD54-1)</f>
        <v>-0.10064446980874653</v>
      </c>
      <c r="BF57" s="39">
        <f t="shared" ref="BF57" si="471">+IF(BE54&lt;0,1-BF54/BE54,BF54/BE54-1)</f>
        <v>0.23098700179792342</v>
      </c>
      <c r="BG57" s="39">
        <f t="shared" ref="BG57" si="472">+IF(BF54&lt;0,1-BG54/BF54,BG54/BF54-1)</f>
        <v>-0.57638006309518308</v>
      </c>
      <c r="BH57" s="39">
        <f t="shared" ref="BH57" si="473">+IF(BG54&lt;0,1-BH54/BG54,BH54/BG54-1)</f>
        <v>0.51532217374528133</v>
      </c>
      <c r="BI57" s="39">
        <f t="shared" ref="BI57" si="474">+IF(BH54&lt;0,1-BI54/BH54,BI54/BH54-1)</f>
        <v>-2.7910666281464547E-2</v>
      </c>
      <c r="BJ57" s="39">
        <f t="shared" ref="BJ57" si="475">+IF(BI54&lt;0,1-BJ54/BI54,BJ54/BI54-1)</f>
        <v>0.41879278471512182</v>
      </c>
      <c r="BK57" s="39">
        <f t="shared" ref="BK57" si="476">+IF(BJ54&lt;0,1-BK54/BJ54,BK54/BJ54-1)</f>
        <v>-0.6617778456287593</v>
      </c>
      <c r="BL57" s="39">
        <f t="shared" ref="BL57" si="477">+IF(BK54&lt;0,1-BL54/BK54,BL54/BK54-1)</f>
        <v>1.4648907954680572</v>
      </c>
      <c r="BM57" s="39">
        <f t="shared" ref="BM57" si="478">+IF(BL54&lt;0,1-BM54/BL54,BM54/BL54-1)</f>
        <v>4.9571936160216046E-2</v>
      </c>
      <c r="BN57" s="39">
        <f t="shared" ref="BN57" si="479">+IF(BM54&lt;0,1-BN54/BM54,BN54/BM54-1)</f>
        <v>-0.90655583386982441</v>
      </c>
      <c r="BO57" s="39">
        <f t="shared" ref="BO57" si="480">+IF(BN54&lt;0,1-BO54/BN54,BO54/BN54-1)</f>
        <v>-1.1868577218124954E-2</v>
      </c>
      <c r="BP57" s="39">
        <f t="shared" ref="BP57" si="481">+IF(BO54&lt;0,1-BP54/BO54,BP54/BO54-1)</f>
        <v>7.9326204775157656</v>
      </c>
      <c r="BQ57" s="39">
        <f t="shared" ref="BQ57" si="482">+IF(BP54&lt;0,1-BQ54/BP54,BQ54/BP54-1)</f>
        <v>0.98952166997359647</v>
      </c>
      <c r="BR57" s="39">
        <f t="shared" ref="BR57" si="483">+IF(BQ54&lt;0,1-BR54/BQ54,BR54/BQ54-1)</f>
        <v>0.10228803151812804</v>
      </c>
      <c r="BS57" s="39">
        <f t="shared" ref="BS57" si="484">+IF(BR54&lt;0,1-BS54/BR54,BS54/BR54-1)</f>
        <v>-0.60798745002329158</v>
      </c>
      <c r="BT57" s="39">
        <f t="shared" ref="BT57" si="485">+IF(BS54&lt;0,1-BT54/BS54,BT54/BS54-1)</f>
        <v>-0.21478750331415031</v>
      </c>
      <c r="BU57" s="39">
        <f t="shared" ref="BU57" si="486">+IF(BT54&lt;0,1-BU54/BT54,BU54/BT54-1)</f>
        <v>0.71938075260955103</v>
      </c>
      <c r="BV57" s="39">
        <f t="shared" ref="BV57" si="487">+IF(BU54&lt;0,1-BV54/BU54,BV54/BU54-1)</f>
        <v>0.17021285613773185</v>
      </c>
      <c r="BW57" s="39">
        <f t="shared" ref="BW57" si="488">+IF(BV54&lt;0,1-BW54/BV54,BW54/BV54-1)</f>
        <v>-0.70870564145656267</v>
      </c>
      <c r="BX57" s="39">
        <f t="shared" ref="BX57" si="489">+IF(BW54&lt;0,1-BX54/BW54,BX54/BW54-1)</f>
        <v>1.309545618448817</v>
      </c>
      <c r="BY57" s="39">
        <f t="shared" ref="BY57" si="490">+IF(BX54&lt;0,1-BY54/BX54,BY54/BX54-1)</f>
        <v>0.73051571071961319</v>
      </c>
      <c r="BZ57" s="39">
        <f t="shared" ref="BZ57" si="491">+IF(BY54&lt;0,1-BZ54/BY54,BZ54/BY54-1)</f>
        <v>0.35999593486238912</v>
      </c>
      <c r="CA57" s="39">
        <f t="shared" ref="CA57" si="492">+IF(BZ54&lt;0,1-CA54/BZ54,CA54/BZ54-1)</f>
        <v>7.8234612334537879E-3</v>
      </c>
      <c r="CB57" s="39">
        <f t="shared" ref="CB57" si="493">+IF(CA54&lt;0,1-CB54/CA54,CB54/CA54-1)</f>
        <v>3.4728001815843124E-2</v>
      </c>
      <c r="CC57" s="39">
        <f t="shared" ref="CC57" si="494">+IF(CB54&lt;0,1-CC54/CB54,CC54/CB54-1)</f>
        <v>0.12737642585551323</v>
      </c>
      <c r="CD57" s="39">
        <f t="shared" ref="CD57" si="495">+IF(CC54&lt;0,1-CD54/CC54,CD54/CC54-1)</f>
        <v>8.2176676611752431E-2</v>
      </c>
      <c r="CE57" s="39">
        <f t="shared" ref="CE57" si="496">+IF(CD54&lt;0,1-CE54/CD54,CE54/CD54-1)</f>
        <v>-8.6125262211567244E-2</v>
      </c>
      <c r="CF57" s="39">
        <f t="shared" ref="CF57" si="497">+IF(CE54&lt;0,1-CF54/CE54,CF54/CE54-1)</f>
        <v>-0.349816369359916</v>
      </c>
      <c r="CG57" s="39">
        <f t="shared" ref="CG57" si="498">+IF(CF54&lt;0,1-CG54/CF54,CG54/CF54-1)</f>
        <v>5.7090982449061967E-2</v>
      </c>
      <c r="CH57" s="39">
        <f t="shared" ref="CH57:CI57" si="499">+IF(CG54&lt;0,1-CH54/CG54,CH54/CG54-1)</f>
        <v>0.37280534351145045</v>
      </c>
      <c r="CI57" s="39">
        <f t="shared" si="499"/>
        <v>-0.28935844859943005</v>
      </c>
      <c r="CJ57" s="39">
        <f>+IF(CI54&gt;1,CJ54/CI54-1,1-CJ54/CI54)</f>
        <v>-1.1373239436619718</v>
      </c>
      <c r="CK57" s="39">
        <f>+IF(CJ54&gt;1,CK54/CJ54-1,1-CK54/CJ54)</f>
        <v>1.6260683760683761</v>
      </c>
      <c r="CL57" s="39">
        <f>+IF(CK54&gt;1,CL54/CK54-1,1-CL54/CK54)</f>
        <v>11.808873720136519</v>
      </c>
      <c r="CM57" s="40">
        <f t="shared" ref="CM57" si="500">+CM54/CL54-1</f>
        <v>-0.12228706879920326</v>
      </c>
      <c r="CN57" s="40">
        <f t="shared" ref="CN57" si="501">+CN54/CM54-1</f>
        <v>-0.37445971680390999</v>
      </c>
      <c r="CO57" s="40">
        <f t="shared" ref="CO57" si="502">+CO54/CN54-1</f>
        <v>0.51506792751005714</v>
      </c>
      <c r="CP57" s="40">
        <f t="shared" ref="CP57" si="503">+CP54/CO54-1</f>
        <v>0.42183548859872255</v>
      </c>
      <c r="CQ57" s="40">
        <f t="shared" ref="CQ57" si="504">+CQ54/CP54-1</f>
        <v>-0.29336267076583444</v>
      </c>
      <c r="CR57" s="40">
        <f t="shared" ref="CR57" si="505">+CR54/CQ54-1</f>
        <v>7.3973453598709771E-2</v>
      </c>
      <c r="CS57" s="40">
        <f t="shared" ref="CS57" si="506">+CS54/CR54-1</f>
        <v>0.21576430830471005</v>
      </c>
      <c r="CT57" s="40">
        <f t="shared" ref="CT57" si="507">+CT54/CS54-1</f>
        <v>0.14285106330553932</v>
      </c>
      <c r="CU57" s="40">
        <f t="shared" ref="CU57" si="508">+CU54/CT54-1</f>
        <v>-0.19716715110121674</v>
      </c>
      <c r="CV57" s="40">
        <f t="shared" ref="CV57" si="509">+CV54/CU54-1</f>
        <v>0.13900916200275759</v>
      </c>
      <c r="CW57" s="40">
        <f t="shared" ref="CW57" si="510">+CW54/CV54-1</f>
        <v>0.13019531320505928</v>
      </c>
      <c r="CX57" s="40">
        <f t="shared" ref="CX57" si="511">+CX54/CW54-1</f>
        <v>0.11466648541720081</v>
      </c>
      <c r="CY57" s="40">
        <f t="shared" ref="CY57" si="512">+CY54/CX54-1</f>
        <v>0.14945306369107181</v>
      </c>
      <c r="CZ57" s="40">
        <f t="shared" ref="CZ57" si="513">+CZ54/CY54-1</f>
        <v>0.19816259720589202</v>
      </c>
      <c r="DA57" s="40">
        <f t="shared" ref="DA57" si="514">+DA54/CZ54-1</f>
        <v>0.21012667508604954</v>
      </c>
      <c r="DB57" s="40">
        <f t="shared" ref="DB57" si="515">+DB54/DA54-1</f>
        <v>0.19937291443787464</v>
      </c>
      <c r="DE57" s="122"/>
      <c r="DF57" s="38">
        <v>12.071050772615068</v>
      </c>
    </row>
    <row r="58" spans="1:110" s="23" customFormat="1" x14ac:dyDescent="0.2">
      <c r="A58" s="23" t="s">
        <v>15</v>
      </c>
      <c r="B58" s="23">
        <f>'Annual Raw'!C27</f>
        <v>347.37</v>
      </c>
      <c r="C58" s="23">
        <f>'Annual Raw'!D27</f>
        <v>392.22</v>
      </c>
      <c r="D58" s="23">
        <f>'Annual Raw'!E27</f>
        <v>400.74</v>
      </c>
      <c r="E58" s="23">
        <f>'Annual Raw'!F27</f>
        <v>429.34</v>
      </c>
      <c r="F58" s="23">
        <f>'Annual Raw'!G27</f>
        <v>531.01</v>
      </c>
      <c r="G58" s="23">
        <f>'Annual Raw'!H27</f>
        <v>623.30999999999995</v>
      </c>
      <c r="H58" s="23">
        <f>'Annual Raw'!I27</f>
        <v>688.09</v>
      </c>
      <c r="I58" s="23">
        <f>'Annual Raw'!J27</f>
        <v>782.07</v>
      </c>
      <c r="J58" s="23">
        <f>'Annual Raw'!K27</f>
        <v>2506.77</v>
      </c>
      <c r="K58" s="23">
        <f>'Annual Raw'!L27</f>
        <v>3887.13</v>
      </c>
      <c r="L58" s="23">
        <f>'Annual Raw'!M27</f>
        <v>4655.51</v>
      </c>
      <c r="M58" s="23">
        <f>'Annual Raw'!N27</f>
        <v>5625.38</v>
      </c>
      <c r="N58" s="23">
        <f>'Annual Raw'!O27</f>
        <v>7601.28</v>
      </c>
      <c r="O58" s="23">
        <f>'Annual Raw'!P27</f>
        <v>11078.16</v>
      </c>
      <c r="P58" s="23">
        <f>'Annual Raw'!Q27</f>
        <v>13388.63</v>
      </c>
      <c r="Q58" s="23">
        <f>'Annual Raw'!R27</f>
        <v>16710.78</v>
      </c>
      <c r="R58" s="23">
        <f>'Annual Raw'!S27</f>
        <v>17904.990000000002</v>
      </c>
      <c r="S58" s="23">
        <f>'Annual Raw'!T27</f>
        <v>21553.59</v>
      </c>
      <c r="T58" s="23">
        <f>'Annual Raw'!U27</f>
        <v>23590.63</v>
      </c>
      <c r="U58" s="23">
        <f>'Annual Raw'!V27</f>
        <v>21425.43</v>
      </c>
      <c r="V58" s="23">
        <f>'Annual Raw'!W27</f>
        <v>23546.71</v>
      </c>
      <c r="W58" s="23">
        <f>'Annual Raw'!X27</f>
        <v>24835.69</v>
      </c>
      <c r="X58" s="23">
        <f>'Annual Raw'!Y27</f>
        <v>24860.36</v>
      </c>
      <c r="Y58" s="23">
        <f>'Annual Raw'!Z27</f>
        <v>27239</v>
      </c>
      <c r="Z58" s="23">
        <f>'Annual Raw'!AA27</f>
        <v>23256</v>
      </c>
      <c r="AA58" s="23">
        <f>'Annual Raw'!AB27</f>
        <v>19784</v>
      </c>
      <c r="AB58" s="76">
        <f>+SUM(CM58:CP58)</f>
        <v>20522.300071799997</v>
      </c>
      <c r="AC58" s="76">
        <f>+SUM(CQ58:CT58)</f>
        <v>20462.388498227025</v>
      </c>
      <c r="AD58" s="76">
        <f>+SUM(CU58:CX58)</f>
        <v>20409.34921290708</v>
      </c>
      <c r="AE58" s="76">
        <f>+SUM(CY58:DB58)</f>
        <v>20362.393914965796</v>
      </c>
      <c r="AI58" s="23">
        <f>'QTR Raw'!C28</f>
        <v>1565.87</v>
      </c>
      <c r="AJ58" s="23">
        <f>'QTR Raw'!D28</f>
        <v>1594.39</v>
      </c>
      <c r="AK58" s="23">
        <f>'QTR Raw'!E28</f>
        <v>2069.9699999999998</v>
      </c>
      <c r="AL58" s="23">
        <f>'QTR Raw'!F28</f>
        <v>2346.3200000000002</v>
      </c>
      <c r="AM58" s="23">
        <f>'QTR Raw'!G28</f>
        <v>2355.4499999999998</v>
      </c>
      <c r="AN58" s="23">
        <f>'QTR Raw'!H28</f>
        <v>2736.94</v>
      </c>
      <c r="AO58" s="23">
        <f>'QTR Raw'!I28</f>
        <v>2860.29</v>
      </c>
      <c r="AP58" s="23">
        <f>'QTR Raw'!J28</f>
        <v>3125.48</v>
      </c>
      <c r="AQ58" s="23">
        <f>'QTR Raw'!K28</f>
        <v>2979.57</v>
      </c>
      <c r="AR58" s="23">
        <f>'QTR Raw'!L28</f>
        <v>3213.42</v>
      </c>
      <c r="AS58" s="23">
        <f>'QTR Raw'!M28</f>
        <v>3338.88</v>
      </c>
      <c r="AT58" s="23">
        <f>'QTR Raw'!N28</f>
        <v>3856.76</v>
      </c>
      <c r="AU58" s="23">
        <f>'QTR Raw'!O28</f>
        <v>3741.57</v>
      </c>
      <c r="AV58" s="23">
        <f>'QTR Raw'!P28</f>
        <v>4361.79</v>
      </c>
      <c r="AW58" s="23">
        <f>'QTR Raw'!Q28</f>
        <v>4261.95</v>
      </c>
      <c r="AX58" s="23">
        <f>'QTR Raw'!R28</f>
        <v>4345.47</v>
      </c>
      <c r="AY58" s="23">
        <f>'QTR Raw'!S28</f>
        <v>4550.82</v>
      </c>
      <c r="AZ58" s="23">
        <f>'QTR Raw'!T28</f>
        <v>4453.9799999999996</v>
      </c>
      <c r="BA58" s="23">
        <f>'QTR Raw'!U28</f>
        <v>4229.95</v>
      </c>
      <c r="BB58" s="23">
        <f>'QTR Raw'!V28</f>
        <v>4670.24</v>
      </c>
      <c r="BC58" s="23">
        <f>'QTR Raw'!W28</f>
        <v>4524.5600000000004</v>
      </c>
      <c r="BD58" s="23">
        <f>'QTR Raw'!X28</f>
        <v>4969.88</v>
      </c>
      <c r="BE58" s="23">
        <f>'QTR Raw'!Y28</f>
        <v>5570.79</v>
      </c>
      <c r="BF58" s="23">
        <f>'QTR Raw'!Z28</f>
        <v>6488.36</v>
      </c>
      <c r="BG58" s="23">
        <f>'QTR Raw'!AA28</f>
        <v>5857.13</v>
      </c>
      <c r="BH58" s="23">
        <f>'QTR Raw'!AB28</f>
        <v>5941.2</v>
      </c>
      <c r="BI58" s="23">
        <f>'QTR Raw'!AC28</f>
        <v>6439.25</v>
      </c>
      <c r="BJ58" s="23">
        <f>'QTR Raw'!AD28</f>
        <v>5353.05</v>
      </c>
      <c r="BK58" s="23">
        <f>'QTR Raw'!AE28</f>
        <v>5111.72</v>
      </c>
      <c r="BL58" s="23">
        <f>'QTR Raw'!AF28</f>
        <v>5299.57</v>
      </c>
      <c r="BM58" s="23">
        <f>'QTR Raw'!AG28</f>
        <v>5199.28</v>
      </c>
      <c r="BN58" s="23">
        <f>'QTR Raw'!AH28</f>
        <v>5814.86</v>
      </c>
      <c r="BO58" s="23">
        <f>'QTR Raw'!AI28</f>
        <v>5599.37</v>
      </c>
      <c r="BP58" s="23">
        <f>'QTR Raw'!AJ28</f>
        <v>5601.47</v>
      </c>
      <c r="BQ58" s="23">
        <f>'QTR Raw'!AK28</f>
        <v>6128.75</v>
      </c>
      <c r="BR58" s="23">
        <f>'QTR Raw'!AL28</f>
        <v>6217.12</v>
      </c>
      <c r="BS58" s="23">
        <f>'QTR Raw'!AM28</f>
        <v>6202.13</v>
      </c>
      <c r="BT58" s="23">
        <f>'QTR Raw'!AN28</f>
        <v>6123.32</v>
      </c>
      <c r="BU58" s="23">
        <f>'QTR Raw'!AO28</f>
        <v>6078.13</v>
      </c>
      <c r="BV58" s="23">
        <f>'QTR Raw'!AP28</f>
        <v>6432.11</v>
      </c>
      <c r="BW58" s="23">
        <f>'QTR Raw'!AQ28</f>
        <v>5841.04</v>
      </c>
      <c r="BX58" s="23">
        <f>'QTR Raw'!AR28</f>
        <v>5897.34</v>
      </c>
      <c r="BY58" s="23">
        <f>'QTR Raw'!AS28</f>
        <v>6071.78</v>
      </c>
      <c r="BZ58" s="23">
        <f>'QTR Raw'!AT28</f>
        <v>7050.2</v>
      </c>
      <c r="CA58" s="23">
        <f>'QTR Raw'!AU28</f>
        <v>6633</v>
      </c>
      <c r="CB58" s="23">
        <f>'QTR Raw'!AV28</f>
        <v>6637</v>
      </c>
      <c r="CC58" s="23">
        <f>'QTR Raw'!AW28</f>
        <v>6850</v>
      </c>
      <c r="CD58" s="23">
        <f>'QTR Raw'!AX28</f>
        <v>7143</v>
      </c>
      <c r="CE58" s="23">
        <f>'QTR Raw'!AY28</f>
        <v>6565</v>
      </c>
      <c r="CF58" s="23">
        <f>'QTR Raw'!AZ28</f>
        <v>5467</v>
      </c>
      <c r="CG58" s="23">
        <f>'QTR Raw'!BA28</f>
        <v>4863</v>
      </c>
      <c r="CH58" s="23">
        <f>'QTR Raw'!BB28</f>
        <v>4717</v>
      </c>
      <c r="CI58" s="23">
        <f>'QTR Raw'!BC28</f>
        <v>5320</v>
      </c>
      <c r="CJ58" s="23">
        <f>'QTR Raw'!BD28</f>
        <v>4871</v>
      </c>
      <c r="CK58" s="23">
        <f>'QTR Raw'!BE28</f>
        <v>4969</v>
      </c>
      <c r="CL58" s="23">
        <f>'QTR Raw'!BF28</f>
        <v>5092</v>
      </c>
      <c r="CM58" s="24">
        <f>CM59*CL160</f>
        <v>5136.5999999999995</v>
      </c>
      <c r="CN58" s="24">
        <f t="shared" ref="CN58:DB58" si="516">CN59*CM160</f>
        <v>5132.5019999999995</v>
      </c>
      <c r="CO58" s="24">
        <f t="shared" si="516"/>
        <v>5128.5269399999997</v>
      </c>
      <c r="CP58" s="24">
        <f t="shared" si="516"/>
        <v>5124.6711317999989</v>
      </c>
      <c r="CQ58" s="24">
        <f t="shared" si="516"/>
        <v>5120.9309978459996</v>
      </c>
      <c r="CR58" s="24">
        <f t="shared" si="516"/>
        <v>5117.3030679106196</v>
      </c>
      <c r="CS58" s="24">
        <f t="shared" si="516"/>
        <v>5113.7839758733007</v>
      </c>
      <c r="CT58" s="24">
        <f t="shared" si="516"/>
        <v>5110.370456597102</v>
      </c>
      <c r="CU58" s="24">
        <f t="shared" si="516"/>
        <v>5107.0593428991879</v>
      </c>
      <c r="CV58" s="24">
        <f t="shared" si="516"/>
        <v>5103.8475626122126</v>
      </c>
      <c r="CW58" s="24">
        <f t="shared" si="516"/>
        <v>5100.732135733846</v>
      </c>
      <c r="CX58" s="24">
        <f t="shared" si="516"/>
        <v>5097.7101716618317</v>
      </c>
      <c r="CY58" s="24">
        <f t="shared" si="516"/>
        <v>5094.778866511977</v>
      </c>
      <c r="CZ58" s="24">
        <f t="shared" si="516"/>
        <v>5091.9355005166171</v>
      </c>
      <c r="DA58" s="24">
        <f t="shared" si="516"/>
        <v>5089.1774355011185</v>
      </c>
      <c r="DB58" s="24">
        <f t="shared" si="516"/>
        <v>5086.5021124360846</v>
      </c>
      <c r="DE58" s="123"/>
      <c r="DF58" s="23">
        <v>5439.5999999999995</v>
      </c>
    </row>
    <row r="59" spans="1:110" s="46" customFormat="1" x14ac:dyDescent="0.2">
      <c r="A59" s="46" t="s">
        <v>483</v>
      </c>
      <c r="B59" s="46">
        <f t="shared" ref="B59:D59" si="517">+B58/B160</f>
        <v>9.7920489813867348E-2</v>
      </c>
      <c r="C59" s="46">
        <f t="shared" si="517"/>
        <v>0.10537146787166936</v>
      </c>
      <c r="D59" s="46">
        <f t="shared" si="517"/>
        <v>0.11263575652643176</v>
      </c>
      <c r="E59" s="46">
        <f t="shared" ref="E59:AE59" si="518">+E58/E160</f>
        <v>0.1148698904650553</v>
      </c>
      <c r="F59" s="46">
        <f t="shared" si="518"/>
        <v>0.1313958379729295</v>
      </c>
      <c r="G59" s="46">
        <f t="shared" si="518"/>
        <v>0.13971049705924546</v>
      </c>
      <c r="H59" s="46">
        <f t="shared" si="518"/>
        <v>0.139500418649253</v>
      </c>
      <c r="I59" s="46">
        <f t="shared" si="518"/>
        <v>0.11309499707888176</v>
      </c>
      <c r="J59" s="46">
        <f t="shared" si="518"/>
        <v>9.9473697368248765E-2</v>
      </c>
      <c r="K59" s="46">
        <f t="shared" si="518"/>
        <v>0.13136451978867481</v>
      </c>
      <c r="L59" s="46">
        <f t="shared" si="518"/>
        <v>0.14656440918189181</v>
      </c>
      <c r="M59" s="46">
        <f t="shared" si="518"/>
        <v>0.13970313413053528</v>
      </c>
      <c r="N59" s="46">
        <f t="shared" si="518"/>
        <v>0.14785789980657216</v>
      </c>
      <c r="O59" s="46">
        <f t="shared" si="518"/>
        <v>0.17279159681586403</v>
      </c>
      <c r="P59" s="46">
        <f t="shared" si="518"/>
        <v>0.15980222600185001</v>
      </c>
      <c r="Q59" s="46">
        <f t="shared" si="518"/>
        <v>0.15750736390316514</v>
      </c>
      <c r="R59" s="46">
        <f t="shared" si="518"/>
        <v>0.18851409955697851</v>
      </c>
      <c r="S59" s="46">
        <f t="shared" si="518"/>
        <v>0.17811522672853522</v>
      </c>
      <c r="T59" s="46">
        <f t="shared" si="518"/>
        <v>0.2139573562361054</v>
      </c>
      <c r="U59" s="46">
        <f t="shared" si="518"/>
        <v>0.16988216559297484</v>
      </c>
      <c r="V59" s="46">
        <f t="shared" si="518"/>
        <v>0.17099627270447004</v>
      </c>
      <c r="W59" s="46">
        <f t="shared" si="518"/>
        <v>0.18013135624444787</v>
      </c>
      <c r="X59" s="46">
        <f t="shared" si="518"/>
        <v>0.18964483987372246</v>
      </c>
      <c r="Y59" s="46">
        <f t="shared" si="518"/>
        <v>0.2263390557226663</v>
      </c>
      <c r="Z59" s="46">
        <f t="shared" si="518"/>
        <v>0.20268432978908837</v>
      </c>
      <c r="AA59" s="46">
        <f t="shared" ref="AA59" si="519">+AA58/AA160</f>
        <v>0.19237837785276013</v>
      </c>
      <c r="AB59" s="110">
        <f t="shared" si="518"/>
        <v>0.12022599062806484</v>
      </c>
      <c r="AC59" s="110">
        <f t="shared" si="518"/>
        <v>0.12020061129705349</v>
      </c>
      <c r="AD59" s="110">
        <f t="shared" si="518"/>
        <v>0.12017802782604303</v>
      </c>
      <c r="AE59" s="110">
        <f t="shared" si="518"/>
        <v>0.12015794379276892</v>
      </c>
      <c r="AI59" s="46" t="e">
        <f t="shared" ref="AI59:BN59" si="520">+AI58/AH160</f>
        <v>#DIV/0!</v>
      </c>
      <c r="AJ59" s="46" t="e">
        <f t="shared" si="520"/>
        <v>#DIV/0!</v>
      </c>
      <c r="AK59" s="46">
        <f t="shared" si="520"/>
        <v>3.1368742640740854E-2</v>
      </c>
      <c r="AL59" s="46">
        <f t="shared" si="520"/>
        <v>3.5556606246864977E-2</v>
      </c>
      <c r="AM59" s="46">
        <f t="shared" si="520"/>
        <v>3.3715314749986791E-2</v>
      </c>
      <c r="AN59" s="46">
        <f t="shared" si="520"/>
        <v>3.9175865992412857E-2</v>
      </c>
      <c r="AO59" s="46">
        <f t="shared" si="520"/>
        <v>3.2363745191896984E-2</v>
      </c>
      <c r="AP59" s="46">
        <f t="shared" si="520"/>
        <v>3.5364329603771012E-2</v>
      </c>
      <c r="AQ59" s="46">
        <f t="shared" si="520"/>
        <v>3.0598795999811045E-2</v>
      </c>
      <c r="AR59" s="46">
        <f t="shared" si="520"/>
        <v>3.3000326571187386E-2</v>
      </c>
      <c r="AS59" s="46">
        <f t="shared" si="520"/>
        <v>3.098223621282694E-2</v>
      </c>
      <c r="AT59" s="46">
        <f t="shared" si="520"/>
        <v>3.5787763961622594E-2</v>
      </c>
      <c r="AU59" s="46">
        <f t="shared" si="520"/>
        <v>3.3281300493077058E-2</v>
      </c>
      <c r="AV59" s="46">
        <f t="shared" si="520"/>
        <v>3.8798163251709469E-2</v>
      </c>
      <c r="AW59" s="46">
        <f t="shared" si="520"/>
        <v>3.3691376258273439E-2</v>
      </c>
      <c r="AX59" s="46">
        <f t="shared" si="520"/>
        <v>3.4351614821628476E-2</v>
      </c>
      <c r="AY59" s="46">
        <f t="shared" si="520"/>
        <v>3.6163561120862033E-2</v>
      </c>
      <c r="AZ59" s="46">
        <f t="shared" si="520"/>
        <v>3.5394012059606197E-2</v>
      </c>
      <c r="BA59" s="46">
        <f t="shared" si="520"/>
        <v>3.5218145268989878E-2</v>
      </c>
      <c r="BB59" s="46">
        <f t="shared" si="520"/>
        <v>3.8883956255049659E-2</v>
      </c>
      <c r="BC59" s="46">
        <f t="shared" si="520"/>
        <v>3.809104636977232E-2</v>
      </c>
      <c r="BD59" s="46">
        <f t="shared" si="520"/>
        <v>4.1840074953631741E-2</v>
      </c>
      <c r="BE59" s="46">
        <f t="shared" si="520"/>
        <v>4.1202407151486861E-2</v>
      </c>
      <c r="BF59" s="46">
        <f t="shared" si="520"/>
        <v>4.7988893938816807E-2</v>
      </c>
      <c r="BG59" s="46">
        <f t="shared" si="520"/>
        <v>4.0341703241666652E-2</v>
      </c>
      <c r="BH59" s="46">
        <f t="shared" si="520"/>
        <v>4.0920745706410799E-2</v>
      </c>
      <c r="BI59" s="46">
        <f t="shared" si="520"/>
        <v>4.1114614206140765E-2</v>
      </c>
      <c r="BJ59" s="46">
        <f t="shared" si="520"/>
        <v>3.4179226707486403E-2</v>
      </c>
      <c r="BK59" s="46">
        <f t="shared" si="520"/>
        <v>3.8194973454459082E-2</v>
      </c>
      <c r="BL59" s="46">
        <f t="shared" si="520"/>
        <v>3.9598596063565236E-2</v>
      </c>
      <c r="BM59" s="46">
        <f t="shared" si="520"/>
        <v>3.8907205661961965E-2</v>
      </c>
      <c r="BN59" s="46">
        <f t="shared" si="520"/>
        <v>4.3513708420303603E-2</v>
      </c>
      <c r="BO59" s="46">
        <f t="shared" ref="BO59:CL59" si="521">+BO58/BN160</f>
        <v>3.8070888763588329E-2</v>
      </c>
      <c r="BP59" s="46">
        <f t="shared" si="521"/>
        <v>3.8085166953171004E-2</v>
      </c>
      <c r="BQ59" s="46">
        <f t="shared" si="521"/>
        <v>4.2204731805499655E-2</v>
      </c>
      <c r="BR59" s="46">
        <f t="shared" si="521"/>
        <v>4.2813278760368431E-2</v>
      </c>
      <c r="BS59" s="46">
        <f t="shared" si="521"/>
        <v>4.3070341240230389E-2</v>
      </c>
      <c r="BT59" s="46">
        <f t="shared" si="521"/>
        <v>4.2523049649576442E-2</v>
      </c>
      <c r="BU59" s="46">
        <f t="shared" si="521"/>
        <v>4.3981692198127281E-2</v>
      </c>
      <c r="BV59" s="46">
        <f t="shared" si="521"/>
        <v>4.6543111484041381E-2</v>
      </c>
      <c r="BW59" s="46">
        <f t="shared" si="521"/>
        <v>4.2300533637746392E-2</v>
      </c>
      <c r="BX59" s="46">
        <f t="shared" si="521"/>
        <v>4.2708255557782057E-2</v>
      </c>
      <c r="BY59" s="46">
        <f t="shared" si="521"/>
        <v>4.8189621284266605E-2</v>
      </c>
      <c r="BZ59" s="46">
        <f t="shared" si="521"/>
        <v>5.5955002977436011E-2</v>
      </c>
      <c r="CA59" s="46">
        <f t="shared" si="521"/>
        <v>5.0063116661100325E-2</v>
      </c>
      <c r="CB59" s="46">
        <f t="shared" si="521"/>
        <v>5.0093306992269389E-2</v>
      </c>
      <c r="CC59" s="46">
        <f t="shared" si="521"/>
        <v>5.206568515629359E-2</v>
      </c>
      <c r="CD59" s="46">
        <f t="shared" si="521"/>
        <v>5.4292728331591988E-2</v>
      </c>
      <c r="CE59" s="46">
        <f t="shared" si="521"/>
        <v>4.7875327251380106E-2</v>
      </c>
      <c r="CF59" s="46">
        <f t="shared" si="521"/>
        <v>3.9868151421674797E-2</v>
      </c>
      <c r="CG59" s="46">
        <f t="shared" si="521"/>
        <v>3.2979776743933702E-2</v>
      </c>
      <c r="CH59" s="46">
        <f t="shared" si="521"/>
        <v>3.1989637446254424E-2</v>
      </c>
      <c r="CI59" s="46">
        <f t="shared" si="521"/>
        <v>4.6365696356980998E-2</v>
      </c>
      <c r="CJ59" s="46">
        <f t="shared" si="521"/>
        <v>4.4516541765673552E-2</v>
      </c>
      <c r="CK59" s="46">
        <f t="shared" si="521"/>
        <v>3.1838481697198037E-2</v>
      </c>
      <c r="CL59" s="46">
        <f t="shared" si="521"/>
        <v>3.3699536730641959E-2</v>
      </c>
      <c r="CM59" s="47">
        <v>0.03</v>
      </c>
      <c r="CN59" s="47">
        <f t="shared" ref="CN59" si="522">CM59</f>
        <v>0.03</v>
      </c>
      <c r="CO59" s="47">
        <f t="shared" ref="CO59" si="523">CN59</f>
        <v>0.03</v>
      </c>
      <c r="CP59" s="47">
        <f t="shared" ref="CP59" si="524">CO59</f>
        <v>0.03</v>
      </c>
      <c r="CQ59" s="47">
        <v>0.03</v>
      </c>
      <c r="CR59" s="47">
        <f t="shared" ref="CR59" si="525">CQ59</f>
        <v>0.03</v>
      </c>
      <c r="CS59" s="47">
        <f t="shared" ref="CS59" si="526">CR59</f>
        <v>0.03</v>
      </c>
      <c r="CT59" s="47">
        <f t="shared" ref="CT59" si="527">CS59</f>
        <v>0.03</v>
      </c>
      <c r="CU59" s="47">
        <f t="shared" ref="CU59" si="528">CT59</f>
        <v>0.03</v>
      </c>
      <c r="CV59" s="47">
        <f t="shared" ref="CV59" si="529">CU59</f>
        <v>0.03</v>
      </c>
      <c r="CW59" s="47">
        <f t="shared" ref="CW59" si="530">CV59</f>
        <v>0.03</v>
      </c>
      <c r="CX59" s="47">
        <f t="shared" ref="CX59" si="531">CW59</f>
        <v>0.03</v>
      </c>
      <c r="CY59" s="47">
        <f t="shared" ref="CY59" si="532">CX59</f>
        <v>0.03</v>
      </c>
      <c r="CZ59" s="47">
        <f t="shared" ref="CZ59" si="533">CY59</f>
        <v>0.03</v>
      </c>
      <c r="DA59" s="47">
        <f t="shared" ref="DA59" si="534">CZ59</f>
        <v>0.03</v>
      </c>
      <c r="DB59" s="47">
        <f t="shared" ref="DB59" si="535">DA59</f>
        <v>0.03</v>
      </c>
      <c r="DE59" s="130"/>
      <c r="DF59" s="46">
        <v>3.5999999999999997E-2</v>
      </c>
    </row>
    <row r="60" spans="1:110" s="26" customFormat="1" x14ac:dyDescent="0.2">
      <c r="A60" s="34" t="s">
        <v>16</v>
      </c>
      <c r="B60" s="26">
        <f>B54-B58</f>
        <v>-143.16999999999905</v>
      </c>
      <c r="C60" s="26">
        <f t="shared" ref="C60:T60" si="536">C54-C58</f>
        <v>244.61000000000035</v>
      </c>
      <c r="D60" s="26">
        <f>D54-D58</f>
        <v>826.97000000000094</v>
      </c>
      <c r="E60" s="26">
        <f t="shared" si="536"/>
        <v>1578.6700000000003</v>
      </c>
      <c r="F60" s="26">
        <f t="shared" si="536"/>
        <v>1895.5199999999998</v>
      </c>
      <c r="G60" s="26">
        <f t="shared" si="536"/>
        <v>2353.1699999999987</v>
      </c>
      <c r="H60" s="26">
        <f t="shared" si="536"/>
        <v>3275.4199999999992</v>
      </c>
      <c r="I60" s="26">
        <f t="shared" si="536"/>
        <v>3401.1399999999971</v>
      </c>
      <c r="J60" s="26">
        <f t="shared" si="536"/>
        <v>-658.02</v>
      </c>
      <c r="K60" s="26">
        <f t="shared" si="536"/>
        <v>3123.7400000000025</v>
      </c>
      <c r="L60" s="26">
        <f t="shared" si="536"/>
        <v>12083.910000000005</v>
      </c>
      <c r="M60" s="26">
        <f t="shared" si="536"/>
        <v>16280.009999999998</v>
      </c>
      <c r="N60" s="26">
        <f t="shared" si="536"/>
        <v>16994.699999999997</v>
      </c>
      <c r="O60" s="26">
        <f t="shared" si="536"/>
        <v>22146.080000000013</v>
      </c>
      <c r="P60" s="26">
        <f t="shared" si="536"/>
        <v>25850.020000000062</v>
      </c>
      <c r="Q60" s="26">
        <f t="shared" si="536"/>
        <v>18824.320000000022</v>
      </c>
      <c r="R60" s="26">
        <f t="shared" si="536"/>
        <v>10877.98</v>
      </c>
      <c r="S60" s="26">
        <f t="shared" si="536"/>
        <v>7340.210000000061</v>
      </c>
      <c r="T60" s="26">
        <f t="shared" si="536"/>
        <v>-256.42000000000917</v>
      </c>
      <c r="U60" s="26">
        <f t="shared" ref="U60:Z60" si="537">U54-U58</f>
        <v>-4124.68</v>
      </c>
      <c r="V60" s="26">
        <f t="shared" si="537"/>
        <v>5626.4800000000032</v>
      </c>
      <c r="W60" s="26">
        <f t="shared" si="537"/>
        <v>-1486.1699999999946</v>
      </c>
      <c r="X60" s="26">
        <f t="shared" si="537"/>
        <v>6955.4399999999587</v>
      </c>
      <c r="Y60" s="26">
        <f t="shared" si="537"/>
        <v>30570</v>
      </c>
      <c r="Z60" s="26">
        <f t="shared" si="537"/>
        <v>31714</v>
      </c>
      <c r="AA60" s="26">
        <f t="shared" ref="AA60" si="538">AA54-AA58</f>
        <v>-1708</v>
      </c>
      <c r="AB60" s="27">
        <f t="shared" ref="AA60:AD60" si="539">AB54-AB58</f>
        <v>18223.721636230985</v>
      </c>
      <c r="AC60" s="27">
        <f t="shared" si="539"/>
        <v>25381.684824954442</v>
      </c>
      <c r="AD60" s="27">
        <f t="shared" si="539"/>
        <v>34391.726527445862</v>
      </c>
      <c r="AE60" s="27">
        <f t="shared" ref="AE60" si="540">AE54-AE58</f>
        <v>79802.368346466479</v>
      </c>
      <c r="AI60" s="26">
        <f t="shared" ref="AI60" si="541">AI54-AI58</f>
        <v>4189.0100000000029</v>
      </c>
      <c r="AJ60" s="26">
        <f t="shared" ref="AJ60" si="542">AJ54-AJ58</f>
        <v>3739.2300000000059</v>
      </c>
      <c r="AK60" s="26">
        <f t="shared" ref="AK60:AM60" si="543">AK54-AK58</f>
        <v>3587.3200000000029</v>
      </c>
      <c r="AL60" s="26">
        <f t="shared" si="543"/>
        <v>5467.1400000000031</v>
      </c>
      <c r="AM60" s="26">
        <f t="shared" si="543"/>
        <v>3878.0700000000043</v>
      </c>
      <c r="AN60" s="26">
        <f t="shared" ref="AN60:AO60" si="544">AN54-AN58</f>
        <v>5909.3399999999965</v>
      </c>
      <c r="AO60" s="26">
        <f t="shared" si="544"/>
        <v>7097.8299999999936</v>
      </c>
      <c r="AP60" s="26">
        <f t="shared" ref="AP60:CD60" si="545">AP54-AP58</f>
        <v>6874.2999999999938</v>
      </c>
      <c r="AQ60" s="26">
        <f t="shared" si="545"/>
        <v>8166.6900000000023</v>
      </c>
      <c r="AR60" s="26">
        <f t="shared" si="545"/>
        <v>6353.1200000000008</v>
      </c>
      <c r="AS60" s="26">
        <f t="shared" si="545"/>
        <v>6746.2999999999893</v>
      </c>
      <c r="AT60" s="26">
        <f t="shared" si="545"/>
        <v>4581.5399999999954</v>
      </c>
      <c r="AU60" s="26">
        <f t="shared" si="545"/>
        <v>7265.2300000000123</v>
      </c>
      <c r="AV60" s="26">
        <f t="shared" si="545"/>
        <v>2157.1199999999963</v>
      </c>
      <c r="AW60" s="26">
        <f t="shared" si="545"/>
        <v>4592.5400000000018</v>
      </c>
      <c r="AX60" s="26">
        <f t="shared" si="545"/>
        <v>6496.3399999999974</v>
      </c>
      <c r="AY60" s="26">
        <f t="shared" si="545"/>
        <v>3065.7599999999948</v>
      </c>
      <c r="AZ60" s="26">
        <f t="shared" si="545"/>
        <v>1855.7500000000036</v>
      </c>
      <c r="BA60" s="26">
        <f t="shared" si="545"/>
        <v>586.06999999999334</v>
      </c>
      <c r="BB60" s="26">
        <f t="shared" si="545"/>
        <v>6130.9299999999985</v>
      </c>
      <c r="BC60" s="26">
        <f t="shared" si="545"/>
        <v>440.27000000000135</v>
      </c>
      <c r="BD60" s="26">
        <f t="shared" si="545"/>
        <v>3651.1600000000044</v>
      </c>
      <c r="BE60" s="26">
        <f t="shared" si="545"/>
        <v>2182.5900000000083</v>
      </c>
      <c r="BF60" s="26">
        <f t="shared" si="545"/>
        <v>3055.9499999999944</v>
      </c>
      <c r="BG60" s="26">
        <f t="shared" si="545"/>
        <v>-1813.9699999999893</v>
      </c>
      <c r="BH60" s="26">
        <f t="shared" si="545"/>
        <v>185.48999999998796</v>
      </c>
      <c r="BI60" s="26">
        <f t="shared" si="545"/>
        <v>-483.55999999999767</v>
      </c>
      <c r="BJ60" s="26">
        <f t="shared" si="545"/>
        <v>3096.8400000000065</v>
      </c>
      <c r="BK60" s="26">
        <f t="shared" si="545"/>
        <v>-2253.7799999999943</v>
      </c>
      <c r="BL60" s="26">
        <f t="shared" si="545"/>
        <v>1744.9399999999951</v>
      </c>
      <c r="BM60" s="26">
        <f t="shared" si="545"/>
        <v>2194.4399999999978</v>
      </c>
      <c r="BN60" s="26">
        <f t="shared" si="545"/>
        <v>-5123.9599999999982</v>
      </c>
      <c r="BO60" s="26">
        <f t="shared" si="545"/>
        <v>-4916.670000000001</v>
      </c>
      <c r="BP60" s="26">
        <f t="shared" si="545"/>
        <v>496.83000000000266</v>
      </c>
      <c r="BQ60" s="26">
        <f t="shared" si="545"/>
        <v>6003.9499999999898</v>
      </c>
      <c r="BR60" s="26">
        <f t="shared" si="545"/>
        <v>7156.6099999999815</v>
      </c>
      <c r="BS60" s="26">
        <f t="shared" si="545"/>
        <v>-959.46000000000186</v>
      </c>
      <c r="BT60" s="26">
        <f t="shared" si="545"/>
        <v>-2006.7099999999973</v>
      </c>
      <c r="BU60" s="26">
        <f t="shared" si="545"/>
        <v>999.8900000000076</v>
      </c>
      <c r="BV60" s="26">
        <f t="shared" si="545"/>
        <v>1850.6799999999976</v>
      </c>
      <c r="BW60" s="26">
        <f t="shared" si="545"/>
        <v>-3428.310000000004</v>
      </c>
      <c r="BX60" s="26">
        <f t="shared" si="545"/>
        <v>-325.0299999999952</v>
      </c>
      <c r="BY60" s="26">
        <f t="shared" si="545"/>
        <v>3571.190000000016</v>
      </c>
      <c r="BZ60" s="26">
        <f t="shared" si="545"/>
        <v>6064.1999999999944</v>
      </c>
      <c r="CA60" s="26">
        <f t="shared" si="545"/>
        <v>6584</v>
      </c>
      <c r="CB60" s="26">
        <f t="shared" si="545"/>
        <v>7039</v>
      </c>
      <c r="CC60" s="26">
        <f t="shared" si="545"/>
        <v>8568</v>
      </c>
      <c r="CD60" s="26">
        <f t="shared" si="545"/>
        <v>9542</v>
      </c>
      <c r="CE60" s="26">
        <f t="shared" ref="CE60:CF60" si="546">CE54-CE58</f>
        <v>8683</v>
      </c>
      <c r="CF60" s="26">
        <f t="shared" si="546"/>
        <v>4447</v>
      </c>
      <c r="CG60" s="26">
        <f t="shared" ref="CG60:CH60" si="547">CG54-CG58</f>
        <v>5617</v>
      </c>
      <c r="CH60" s="26">
        <f t="shared" si="547"/>
        <v>9670</v>
      </c>
      <c r="CI60" s="26">
        <f t="shared" ref="CI60:CJ60" si="548">CI54-CI58</f>
        <v>4904</v>
      </c>
      <c r="CJ60" s="26">
        <f t="shared" si="548"/>
        <v>-6275</v>
      </c>
      <c r="CK60" s="26">
        <f t="shared" ref="CK60:CL60" si="549">CK54-CK58</f>
        <v>-4090</v>
      </c>
      <c r="CL60" s="26">
        <f t="shared" si="549"/>
        <v>6167</v>
      </c>
      <c r="CM60" s="27">
        <f t="shared" ref="CM60:DB60" si="550">CM54-CM58</f>
        <v>4745.5698923897717</v>
      </c>
      <c r="CN60" s="27">
        <f t="shared" si="550"/>
        <v>1049.1933530773722</v>
      </c>
      <c r="CO60" s="27">
        <f t="shared" si="550"/>
        <v>4237.1614270854843</v>
      </c>
      <c r="CP60" s="27">
        <f t="shared" si="550"/>
        <v>8191.7969636783628</v>
      </c>
      <c r="CQ60" s="27">
        <f t="shared" si="550"/>
        <v>4288.9824519748045</v>
      </c>
      <c r="CR60" s="27">
        <f t="shared" si="550"/>
        <v>4988.6941778583787</v>
      </c>
      <c r="CS60" s="27">
        <f t="shared" si="550"/>
        <v>7172.7267753583492</v>
      </c>
      <c r="CT60" s="27">
        <f t="shared" si="550"/>
        <v>8931.2814197629305</v>
      </c>
      <c r="CU60" s="27">
        <f t="shared" si="550"/>
        <v>6166.0400362438822</v>
      </c>
      <c r="CV60" s="27">
        <f t="shared" si="550"/>
        <v>7736.3159143993435</v>
      </c>
      <c r="CW60" s="27">
        <f t="shared" si="550"/>
        <v>9411.1604467713933</v>
      </c>
      <c r="CX60" s="27">
        <f t="shared" si="550"/>
        <v>11078.210130031232</v>
      </c>
      <c r="CY60" s="27">
        <f t="shared" si="550"/>
        <v>13498.68228229172</v>
      </c>
      <c r="CZ60" s="27">
        <f t="shared" si="550"/>
        <v>17186.054200580867</v>
      </c>
      <c r="DA60" s="27">
        <f t="shared" si="550"/>
        <v>21870.012169089237</v>
      </c>
      <c r="DB60" s="27">
        <f t="shared" si="550"/>
        <v>27247.619694504705</v>
      </c>
      <c r="DE60" s="121"/>
      <c r="DF60" s="26">
        <v>6049.8536291286464</v>
      </c>
    </row>
    <row r="61" spans="1:110" s="23" customFormat="1" x14ac:dyDescent="0.2">
      <c r="A61" s="23" t="s">
        <v>17</v>
      </c>
      <c r="B61" s="23">
        <f>'Annual Raw'!C23</f>
        <v>134.32</v>
      </c>
      <c r="C61" s="23">
        <f>'Annual Raw'!D23</f>
        <v>44.16</v>
      </c>
      <c r="D61" s="23">
        <f>'Annual Raw'!E23</f>
        <v>67.2</v>
      </c>
      <c r="E61" s="23">
        <f>'Annual Raw'!F23</f>
        <v>89.99</v>
      </c>
      <c r="F61" s="23">
        <f>'Annual Raw'!G23</f>
        <v>200.44</v>
      </c>
      <c r="G61" s="23">
        <f>'Annual Raw'!H23</f>
        <v>307.14999999999998</v>
      </c>
      <c r="H61" s="23">
        <f>'Annual Raw'!I23</f>
        <v>277.64</v>
      </c>
      <c r="I61" s="23">
        <f>'Annual Raw'!J23</f>
        <v>437.14</v>
      </c>
      <c r="J61" s="23">
        <f>'Annual Raw'!K23</f>
        <v>1038.6600000000001</v>
      </c>
      <c r="K61" s="23">
        <f>'Annual Raw'!L23</f>
        <v>3123.82</v>
      </c>
      <c r="L61" s="23">
        <f>'Annual Raw'!M23</f>
        <v>507.52</v>
      </c>
      <c r="M61" s="23">
        <f>'Annual Raw'!N23</f>
        <v>1067.6199999999999</v>
      </c>
      <c r="N61" s="23">
        <f>'Annual Raw'!O23</f>
        <v>815.59</v>
      </c>
      <c r="O61" s="23">
        <f>'Annual Raw'!P23</f>
        <v>2457.71</v>
      </c>
      <c r="P61" s="23">
        <f>'Annual Raw'!Q23</f>
        <v>898.74</v>
      </c>
      <c r="Q61" s="23">
        <f>'Annual Raw'!R23</f>
        <v>2040.88</v>
      </c>
      <c r="R61" s="23">
        <f>'Annual Raw'!S23</f>
        <v>1560.26</v>
      </c>
      <c r="S61" s="23">
        <f>'Annual Raw'!T23</f>
        <v>6521.47</v>
      </c>
      <c r="T61" s="23">
        <f>'Annual Raw'!U23</f>
        <v>4295.43</v>
      </c>
      <c r="U61" s="23">
        <f>'Annual Raw'!V23</f>
        <v>3659.47</v>
      </c>
      <c r="V61" s="23">
        <f>'Annual Raw'!W23</f>
        <v>5757.43</v>
      </c>
      <c r="W61" s="23">
        <f>'Annual Raw'!X23</f>
        <v>4424.2</v>
      </c>
      <c r="X61" s="23">
        <f>'Annual Raw'!Y23</f>
        <v>4737.0600000000004</v>
      </c>
      <c r="Y61" s="23">
        <f>'Annual Raw'!Z23</f>
        <v>5692</v>
      </c>
      <c r="Z61" s="23">
        <f>'Annual Raw'!AA23</f>
        <v>7412</v>
      </c>
      <c r="AA61" s="23">
        <f>'Annual Raw'!AB23</f>
        <v>6608</v>
      </c>
      <c r="AB61" s="76">
        <f t="shared" ref="AB61:AB62" si="551">+SUM(CM61:CP61)</f>
        <v>0</v>
      </c>
      <c r="AC61" s="76">
        <f t="shared" ref="AC61:AC62" si="552">+SUM(CQ61:CT61)</f>
        <v>0</v>
      </c>
      <c r="AD61" s="76">
        <f t="shared" ref="AD61:AD62" si="553">+SUM(CU61:CX61)</f>
        <v>0</v>
      </c>
      <c r="AE61" s="76">
        <f t="shared" ref="AE61:AE62" si="554">+SUM(CY61:DB61)</f>
        <v>0</v>
      </c>
      <c r="AI61" s="23">
        <f>'QTR Raw'!C23</f>
        <v>238.6</v>
      </c>
      <c r="AJ61" s="23">
        <f>'QTR Raw'!D23</f>
        <v>206.82</v>
      </c>
      <c r="AK61" s="23">
        <f>'QTR Raw'!E23</f>
        <v>188.64</v>
      </c>
      <c r="AL61" s="23">
        <f>'QTR Raw'!F23</f>
        <v>178.6</v>
      </c>
      <c r="AM61" s="23">
        <f>'QTR Raw'!G23</f>
        <v>183.03</v>
      </c>
      <c r="AN61" s="23">
        <f>'QTR Raw'!H23</f>
        <v>232.77</v>
      </c>
      <c r="AO61" s="23">
        <f>'QTR Raw'!I23</f>
        <v>157.94999999999999</v>
      </c>
      <c r="AP61" s="23">
        <f>'QTR Raw'!J23</f>
        <v>254.84</v>
      </c>
      <c r="AQ61" s="23">
        <f>'QTR Raw'!K23</f>
        <v>213.2</v>
      </c>
      <c r="AR61" s="23">
        <f>'QTR Raw'!L23</f>
        <v>218.4</v>
      </c>
      <c r="AS61" s="23">
        <f>'QTR Raw'!M23</f>
        <v>221.97</v>
      </c>
      <c r="AT61" s="23">
        <f>'QTR Raw'!N23</f>
        <v>245.17</v>
      </c>
      <c r="AU61" s="23">
        <f>'QTR Raw'!O23</f>
        <v>224.11</v>
      </c>
      <c r="AV61" s="23">
        <f>'QTR Raw'!P23</f>
        <v>256.75</v>
      </c>
      <c r="AW61" s="23">
        <f>'QTR Raw'!Q23</f>
        <v>192.77</v>
      </c>
      <c r="AX61" s="23">
        <f>'QTR Raw'!R23</f>
        <v>211.72</v>
      </c>
      <c r="AY61" s="23">
        <f>'QTR Raw'!S23</f>
        <v>173.59</v>
      </c>
      <c r="AZ61" s="23">
        <f>'QTR Raw'!T23</f>
        <v>179.38</v>
      </c>
      <c r="BA61" s="23">
        <f>'QTR Raw'!U23</f>
        <v>167.41</v>
      </c>
      <c r="BB61" s="23">
        <f>'QTR Raw'!V23</f>
        <v>279.35000000000002</v>
      </c>
      <c r="BC61" s="23">
        <f>'QTR Raw'!W23</f>
        <v>785.37</v>
      </c>
      <c r="BD61" s="23">
        <f>'QTR Raw'!X23</f>
        <v>577.54999999999995</v>
      </c>
      <c r="BE61" s="23">
        <f>'QTR Raw'!Y23</f>
        <v>1098.51</v>
      </c>
      <c r="BF61" s="23">
        <f>'QTR Raw'!Z23</f>
        <v>2070.2800000000002</v>
      </c>
      <c r="BG61" s="23">
        <f>'QTR Raw'!AA23</f>
        <v>605.01</v>
      </c>
      <c r="BH61" s="23">
        <f>'QTR Raw'!AB23</f>
        <v>748.22</v>
      </c>
      <c r="BI61" s="23">
        <f>'QTR Raw'!AC23</f>
        <v>837.67</v>
      </c>
      <c r="BJ61" s="23">
        <f>'QTR Raw'!AD23</f>
        <v>863.31</v>
      </c>
      <c r="BK61" s="23">
        <f>'QTR Raw'!AE23</f>
        <v>835.99</v>
      </c>
      <c r="BL61" s="23">
        <f>'QTR Raw'!AF23</f>
        <v>672.56</v>
      </c>
      <c r="BM61" s="23">
        <f>'QTR Raw'!AG23</f>
        <v>900.13</v>
      </c>
      <c r="BN61" s="23">
        <f>'QTR Raw'!AH23</f>
        <v>564.47</v>
      </c>
      <c r="BO61" s="23">
        <f>'QTR Raw'!AI23</f>
        <v>606.53</v>
      </c>
      <c r="BP61" s="23">
        <f>'QTR Raw'!AJ23</f>
        <v>633.22</v>
      </c>
      <c r="BQ61" s="23">
        <f>'QTR Raw'!AK23</f>
        <v>712</v>
      </c>
      <c r="BR61" s="23">
        <f>'QTR Raw'!AL23</f>
        <v>691.44</v>
      </c>
      <c r="BS61" s="23">
        <f>'QTR Raw'!AM23</f>
        <v>581.6</v>
      </c>
      <c r="BT61" s="23">
        <f>'QTR Raw'!AN23</f>
        <v>866.91</v>
      </c>
      <c r="BU61" s="23">
        <f>'QTR Raw'!AO23</f>
        <v>702.57</v>
      </c>
      <c r="BV61" s="23">
        <f>'QTR Raw'!AP23</f>
        <v>902.55</v>
      </c>
      <c r="BW61" s="23">
        <f>'QTR Raw'!AQ23</f>
        <v>887.36</v>
      </c>
      <c r="BX61" s="23">
        <f>'QTR Raw'!AR23</f>
        <v>1038.51</v>
      </c>
      <c r="BY61" s="23">
        <f>'QTR Raw'!AS23</f>
        <v>2307.65</v>
      </c>
      <c r="BZ61" s="23">
        <f>'QTR Raw'!AT23</f>
        <v>1576.93</v>
      </c>
      <c r="CA61" s="23">
        <f>'QTR Raw'!AU23</f>
        <v>1361</v>
      </c>
      <c r="CB61" s="23">
        <f>'QTR Raw'!AV23</f>
        <v>1723</v>
      </c>
      <c r="CC61" s="23">
        <f>'QTR Raw'!AW23</f>
        <v>1499</v>
      </c>
      <c r="CD61" s="23">
        <f>'QTR Raw'!AX23</f>
        <v>1398</v>
      </c>
      <c r="CE61" s="23">
        <f>'QTR Raw'!AY23</f>
        <v>1510</v>
      </c>
      <c r="CF61" s="23">
        <f>'QTR Raw'!AZ23</f>
        <v>1363</v>
      </c>
      <c r="CG61" s="23">
        <f>'QTR Raw'!BA23</f>
        <v>1409</v>
      </c>
      <c r="CH61" s="23">
        <f>'QTR Raw'!BB23</f>
        <v>1306</v>
      </c>
      <c r="CI61" s="23">
        <f>'QTR Raw'!BC23</f>
        <v>1519</v>
      </c>
      <c r="CJ61" s="23">
        <f>'QTR Raw'!BD23</f>
        <v>1461</v>
      </c>
      <c r="CK61" s="23">
        <f>'QTR Raw'!BE23</f>
        <v>1467</v>
      </c>
      <c r="CL61" s="23">
        <f>'QTR Raw'!BF23</f>
        <v>1633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6580</v>
      </c>
    </row>
    <row r="62" spans="1:110" s="23" customFormat="1" x14ac:dyDescent="0.2">
      <c r="A62" s="23" t="s">
        <v>18</v>
      </c>
      <c r="B62" s="23">
        <f>'Annual Raw'!C25</f>
        <v>491.49</v>
      </c>
      <c r="C62" s="23">
        <f>'Annual Raw'!D25</f>
        <v>468.92</v>
      </c>
      <c r="D62" s="23">
        <f>'Annual Raw'!E25</f>
        <v>353.67</v>
      </c>
      <c r="E62" s="23">
        <f>'Annual Raw'!F25</f>
        <v>227.57</v>
      </c>
      <c r="F62" s="23">
        <f>'Annual Raw'!G25</f>
        <v>236.16</v>
      </c>
      <c r="G62" s="23">
        <f>'Annual Raw'!H25</f>
        <v>309.64</v>
      </c>
      <c r="H62" s="23">
        <f>'Annual Raw'!I25</f>
        <v>465.06</v>
      </c>
      <c r="I62" s="23">
        <f>'Annual Raw'!J25</f>
        <v>912.72</v>
      </c>
      <c r="J62" s="23">
        <f>'Annual Raw'!K25</f>
        <v>2170.6</v>
      </c>
      <c r="K62" s="23">
        <f>'Annual Raw'!L25</f>
        <v>2465.3200000000002</v>
      </c>
      <c r="L62" s="23">
        <f>'Annual Raw'!M25</f>
        <v>2385.27</v>
      </c>
      <c r="M62" s="23">
        <f>'Annual Raw'!N25</f>
        <v>2982.22</v>
      </c>
      <c r="N62" s="23">
        <f>'Annual Raw'!O25</f>
        <v>3560.25</v>
      </c>
      <c r="O62" s="23">
        <f>'Annual Raw'!P25</f>
        <v>4749.4399999999996</v>
      </c>
      <c r="P62" s="23">
        <f>'Annual Raw'!Q25</f>
        <v>4861.49</v>
      </c>
      <c r="Q62" s="23">
        <f>'Annual Raw'!R25</f>
        <v>4889.08</v>
      </c>
      <c r="R62" s="23">
        <f>'Annual Raw'!S25</f>
        <v>4238.01</v>
      </c>
      <c r="S62" s="23">
        <f>'Annual Raw'!T25</f>
        <v>4681.79</v>
      </c>
      <c r="T62" s="23">
        <f>'Annual Raw'!U25</f>
        <v>5758.6</v>
      </c>
      <c r="U62" s="23">
        <f>'Annual Raw'!V25</f>
        <v>7243.33</v>
      </c>
      <c r="V62" s="23">
        <f>'Annual Raw'!W25</f>
        <v>8097.17</v>
      </c>
      <c r="W62" s="23">
        <f>'Annual Raw'!X25</f>
        <v>9311.86</v>
      </c>
      <c r="X62" s="23">
        <f>'Annual Raw'!Y25</f>
        <v>10225.48</v>
      </c>
      <c r="Y62" s="23">
        <f>'Annual Raw'!Z25</f>
        <v>7594</v>
      </c>
      <c r="Z62" s="23">
        <f>'Annual Raw'!AA25</f>
        <v>5083</v>
      </c>
      <c r="AA62" s="23">
        <f>'Annual Raw'!AB25</f>
        <v>2827</v>
      </c>
      <c r="AB62" s="76">
        <f t="shared" si="551"/>
        <v>-922.38523979120578</v>
      </c>
      <c r="AC62" s="76">
        <f t="shared" si="552"/>
        <v>719.23589933600681</v>
      </c>
      <c r="AD62" s="76">
        <f t="shared" si="553"/>
        <v>6184.6850129014229</v>
      </c>
      <c r="AE62" s="76">
        <f t="shared" si="554"/>
        <v>14752.928520355539</v>
      </c>
      <c r="AI62" s="23">
        <f>'QTR Raw'!C25</f>
        <v>804.39</v>
      </c>
      <c r="AJ62" s="23">
        <f>'QTR Raw'!D25</f>
        <v>847.35</v>
      </c>
      <c r="AK62" s="23">
        <f>'QTR Raw'!E25</f>
        <v>934.58</v>
      </c>
      <c r="AL62" s="23">
        <f>'QTR Raw'!F25</f>
        <v>969.13</v>
      </c>
      <c r="AM62" s="23">
        <f>'QTR Raw'!G25</f>
        <v>948.88</v>
      </c>
      <c r="AN62" s="23">
        <f>'QTR Raw'!H25</f>
        <v>1112.52</v>
      </c>
      <c r="AO62" s="23">
        <f>'QTR Raw'!I25</f>
        <v>1004.83</v>
      </c>
      <c r="AP62" s="23">
        <f>'QTR Raw'!J25</f>
        <v>1667.55</v>
      </c>
      <c r="AQ62" s="23">
        <f>'QTR Raw'!K25</f>
        <v>945.46</v>
      </c>
      <c r="AR62" s="23">
        <f>'QTR Raw'!L25</f>
        <v>927.19</v>
      </c>
      <c r="AS62" s="23">
        <f>'QTR Raw'!M25</f>
        <v>1091.92</v>
      </c>
      <c r="AT62" s="23">
        <f>'QTR Raw'!N25</f>
        <v>1894.55</v>
      </c>
      <c r="AU62" s="23">
        <f>'QTR Raw'!O25</f>
        <v>1149.5899999999999</v>
      </c>
      <c r="AV62" s="23">
        <f>'QTR Raw'!P25</f>
        <v>1222.77</v>
      </c>
      <c r="AW62" s="23">
        <f>'QTR Raw'!Q25</f>
        <v>1138.26</v>
      </c>
      <c r="AX62" s="23">
        <f>'QTR Raw'!R25</f>
        <v>1379.35</v>
      </c>
      <c r="AY62" s="23">
        <f>'QTR Raw'!S25</f>
        <v>1178.48</v>
      </c>
      <c r="AZ62" s="23">
        <f>'QTR Raw'!T25</f>
        <v>1024.8499999999999</v>
      </c>
      <c r="BA62" s="23">
        <f>'QTR Raw'!U25</f>
        <v>870.71</v>
      </c>
      <c r="BB62" s="23">
        <f>'QTR Raw'!V25</f>
        <v>1163.97</v>
      </c>
      <c r="BC62" s="23">
        <f>'QTR Raw'!W25</f>
        <v>1108.8499999999999</v>
      </c>
      <c r="BD62" s="23">
        <f>'QTR Raw'!X25</f>
        <v>1147.3399999999999</v>
      </c>
      <c r="BE62" s="23">
        <f>'QTR Raw'!Y25</f>
        <v>1247.3499999999999</v>
      </c>
      <c r="BF62" s="23">
        <f>'QTR Raw'!Z25</f>
        <v>1178.25</v>
      </c>
      <c r="BG62" s="23">
        <f>'QTR Raw'!AA25</f>
        <v>1375.27</v>
      </c>
      <c r="BH62" s="23">
        <f>'QTR Raw'!AB25</f>
        <v>1226.8599999999999</v>
      </c>
      <c r="BI62" s="23">
        <f>'QTR Raw'!AC25</f>
        <v>1568.48</v>
      </c>
      <c r="BJ62" s="23">
        <f>'QTR Raw'!AD25</f>
        <v>1587.99</v>
      </c>
      <c r="BK62" s="23">
        <f>'QTR Raw'!AE25</f>
        <v>1711.57</v>
      </c>
      <c r="BL62" s="23">
        <f>'QTR Raw'!AF25</f>
        <v>1835.36</v>
      </c>
      <c r="BM62" s="23">
        <f>'QTR Raw'!AG25</f>
        <v>1743.59</v>
      </c>
      <c r="BN62" s="23">
        <f>'QTR Raw'!AH25</f>
        <v>1952.81</v>
      </c>
      <c r="BO62" s="23">
        <f>'QTR Raw'!AI25</f>
        <v>1876.81</v>
      </c>
      <c r="BP62" s="23">
        <f>'QTR Raw'!AJ25</f>
        <v>1949.6</v>
      </c>
      <c r="BQ62" s="23">
        <f>'QTR Raw'!AK25</f>
        <v>2125.9299999999998</v>
      </c>
      <c r="BR62" s="23">
        <f>'QTR Raw'!AL25</f>
        <v>2144.83</v>
      </c>
      <c r="BS62" s="23">
        <f>'QTR Raw'!AM25</f>
        <v>2203.3000000000002</v>
      </c>
      <c r="BT62" s="23">
        <f>'QTR Raw'!AN25</f>
        <v>2327.3000000000002</v>
      </c>
      <c r="BU62" s="23">
        <f>'QTR Raw'!AO25</f>
        <v>2400.7399999999998</v>
      </c>
      <c r="BV62" s="23">
        <f>'QTR Raw'!AP25</f>
        <v>2380.52</v>
      </c>
      <c r="BW62" s="23">
        <f>'QTR Raw'!AQ25</f>
        <v>2420.7199999999998</v>
      </c>
      <c r="BX62" s="23">
        <f>'QTR Raw'!AR25</f>
        <v>2487.2600000000002</v>
      </c>
      <c r="BY62" s="23">
        <f>'QTR Raw'!AS25</f>
        <v>2675.83</v>
      </c>
      <c r="BZ62" s="23">
        <f>'QTR Raw'!AT25</f>
        <v>2641.67</v>
      </c>
      <c r="CA62" s="23">
        <f>'QTR Raw'!AU25</f>
        <v>2615</v>
      </c>
      <c r="CB62" s="23">
        <f>'QTR Raw'!AV25</f>
        <v>2652</v>
      </c>
      <c r="CC62" s="23">
        <f>'QTR Raw'!AW25</f>
        <v>2485</v>
      </c>
      <c r="CD62" s="23">
        <f>'QTR Raw'!AX25</f>
        <v>1645</v>
      </c>
      <c r="CE62" s="23">
        <f>'QTR Raw'!AY25</f>
        <v>1471</v>
      </c>
      <c r="CF62" s="23">
        <f>'QTR Raw'!AZ25</f>
        <v>1094</v>
      </c>
      <c r="CG62" s="23">
        <f>'QTR Raw'!BA25</f>
        <v>843</v>
      </c>
      <c r="CH62" s="23">
        <f>'QTR Raw'!BB25</f>
        <v>828</v>
      </c>
      <c r="CI62" s="23">
        <f>'QTR Raw'!BC25</f>
        <v>938</v>
      </c>
      <c r="CJ62" s="23">
        <f>'QTR Raw'!BD25</f>
        <v>686</v>
      </c>
      <c r="CK62" s="23">
        <f>'QTR Raw'!BE25</f>
        <v>682</v>
      </c>
      <c r="CL62" s="23">
        <f>'QTR Raw'!BF25</f>
        <v>767</v>
      </c>
      <c r="CM62" s="24">
        <f t="shared" ref="CM62:DB62" si="555">CM63*CL194</f>
        <v>-216.84</v>
      </c>
      <c r="CN62" s="24">
        <f t="shared" si="555"/>
        <v>-299.16694623411604</v>
      </c>
      <c r="CO62" s="24">
        <f t="shared" si="555"/>
        <v>-274.29718101994382</v>
      </c>
      <c r="CP62" s="24">
        <f t="shared" si="555"/>
        <v>-132.08111253714583</v>
      </c>
      <c r="CQ62" s="24">
        <f t="shared" si="555"/>
        <v>377.63189757995792</v>
      </c>
      <c r="CR62" s="24">
        <f t="shared" si="555"/>
        <v>-551.11947705791897</v>
      </c>
      <c r="CS62" s="24">
        <f t="shared" si="555"/>
        <v>43.675124577335374</v>
      </c>
      <c r="CT62" s="24">
        <f t="shared" si="555"/>
        <v>849.04835423663246</v>
      </c>
      <c r="CU62" s="24">
        <f t="shared" si="555"/>
        <v>1636.9204242508401</v>
      </c>
      <c r="CV62" s="24">
        <f t="shared" si="555"/>
        <v>766.17838374785572</v>
      </c>
      <c r="CW62" s="24">
        <f t="shared" si="555"/>
        <v>1481.1327429294188</v>
      </c>
      <c r="CX62" s="24">
        <f t="shared" si="555"/>
        <v>2300.4534619733081</v>
      </c>
      <c r="CY62" s="24">
        <f t="shared" si="555"/>
        <v>3087.0311685386332</v>
      </c>
      <c r="CZ62" s="24">
        <f t="shared" si="555"/>
        <v>2679.7618567964109</v>
      </c>
      <c r="DA62" s="24">
        <f t="shared" si="555"/>
        <v>3809.77682216118</v>
      </c>
      <c r="DB62" s="24">
        <f t="shared" si="555"/>
        <v>5176.3586728593145</v>
      </c>
      <c r="DE62" s="123"/>
      <c r="DF62" s="23">
        <v>-826.06315652527462</v>
      </c>
    </row>
    <row r="63" spans="1:110" s="46" customFormat="1" x14ac:dyDescent="0.2">
      <c r="A63" s="46" t="s">
        <v>482</v>
      </c>
      <c r="B63" s="46">
        <f t="shared" ref="B63:D63" si="556">+B62/B154</f>
        <v>0.16389118604278929</v>
      </c>
      <c r="C63" s="46">
        <f t="shared" si="556"/>
        <v>0.16626541053997612</v>
      </c>
      <c r="D63" s="46">
        <f t="shared" si="556"/>
        <v>0.19761964629955581</v>
      </c>
      <c r="E63" s="46">
        <f t="shared" ref="E63:AE63" si="557">+E62/E154</f>
        <v>0.13398923705561638</v>
      </c>
      <c r="F63" s="46">
        <f t="shared" si="557"/>
        <v>8.7009063444108761E-2</v>
      </c>
      <c r="G63" s="46">
        <f t="shared" si="557"/>
        <v>9.1632782305557034E-2</v>
      </c>
      <c r="H63" s="46">
        <f t="shared" si="557"/>
        <v>6.369027239485614E-2</v>
      </c>
      <c r="I63" s="46">
        <f t="shared" si="557"/>
        <v>7.8785519388650901E-2</v>
      </c>
      <c r="J63" s="46">
        <f t="shared" si="557"/>
        <v>6.2063513167695289E-2</v>
      </c>
      <c r="K63" s="46">
        <f t="shared" si="557"/>
        <v>6.9840062935717817E-2</v>
      </c>
      <c r="L63" s="46">
        <f t="shared" si="557"/>
        <v>7.2698263211070827E-2</v>
      </c>
      <c r="M63" s="46">
        <f t="shared" si="557"/>
        <v>6.3251023988652136E-2</v>
      </c>
      <c r="N63" s="46">
        <f t="shared" si="557"/>
        <v>6.6279492535796319E-2</v>
      </c>
      <c r="O63" s="46">
        <f t="shared" si="557"/>
        <v>7.8318955026097301E-2</v>
      </c>
      <c r="P63" s="46">
        <f t="shared" si="557"/>
        <v>6.6043529996241024E-2</v>
      </c>
      <c r="Q63" s="46">
        <f t="shared" si="557"/>
        <v>7.0488506625436334E-2</v>
      </c>
      <c r="R63" s="46">
        <f t="shared" si="557"/>
        <v>5.391597219377442E-2</v>
      </c>
      <c r="S63" s="46">
        <f t="shared" si="557"/>
        <v>5.2633673548886248E-2</v>
      </c>
      <c r="T63" s="46">
        <f t="shared" si="557"/>
        <v>5.4325456711282555E-2</v>
      </c>
      <c r="U63" s="46">
        <f t="shared" si="557"/>
        <v>6.0965392626848199E-2</v>
      </c>
      <c r="V63" s="46">
        <f t="shared" si="557"/>
        <v>5.9579847644496857E-2</v>
      </c>
      <c r="W63" s="46">
        <f t="shared" si="557"/>
        <v>6.6667077137373479E-2</v>
      </c>
      <c r="X63" s="46">
        <f t="shared" si="557"/>
        <v>8.1373873472391639E-2</v>
      </c>
      <c r="Y63" s="46">
        <f t="shared" si="557"/>
        <v>7.7095664003411127E-2</v>
      </c>
      <c r="Z63" s="46">
        <f t="shared" si="557"/>
        <v>8.1329301268820306E-2</v>
      </c>
      <c r="AA63" s="46">
        <f t="shared" ref="AA63" si="558">+AA62/AA154</f>
        <v>4.0412848626935227E-2</v>
      </c>
      <c r="AB63" s="110">
        <f t="shared" si="557"/>
        <v>-1.318578531001109E-2</v>
      </c>
      <c r="AC63" s="110">
        <f t="shared" si="557"/>
        <v>1.0281701990422238E-2</v>
      </c>
      <c r="AD63" s="110">
        <f t="shared" si="557"/>
        <v>8.8412005387923653E-2</v>
      </c>
      <c r="AE63" s="110">
        <f t="shared" si="557"/>
        <v>0.21089772447722813</v>
      </c>
      <c r="AI63" s="46" t="e">
        <f t="shared" ref="AI63:BN63" si="559">(AI62-AI61)/AH194</f>
        <v>#DIV/0!</v>
      </c>
      <c r="AJ63" s="46" t="e">
        <f t="shared" si="559"/>
        <v>#DIV/0!</v>
      </c>
      <c r="AK63" s="46">
        <f t="shared" si="559"/>
        <v>4.1396747596603424E-2</v>
      </c>
      <c r="AL63" s="46">
        <f t="shared" si="559"/>
        <v>4.5666996903854014E-2</v>
      </c>
      <c r="AM63" s="46">
        <f t="shared" si="559"/>
        <v>5.0656949563312424E-2</v>
      </c>
      <c r="AN63" s="46">
        <f t="shared" si="559"/>
        <v>5.5839231938284481E-2</v>
      </c>
      <c r="AO63" s="46">
        <f t="shared" si="559"/>
        <v>3.6035806029257406E-2</v>
      </c>
      <c r="AP63" s="46">
        <f t="shared" si="559"/>
        <v>7.9672623746688848E-2</v>
      </c>
      <c r="AQ63" s="46">
        <f t="shared" si="559"/>
        <v>4.6728864610986312E-2</v>
      </c>
      <c r="AR63" s="46">
        <f t="shared" si="559"/>
        <v>6.6097177477896063E-2</v>
      </c>
      <c r="AS63" s="46">
        <f t="shared" si="559"/>
        <v>4.8203031757095963E-2</v>
      </c>
      <c r="AT63" s="46">
        <f t="shared" si="559"/>
        <v>0.13307472115459959</v>
      </c>
      <c r="AU63" s="46">
        <f t="shared" si="559"/>
        <v>4.023917062472717E-2</v>
      </c>
      <c r="AV63" s="46">
        <f t="shared" si="559"/>
        <v>4.9014825140964807E-2</v>
      </c>
      <c r="AW63" s="46">
        <f t="shared" si="559"/>
        <v>3.1151292108640247E-2</v>
      </c>
      <c r="AX63" s="46">
        <f t="shared" si="559"/>
        <v>4.3702394219966613E-2</v>
      </c>
      <c r="AY63" s="46">
        <f t="shared" si="559"/>
        <v>8.1913279799930419E-2</v>
      </c>
      <c r="AZ63" s="46">
        <f t="shared" si="559"/>
        <v>7.5773193315911466E-2</v>
      </c>
      <c r="BA63" s="46">
        <f t="shared" si="559"/>
        <v>2.4605732754383148E-2</v>
      </c>
      <c r="BB63" s="46">
        <f t="shared" si="559"/>
        <v>3.1068209089551126E-2</v>
      </c>
      <c r="BC63" s="46">
        <f t="shared" si="559"/>
        <v>1.384162405878625E-2</v>
      </c>
      <c r="BD63" s="46">
        <f t="shared" si="559"/>
        <v>2.7616680465651213E-2</v>
      </c>
      <c r="BE63" s="46">
        <f t="shared" si="559"/>
        <v>4.1065642950181809E-3</v>
      </c>
      <c r="BF63" s="46">
        <f t="shared" si="559"/>
        <v>-2.5525600937679218E-2</v>
      </c>
      <c r="BG63" s="46">
        <f t="shared" si="559"/>
        <v>2.7295464741556672E-2</v>
      </c>
      <c r="BH63" s="46">
        <f t="shared" si="559"/>
        <v>1.5665138825075475E-2</v>
      </c>
      <c r="BI63" s="46">
        <f t="shared" si="559"/>
        <v>1.206561571110543E-2</v>
      </c>
      <c r="BJ63" s="46">
        <f t="shared" si="559"/>
        <v>8.2010838739111185E-3</v>
      </c>
      <c r="BK63" s="46">
        <f t="shared" si="559"/>
        <v>1.7946217916252213E-2</v>
      </c>
      <c r="BL63" s="46">
        <f t="shared" si="559"/>
        <v>2.228303645439832E-2</v>
      </c>
      <c r="BM63" s="46">
        <f t="shared" si="559"/>
        <v>1.3737831629229365E-2</v>
      </c>
      <c r="BN63" s="46">
        <f t="shared" si="559"/>
        <v>2.3115760385221572E-2</v>
      </c>
      <c r="BO63" s="46">
        <f t="shared" ref="BO63:CL63" si="560">(BO62-BO61)/BN194</f>
        <v>2.30584189695195E-2</v>
      </c>
      <c r="BP63" s="46">
        <f t="shared" si="560"/>
        <v>2.0602494681340067E-2</v>
      </c>
      <c r="BQ63" s="46">
        <f t="shared" si="560"/>
        <v>2.0142368292804188E-2</v>
      </c>
      <c r="BR63" s="46">
        <f t="shared" si="560"/>
        <v>2.1280813694657022E-2</v>
      </c>
      <c r="BS63" s="46">
        <f t="shared" si="560"/>
        <v>2.3147018178195356E-2</v>
      </c>
      <c r="BT63" s="46">
        <f t="shared" si="560"/>
        <v>1.9498076578816775E-2</v>
      </c>
      <c r="BU63" s="46">
        <f t="shared" si="560"/>
        <v>1.8978294379757437E-2</v>
      </c>
      <c r="BV63" s="46">
        <f t="shared" si="560"/>
        <v>1.5875310596921037E-2</v>
      </c>
      <c r="BW63" s="46">
        <f t="shared" si="560"/>
        <v>2.0096822184094257E-2</v>
      </c>
      <c r="BX63" s="46">
        <f t="shared" si="560"/>
        <v>1.8020181561909574E-2</v>
      </c>
      <c r="BY63" s="46">
        <f t="shared" si="560"/>
        <v>4.1851952894102649E-3</v>
      </c>
      <c r="BZ63" s="46">
        <f t="shared" si="560"/>
        <v>1.2244667411233267E-2</v>
      </c>
      <c r="CA63" s="46">
        <f t="shared" si="560"/>
        <v>1.7963917451931478E-2</v>
      </c>
      <c r="CB63" s="46">
        <f t="shared" si="560"/>
        <v>1.401118813441281E-2</v>
      </c>
      <c r="CC63" s="46">
        <f t="shared" si="560"/>
        <v>1.6156753940994421E-2</v>
      </c>
      <c r="CD63" s="46">
        <f t="shared" si="560"/>
        <v>4.5226389355741978E-3</v>
      </c>
      <c r="CE63" s="46">
        <f t="shared" si="560"/>
        <v>-1.0145417653026716E-3</v>
      </c>
      <c r="CF63" s="46">
        <f t="shared" si="560"/>
        <v>-9.4608312121865889E-3</v>
      </c>
      <c r="CG63" s="46">
        <f t="shared" si="560"/>
        <v>-1.2939508938777376E-2</v>
      </c>
      <c r="CH63" s="46">
        <f t="shared" si="560"/>
        <v>-1.2466667920039452E-2</v>
      </c>
      <c r="CI63" s="46">
        <f t="shared" si="560"/>
        <v>0.10498735092157571</v>
      </c>
      <c r="CJ63" s="46">
        <f t="shared" si="560"/>
        <v>3.8804666310827567E-2</v>
      </c>
      <c r="CK63" s="46">
        <f t="shared" si="560"/>
        <v>-6.7818574514038873E-2</v>
      </c>
      <c r="CL63" s="46">
        <f t="shared" si="560"/>
        <v>-7.1097330833881228E-2</v>
      </c>
      <c r="CM63" s="47">
        <v>-0.01</v>
      </c>
      <c r="CN63" s="47">
        <f t="shared" ref="CN63" si="561">+CM63</f>
        <v>-0.01</v>
      </c>
      <c r="CO63" s="47">
        <f t="shared" ref="CO63" si="562">+CN63</f>
        <v>-0.01</v>
      </c>
      <c r="CP63" s="47">
        <f t="shared" ref="CP63" si="563">+CO63</f>
        <v>-0.01</v>
      </c>
      <c r="CQ63" s="47">
        <v>-0.05</v>
      </c>
      <c r="CR63" s="47">
        <f>+CQ63</f>
        <v>-0.05</v>
      </c>
      <c r="CS63" s="47">
        <f t="shared" ref="CS63" si="564">+CR63</f>
        <v>-0.05</v>
      </c>
      <c r="CT63" s="47">
        <f t="shared" ref="CT63" si="565">+CS63</f>
        <v>-0.05</v>
      </c>
      <c r="CU63" s="47">
        <f t="shared" ref="CU63" si="566">+CT63</f>
        <v>-0.05</v>
      </c>
      <c r="CV63" s="47">
        <f t="shared" ref="CV63" si="567">+CU63</f>
        <v>-0.05</v>
      </c>
      <c r="CW63" s="47">
        <f t="shared" ref="CW63" si="568">+CV63</f>
        <v>-0.05</v>
      </c>
      <c r="CX63" s="47">
        <f t="shared" ref="CX63" si="569">+CW63</f>
        <v>-0.05</v>
      </c>
      <c r="CY63" s="47">
        <f t="shared" ref="CY63" si="570">+CX63</f>
        <v>-0.05</v>
      </c>
      <c r="CZ63" s="47">
        <f t="shared" ref="CZ63" si="571">+CY63</f>
        <v>-0.05</v>
      </c>
      <c r="DA63" s="47">
        <f t="shared" ref="DA63" si="572">+CZ63</f>
        <v>-0.05</v>
      </c>
      <c r="DB63" s="47">
        <f t="shared" ref="DB63" si="573">+DA63</f>
        <v>-0.05</v>
      </c>
      <c r="DE63" s="130"/>
      <c r="DF63" s="46">
        <v>-6.7818574514038873E-2</v>
      </c>
    </row>
    <row r="64" spans="1:110" s="26" customFormat="1" x14ac:dyDescent="0.2">
      <c r="A64" s="26" t="s">
        <v>20</v>
      </c>
      <c r="B64" s="26">
        <f>B60+B61-B62</f>
        <v>-500.33999999999907</v>
      </c>
      <c r="C64" s="26">
        <f t="shared" ref="C64:T64" si="574">C60+C61-C62</f>
        <v>-180.14999999999969</v>
      </c>
      <c r="D64" s="26">
        <f>D60+D61-D62</f>
        <v>540.50000000000091</v>
      </c>
      <c r="E64" s="26">
        <f t="shared" si="574"/>
        <v>1441.0900000000004</v>
      </c>
      <c r="F64" s="26">
        <f t="shared" si="574"/>
        <v>1859.7999999999995</v>
      </c>
      <c r="G64" s="26">
        <f t="shared" si="574"/>
        <v>2350.6799999999989</v>
      </c>
      <c r="H64" s="26">
        <f t="shared" si="574"/>
        <v>3087.9999999999991</v>
      </c>
      <c r="I64" s="26">
        <f t="shared" si="574"/>
        <v>2925.5599999999968</v>
      </c>
      <c r="J64" s="26">
        <f t="shared" si="574"/>
        <v>-1789.9599999999998</v>
      </c>
      <c r="K64" s="26">
        <f t="shared" si="574"/>
        <v>3782.240000000003</v>
      </c>
      <c r="L64" s="26">
        <f t="shared" si="574"/>
        <v>10206.160000000005</v>
      </c>
      <c r="M64" s="26">
        <f t="shared" si="574"/>
        <v>14365.409999999998</v>
      </c>
      <c r="N64" s="26">
        <f t="shared" si="574"/>
        <v>14250.039999999997</v>
      </c>
      <c r="O64" s="26">
        <f t="shared" si="574"/>
        <v>19854.350000000013</v>
      </c>
      <c r="P64" s="26">
        <f t="shared" si="574"/>
        <v>21887.270000000062</v>
      </c>
      <c r="Q64" s="26">
        <f t="shared" si="574"/>
        <v>15976.120000000023</v>
      </c>
      <c r="R64" s="26">
        <f t="shared" si="574"/>
        <v>8200.23</v>
      </c>
      <c r="S64" s="26">
        <f t="shared" si="574"/>
        <v>9179.8900000000613</v>
      </c>
      <c r="T64" s="26">
        <f t="shared" si="574"/>
        <v>-1719.5900000000092</v>
      </c>
      <c r="U64" s="26">
        <f t="shared" ref="U64:Z64" si="575">U60+U61-U62</f>
        <v>-7708.5400000000009</v>
      </c>
      <c r="V64" s="26">
        <f t="shared" si="575"/>
        <v>3286.7400000000034</v>
      </c>
      <c r="W64" s="26">
        <f t="shared" si="575"/>
        <v>-6373.8299999999954</v>
      </c>
      <c r="X64" s="26">
        <f t="shared" si="575"/>
        <v>1467.0199999999604</v>
      </c>
      <c r="Y64" s="26">
        <f t="shared" si="575"/>
        <v>28668</v>
      </c>
      <c r="Z64" s="26">
        <f t="shared" si="575"/>
        <v>34043</v>
      </c>
      <c r="AA64" s="26">
        <f t="shared" ref="AA64" si="576">AA60+AA61-AA62</f>
        <v>2073</v>
      </c>
      <c r="AB64" s="27">
        <f t="shared" ref="AB64:AD64" si="577">AB60+AB61-AB62</f>
        <v>19146.10687602219</v>
      </c>
      <c r="AC64" s="27">
        <f t="shared" si="577"/>
        <v>24662.448925618435</v>
      </c>
      <c r="AD64" s="27">
        <f t="shared" si="577"/>
        <v>28207.041514544439</v>
      </c>
      <c r="AE64" s="27">
        <f t="shared" ref="AE64" si="578">AE60+AE61-AE62</f>
        <v>65049.439826110938</v>
      </c>
      <c r="AI64" s="26">
        <f>AI60+AI61-AI62</f>
        <v>3623.2200000000034</v>
      </c>
      <c r="AJ64" s="26">
        <f t="shared" ref="AJ64" si="579">AJ60+AJ61-AJ62</f>
        <v>3098.7000000000062</v>
      </c>
      <c r="AK64" s="26">
        <f t="shared" ref="AK64:AM64" si="580">AK60+AK61-AK62</f>
        <v>2841.3800000000028</v>
      </c>
      <c r="AL64" s="26">
        <f t="shared" si="580"/>
        <v>4676.6100000000033</v>
      </c>
      <c r="AM64" s="26">
        <f t="shared" si="580"/>
        <v>3112.2200000000043</v>
      </c>
      <c r="AN64" s="26">
        <f t="shared" ref="AN64:AO64" si="581">AN60+AN61-AN62</f>
        <v>5029.5899999999965</v>
      </c>
      <c r="AO64" s="26">
        <f t="shared" si="581"/>
        <v>6250.9499999999935</v>
      </c>
      <c r="AP64" s="26">
        <f t="shared" ref="AP64:CD64" si="582">AP60+AP61-AP62</f>
        <v>5461.5899999999938</v>
      </c>
      <c r="AQ64" s="26">
        <f t="shared" si="582"/>
        <v>7434.430000000003</v>
      </c>
      <c r="AR64" s="26">
        <f t="shared" si="582"/>
        <v>5644.33</v>
      </c>
      <c r="AS64" s="26">
        <f t="shared" si="582"/>
        <v>5876.3499999999894</v>
      </c>
      <c r="AT64" s="26">
        <f t="shared" si="582"/>
        <v>2932.1599999999953</v>
      </c>
      <c r="AU64" s="26">
        <f t="shared" si="582"/>
        <v>6339.7500000000118</v>
      </c>
      <c r="AV64" s="26">
        <f t="shared" si="582"/>
        <v>1191.0999999999963</v>
      </c>
      <c r="AW64" s="26">
        <f t="shared" si="582"/>
        <v>3647.050000000002</v>
      </c>
      <c r="AX64" s="26">
        <f t="shared" si="582"/>
        <v>5328.7099999999973</v>
      </c>
      <c r="AY64" s="26">
        <f t="shared" si="582"/>
        <v>2060.8699999999949</v>
      </c>
      <c r="AZ64" s="26">
        <f t="shared" si="582"/>
        <v>1010.2800000000038</v>
      </c>
      <c r="BA64" s="26">
        <f t="shared" si="582"/>
        <v>-117.23000000000673</v>
      </c>
      <c r="BB64" s="26">
        <f t="shared" si="582"/>
        <v>5246.3099999999986</v>
      </c>
      <c r="BC64" s="26">
        <f t="shared" si="582"/>
        <v>116.79000000000133</v>
      </c>
      <c r="BD64" s="26">
        <f t="shared" si="582"/>
        <v>3081.3700000000044</v>
      </c>
      <c r="BE64" s="26">
        <f t="shared" si="582"/>
        <v>2033.7500000000086</v>
      </c>
      <c r="BF64" s="26">
        <f t="shared" si="582"/>
        <v>3947.9799999999941</v>
      </c>
      <c r="BG64" s="26">
        <f t="shared" si="582"/>
        <v>-2584.2299999999896</v>
      </c>
      <c r="BH64" s="26">
        <f t="shared" si="582"/>
        <v>-293.15000000001191</v>
      </c>
      <c r="BI64" s="26">
        <f t="shared" si="582"/>
        <v>-1214.3699999999976</v>
      </c>
      <c r="BJ64" s="26">
        <f t="shared" si="582"/>
        <v>2372.1600000000062</v>
      </c>
      <c r="BK64" s="26">
        <f t="shared" si="582"/>
        <v>-3129.3599999999942</v>
      </c>
      <c r="BL64" s="26">
        <f t="shared" si="582"/>
        <v>582.1399999999951</v>
      </c>
      <c r="BM64" s="26">
        <f t="shared" si="582"/>
        <v>1350.979999999998</v>
      </c>
      <c r="BN64" s="26">
        <f t="shared" si="582"/>
        <v>-6512.2999999999975</v>
      </c>
      <c r="BO64" s="26">
        <f t="shared" si="582"/>
        <v>-6186.9500000000007</v>
      </c>
      <c r="BP64" s="26">
        <f t="shared" si="582"/>
        <v>-819.54999999999723</v>
      </c>
      <c r="BQ64" s="26">
        <f t="shared" si="582"/>
        <v>4590.0199999999895</v>
      </c>
      <c r="BR64" s="26">
        <f t="shared" si="582"/>
        <v>5703.2199999999812</v>
      </c>
      <c r="BS64" s="26">
        <f t="shared" si="582"/>
        <v>-2581.1600000000021</v>
      </c>
      <c r="BT64" s="26">
        <f t="shared" si="582"/>
        <v>-3467.0999999999976</v>
      </c>
      <c r="BU64" s="26">
        <f t="shared" si="582"/>
        <v>-698.27999999999201</v>
      </c>
      <c r="BV64" s="26">
        <f t="shared" si="582"/>
        <v>372.70999999999776</v>
      </c>
      <c r="BW64" s="26">
        <f t="shared" si="582"/>
        <v>-4961.6700000000037</v>
      </c>
      <c r="BX64" s="26">
        <f t="shared" si="582"/>
        <v>-1773.7799999999954</v>
      </c>
      <c r="BY64" s="26">
        <f t="shared" si="582"/>
        <v>3203.0100000000166</v>
      </c>
      <c r="BZ64" s="26">
        <f t="shared" si="582"/>
        <v>4999.4599999999946</v>
      </c>
      <c r="CA64" s="26">
        <f t="shared" si="582"/>
        <v>5330</v>
      </c>
      <c r="CB64" s="26">
        <f t="shared" si="582"/>
        <v>6110</v>
      </c>
      <c r="CC64" s="26">
        <f t="shared" si="582"/>
        <v>7582</v>
      </c>
      <c r="CD64" s="26">
        <f t="shared" si="582"/>
        <v>9295</v>
      </c>
      <c r="CE64" s="26">
        <f t="shared" ref="CE64:CF64" si="583">CE60+CE61-CE62</f>
        <v>8722</v>
      </c>
      <c r="CF64" s="26">
        <f t="shared" si="583"/>
        <v>4716</v>
      </c>
      <c r="CG64" s="26">
        <f t="shared" ref="CG64:CH64" si="584">CG60+CG61-CG62</f>
        <v>6183</v>
      </c>
      <c r="CH64" s="26">
        <f t="shared" si="584"/>
        <v>10148</v>
      </c>
      <c r="CI64" s="26">
        <f t="shared" ref="CI64:CJ64" si="585">CI60+CI61-CI62</f>
        <v>5485</v>
      </c>
      <c r="CJ64" s="26">
        <f t="shared" si="585"/>
        <v>-5500</v>
      </c>
      <c r="CK64" s="26">
        <f t="shared" ref="CK64:CL64" si="586">CK60+CK61-CK62</f>
        <v>-3305</v>
      </c>
      <c r="CL64" s="26">
        <f t="shared" si="586"/>
        <v>7033</v>
      </c>
      <c r="CM64" s="27">
        <f t="shared" ref="CM64:DB64" si="587">CM60+CM61-CM62</f>
        <v>4962.4098923897718</v>
      </c>
      <c r="CN64" s="27">
        <f t="shared" si="587"/>
        <v>1348.3602993114882</v>
      </c>
      <c r="CO64" s="27">
        <f t="shared" si="587"/>
        <v>4511.4586081054285</v>
      </c>
      <c r="CP64" s="27">
        <f t="shared" si="587"/>
        <v>8323.8780762155093</v>
      </c>
      <c r="CQ64" s="27">
        <f t="shared" si="587"/>
        <v>3911.3505543948468</v>
      </c>
      <c r="CR64" s="27">
        <f t="shared" si="587"/>
        <v>5539.8136549162973</v>
      </c>
      <c r="CS64" s="27">
        <f t="shared" si="587"/>
        <v>7129.0516507810134</v>
      </c>
      <c r="CT64" s="27">
        <f t="shared" si="587"/>
        <v>8082.2330655262977</v>
      </c>
      <c r="CU64" s="27">
        <f t="shared" si="587"/>
        <v>4529.1196119930419</v>
      </c>
      <c r="CV64" s="27">
        <f t="shared" si="587"/>
        <v>6970.1375306514874</v>
      </c>
      <c r="CW64" s="27">
        <f t="shared" si="587"/>
        <v>7930.0277038419745</v>
      </c>
      <c r="CX64" s="27">
        <f t="shared" si="587"/>
        <v>8777.7566680579239</v>
      </c>
      <c r="CY64" s="27">
        <f t="shared" si="587"/>
        <v>10411.651113753087</v>
      </c>
      <c r="CZ64" s="27">
        <f t="shared" si="587"/>
        <v>14506.292343784457</v>
      </c>
      <c r="DA64" s="27">
        <f t="shared" si="587"/>
        <v>18060.235346928057</v>
      </c>
      <c r="DB64" s="27">
        <f t="shared" si="587"/>
        <v>22071.26102164539</v>
      </c>
      <c r="DE64" s="121"/>
      <c r="DF64" s="26">
        <v>6875.9167856539207</v>
      </c>
    </row>
    <row r="65" spans="1:110" s="23" customFormat="1" x14ac:dyDescent="0.2">
      <c r="A65" s="23" t="s">
        <v>21</v>
      </c>
      <c r="B65" s="23">
        <f>'Annual Raw'!C30</f>
        <v>0</v>
      </c>
      <c r="C65" s="23">
        <f>'Annual Raw'!D30</f>
        <v>-67.400000000000006</v>
      </c>
      <c r="D65" s="23">
        <f>'Annual Raw'!E30</f>
        <v>226.4</v>
      </c>
      <c r="E65" s="23">
        <f>'Annual Raw'!F30</f>
        <v>530.77</v>
      </c>
      <c r="F65" s="23">
        <f>'Annual Raw'!G30</f>
        <v>490.62</v>
      </c>
      <c r="G65" s="23">
        <f>'Annual Raw'!H30</f>
        <v>640</v>
      </c>
      <c r="H65" s="23">
        <f>'Annual Raw'!I30</f>
        <v>883.21</v>
      </c>
      <c r="I65" s="23">
        <f>'Annual Raw'!J30</f>
        <v>851.54</v>
      </c>
      <c r="J65" s="23">
        <f>'Annual Raw'!K30</f>
        <v>335.75</v>
      </c>
      <c r="K65" s="23">
        <f>'Annual Raw'!L30</f>
        <v>1005.75</v>
      </c>
      <c r="L65" s="23">
        <f>'Annual Raw'!M30</f>
        <v>1216.3800000000001</v>
      </c>
      <c r="M65" s="23">
        <f>'Annual Raw'!N30</f>
        <v>-40.04</v>
      </c>
      <c r="N65" s="23">
        <f>'Annual Raw'!O30</f>
        <v>3776.66</v>
      </c>
      <c r="O65" s="23">
        <f>'Annual Raw'!P30</f>
        <v>4764.79</v>
      </c>
      <c r="P65" s="23">
        <f>'Annual Raw'!Q30</f>
        <v>7642.91</v>
      </c>
      <c r="Q65" s="23">
        <f>'Annual Raw'!R30</f>
        <v>3025.05</v>
      </c>
      <c r="R65" s="23">
        <f>'Annual Raw'!S30</f>
        <v>3251.23</v>
      </c>
      <c r="S65" s="23">
        <f>'Annual Raw'!T30</f>
        <v>4341.93</v>
      </c>
      <c r="T65" s="23">
        <f>'Annual Raw'!U30</f>
        <v>-2437.4499999999998</v>
      </c>
      <c r="U65" s="23">
        <f>'Annual Raw'!V30</f>
        <v>395.25</v>
      </c>
      <c r="V65" s="23">
        <f>'Annual Raw'!W30</f>
        <v>2541.86</v>
      </c>
      <c r="W65" s="23">
        <f>'Annual Raw'!X30</f>
        <v>4231.29</v>
      </c>
      <c r="X65" s="23">
        <f>'Annual Raw'!Y30</f>
        <v>704.06</v>
      </c>
      <c r="Y65" s="23">
        <f>'Annual Raw'!Z30</f>
        <v>-4024</v>
      </c>
      <c r="Z65" s="23">
        <f>'Annual Raw'!AA30</f>
        <v>10502</v>
      </c>
      <c r="AA65" s="23">
        <f>'Annual Raw'!AB30</f>
        <v>-246</v>
      </c>
      <c r="AB65" s="24">
        <f>+SUM(CM65:CP65)</f>
        <v>4291.8765485403474</v>
      </c>
      <c r="AC65" s="24">
        <f>+SUM(CQ65:CT65)</f>
        <v>5696.9750480192197</v>
      </c>
      <c r="AD65" s="24">
        <f>+SUM(CU65:CX65)</f>
        <v>6524.2432713072694</v>
      </c>
      <c r="AE65" s="24">
        <f>+SUM(CY65:DB65)</f>
        <v>15047.527901659763</v>
      </c>
      <c r="AI65" s="23">
        <f>'QTR Raw'!C29</f>
        <v>868.82</v>
      </c>
      <c r="AJ65" s="23">
        <f>'QTR Raw'!D29</f>
        <v>987.64</v>
      </c>
      <c r="AK65" s="23">
        <f>'QTR Raw'!E29</f>
        <v>1031.8399999999999</v>
      </c>
      <c r="AL65" s="23">
        <f>'QTR Raw'!F29</f>
        <v>884.83</v>
      </c>
      <c r="AM65" s="23">
        <f>'QTR Raw'!G29</f>
        <v>1165.54</v>
      </c>
      <c r="AN65" s="23">
        <f>'QTR Raw'!H29</f>
        <v>1194.02</v>
      </c>
      <c r="AO65" s="23">
        <f>'QTR Raw'!I29</f>
        <v>1308.3</v>
      </c>
      <c r="AP65" s="23">
        <f>'QTR Raw'!J29</f>
        <v>1096.93</v>
      </c>
      <c r="AQ65" s="23">
        <f>'QTR Raw'!K29</f>
        <v>2115.0500000000002</v>
      </c>
      <c r="AR65" s="23">
        <f>'QTR Raw'!L29</f>
        <v>2363.91</v>
      </c>
      <c r="AS65" s="23">
        <f>'QTR Raw'!M29</f>
        <v>2140.37</v>
      </c>
      <c r="AT65" s="23">
        <f>'QTR Raw'!N29</f>
        <v>1023.58</v>
      </c>
      <c r="AU65" s="23">
        <f>'QTR Raw'!O29</f>
        <v>1648.54</v>
      </c>
      <c r="AV65" s="23">
        <f>'QTR Raw'!P29</f>
        <v>-429.11</v>
      </c>
      <c r="AW65" s="23">
        <f>'QTR Raw'!Q29</f>
        <v>668.98</v>
      </c>
      <c r="AX65" s="23">
        <f>'QTR Raw'!R29</f>
        <v>1136.6400000000001</v>
      </c>
      <c r="AY65" s="23">
        <f>'QTR Raw'!S29</f>
        <v>720.03</v>
      </c>
      <c r="AZ65" s="23">
        <f>'QTR Raw'!T29</f>
        <v>424.63</v>
      </c>
      <c r="BA65" s="23">
        <f>'QTR Raw'!U29</f>
        <v>866.95</v>
      </c>
      <c r="BB65" s="23">
        <f>'QTR Raw'!V29</f>
        <v>1239.6199999999999</v>
      </c>
      <c r="BC65" s="23">
        <f>'QTR Raw'!W29</f>
        <v>1207.44</v>
      </c>
      <c r="BD65" s="23">
        <f>'QTR Raw'!X29</f>
        <v>1089.78</v>
      </c>
      <c r="BE65" s="23">
        <f>'QTR Raw'!Y29</f>
        <v>1067.5999999999999</v>
      </c>
      <c r="BF65" s="23">
        <f>'QTR Raw'!Z29</f>
        <v>977.11</v>
      </c>
      <c r="BG65" s="23">
        <f>'QTR Raw'!AA29</f>
        <v>-415.63</v>
      </c>
      <c r="BH65" s="23">
        <f>'QTR Raw'!AB29</f>
        <v>271.89999999999998</v>
      </c>
      <c r="BI65" s="23">
        <f>'QTR Raw'!AC29</f>
        <v>-2405.1799999999998</v>
      </c>
      <c r="BJ65" s="23">
        <f>'QTR Raw'!AD29</f>
        <v>111.46</v>
      </c>
      <c r="BK65" s="23">
        <f>'QTR Raw'!AE29</f>
        <v>196.07</v>
      </c>
      <c r="BL65" s="23">
        <f>'QTR Raw'!AF29</f>
        <v>445.47</v>
      </c>
      <c r="BM65" s="23">
        <f>'QTR Raw'!AG29</f>
        <v>-604.59</v>
      </c>
      <c r="BN65" s="23">
        <f>'QTR Raw'!AH29</f>
        <v>358.3</v>
      </c>
      <c r="BO65" s="23">
        <f>'QTR Raw'!AI29</f>
        <v>2200.4899999999998</v>
      </c>
      <c r="BP65" s="23">
        <f>'QTR Raw'!AJ29</f>
        <v>-471.39</v>
      </c>
      <c r="BQ65" s="23">
        <f>'QTR Raw'!AK29</f>
        <v>945.18</v>
      </c>
      <c r="BR65" s="23">
        <f>'QTR Raw'!AL29</f>
        <v>-132.41999999999999</v>
      </c>
      <c r="BS65" s="23">
        <f>'QTR Raw'!AM29</f>
        <v>1741.96</v>
      </c>
      <c r="BT65" s="23">
        <f>'QTR Raw'!AN29</f>
        <v>1005.06</v>
      </c>
      <c r="BU65" s="23">
        <f>'QTR Raw'!AO29</f>
        <v>726.05</v>
      </c>
      <c r="BV65" s="23">
        <f>'QTR Raw'!AP29</f>
        <v>758.22</v>
      </c>
      <c r="BW65" s="23">
        <f>'QTR Raw'!AQ29</f>
        <v>1518.96</v>
      </c>
      <c r="BX65" s="23">
        <f>'QTR Raw'!AR29</f>
        <v>-457.08</v>
      </c>
      <c r="BY65" s="23">
        <f>'QTR Raw'!AS29</f>
        <v>262.83</v>
      </c>
      <c r="BZ65" s="23">
        <f>'QTR Raw'!AT29</f>
        <v>-620.65</v>
      </c>
      <c r="CA65" s="23">
        <f>'QTR Raw'!AU29</f>
        <v>1563</v>
      </c>
      <c r="CB65" s="23">
        <f>'QTR Raw'!AV29</f>
        <v>2203</v>
      </c>
      <c r="CC65" s="23">
        <f>'QTR Raw'!AW29</f>
        <v>542</v>
      </c>
      <c r="CD65" s="23">
        <f>'QTR Raw'!AX29</f>
        <v>-8219</v>
      </c>
      <c r="CE65" s="23">
        <f>'QTR Raw'!AY29</f>
        <v>3178</v>
      </c>
      <c r="CF65" s="23">
        <f>'QTR Raw'!AZ29</f>
        <v>1752</v>
      </c>
      <c r="CG65" s="23">
        <f>'QTR Raw'!BA29</f>
        <v>1942</v>
      </c>
      <c r="CH65" s="23">
        <f>'QTR Raw'!BB29</f>
        <v>2647</v>
      </c>
      <c r="CI65" s="23">
        <f>'QTR Raw'!BC29</f>
        <v>1558</v>
      </c>
      <c r="CJ65" s="23">
        <f>'QTR Raw'!BD29</f>
        <v>-1702</v>
      </c>
      <c r="CK65" s="23">
        <f>'QTR Raw'!BE29</f>
        <v>-1250</v>
      </c>
      <c r="CL65" s="23">
        <f>'QTR Raw'!BF29</f>
        <v>1399</v>
      </c>
      <c r="CM65" s="24">
        <f t="shared" ref="CM65:DB65" si="588">+CM64*CM66</f>
        <v>956.05311794821364</v>
      </c>
      <c r="CN65" s="24">
        <f t="shared" si="588"/>
        <v>323.35290928522681</v>
      </c>
      <c r="CO65" s="24">
        <f t="shared" si="588"/>
        <v>1048.4688363464259</v>
      </c>
      <c r="CP65" s="24">
        <f t="shared" si="588"/>
        <v>1964.0016849604813</v>
      </c>
      <c r="CQ65" s="24">
        <f t="shared" si="588"/>
        <v>880.85589701169772</v>
      </c>
      <c r="CR65" s="24">
        <f t="shared" si="588"/>
        <v>1292.6687207529856</v>
      </c>
      <c r="CS65" s="24">
        <f t="shared" si="588"/>
        <v>1651.9720381825016</v>
      </c>
      <c r="CT65" s="24">
        <f t="shared" si="588"/>
        <v>1871.4783920720347</v>
      </c>
      <c r="CU65" s="24">
        <f t="shared" si="588"/>
        <v>1043.764120018863</v>
      </c>
      <c r="CV65" s="24">
        <f t="shared" si="588"/>
        <v>1615.4625356533747</v>
      </c>
      <c r="CW65" s="24">
        <f t="shared" si="588"/>
        <v>1834.8180325778264</v>
      </c>
      <c r="CX65" s="24">
        <f t="shared" si="588"/>
        <v>2030.198583057205</v>
      </c>
      <c r="CY65" s="24">
        <f t="shared" si="588"/>
        <v>2407.4090245425728</v>
      </c>
      <c r="CZ65" s="24">
        <f t="shared" si="588"/>
        <v>3356.9616691410079</v>
      </c>
      <c r="DA65" s="24">
        <f t="shared" si="588"/>
        <v>4177.7919250989034</v>
      </c>
      <c r="DB65" s="24">
        <f t="shared" si="588"/>
        <v>5105.3652828772792</v>
      </c>
      <c r="DE65" s="123"/>
      <c r="DF65" s="23">
        <v>2115.1530336045075</v>
      </c>
    </row>
    <row r="66" spans="1:110" s="90" customFormat="1" x14ac:dyDescent="0.2">
      <c r="A66" s="90" t="s">
        <v>106</v>
      </c>
      <c r="B66" s="90">
        <f t="shared" ref="B66:E66" si="589">B65/B64</f>
        <v>0</v>
      </c>
      <c r="C66" s="90">
        <f t="shared" si="589"/>
        <v>0.37413266722176031</v>
      </c>
      <c r="D66" s="90">
        <f t="shared" si="589"/>
        <v>0.41887141535615102</v>
      </c>
      <c r="E66" s="90">
        <f t="shared" si="589"/>
        <v>0.36831148644428857</v>
      </c>
      <c r="F66" s="90">
        <f t="shared" ref="F66:T66" si="590">F65/F64</f>
        <v>0.26380255941499092</v>
      </c>
      <c r="G66" s="90">
        <f t="shared" si="590"/>
        <v>0.27226164343934534</v>
      </c>
      <c r="H66" s="90">
        <f t="shared" si="590"/>
        <v>0.28601360103626955</v>
      </c>
      <c r="I66" s="90">
        <f t="shared" si="590"/>
        <v>0.29106906028247614</v>
      </c>
      <c r="J66" s="90">
        <f t="shared" si="590"/>
        <v>-0.18757402400053635</v>
      </c>
      <c r="K66" s="90">
        <f t="shared" si="590"/>
        <v>0.26591384999365436</v>
      </c>
      <c r="L66" s="90">
        <f t="shared" si="590"/>
        <v>0.11918096522100373</v>
      </c>
      <c r="M66" s="90">
        <f t="shared" si="590"/>
        <v>-2.78725076416197E-3</v>
      </c>
      <c r="N66" s="90">
        <f t="shared" si="590"/>
        <v>0.26502802799150044</v>
      </c>
      <c r="O66" s="90">
        <f t="shared" si="590"/>
        <v>0.23998720683376676</v>
      </c>
      <c r="P66" s="90">
        <f t="shared" si="590"/>
        <v>0.34919430335532836</v>
      </c>
      <c r="Q66" s="90">
        <f t="shared" si="590"/>
        <v>0.18934822722913924</v>
      </c>
      <c r="R66" s="90">
        <f t="shared" si="590"/>
        <v>0.39648034262453619</v>
      </c>
      <c r="S66" s="90">
        <f t="shared" si="590"/>
        <v>0.47298279173279539</v>
      </c>
      <c r="T66" s="90">
        <f t="shared" si="590"/>
        <v>1.4174599759244859</v>
      </c>
      <c r="U66" s="90">
        <f t="shared" ref="U66:Z66" si="591">U65/U64</f>
        <v>-5.1274300970092904E-2</v>
      </c>
      <c r="V66" s="90">
        <f t="shared" si="591"/>
        <v>0.77336813985894759</v>
      </c>
      <c r="W66" s="90">
        <f t="shared" si="591"/>
        <v>-0.66385360136683957</v>
      </c>
      <c r="X66" s="90">
        <f t="shared" si="591"/>
        <v>0.47992529072542905</v>
      </c>
      <c r="Y66" s="90">
        <f t="shared" si="591"/>
        <v>-0.14036556439235384</v>
      </c>
      <c r="Z66" s="90">
        <f t="shared" si="591"/>
        <v>0.30849220103986136</v>
      </c>
      <c r="AA66" s="90">
        <f t="shared" ref="AA66" si="592">AA65/AA64</f>
        <v>-0.11866859623733719</v>
      </c>
      <c r="AB66" s="91">
        <f t="shared" ref="AA66:AD66" si="593">AB65/AB64</f>
        <v>0.22416445162098828</v>
      </c>
      <c r="AC66" s="91">
        <f t="shared" si="593"/>
        <v>0.23099794611643021</v>
      </c>
      <c r="AD66" s="91">
        <f t="shared" si="593"/>
        <v>0.23129838937355993</v>
      </c>
      <c r="AE66" s="91">
        <f t="shared" ref="AE66" si="594">AE65/AE64</f>
        <v>0.23132448091612412</v>
      </c>
      <c r="AI66" s="90">
        <f t="shared" ref="AI66" si="595">AI65/AI64</f>
        <v>0.23979222901176281</v>
      </c>
      <c r="AJ66" s="90">
        <f t="shared" ref="AJ66" si="596">AJ65/AJ64</f>
        <v>0.31872720818407657</v>
      </c>
      <c r="AK66" s="90">
        <f t="shared" ref="AK66:AM66" si="597">AK65/AK64</f>
        <v>0.36314748467294022</v>
      </c>
      <c r="AL66" s="90">
        <f t="shared" si="597"/>
        <v>0.18920329041763145</v>
      </c>
      <c r="AM66" s="90">
        <f t="shared" si="597"/>
        <v>0.37450437308416445</v>
      </c>
      <c r="AN66" s="90">
        <f t="shared" ref="AN66:AO66" si="598">AN65/AN64</f>
        <v>0.23739907229018684</v>
      </c>
      <c r="AO66" s="90">
        <f t="shared" si="598"/>
        <v>0.20929618697957933</v>
      </c>
      <c r="AP66" s="90">
        <f t="shared" ref="AP66:CD66" si="599">AP65/AP64</f>
        <v>0.20084444273554061</v>
      </c>
      <c r="AQ66" s="90">
        <f t="shared" si="599"/>
        <v>0.28449390202073316</v>
      </c>
      <c r="AR66" s="90">
        <f t="shared" si="599"/>
        <v>0.41881144440527041</v>
      </c>
      <c r="AS66" s="90">
        <f t="shared" si="599"/>
        <v>0.36423460141074032</v>
      </c>
      <c r="AT66" s="90">
        <f t="shared" si="599"/>
        <v>0.34908736221761488</v>
      </c>
      <c r="AU66" s="90">
        <f t="shared" si="599"/>
        <v>0.26003233565992301</v>
      </c>
      <c r="AV66" s="90">
        <f t="shared" si="599"/>
        <v>-0.36026362186214539</v>
      </c>
      <c r="AW66" s="90">
        <f t="shared" si="599"/>
        <v>0.18343044378333165</v>
      </c>
      <c r="AX66" s="90">
        <f t="shared" si="599"/>
        <v>0.21330490869272314</v>
      </c>
      <c r="AY66" s="90">
        <f t="shared" si="599"/>
        <v>0.34938157186042873</v>
      </c>
      <c r="AZ66" s="90">
        <f t="shared" si="599"/>
        <v>0.42030922120600067</v>
      </c>
      <c r="BA66" s="90">
        <f t="shared" si="599"/>
        <v>-7.3952913076853219</v>
      </c>
      <c r="BB66" s="90">
        <f t="shared" si="599"/>
        <v>0.23628416925419965</v>
      </c>
      <c r="BC66" s="90">
        <f t="shared" si="599"/>
        <v>10.338556383251873</v>
      </c>
      <c r="BD66" s="90">
        <f t="shared" si="599"/>
        <v>0.35366736224471529</v>
      </c>
      <c r="BE66" s="90">
        <f t="shared" si="599"/>
        <v>0.5249416103257506</v>
      </c>
      <c r="BF66" s="90">
        <f t="shared" si="599"/>
        <v>0.24749618792395137</v>
      </c>
      <c r="BG66" s="90">
        <f t="shared" si="599"/>
        <v>0.16083320757053424</v>
      </c>
      <c r="BH66" s="90">
        <f t="shared" si="599"/>
        <v>-0.9275115128773288</v>
      </c>
      <c r="BI66" s="90">
        <f t="shared" si="599"/>
        <v>1.9805989937169104</v>
      </c>
      <c r="BJ66" s="90">
        <f t="shared" si="599"/>
        <v>4.6986712532038184E-2</v>
      </c>
      <c r="BK66" s="90">
        <f t="shared" si="599"/>
        <v>-6.2654983766648881E-2</v>
      </c>
      <c r="BL66" s="90">
        <f t="shared" si="599"/>
        <v>0.76522829559900329</v>
      </c>
      <c r="BM66" s="90">
        <f t="shared" si="599"/>
        <v>-0.44751957838013956</v>
      </c>
      <c r="BN66" s="90">
        <f t="shared" si="599"/>
        <v>-5.5018964114061104E-2</v>
      </c>
      <c r="BO66" s="90">
        <f t="shared" si="599"/>
        <v>-0.35566636226250409</v>
      </c>
      <c r="BP66" s="90">
        <f t="shared" si="599"/>
        <v>0.57518150204380647</v>
      </c>
      <c r="BQ66" s="90">
        <f t="shared" si="599"/>
        <v>0.20592067136962411</v>
      </c>
      <c r="BR66" s="90">
        <f t="shared" si="599"/>
        <v>-2.3218462552733441E-2</v>
      </c>
      <c r="BS66" s="90">
        <f t="shared" si="599"/>
        <v>-0.67487486246493766</v>
      </c>
      <c r="BT66" s="90">
        <f t="shared" si="599"/>
        <v>-0.28988491823137513</v>
      </c>
      <c r="BU66" s="90">
        <f t="shared" si="599"/>
        <v>-1.0397691470470416</v>
      </c>
      <c r="BV66" s="90">
        <f t="shared" si="599"/>
        <v>2.0343430549220698</v>
      </c>
      <c r="BW66" s="90">
        <f t="shared" si="599"/>
        <v>-0.30613886050462824</v>
      </c>
      <c r="BX66" s="90">
        <f t="shared" si="599"/>
        <v>0.25768697358184284</v>
      </c>
      <c r="BY66" s="90">
        <f t="shared" si="599"/>
        <v>8.2057189955697496E-2</v>
      </c>
      <c r="BZ66" s="90">
        <f t="shared" si="599"/>
        <v>-0.12414340748800884</v>
      </c>
      <c r="CA66" s="90">
        <f t="shared" si="599"/>
        <v>0.29324577861163226</v>
      </c>
      <c r="CB66" s="90">
        <f t="shared" si="599"/>
        <v>0.36055646481178394</v>
      </c>
      <c r="CC66" s="90">
        <f t="shared" si="599"/>
        <v>7.1485096280664726E-2</v>
      </c>
      <c r="CD66" s="90">
        <f t="shared" si="599"/>
        <v>-0.88423883808499193</v>
      </c>
      <c r="CE66" s="90">
        <f t="shared" ref="CE66:CF66" si="600">CE65/CE64</f>
        <v>0.36436597110754415</v>
      </c>
      <c r="CF66" s="90">
        <f t="shared" si="600"/>
        <v>0.37150127226463103</v>
      </c>
      <c r="CG66" s="90">
        <f t="shared" ref="CG66:CH66" si="601">CG65/CG64</f>
        <v>0.3140870127769691</v>
      </c>
      <c r="CH66" s="90">
        <f t="shared" si="601"/>
        <v>0.26083957430035476</v>
      </c>
      <c r="CI66" s="90">
        <f t="shared" ref="CI66:CJ66" si="602">CI65/CI64</f>
        <v>0.28404740200546946</v>
      </c>
      <c r="CJ66" s="90">
        <f t="shared" si="602"/>
        <v>0.30945454545454548</v>
      </c>
      <c r="CK66" s="90">
        <f t="shared" ref="CK66:CL66" si="603">CK65/CK64</f>
        <v>0.37821482602118001</v>
      </c>
      <c r="CL66" s="90">
        <f t="shared" si="603"/>
        <v>0.19891938006540594</v>
      </c>
      <c r="CM66" s="91">
        <f>AVERAGE(CI66:CL66)-10%</f>
        <v>0.19265903838665019</v>
      </c>
      <c r="CN66" s="91">
        <f>AVERAGE(CJ66:CM66)-3%</f>
        <v>0.23981194748194543</v>
      </c>
      <c r="CO66" s="91">
        <f>AVERAGE(CK66:CN66)-2%</f>
        <v>0.23240129798879541</v>
      </c>
      <c r="CP66" s="91">
        <f>AVERAGE(CL66:CO66)+2%</f>
        <v>0.23594791598069922</v>
      </c>
      <c r="CQ66" s="91">
        <f>AVERAGE(CM66:CP66)</f>
        <v>0.22520504995952256</v>
      </c>
      <c r="CR66" s="91">
        <f t="shared" ref="CR66:CT66" si="604">AVERAGE(CN66:CQ66)</f>
        <v>0.23334155285274066</v>
      </c>
      <c r="CS66" s="91">
        <f t="shared" si="604"/>
        <v>0.23172395419543945</v>
      </c>
      <c r="CT66" s="91">
        <f t="shared" si="604"/>
        <v>0.2315546182471005</v>
      </c>
      <c r="CU66" s="91">
        <f t="shared" ref="CU66:DB66" si="605">AVERAGE(CQ66:CT66)</f>
        <v>0.23045629381370081</v>
      </c>
      <c r="CV66" s="91">
        <f t="shared" si="605"/>
        <v>0.23176910477724535</v>
      </c>
      <c r="CW66" s="91">
        <f t="shared" si="605"/>
        <v>0.23137599275837153</v>
      </c>
      <c r="CX66" s="91">
        <f t="shared" si="605"/>
        <v>0.23128900239910455</v>
      </c>
      <c r="CY66" s="91">
        <f t="shared" si="605"/>
        <v>0.23122259843710555</v>
      </c>
      <c r="CZ66" s="91">
        <f t="shared" si="605"/>
        <v>0.23141417459295674</v>
      </c>
      <c r="DA66" s="91">
        <f t="shared" si="605"/>
        <v>0.2313254420468846</v>
      </c>
      <c r="DB66" s="91">
        <f t="shared" si="605"/>
        <v>0.23131280436901286</v>
      </c>
      <c r="DE66" s="127"/>
      <c r="DF66" s="90">
        <v>0.3076176020654604</v>
      </c>
    </row>
    <row r="67" spans="1:110" s="26" customFormat="1" x14ac:dyDescent="0.2">
      <c r="A67" s="26" t="s">
        <v>22</v>
      </c>
      <c r="B67" s="26">
        <f t="shared" ref="B67:E67" si="606">B64-B65</f>
        <v>-500.33999999999907</v>
      </c>
      <c r="C67" s="26">
        <f t="shared" si="606"/>
        <v>-112.74999999999969</v>
      </c>
      <c r="D67" s="26">
        <f t="shared" si="606"/>
        <v>314.10000000000093</v>
      </c>
      <c r="E67" s="26">
        <f t="shared" si="606"/>
        <v>910.32000000000039</v>
      </c>
      <c r="F67" s="26">
        <f t="shared" ref="F67:T67" si="607">F64-F65</f>
        <v>1369.1799999999994</v>
      </c>
      <c r="G67" s="26">
        <f t="shared" si="607"/>
        <v>1710.6799999999989</v>
      </c>
      <c r="H67" s="26">
        <f t="shared" si="607"/>
        <v>2204.7899999999991</v>
      </c>
      <c r="I67" s="26">
        <f t="shared" si="607"/>
        <v>2074.0199999999968</v>
      </c>
      <c r="J67" s="26">
        <f t="shared" si="607"/>
        <v>-2125.71</v>
      </c>
      <c r="K67" s="26">
        <f t="shared" si="607"/>
        <v>2776.490000000003</v>
      </c>
      <c r="L67" s="26">
        <f t="shared" si="607"/>
        <v>8989.7800000000061</v>
      </c>
      <c r="M67" s="26">
        <f t="shared" si="607"/>
        <v>14405.449999999999</v>
      </c>
      <c r="N67" s="26">
        <f t="shared" si="607"/>
        <v>10473.379999999997</v>
      </c>
      <c r="O67" s="26">
        <f t="shared" si="607"/>
        <v>15089.560000000012</v>
      </c>
      <c r="P67" s="26">
        <f t="shared" si="607"/>
        <v>14244.360000000062</v>
      </c>
      <c r="Q67" s="26">
        <f t="shared" si="607"/>
        <v>12951.070000000022</v>
      </c>
      <c r="R67" s="26">
        <f t="shared" si="607"/>
        <v>4949</v>
      </c>
      <c r="S67" s="26">
        <f t="shared" si="607"/>
        <v>4837.960000000061</v>
      </c>
      <c r="T67" s="26">
        <f t="shared" si="607"/>
        <v>717.85999999999058</v>
      </c>
      <c r="U67" s="26">
        <f t="shared" ref="U67:Z67" si="608">U64-U65</f>
        <v>-8103.7900000000009</v>
      </c>
      <c r="V67" s="26">
        <f t="shared" si="608"/>
        <v>744.88000000000329</v>
      </c>
      <c r="W67" s="26">
        <f t="shared" si="608"/>
        <v>-10605.119999999995</v>
      </c>
      <c r="X67" s="26">
        <f t="shared" si="608"/>
        <v>762.95999999996047</v>
      </c>
      <c r="Y67" s="26">
        <f t="shared" si="608"/>
        <v>32692</v>
      </c>
      <c r="Z67" s="26">
        <f t="shared" si="608"/>
        <v>23541</v>
      </c>
      <c r="AA67" s="26">
        <f t="shared" ref="AA67" si="609">AA64-AA65</f>
        <v>2319</v>
      </c>
      <c r="AB67" s="27">
        <f t="shared" ref="AA67:AD67" si="610">AB64-AB65</f>
        <v>14854.230327481842</v>
      </c>
      <c r="AC67" s="27">
        <f t="shared" si="610"/>
        <v>18965.473877599215</v>
      </c>
      <c r="AD67" s="27">
        <f t="shared" si="610"/>
        <v>21682.798243237168</v>
      </c>
      <c r="AE67" s="27">
        <f t="shared" ref="AE67" si="611">AE64-AE65</f>
        <v>50001.911924451175</v>
      </c>
      <c r="AI67" s="26">
        <f>AI64-AI65</f>
        <v>2754.4000000000033</v>
      </c>
      <c r="AJ67" s="26">
        <f t="shared" ref="AJ67" si="612">AJ64-AJ65</f>
        <v>2111.0600000000063</v>
      </c>
      <c r="AK67" s="26">
        <f t="shared" ref="AK67:AM67" si="613">AK64-AK65</f>
        <v>1809.5400000000029</v>
      </c>
      <c r="AL67" s="26">
        <f t="shared" si="613"/>
        <v>3791.7800000000034</v>
      </c>
      <c r="AM67" s="26">
        <f t="shared" si="613"/>
        <v>1946.6800000000044</v>
      </c>
      <c r="AN67" s="26">
        <f t="shared" ref="AN67:AO67" si="614">AN64-AN65</f>
        <v>3835.5699999999965</v>
      </c>
      <c r="AO67" s="26">
        <f t="shared" si="614"/>
        <v>4942.6499999999933</v>
      </c>
      <c r="AP67" s="26">
        <f t="shared" ref="AP67:CD67" si="615">AP64-AP65</f>
        <v>4364.6599999999935</v>
      </c>
      <c r="AQ67" s="26">
        <f t="shared" si="615"/>
        <v>5319.3800000000028</v>
      </c>
      <c r="AR67" s="26">
        <f t="shared" si="615"/>
        <v>3280.42</v>
      </c>
      <c r="AS67" s="26">
        <f t="shared" si="615"/>
        <v>3735.9799999999896</v>
      </c>
      <c r="AT67" s="26">
        <f t="shared" si="615"/>
        <v>1908.5799999999954</v>
      </c>
      <c r="AU67" s="26">
        <f t="shared" si="615"/>
        <v>4691.2100000000119</v>
      </c>
      <c r="AV67" s="26">
        <f t="shared" si="615"/>
        <v>1620.2099999999964</v>
      </c>
      <c r="AW67" s="26">
        <f t="shared" si="615"/>
        <v>2978.070000000002</v>
      </c>
      <c r="AX67" s="26">
        <f t="shared" si="615"/>
        <v>4192.069999999997</v>
      </c>
      <c r="AY67" s="26">
        <f t="shared" si="615"/>
        <v>1340.8399999999949</v>
      </c>
      <c r="AZ67" s="26">
        <f t="shared" si="615"/>
        <v>585.65000000000384</v>
      </c>
      <c r="BA67" s="26">
        <f t="shared" si="615"/>
        <v>-984.18000000000677</v>
      </c>
      <c r="BB67" s="26">
        <f t="shared" si="615"/>
        <v>4006.6899999999987</v>
      </c>
      <c r="BC67" s="26">
        <f t="shared" si="615"/>
        <v>-1090.6499999999987</v>
      </c>
      <c r="BD67" s="26">
        <f t="shared" si="615"/>
        <v>1991.5900000000045</v>
      </c>
      <c r="BE67" s="26">
        <f t="shared" si="615"/>
        <v>966.15000000000873</v>
      </c>
      <c r="BF67" s="26">
        <f t="shared" si="615"/>
        <v>2970.869999999994</v>
      </c>
      <c r="BG67" s="26">
        <f t="shared" si="615"/>
        <v>-2168.5999999999894</v>
      </c>
      <c r="BH67" s="26">
        <f t="shared" si="615"/>
        <v>-565.05000000001189</v>
      </c>
      <c r="BI67" s="26">
        <f t="shared" si="615"/>
        <v>1190.8100000000022</v>
      </c>
      <c r="BJ67" s="26">
        <f t="shared" si="615"/>
        <v>2260.7000000000062</v>
      </c>
      <c r="BK67" s="26">
        <f t="shared" si="615"/>
        <v>-3325.4299999999944</v>
      </c>
      <c r="BL67" s="26">
        <f t="shared" si="615"/>
        <v>136.66999999999507</v>
      </c>
      <c r="BM67" s="26">
        <f t="shared" si="615"/>
        <v>1955.5699999999979</v>
      </c>
      <c r="BN67" s="26">
        <f t="shared" si="615"/>
        <v>-6870.5999999999976</v>
      </c>
      <c r="BO67" s="26">
        <f t="shared" si="615"/>
        <v>-8387.44</v>
      </c>
      <c r="BP67" s="26">
        <f t="shared" si="615"/>
        <v>-348.15999999999724</v>
      </c>
      <c r="BQ67" s="26">
        <f t="shared" si="615"/>
        <v>3644.8399999999897</v>
      </c>
      <c r="BR67" s="26">
        <f t="shared" si="615"/>
        <v>5835.6399999999812</v>
      </c>
      <c r="BS67" s="26">
        <f t="shared" si="615"/>
        <v>-4323.1200000000026</v>
      </c>
      <c r="BT67" s="26">
        <f t="shared" si="615"/>
        <v>-4472.159999999998</v>
      </c>
      <c r="BU67" s="26">
        <f t="shared" si="615"/>
        <v>-1424.329999999992</v>
      </c>
      <c r="BV67" s="26">
        <f t="shared" si="615"/>
        <v>-385.51000000000226</v>
      </c>
      <c r="BW67" s="26">
        <f t="shared" si="615"/>
        <v>-6480.6300000000037</v>
      </c>
      <c r="BX67" s="26">
        <f t="shared" si="615"/>
        <v>-1316.6999999999955</v>
      </c>
      <c r="BY67" s="26">
        <f t="shared" si="615"/>
        <v>2940.1800000000167</v>
      </c>
      <c r="BZ67" s="26">
        <f t="shared" si="615"/>
        <v>5620.1099999999942</v>
      </c>
      <c r="CA67" s="26">
        <f t="shared" si="615"/>
        <v>3767</v>
      </c>
      <c r="CB67" s="26">
        <f t="shared" si="615"/>
        <v>3907</v>
      </c>
      <c r="CC67" s="26">
        <f t="shared" si="615"/>
        <v>7040</v>
      </c>
      <c r="CD67" s="26">
        <f t="shared" si="615"/>
        <v>17514</v>
      </c>
      <c r="CE67" s="26">
        <f t="shared" ref="CE67:CF67" si="616">CE64-CE65</f>
        <v>5544</v>
      </c>
      <c r="CF67" s="26">
        <f t="shared" si="616"/>
        <v>2964</v>
      </c>
      <c r="CG67" s="26">
        <f t="shared" ref="CG67:CH67" si="617">CG64-CG65</f>
        <v>4241</v>
      </c>
      <c r="CH67" s="26">
        <f t="shared" si="617"/>
        <v>7501</v>
      </c>
      <c r="CI67" s="26">
        <f t="shared" ref="CI67:CJ67" si="618">CI64-CI65</f>
        <v>3927</v>
      </c>
      <c r="CJ67" s="26">
        <f t="shared" si="618"/>
        <v>-3798</v>
      </c>
      <c r="CK67" s="26">
        <f t="shared" ref="CK67:CL67" si="619">CK64-CK65</f>
        <v>-2055</v>
      </c>
      <c r="CL67" s="26">
        <f t="shared" si="619"/>
        <v>5634</v>
      </c>
      <c r="CM67" s="27">
        <f t="shared" ref="CM67:DB67" si="620">CM64-CM65</f>
        <v>4006.3567744415582</v>
      </c>
      <c r="CN67" s="27">
        <f t="shared" si="620"/>
        <v>1025.0073900262614</v>
      </c>
      <c r="CO67" s="27">
        <f t="shared" si="620"/>
        <v>3462.9897717590029</v>
      </c>
      <c r="CP67" s="27">
        <f t="shared" si="620"/>
        <v>6359.8763912550276</v>
      </c>
      <c r="CQ67" s="27">
        <f t="shared" si="620"/>
        <v>3030.4946573831489</v>
      </c>
      <c r="CR67" s="27">
        <f t="shared" si="620"/>
        <v>4247.1449341633115</v>
      </c>
      <c r="CS67" s="27">
        <f t="shared" si="620"/>
        <v>5477.0796125985116</v>
      </c>
      <c r="CT67" s="27">
        <f t="shared" si="620"/>
        <v>6210.754673454263</v>
      </c>
      <c r="CU67" s="27">
        <f t="shared" si="620"/>
        <v>3485.3554919741791</v>
      </c>
      <c r="CV67" s="27">
        <f t="shared" si="620"/>
        <v>5354.6749949981131</v>
      </c>
      <c r="CW67" s="27">
        <f t="shared" si="620"/>
        <v>6095.2096712641478</v>
      </c>
      <c r="CX67" s="27">
        <f t="shared" si="620"/>
        <v>6747.5580850007191</v>
      </c>
      <c r="CY67" s="27">
        <f t="shared" si="620"/>
        <v>8004.2420892105147</v>
      </c>
      <c r="CZ67" s="27">
        <f t="shared" si="620"/>
        <v>11149.330674643448</v>
      </c>
      <c r="DA67" s="27">
        <f t="shared" si="620"/>
        <v>13882.443421829154</v>
      </c>
      <c r="DB67" s="27">
        <f t="shared" si="620"/>
        <v>16965.895738768111</v>
      </c>
      <c r="DE67" s="121"/>
      <c r="DF67" s="26">
        <v>4760.7637520494136</v>
      </c>
    </row>
    <row r="68" spans="1:110" s="45" customFormat="1" x14ac:dyDescent="0.2">
      <c r="A68" s="45" t="s">
        <v>107</v>
      </c>
      <c r="B68" s="45">
        <f t="shared" ref="B68:E68" si="621">+B67/B36</f>
        <v>-7.3735883647210038E-2</v>
      </c>
      <c r="C68" s="45">
        <f t="shared" si="621"/>
        <v>-1.4250829771152489E-2</v>
      </c>
      <c r="D68" s="45">
        <f t="shared" si="621"/>
        <v>3.2689329603357069E-2</v>
      </c>
      <c r="E68" s="45">
        <f t="shared" si="621"/>
        <v>6.5374384547768311E-2</v>
      </c>
      <c r="F68" s="45">
        <f t="shared" ref="F68:AE68" si="622">+F67/F36</f>
        <v>7.0096309599628079E-2</v>
      </c>
      <c r="G68" s="45">
        <f t="shared" si="622"/>
        <v>7.1969692188923129E-2</v>
      </c>
      <c r="H68" s="45">
        <f t="shared" si="622"/>
        <v>6.8130662645390125E-2</v>
      </c>
      <c r="I68" s="45">
        <f t="shared" si="622"/>
        <v>5.8160850497489119E-2</v>
      </c>
      <c r="J68" s="45">
        <f t="shared" si="622"/>
        <v>-2.998986328484593E-2</v>
      </c>
      <c r="K68" s="45">
        <f t="shared" si="622"/>
        <v>3.0009862812333681E-2</v>
      </c>
      <c r="L68" s="45">
        <f t="shared" si="622"/>
        <v>7.360953989882088E-2</v>
      </c>
      <c r="M68" s="45">
        <f t="shared" si="622"/>
        <v>8.6960818266984485E-2</v>
      </c>
      <c r="N68" s="45">
        <f t="shared" si="622"/>
        <v>5.5475558931863289E-2</v>
      </c>
      <c r="O68" s="45">
        <f t="shared" si="622"/>
        <v>6.4808327112153855E-2</v>
      </c>
      <c r="P68" s="45">
        <f t="shared" si="622"/>
        <v>5.4128344774706377E-2</v>
      </c>
      <c r="Q68" s="45">
        <f t="shared" si="622"/>
        <v>4.7431894159803416E-2</v>
      </c>
      <c r="R68" s="45">
        <f t="shared" si="622"/>
        <v>1.8350528162610076E-2</v>
      </c>
      <c r="S68" s="45">
        <f t="shared" si="622"/>
        <v>1.6593901680422754E-2</v>
      </c>
      <c r="T68" s="45">
        <f t="shared" si="622"/>
        <v>2.3775048155517502E-3</v>
      </c>
      <c r="U68" s="45">
        <f t="shared" si="622"/>
        <v>-3.1040920109808953E-2</v>
      </c>
      <c r="V68" s="45">
        <f t="shared" si="622"/>
        <v>2.9819681958888379E-3</v>
      </c>
      <c r="W68" s="45">
        <f t="shared" si="622"/>
        <v>-3.8085768107449978E-2</v>
      </c>
      <c r="X68" s="45">
        <f t="shared" si="622"/>
        <v>2.2052972282295058E-3</v>
      </c>
      <c r="Y68" s="45">
        <f t="shared" si="622"/>
        <v>7.5324412003244121E-2</v>
      </c>
      <c r="Z68" s="45">
        <f t="shared" ref="Z68:AA68" si="623">+Z67/Z36</f>
        <v>5.3539385255688604E-2</v>
      </c>
      <c r="AA68" s="45">
        <f t="shared" si="623"/>
        <v>6.9103825592552641E-3</v>
      </c>
      <c r="AB68" s="48">
        <f t="shared" si="622"/>
        <v>3.6418347876626581E-2</v>
      </c>
      <c r="AC68" s="48">
        <f t="shared" si="622"/>
        <v>4.2201216330040717E-2</v>
      </c>
      <c r="AD68" s="48">
        <f t="shared" si="622"/>
        <v>4.4524501245132297E-2</v>
      </c>
      <c r="AE68" s="48">
        <f t="shared" si="622"/>
        <v>8.7242560442084491E-2</v>
      </c>
      <c r="AI68" s="45">
        <f t="shared" ref="AI68:BN68" si="624">+AI67/AI36</f>
        <v>6.3577342700666062E-2</v>
      </c>
      <c r="AJ68" s="45">
        <f t="shared" si="624"/>
        <v>4.8638707846115424E-2</v>
      </c>
      <c r="AK68" s="45">
        <f t="shared" si="624"/>
        <v>3.9261436986732394E-2</v>
      </c>
      <c r="AL68" s="45">
        <f t="shared" si="624"/>
        <v>6.7708132447076796E-2</v>
      </c>
      <c r="AM68" s="45">
        <f t="shared" si="624"/>
        <v>4.1598864187833061E-2</v>
      </c>
      <c r="AN68" s="45">
        <f t="shared" si="624"/>
        <v>6.744835340568836E-2</v>
      </c>
      <c r="AO68" s="45">
        <f t="shared" si="624"/>
        <v>7.7406360331058854E-2</v>
      </c>
      <c r="AP68" s="45">
        <f t="shared" si="624"/>
        <v>6.6822582862629834E-2</v>
      </c>
      <c r="AQ68" s="45">
        <f t="shared" si="624"/>
        <v>8.2237898372721205E-2</v>
      </c>
      <c r="AR68" s="45">
        <f t="shared" si="624"/>
        <v>5.4164341310543186E-2</v>
      </c>
      <c r="AS68" s="45">
        <f t="shared" si="624"/>
        <v>5.321003048626323E-2</v>
      </c>
      <c r="AT68" s="45">
        <f t="shared" si="624"/>
        <v>2.8159401053915584E-2</v>
      </c>
      <c r="AU68" s="45">
        <f t="shared" si="624"/>
        <v>7.7667830997332349E-2</v>
      </c>
      <c r="AV68" s="45">
        <f t="shared" si="624"/>
        <v>2.6334588290136334E-2</v>
      </c>
      <c r="AW68" s="45">
        <f t="shared" si="624"/>
        <v>4.2187021237081977E-2</v>
      </c>
      <c r="AX68" s="45">
        <f t="shared" si="624"/>
        <v>5.3589161057284181E-2</v>
      </c>
      <c r="AY68" s="45">
        <f t="shared" si="624"/>
        <v>2.1084432077069021E-2</v>
      </c>
      <c r="AZ68" s="45">
        <f t="shared" si="624"/>
        <v>9.3827867797952758E-3</v>
      </c>
      <c r="BA68" s="45">
        <f t="shared" si="624"/>
        <v>-1.5744688339383268E-2</v>
      </c>
      <c r="BB68" s="45">
        <f t="shared" si="624"/>
        <v>5.1888575587896925E-2</v>
      </c>
      <c r="BC68" s="45">
        <f t="shared" si="624"/>
        <v>-1.8645702923254355E-2</v>
      </c>
      <c r="BD68" s="45">
        <f t="shared" si="624"/>
        <v>2.8300335766213904E-2</v>
      </c>
      <c r="BE68" s="45">
        <f t="shared" si="624"/>
        <v>1.3168919142713908E-2</v>
      </c>
      <c r="BF68" s="45">
        <f t="shared" si="624"/>
        <v>3.3035739206175654E-2</v>
      </c>
      <c r="BG68" s="45">
        <f t="shared" si="624"/>
        <v>-3.3010730542414879E-2</v>
      </c>
      <c r="BH68" s="45">
        <f t="shared" si="624"/>
        <v>-7.9048745817259097E-3</v>
      </c>
      <c r="BI68" s="45">
        <f t="shared" si="624"/>
        <v>1.5481966416844184E-2</v>
      </c>
      <c r="BJ68" s="45">
        <f t="shared" si="624"/>
        <v>2.6029142461398772E-2</v>
      </c>
      <c r="BK68" s="45">
        <f t="shared" si="624"/>
        <v>-5.4222391653211917E-2</v>
      </c>
      <c r="BL68" s="45">
        <f t="shared" si="624"/>
        <v>2.0924438540833902E-3</v>
      </c>
      <c r="BM68" s="45">
        <f t="shared" si="624"/>
        <v>2.7208589119235693E-2</v>
      </c>
      <c r="BN68" s="45">
        <f t="shared" si="624"/>
        <v>-0.11298370315409134</v>
      </c>
      <c r="BO68" s="45">
        <f t="shared" ref="BO68:CT68" si="625">+BO67/BO36</f>
        <v>-0.26186036927649531</v>
      </c>
      <c r="BP68" s="45">
        <f t="shared" si="625"/>
        <v>-6.4518293000442942E-3</v>
      </c>
      <c r="BQ68" s="45">
        <f t="shared" si="625"/>
        <v>4.7784335174695006E-2</v>
      </c>
      <c r="BR68" s="45">
        <f t="shared" si="625"/>
        <v>6.5380318794651143E-2</v>
      </c>
      <c r="BS68" s="45">
        <f t="shared" si="625"/>
        <v>-6.5115505645597163E-2</v>
      </c>
      <c r="BT68" s="45">
        <f t="shared" si="625"/>
        <v>-7.2782452374930764E-2</v>
      </c>
      <c r="BU68" s="45">
        <f t="shared" si="625"/>
        <v>-1.9634266925841321E-2</v>
      </c>
      <c r="BV68" s="45">
        <f t="shared" si="625"/>
        <v>-4.942769851245107E-3</v>
      </c>
      <c r="BW68" s="45">
        <f t="shared" si="625"/>
        <v>-9.1062443653564751E-2</v>
      </c>
      <c r="BX68" s="45">
        <f t="shared" si="625"/>
        <v>-1.6669738885068251E-2</v>
      </c>
      <c r="BY68" s="45">
        <f t="shared" si="625"/>
        <v>3.3226656679691879E-2</v>
      </c>
      <c r="BZ68" s="45">
        <f t="shared" si="625"/>
        <v>5.2894819392668248E-2</v>
      </c>
      <c r="CA68" s="45">
        <f t="shared" si="625"/>
        <v>3.696979213692661E-2</v>
      </c>
      <c r="CB68" s="45">
        <f t="shared" si="625"/>
        <v>3.7163865346383967E-2</v>
      </c>
      <c r="CC68" s="45">
        <f t="shared" si="625"/>
        <v>6.3617140481827553E-2</v>
      </c>
      <c r="CD68" s="45">
        <f t="shared" si="625"/>
        <v>0.14696281875928272</v>
      </c>
      <c r="CE68" s="45">
        <f t="shared" si="625"/>
        <v>5.1630687850397664E-2</v>
      </c>
      <c r="CF68" s="45">
        <f t="shared" si="625"/>
        <v>3.5247110307758171E-2</v>
      </c>
      <c r="CG68" s="45">
        <f t="shared" si="625"/>
        <v>4.4861691437033904E-2</v>
      </c>
      <c r="CH68" s="45">
        <f t="shared" si="625"/>
        <v>7.6062707877017924E-2</v>
      </c>
      <c r="CI68" s="45">
        <f t="shared" ref="CI68:CJ68" si="626">+CI67/CI36</f>
        <v>3.7433155080213901E-2</v>
      </c>
      <c r="CJ68" s="45">
        <f t="shared" si="626"/>
        <v>-5.2758793132188696E-2</v>
      </c>
      <c r="CK68" s="45">
        <f t="shared" ref="CK68:CL68" si="627">+CK67/CK36</f>
        <v>-2.9337863689575423E-2</v>
      </c>
      <c r="CL68" s="45">
        <f t="shared" si="627"/>
        <v>5.4082592585481981E-2</v>
      </c>
      <c r="CM68" s="48">
        <f t="shared" si="625"/>
        <v>4.512147977803823E-2</v>
      </c>
      <c r="CN68" s="48">
        <f t="shared" si="625"/>
        <v>1.1323313922383425E-2</v>
      </c>
      <c r="CO68" s="48">
        <f t="shared" si="625"/>
        <v>3.3065327137972687E-2</v>
      </c>
      <c r="CP68" s="48">
        <f t="shared" si="625"/>
        <v>5.1358250595048047E-2</v>
      </c>
      <c r="CQ68" s="48">
        <f t="shared" si="625"/>
        <v>3.2024259042740116E-2</v>
      </c>
      <c r="CR68" s="48">
        <f t="shared" si="625"/>
        <v>4.0571210035231953E-2</v>
      </c>
      <c r="CS68" s="48">
        <f t="shared" si="625"/>
        <v>4.6126136695939714E-2</v>
      </c>
      <c r="CT68" s="48">
        <f t="shared" si="625"/>
        <v>4.7284161032961548E-2</v>
      </c>
      <c r="CU68" s="48">
        <f t="shared" ref="CU68:DB68" si="628">+CU67/CU36</f>
        <v>3.3801599367048123E-2</v>
      </c>
      <c r="CV68" s="48">
        <f t="shared" si="628"/>
        <v>4.6594371612848413E-2</v>
      </c>
      <c r="CW68" s="48">
        <f t="shared" si="628"/>
        <v>4.7418356629386905E-2</v>
      </c>
      <c r="CX68" s="48">
        <f t="shared" si="628"/>
        <v>4.8055626400247083E-2</v>
      </c>
      <c r="CY68" s="48">
        <f t="shared" si="628"/>
        <v>6.7509764228819352E-2</v>
      </c>
      <c r="CZ68" s="48">
        <f t="shared" si="628"/>
        <v>8.3358157350383585E-2</v>
      </c>
      <c r="DA68" s="48">
        <f t="shared" si="628"/>
        <v>9.1557913795351345E-2</v>
      </c>
      <c r="DB68" s="48">
        <f t="shared" si="628"/>
        <v>0.10027384532952191</v>
      </c>
      <c r="DE68" s="129"/>
      <c r="DF68" s="45">
        <v>4.6248442432927202E-2</v>
      </c>
    </row>
    <row r="69" spans="1:110" s="39" customFormat="1" x14ac:dyDescent="0.2">
      <c r="A69" s="39" t="s">
        <v>451</v>
      </c>
      <c r="C69" s="39">
        <f t="shared" ref="C69:E69" si="629">+IF(B67&lt;0,1-C67/B67,C67/B67-1)</f>
        <v>0.7746532357996565</v>
      </c>
      <c r="D69" s="39">
        <f t="shared" si="629"/>
        <v>3.7858093126385968</v>
      </c>
      <c r="E69" s="39">
        <f t="shared" si="629"/>
        <v>1.8981852913084931</v>
      </c>
      <c r="F69" s="39">
        <f t="shared" ref="F69:AE69" si="630">+IF(E67&lt;0,1-F67/E67,F67/E67-1)</f>
        <v>0.50406450478952314</v>
      </c>
      <c r="G69" s="39">
        <f t="shared" si="630"/>
        <v>0.24941936049314162</v>
      </c>
      <c r="H69" s="39">
        <f t="shared" si="630"/>
        <v>0.28883835667687729</v>
      </c>
      <c r="I69" s="39">
        <f t="shared" si="630"/>
        <v>-5.931177118909392E-2</v>
      </c>
      <c r="J69" s="39">
        <f t="shared" si="630"/>
        <v>-2.0249226140538683</v>
      </c>
      <c r="K69" s="39">
        <f t="shared" si="630"/>
        <v>2.3061471226084476</v>
      </c>
      <c r="L69" s="39">
        <f t="shared" si="630"/>
        <v>2.2378218542116111</v>
      </c>
      <c r="M69" s="39">
        <f t="shared" si="630"/>
        <v>0.60242519839195063</v>
      </c>
      <c r="N69" s="39">
        <f t="shared" si="630"/>
        <v>-0.2729571099826803</v>
      </c>
      <c r="O69" s="39">
        <f t="shared" si="630"/>
        <v>0.44075360580825063</v>
      </c>
      <c r="P69" s="39">
        <f t="shared" si="630"/>
        <v>-5.6012236274612937E-2</v>
      </c>
      <c r="Q69" s="39">
        <f t="shared" si="630"/>
        <v>-9.0793127946782848E-2</v>
      </c>
      <c r="R69" s="39">
        <f t="shared" si="630"/>
        <v>-0.61786941156213415</v>
      </c>
      <c r="S69" s="39">
        <f t="shared" si="630"/>
        <v>-2.2436855930478727E-2</v>
      </c>
      <c r="T69" s="39">
        <f t="shared" si="630"/>
        <v>-0.85161927754673838</v>
      </c>
      <c r="U69" s="39">
        <f t="shared" si="630"/>
        <v>-12.288816760928464</v>
      </c>
      <c r="V69" s="39">
        <f t="shared" si="630"/>
        <v>1.0919174855222067</v>
      </c>
      <c r="W69" s="39">
        <f t="shared" si="630"/>
        <v>-15.237353667704795</v>
      </c>
      <c r="X69" s="39">
        <f t="shared" si="630"/>
        <v>1.0719426088530786</v>
      </c>
      <c r="Y69" s="39">
        <f t="shared" si="630"/>
        <v>41.848904267591607</v>
      </c>
      <c r="Z69" s="39">
        <f t="shared" ref="Z69:AA69" si="631">+IF(Y67&lt;0,1-Z67/Y67,Z67/Y67-1)</f>
        <v>-0.27991557567600633</v>
      </c>
      <c r="AA69" s="39">
        <f t="shared" si="631"/>
        <v>-0.90149101567478018</v>
      </c>
      <c r="AB69" s="40">
        <f t="shared" si="630"/>
        <v>5.4054464542828127</v>
      </c>
      <c r="AC69" s="40">
        <f t="shared" si="630"/>
        <v>0.27677257316463932</v>
      </c>
      <c r="AD69" s="40">
        <f t="shared" si="630"/>
        <v>0.1432774305126896</v>
      </c>
      <c r="AE69" s="40">
        <f t="shared" si="630"/>
        <v>1.3060636068984635</v>
      </c>
      <c r="AM69" s="39">
        <f>+IF(AI67&lt;0,1-AM67/AI67,AM67/AI67-1)</f>
        <v>-0.29324716816729524</v>
      </c>
      <c r="AN69" s="39">
        <f t="shared" ref="AN69" si="632">+IF(AJ67&lt;0,1-AN67/AJ67,AN67/AJ67-1)</f>
        <v>0.81689293530263707</v>
      </c>
      <c r="AO69" s="39">
        <f t="shared" ref="AO69" si="633">+IF(AK67&lt;0,1-AO67/AK67,AO67/AK67-1)</f>
        <v>1.7314400344838941</v>
      </c>
      <c r="AP69" s="39">
        <f t="shared" ref="AP69" si="634">+IF(AL67&lt;0,1-AP67/AL67,AP67/AL67-1)</f>
        <v>0.15108471483049901</v>
      </c>
      <c r="AQ69" s="39">
        <f t="shared" ref="AQ69" si="635">+IF(AM67&lt;0,1-AQ67/AM67,AQ67/AM67-1)</f>
        <v>1.7325395031540833</v>
      </c>
      <c r="AR69" s="39">
        <f t="shared" ref="AR69" si="636">+IF(AN67&lt;0,1-AR67/AN67,AR67/AN67-1)</f>
        <v>-0.1447372880693083</v>
      </c>
      <c r="AS69" s="39">
        <f t="shared" ref="AS69" si="637">+IF(AO67&lt;0,1-AS67/AO67,AS67/AO67-1)</f>
        <v>-0.24413421949763903</v>
      </c>
      <c r="AT69" s="39">
        <f t="shared" ref="AT69" si="638">+IF(AP67&lt;0,1-AT67/AP67,AT67/AP67-1)</f>
        <v>-0.56271966201262003</v>
      </c>
      <c r="AU69" s="39">
        <f t="shared" ref="AU69" si="639">+IF(AQ67&lt;0,1-AU67/AQ67,AU67/AQ67-1)</f>
        <v>-0.11809083013433719</v>
      </c>
      <c r="AV69" s="39">
        <f t="shared" ref="AV69" si="640">+IF(AR67&lt;0,1-AV67/AR67,AV67/AR67-1)</f>
        <v>-0.50609678029032978</v>
      </c>
      <c r="AW69" s="39">
        <f t="shared" ref="AW69" si="641">+IF(AS67&lt;0,1-AW67/AS67,AW67/AS67-1)</f>
        <v>-0.20286778837145536</v>
      </c>
      <c r="AX69" s="39">
        <f t="shared" ref="AX69" si="642">+IF(AT67&lt;0,1-AX67/AT67,AX67/AT67-1)</f>
        <v>1.1964339980509107</v>
      </c>
      <c r="AY69" s="39">
        <f t="shared" ref="AY69" si="643">+IF(AU67&lt;0,1-AY67/AU67,AY67/AU67-1)</f>
        <v>-0.71418035005894187</v>
      </c>
      <c r="AZ69" s="39">
        <f t="shared" ref="AZ69" si="644">+IF(AV67&lt;0,1-AZ67/AV67,AZ67/AV67-1)</f>
        <v>-0.63853451095845282</v>
      </c>
      <c r="BA69" s="39">
        <f t="shared" ref="BA69" si="645">+IF(AW67&lt;0,1-BA67/AW67,BA67/AW67-1)</f>
        <v>-1.3304757779367193</v>
      </c>
      <c r="BB69" s="39">
        <f t="shared" ref="BB69" si="646">+IF(AX67&lt;0,1-BB67/AX67,BB67/AX67-1)</f>
        <v>-4.4221589811238471E-2</v>
      </c>
      <c r="BC69" s="39">
        <f t="shared" ref="BC69" si="647">+IF(AY67&lt;0,1-BC67/AY67,BC67/AY67-1)</f>
        <v>-1.8134080128874457</v>
      </c>
      <c r="BD69" s="39">
        <f t="shared" ref="BD69" si="648">+IF(AZ67&lt;0,1-BD67/AZ67,BD67/AZ67-1)</f>
        <v>2.4006488517032212</v>
      </c>
      <c r="BE69" s="39">
        <f t="shared" ref="BE69" si="649">+IF(BA67&lt;0,1-BE67/BA67,BE67/BA67-1)</f>
        <v>1.981680180454797</v>
      </c>
      <c r="BF69" s="39">
        <f t="shared" ref="BF69" si="650">+IF(BB67&lt;0,1-BF67/BB67,BF67/BB67-1)</f>
        <v>-0.25852262091651834</v>
      </c>
      <c r="BG69" s="39">
        <f t="shared" ref="BG69" si="651">+IF(BC67&lt;0,1-BG67/BC67,BG67/BC67-1)</f>
        <v>-0.9883555677806739</v>
      </c>
      <c r="BH69" s="39">
        <f t="shared" ref="BH69" si="652">+IF(BD67&lt;0,1-BH67/BD67,BH67/BD67-1)</f>
        <v>-1.2837180343343815</v>
      </c>
      <c r="BI69" s="39">
        <f t="shared" ref="BI69" si="653">+IF(BE67&lt;0,1-BI67/BE67,BI67/BE67-1)</f>
        <v>0.23253118045851218</v>
      </c>
      <c r="BJ69" s="39">
        <f t="shared" ref="BJ69" si="654">+IF(BF67&lt;0,1-BJ67/BF67,BJ67/BF67-1)</f>
        <v>-0.23904445499129523</v>
      </c>
      <c r="BK69" s="39">
        <f t="shared" ref="BK69" si="655">+IF(BG67&lt;0,1-BK67/BG67,BK67/BG67-1)</f>
        <v>-0.53344554090196916</v>
      </c>
      <c r="BL69" s="39">
        <f t="shared" ref="BL69" si="656">+IF(BH67&lt;0,1-BL67/BH67,BL67/BH67-1)</f>
        <v>1.241872400672493</v>
      </c>
      <c r="BM69" s="39">
        <f t="shared" ref="BM69" si="657">+IF(BI67&lt;0,1-BM67/BI67,BM67/BI67-1)</f>
        <v>0.64221832198251128</v>
      </c>
      <c r="BN69" s="39">
        <f t="shared" ref="BN69" si="658">+IF(BJ67&lt;0,1-BN67/BJ67,BN67/BJ67-1)</f>
        <v>-4.0391471668067318</v>
      </c>
      <c r="BO69" s="39">
        <f t="shared" ref="BO69" si="659">+IF(BK67&lt;0,1-BO67/BK67,BO67/BK67-1)</f>
        <v>-1.5222121650433222</v>
      </c>
      <c r="BP69" s="39">
        <f t="shared" ref="BP69" si="660">+IF(BL67&lt;0,1-BP67/BL67,BP67/BL67-1)</f>
        <v>-3.5474500621936769</v>
      </c>
      <c r="BQ69" s="39">
        <f t="shared" ref="BQ69" si="661">+IF(BM67&lt;0,1-BQ67/BM67,BQ67/BM67-1)</f>
        <v>0.86382486947539272</v>
      </c>
      <c r="BR69" s="39">
        <f t="shared" ref="BR69" si="662">+IF(BN67&lt;0,1-BR67/BN67,BR67/BN67-1)</f>
        <v>1.8493639565685651</v>
      </c>
      <c r="BS69" s="39">
        <f t="shared" ref="BS69" si="663">+IF(BO67&lt;0,1-BS67/BO67,BS67/BO67-1)</f>
        <v>0.48457216981581952</v>
      </c>
      <c r="BT69" s="39">
        <f t="shared" ref="BT69" si="664">+IF(BP67&lt;0,1-BT67/BP67,BT67/BP67-1)</f>
        <v>-11.845128676470685</v>
      </c>
      <c r="BU69" s="39">
        <f t="shared" ref="BU69" si="665">+IF(BQ67&lt;0,1-BU67/BQ67,BU67/BQ67-1)</f>
        <v>-1.390779842187859</v>
      </c>
      <c r="BV69" s="39">
        <f t="shared" ref="BV69" si="666">+IF(BR67&lt;0,1-BV67/BR67,BV67/BR67-1)</f>
        <v>-1.0660613060435538</v>
      </c>
      <c r="BW69" s="39">
        <f t="shared" ref="BW69" si="667">+IF(BS67&lt;0,1-BW67/BS67,BW67/BS67-1)</f>
        <v>-0.49906317659468158</v>
      </c>
      <c r="BX69" s="39">
        <f t="shared" ref="BX69" si="668">+IF(BT67&lt;0,1-BX67/BT67,BX67/BT67-1)</f>
        <v>0.70557851239669511</v>
      </c>
      <c r="BY69" s="39">
        <f t="shared" ref="BY69" si="669">+IF(BU67&lt;0,1-BY67/BU67,BY67/BU67-1)</f>
        <v>3.0642547724193361</v>
      </c>
      <c r="BZ69" s="39">
        <f t="shared" ref="BZ69" si="670">+IF(BV67&lt;0,1-BZ67/BV67,BZ67/BV67-1)</f>
        <v>15.578376695805456</v>
      </c>
      <c r="CA69" s="39">
        <f t="shared" ref="CA69" si="671">+IF(BW67&lt;0,1-CA67/BW67,CA67/BW67-1)</f>
        <v>1.581270648069709</v>
      </c>
      <c r="CB69" s="39">
        <f t="shared" ref="CB69" si="672">+IF(BX67&lt;0,1-CB67/BX67,CB67/BX67-1)</f>
        <v>3.9672666514771882</v>
      </c>
      <c r="CC69" s="39">
        <f t="shared" ref="CC69" si="673">+IF(BY67&lt;0,1-CC67/BY67,CC67/BY67-1)</f>
        <v>1.3944112265235327</v>
      </c>
      <c r="CD69" s="39">
        <f t="shared" ref="CD69" si="674">+IF(BZ67&lt;0,1-CD67/BZ67,CD67/BZ67-1)</f>
        <v>2.1163091113875026</v>
      </c>
      <c r="CE69" s="39">
        <f t="shared" ref="CE69" si="675">+IF(CA67&lt;0,1-CE67/CA67,CE67/CA67-1)</f>
        <v>0.47172816564905751</v>
      </c>
      <c r="CF69" s="39">
        <f t="shared" ref="CF69" si="676">+IF(CB67&lt;0,1-CF67/CB67,CF67/CB67-1)</f>
        <v>-0.24136165856155622</v>
      </c>
      <c r="CG69" s="39">
        <f t="shared" ref="CG69" si="677">+IF(CC67&lt;0,1-CG67/CC67,CG67/CC67-1)</f>
        <v>-0.39758522727272727</v>
      </c>
      <c r="CH69" s="39">
        <f t="shared" ref="CH69:CL69" si="678">+IF(CD67&lt;0,1-CH67/CD67,CH67/CD67-1)</f>
        <v>-0.57171405732556813</v>
      </c>
      <c r="CI69" s="39">
        <f t="shared" si="678"/>
        <v>-0.29166666666666663</v>
      </c>
      <c r="CJ69" s="39">
        <f t="shared" si="678"/>
        <v>-2.2813765182186234</v>
      </c>
      <c r="CK69" s="39">
        <f t="shared" si="678"/>
        <v>-1.484555529356284</v>
      </c>
      <c r="CL69" s="39">
        <f t="shared" si="678"/>
        <v>-0.24890014664711368</v>
      </c>
      <c r="CM69" s="40">
        <f t="shared" ref="CM69" si="679">+CM67/CI67-1</f>
        <v>2.0207989417254435E-2</v>
      </c>
      <c r="CN69" s="40">
        <f t="shared" ref="CN69" si="680">+CN67/CJ67-1</f>
        <v>-1.2698808293908008</v>
      </c>
      <c r="CO69" s="40">
        <f t="shared" ref="CO69" si="681">+CO67/CK67-1</f>
        <v>-2.6851531736053542</v>
      </c>
      <c r="CP69" s="40">
        <f t="shared" ref="CP69" si="682">+CP67/CL67-1</f>
        <v>0.12883855009851386</v>
      </c>
      <c r="CQ69" s="40">
        <f t="shared" ref="CQ69" si="683">+CQ67/CM67-1</f>
        <v>-0.24357843597052931</v>
      </c>
      <c r="CR69" s="40">
        <f t="shared" ref="CR69" si="684">+CR67/CN67-1</f>
        <v>3.1435261594109063</v>
      </c>
      <c r="CS69" s="40">
        <f t="shared" ref="CS69" si="685">+CS67/CO67-1</f>
        <v>0.5816043285096002</v>
      </c>
      <c r="CT69" s="40">
        <f t="shared" ref="CT69" si="686">+CT67/CP67-1</f>
        <v>-2.3447266680498791E-2</v>
      </c>
      <c r="CU69" s="40">
        <f t="shared" ref="CU69" si="687">+CU67/CQ67-1</f>
        <v>0.15009458389337849</v>
      </c>
      <c r="CV69" s="40">
        <f t="shared" ref="CV69" si="688">+CV67/CR67-1</f>
        <v>0.26077048888207655</v>
      </c>
      <c r="CW69" s="40">
        <f t="shared" ref="CW69" si="689">+CW67/CS67-1</f>
        <v>0.11285759974052567</v>
      </c>
      <c r="CX69" s="40">
        <f t="shared" ref="CX69" si="690">+CX67/CT67-1</f>
        <v>8.6431269591252358E-2</v>
      </c>
      <c r="CY69" s="40">
        <f t="shared" ref="CY69" si="691">+CY67/CU67-1</f>
        <v>1.2965353484435362</v>
      </c>
      <c r="CZ69" s="40">
        <f t="shared" ref="CZ69" si="692">+CZ67/CV67-1</f>
        <v>1.0821675797426016</v>
      </c>
      <c r="DA69" s="40">
        <f t="shared" ref="DA69" si="693">+DA67/CW67-1</f>
        <v>1.2775989950399742</v>
      </c>
      <c r="DB69" s="40">
        <f t="shared" ref="DB69" si="694">+DB67/CX67-1</f>
        <v>1.5143756489450513</v>
      </c>
      <c r="DE69" s="122"/>
      <c r="DF69" s="39">
        <v>-0.47149603107799587</v>
      </c>
    </row>
    <row r="70" spans="1:110" s="39" customFormat="1" x14ac:dyDescent="0.2">
      <c r="A70" s="39" t="s">
        <v>452</v>
      </c>
      <c r="AB70" s="40"/>
      <c r="AC70" s="40"/>
      <c r="AD70" s="40"/>
      <c r="AE70" s="40"/>
      <c r="AJ70" s="39">
        <f>+IF(AI67&lt;0,1-AJ67/AI67,AJ67/AI67-1)</f>
        <v>-0.23356810920708548</v>
      </c>
      <c r="AK70" s="39">
        <f t="shared" ref="AK70:AM70" si="695">+IF(AJ67&lt;0,1-AK67/AJ67,AK67/AJ67-1)</f>
        <v>-0.14282872111640721</v>
      </c>
      <c r="AL70" s="39">
        <f t="shared" si="695"/>
        <v>1.0954386197597166</v>
      </c>
      <c r="AM70" s="39">
        <f t="shared" si="695"/>
        <v>-0.48660523553581625</v>
      </c>
      <c r="AN70" s="39">
        <f t="shared" ref="AN70" si="696">+IF(AM67&lt;0,1-AN67/AM67,AN67/AM67-1)</f>
        <v>0.9703135594961616</v>
      </c>
      <c r="AO70" s="39">
        <f t="shared" ref="AO70" si="697">+IF(AN67&lt;0,1-AO67/AN67,AO67/AN67-1)</f>
        <v>0.28863506597454824</v>
      </c>
      <c r="AP70" s="39">
        <f t="shared" ref="AP70" si="698">+IF(AO67&lt;0,1-AP67/AO67,AP67/AO67-1)</f>
        <v>-0.11693929369872447</v>
      </c>
      <c r="AQ70" s="39">
        <f t="shared" ref="AQ70" si="699">+IF(AP67&lt;0,1-AQ67/AP67,AQ67/AP67-1)</f>
        <v>0.21873868754954806</v>
      </c>
      <c r="AR70" s="39">
        <f t="shared" ref="AR70" si="700">+IF(AQ67&lt;0,1-AR67/AQ67,AR67/AQ67-1)</f>
        <v>-0.38330782910790384</v>
      </c>
      <c r="AS70" s="39">
        <f t="shared" ref="AS70" si="701">+IF(AR67&lt;0,1-AS67/AR67,AS67/AR67-1)</f>
        <v>0.13887246145310339</v>
      </c>
      <c r="AT70" s="39">
        <f t="shared" ref="AT70" si="702">+IF(AS67&lt;0,1-AT67/AS67,AT67/AS67-1)</f>
        <v>-0.48913538081038954</v>
      </c>
      <c r="AU70" s="39">
        <f t="shared" ref="AU70" si="703">+IF(AT67&lt;0,1-AU67/AT67,AU67/AT67-1)</f>
        <v>1.4579582726425002</v>
      </c>
      <c r="AV70" s="39">
        <f t="shared" ref="AV70" si="704">+IF(AU67&lt;0,1-AV67/AU67,AV67/AU67-1)</f>
        <v>-0.65462854999030262</v>
      </c>
      <c r="AW70" s="39">
        <f t="shared" ref="AW70" si="705">+IF(AV67&lt;0,1-AW67/AV67,AW67/AV67-1)</f>
        <v>0.83807654563297884</v>
      </c>
      <c r="AX70" s="39">
        <f t="shared" ref="AX70" si="706">+IF(AW67&lt;0,1-AX67/AW67,AX67/AW67-1)</f>
        <v>0.40764656304250546</v>
      </c>
      <c r="AY70" s="39">
        <f t="shared" ref="AY70" si="707">+IF(AX67&lt;0,1-AY67/AX67,AY67/AX67-1)</f>
        <v>-0.68014847080320795</v>
      </c>
      <c r="AZ70" s="39">
        <f t="shared" ref="AZ70" si="708">+IF(AY67&lt;0,1-AZ67/AY67,AZ67/AY67-1)</f>
        <v>-0.56322156260254319</v>
      </c>
      <c r="BA70" s="39">
        <f t="shared" ref="BA70" si="709">+IF(AZ67&lt;0,1-BA67/AZ67,BA67/AZ67-1)</f>
        <v>-2.6804917612908739</v>
      </c>
      <c r="BB70" s="39">
        <f t="shared" ref="BB70" si="710">+IF(BA67&lt;0,1-BB67/BA67,BB67/BA67-1)</f>
        <v>5.0710947184457833</v>
      </c>
      <c r="BC70" s="39">
        <f t="shared" ref="BC70" si="711">+IF(BB67&lt;0,1-BC67/BB67,BC67/BB67-1)</f>
        <v>-1.2722072334021348</v>
      </c>
      <c r="BD70" s="39">
        <f t="shared" ref="BD70" si="712">+IF(BC67&lt;0,1-BD67/BC67,BD67/BC67-1)</f>
        <v>2.8260578554073321</v>
      </c>
      <c r="BE70" s="39">
        <f t="shared" ref="BE70" si="713">+IF(BD67&lt;0,1-BE67/BD67,BE67/BD67-1)</f>
        <v>-0.51488509181106223</v>
      </c>
      <c r="BF70" s="39">
        <f t="shared" ref="BF70" si="714">+IF(BE67&lt;0,1-BF67/BE67,BF67/BE67-1)</f>
        <v>2.0749573047663068</v>
      </c>
      <c r="BG70" s="39">
        <f t="shared" ref="BG70" si="715">+IF(BF67&lt;0,1-BG67/BF67,BG67/BF67-1)</f>
        <v>-1.7299545251054385</v>
      </c>
      <c r="BH70" s="39">
        <f t="shared" ref="BH70" si="716">+IF(BG67&lt;0,1-BH67/BG67,BH67/BG67-1)</f>
        <v>0.73944019182882292</v>
      </c>
      <c r="BI70" s="39">
        <f t="shared" ref="BI70" si="717">+IF(BH67&lt;0,1-BI67/BH67,BI67/BH67-1)</f>
        <v>3.1074418193079856</v>
      </c>
      <c r="BJ70" s="39">
        <f t="shared" ref="BJ70" si="718">+IF(BI67&lt;0,1-BJ67/BI67,BJ67/BI67-1)</f>
        <v>0.89845567302928431</v>
      </c>
      <c r="BK70" s="39">
        <f t="shared" ref="BK70" si="719">+IF(BJ67&lt;0,1-BK67/BJ67,BK67/BJ67-1)</f>
        <v>-2.4709735922501812</v>
      </c>
      <c r="BL70" s="39">
        <f t="shared" ref="BL70" si="720">+IF(BK67&lt;0,1-BL67/BK67,BL67/BK67-1)</f>
        <v>1.0410984444116986</v>
      </c>
      <c r="BM70" s="39">
        <f t="shared" ref="BM70" si="721">+IF(BL67&lt;0,1-BM67/BL67,BM67/BL67-1)</f>
        <v>13.308699787810554</v>
      </c>
      <c r="BN70" s="39">
        <f t="shared" ref="BN70" si="722">+IF(BM67&lt;0,1-BN67/BM67,BN67/BM67-1)</f>
        <v>-4.5133490491263437</v>
      </c>
      <c r="BO70" s="39">
        <f t="shared" ref="BO70" si="723">+IF(BN67&lt;0,1-BO67/BN67,BO67/BN67-1)</f>
        <v>-0.22077256717026228</v>
      </c>
      <c r="BP70" s="39">
        <f t="shared" ref="BP70" si="724">+IF(BO67&lt;0,1-BP67/BO67,BP67/BO67-1)</f>
        <v>0.95849031408868535</v>
      </c>
      <c r="BQ70" s="39">
        <f t="shared" ref="BQ70" si="725">+IF(BP67&lt;0,1-BQ67/BP67,BQ67/BP67-1)</f>
        <v>11.468864889705936</v>
      </c>
      <c r="BR70" s="39">
        <f t="shared" ref="BR70" si="726">+IF(BQ67&lt;0,1-BR67/BQ67,BR67/BQ67-1)</f>
        <v>0.60106890837457816</v>
      </c>
      <c r="BS70" s="39">
        <f t="shared" ref="BS70" si="727">+IF(BR67&lt;0,1-BS67/BR67,BS67/BR67-1)</f>
        <v>-1.7408133469508087</v>
      </c>
      <c r="BT70" s="39">
        <f t="shared" ref="BT70" si="728">+IF(BS67&lt;0,1-BT67/BS67,BT67/BS67-1)</f>
        <v>-3.4475101315715406E-2</v>
      </c>
      <c r="BU70" s="39">
        <f t="shared" ref="BU70" si="729">+IF(BT67&lt;0,1-BU67/BT67,BU67/BT67-1)</f>
        <v>0.68151184215233962</v>
      </c>
      <c r="BV70" s="39">
        <f t="shared" ref="BV70" si="730">+IF(BU67&lt;0,1-BV67/BU67,BV67/BU67-1)</f>
        <v>0.72933940870444036</v>
      </c>
      <c r="BW70" s="39">
        <f t="shared" ref="BW70" si="731">+IF(BV67&lt;0,1-BW67/BV67,BW67/BV67-1)</f>
        <v>-15.81053669165512</v>
      </c>
      <c r="BX70" s="39">
        <f t="shared" ref="BX70" si="732">+IF(BW67&lt;0,1-BX67/BW67,BX67/BW67-1)</f>
        <v>0.79682530865054868</v>
      </c>
      <c r="BY70" s="39">
        <f t="shared" ref="BY70" si="733">+IF(BX67&lt;0,1-BY67/BX67,BY67/BX67-1)</f>
        <v>3.2329915698336955</v>
      </c>
      <c r="BZ70" s="39">
        <f t="shared" ref="BZ70" si="734">+IF(BY67&lt;0,1-BZ67/BY67,BZ67/BY67-1)</f>
        <v>0.91148501112175517</v>
      </c>
      <c r="CA70" s="39">
        <f t="shared" ref="CA70" si="735">+IF(BZ67&lt;0,1-CA67/BZ67,CA67/BZ67-1)</f>
        <v>-0.32972842168569583</v>
      </c>
      <c r="CB70" s="39">
        <f t="shared" ref="CB70" si="736">+IF(CA67&lt;0,1-CB67/CA67,CB67/CA67-1)</f>
        <v>3.716485266790559E-2</v>
      </c>
      <c r="CC70" s="39">
        <f t="shared" ref="CC70" si="737">+IF(CB67&lt;0,1-CC67/CB67,CC67/CB67-1)</f>
        <v>0.80189403634502177</v>
      </c>
      <c r="CD70" s="39">
        <f t="shared" ref="CD70" si="738">+IF(CC67&lt;0,1-CD67/CC67,CD67/CC67-1)</f>
        <v>1.4877840909090909</v>
      </c>
      <c r="CE70" s="39">
        <f t="shared" ref="CE70" si="739">+IF(CD67&lt;0,1-CE67/CD67,CE67/CD67-1)</f>
        <v>-0.68345323741007191</v>
      </c>
      <c r="CF70" s="39">
        <f t="shared" ref="CF70" si="740">+IF(CE67&lt;0,1-CF67/CE67,CF67/CE67-1)</f>
        <v>-0.46536796536796532</v>
      </c>
      <c r="CG70" s="39">
        <f t="shared" ref="CG70" si="741">+IF(CF67&lt;0,1-CG67/CF67,CG67/CF67-1)</f>
        <v>0.43083670715249656</v>
      </c>
      <c r="CH70" s="39">
        <f t="shared" ref="CH70:CL70" si="742">+IF(CG67&lt;0,1-CH67/CG67,CH67/CG67-1)</f>
        <v>0.76868663051167174</v>
      </c>
      <c r="CI70" s="39">
        <f t="shared" si="742"/>
        <v>-0.47646980402612982</v>
      </c>
      <c r="CJ70" s="39">
        <f t="shared" si="742"/>
        <v>-1.9671504965622613</v>
      </c>
      <c r="CK70" s="39">
        <f t="shared" si="742"/>
        <v>0.45892575039494465</v>
      </c>
      <c r="CL70" s="39">
        <f t="shared" si="742"/>
        <v>3.7416058394160583</v>
      </c>
      <c r="CM70" s="40">
        <f t="shared" ref="CM70" si="743">+CM67/CL67-1</f>
        <v>-0.28889656115698292</v>
      </c>
      <c r="CN70" s="40">
        <f t="shared" ref="CN70" si="744">+CN67/CM67-1</f>
        <v>-0.74415474014564365</v>
      </c>
      <c r="CO70" s="40">
        <f t="shared" ref="CO70" si="745">+CO67/CN67-1</f>
        <v>2.3785022483304035</v>
      </c>
      <c r="CP70" s="40">
        <f t="shared" ref="CP70" si="746">+CP67/CO67-1</f>
        <v>0.83652762798215541</v>
      </c>
      <c r="CQ70" s="40">
        <f t="shared" ref="CQ70" si="747">+CQ67/CP67-1</f>
        <v>-0.52349786836263879</v>
      </c>
      <c r="CR70" s="40">
        <f t="shared" ref="CR70" si="748">+CR67/CQ67-1</f>
        <v>0.40146920365493988</v>
      </c>
      <c r="CS70" s="40">
        <f t="shared" ref="CS70" si="749">+CS67/CR67-1</f>
        <v>0.28959093638218336</v>
      </c>
      <c r="CT70" s="40">
        <f t="shared" ref="CT70" si="750">+CT67/CS67-1</f>
        <v>0.13395369663207646</v>
      </c>
      <c r="CU70" s="40">
        <f t="shared" ref="CU70" si="751">+CU67/CT67-1</f>
        <v>-0.43881932627750797</v>
      </c>
      <c r="CV70" s="40">
        <f t="shared" ref="CV70" si="752">+CV67/CU67-1</f>
        <v>0.53633539170637423</v>
      </c>
      <c r="CW70" s="40">
        <f t="shared" ref="CW70" si="753">+CW67/CV67-1</f>
        <v>0.13829684844697021</v>
      </c>
      <c r="CX70" s="40">
        <f t="shared" ref="CX70" si="754">+CX67/CW67-1</f>
        <v>0.10702641072579766</v>
      </c>
      <c r="CY70" s="40">
        <f t="shared" ref="CY70" si="755">+CY67/CX67-1</f>
        <v>0.18624278418637163</v>
      </c>
      <c r="CZ70" s="40">
        <f t="shared" ref="CZ70" si="756">+CZ67/CY67-1</f>
        <v>0.39292771887452305</v>
      </c>
      <c r="DA70" s="40">
        <f t="shared" ref="DA70" si="757">+DA67/CZ67-1</f>
        <v>0.24513693484771526</v>
      </c>
      <c r="DB70" s="40">
        <f t="shared" ref="DB70" si="758">+DB67/DA67-1</f>
        <v>0.22211164297564845</v>
      </c>
      <c r="DE70" s="122"/>
      <c r="DF70" s="39">
        <v>3.3166733586615149</v>
      </c>
    </row>
    <row r="71" spans="1:110" s="75" customFormat="1" x14ac:dyDescent="0.2">
      <c r="A71" s="23" t="s">
        <v>23</v>
      </c>
      <c r="B71" s="75">
        <f>'Annual Raw'!C32</f>
        <v>0</v>
      </c>
      <c r="C71" s="75">
        <f>'Annual Raw'!D32</f>
        <v>5.56</v>
      </c>
      <c r="D71" s="75">
        <f>'Annual Raw'!E32</f>
        <v>-0.85</v>
      </c>
      <c r="E71" s="75">
        <f>'Annual Raw'!F32</f>
        <v>-4.4400000000000004</v>
      </c>
      <c r="F71" s="75">
        <f>'Annual Raw'!G32</f>
        <v>-8.48</v>
      </c>
      <c r="G71" s="75">
        <f>'Annual Raw'!H32</f>
        <v>-22.29</v>
      </c>
      <c r="H71" s="75">
        <f>'Annual Raw'!I32</f>
        <v>-74.22</v>
      </c>
      <c r="I71" s="75">
        <f>'Annual Raw'!J32</f>
        <v>-132.25</v>
      </c>
      <c r="J71" s="75">
        <f>'Annual Raw'!K32</f>
        <v>11.48</v>
      </c>
      <c r="K71" s="75">
        <f>'Annual Raw'!L32</f>
        <v>-30.33</v>
      </c>
      <c r="L71" s="75">
        <f>'Annual Raw'!M32</f>
        <v>-48.52</v>
      </c>
      <c r="M71" s="75">
        <f>'Annual Raw'!N32</f>
        <v>-82.33</v>
      </c>
      <c r="N71" s="75">
        <f>'Annual Raw'!O32</f>
        <v>-83.67</v>
      </c>
      <c r="O71" s="75">
        <f>'Annual Raw'!P32</f>
        <v>-59.45</v>
      </c>
      <c r="P71" s="75">
        <f>'Annual Raw'!Q32</f>
        <v>-86.78</v>
      </c>
      <c r="Q71" s="75">
        <f>'Annual Raw'!R32</f>
        <v>-98.88</v>
      </c>
      <c r="R71" s="75">
        <f>'Annual Raw'!S32</f>
        <v>-102.2</v>
      </c>
      <c r="S71" s="75">
        <f>'Annual Raw'!T32</f>
        <v>-102.45</v>
      </c>
      <c r="T71" s="75">
        <f>'Annual Raw'!U32</f>
        <v>-102.03</v>
      </c>
      <c r="U71" s="75">
        <f>'Annual Raw'!V32</f>
        <v>-95.62</v>
      </c>
      <c r="V71" s="75">
        <f>'Annual Raw'!W32</f>
        <v>-56.29</v>
      </c>
      <c r="W71" s="75">
        <f>'Annual Raw'!X32</f>
        <v>-132.71</v>
      </c>
      <c r="X71" s="75">
        <f>'Annual Raw'!Y32</f>
        <v>-275.58</v>
      </c>
      <c r="Y71" s="75">
        <f>'Annual Raw'!Z32</f>
        <v>-408</v>
      </c>
      <c r="Z71" s="75">
        <f>'Annual Raw'!AA32</f>
        <v>-319</v>
      </c>
      <c r="AA71" s="75">
        <f>'Annual Raw'!AB32</f>
        <v>-255</v>
      </c>
      <c r="AB71" s="76">
        <f t="shared" ref="AB71:AB72" si="759">+SUM(CM71:CP71)</f>
        <v>-380</v>
      </c>
      <c r="AC71" s="76">
        <f t="shared" ref="AC71:AC72" si="760">+SUM(CQ71:CT71)</f>
        <v>-380</v>
      </c>
      <c r="AD71" s="76">
        <f t="shared" ref="AD71:AD72" si="761">+SUM(CU71:CX71)</f>
        <v>-380</v>
      </c>
      <c r="AE71" s="76">
        <f t="shared" ref="AE71:AE72" si="762">+SUM(CY71:DB71)</f>
        <v>-380</v>
      </c>
      <c r="AI71" s="75">
        <f>'QTR Raw'!C34</f>
        <v>-27.61</v>
      </c>
      <c r="AJ71" s="75">
        <f>'QTR Raw'!D34</f>
        <v>-23.04</v>
      </c>
      <c r="AK71" s="75">
        <f>'QTR Raw'!E34</f>
        <v>-15.19</v>
      </c>
      <c r="AL71" s="75">
        <f>'QTR Raw'!F34</f>
        <v>-17.829999999999998</v>
      </c>
      <c r="AM71" s="75">
        <f>'QTR Raw'!G34</f>
        <v>-19.809999999999999</v>
      </c>
      <c r="AN71" s="75">
        <f>'QTR Raw'!H34</f>
        <v>-10.63</v>
      </c>
      <c r="AO71" s="75">
        <f>'QTR Raw'!I34</f>
        <v>-8.5</v>
      </c>
      <c r="AP71" s="75">
        <f>'QTR Raw'!J34</f>
        <v>-20.51</v>
      </c>
      <c r="AQ71" s="75">
        <f>'QTR Raw'!K34</f>
        <v>-20</v>
      </c>
      <c r="AR71" s="75">
        <f>'QTR Raw'!L34</f>
        <v>-19.420000000000002</v>
      </c>
      <c r="AS71" s="75">
        <f>'QTR Raw'!M34</f>
        <v>-13.48</v>
      </c>
      <c r="AT71" s="75">
        <f>'QTR Raw'!N34</f>
        <v>-33.880000000000003</v>
      </c>
      <c r="AU71" s="75">
        <f>'QTR Raw'!O34</f>
        <v>-23.2</v>
      </c>
      <c r="AV71" s="75">
        <f>'QTR Raw'!P34</f>
        <v>-21.43</v>
      </c>
      <c r="AW71" s="75">
        <f>'QTR Raw'!Q34</f>
        <v>-18.62</v>
      </c>
      <c r="AX71" s="75">
        <f>'QTR Raw'!R34</f>
        <v>-35.630000000000003</v>
      </c>
      <c r="AY71" s="75">
        <f>'QTR Raw'!S34</f>
        <v>-24.02</v>
      </c>
      <c r="AZ71" s="75">
        <f>'QTR Raw'!T34</f>
        <v>-19.8</v>
      </c>
      <c r="BA71" s="75">
        <f>'QTR Raw'!U34</f>
        <v>-17.8</v>
      </c>
      <c r="BB71" s="75">
        <f>'QTR Raw'!V34</f>
        <v>-40.58</v>
      </c>
      <c r="BC71" s="75">
        <f>'QTR Raw'!W34</f>
        <v>-17.670000000000002</v>
      </c>
      <c r="BD71" s="75">
        <f>'QTR Raw'!X34</f>
        <v>-18.89</v>
      </c>
      <c r="BE71" s="75">
        <f>'QTR Raw'!Y34</f>
        <v>-15.97</v>
      </c>
      <c r="BF71" s="75">
        <f>'QTR Raw'!Z34</f>
        <v>-49.92</v>
      </c>
      <c r="BG71" s="75">
        <f>'QTR Raw'!AA34</f>
        <v>-39.799999999999997</v>
      </c>
      <c r="BH71" s="75">
        <f>'QTR Raw'!AB34</f>
        <v>-39.31</v>
      </c>
      <c r="BI71" s="75">
        <f>'QTR Raw'!AC34</f>
        <v>-31.74</v>
      </c>
      <c r="BJ71" s="75">
        <f>'QTR Raw'!AD34</f>
        <v>8.82</v>
      </c>
      <c r="BK71" s="75">
        <f>'QTR Raw'!AE34</f>
        <v>-18.68</v>
      </c>
      <c r="BL71" s="75">
        <f>'QTR Raw'!AF34</f>
        <v>-28.86</v>
      </c>
      <c r="BM71" s="75">
        <f>'QTR Raw'!AG34</f>
        <v>-17.579999999999998</v>
      </c>
      <c r="BN71" s="75">
        <f>'QTR Raw'!AH34</f>
        <v>-30.5</v>
      </c>
      <c r="BO71" s="75">
        <f>'QTR Raw'!AI34</f>
        <v>5.99</v>
      </c>
      <c r="BP71" s="75">
        <f>'QTR Raw'!AJ34</f>
        <v>-7.19</v>
      </c>
      <c r="BQ71" s="75">
        <f>'QTR Raw'!AK34</f>
        <v>-35.03</v>
      </c>
      <c r="BR71" s="75">
        <f>'QTR Raw'!AL34</f>
        <v>-20.059999999999999</v>
      </c>
      <c r="BS71" s="75">
        <f>'QTR Raw'!AM34</f>
        <v>-0.8</v>
      </c>
      <c r="BT71" s="75">
        <f>'QTR Raw'!AN34</f>
        <v>-26.03</v>
      </c>
      <c r="BU71" s="75">
        <f>'QTR Raw'!AO34</f>
        <v>-65.09</v>
      </c>
      <c r="BV71" s="75">
        <f>'QTR Raw'!AP34</f>
        <v>-40.79</v>
      </c>
      <c r="BW71" s="75">
        <f>'QTR Raw'!AQ34</f>
        <v>-55.63</v>
      </c>
      <c r="BX71" s="75">
        <f>'QTR Raw'!AR34</f>
        <v>-46.26</v>
      </c>
      <c r="BY71" s="75">
        <f>'QTR Raw'!AS34</f>
        <v>-85.44</v>
      </c>
      <c r="BZ71" s="75">
        <f>'QTR Raw'!AT34</f>
        <v>-88.25</v>
      </c>
      <c r="CA71" s="75">
        <f>'QTR Raw'!AU34</f>
        <v>-98</v>
      </c>
      <c r="CB71" s="75">
        <f>'QTR Raw'!AV34</f>
        <v>-68</v>
      </c>
      <c r="CC71" s="75">
        <f>'QTR Raw'!AW34</f>
        <v>-120</v>
      </c>
      <c r="CD71" s="75">
        <f>'QTR Raw'!AX34</f>
        <v>-121</v>
      </c>
      <c r="CE71" s="75">
        <f>'QTR Raw'!AY34</f>
        <v>-73</v>
      </c>
      <c r="CF71" s="75">
        <f>'QTR Raw'!AZ34</f>
        <v>-75</v>
      </c>
      <c r="CG71" s="75">
        <f>'QTR Raw'!BA34</f>
        <v>-79</v>
      </c>
      <c r="CH71" s="75">
        <f>'QTR Raw'!BB34</f>
        <v>-86</v>
      </c>
      <c r="CI71" s="75">
        <f>'QTR Raw'!BC34</f>
        <v>-79</v>
      </c>
      <c r="CJ71" s="75">
        <f>'QTR Raw'!BD34</f>
        <v>-78</v>
      </c>
      <c r="CK71" s="75">
        <f>'QTR Raw'!BE34</f>
        <v>-3</v>
      </c>
      <c r="CL71" s="75">
        <f>'QTR Raw'!BF34</f>
        <v>-95</v>
      </c>
      <c r="CM71" s="76">
        <f t="shared" ref="CM71:CM72" si="763">+CL71</f>
        <v>-95</v>
      </c>
      <c r="CN71" s="76">
        <f t="shared" ref="CN71:CN72" si="764">+CM71</f>
        <v>-95</v>
      </c>
      <c r="CO71" s="76">
        <f t="shared" ref="CO71:CO72" si="765">+CN71</f>
        <v>-95</v>
      </c>
      <c r="CP71" s="76">
        <f t="shared" ref="CP71:CP72" si="766">+CO71</f>
        <v>-95</v>
      </c>
      <c r="CQ71" s="76">
        <f t="shared" ref="CQ71:CQ72" si="767">+CP71</f>
        <v>-95</v>
      </c>
      <c r="CR71" s="76">
        <f t="shared" ref="CR71:CR72" si="768">+CQ71</f>
        <v>-95</v>
      </c>
      <c r="CS71" s="76">
        <f t="shared" ref="CS71:CS72" si="769">+CR71</f>
        <v>-95</v>
      </c>
      <c r="CT71" s="76">
        <f t="shared" ref="CT71:CT72" si="770">+CS71</f>
        <v>-95</v>
      </c>
      <c r="CU71" s="76">
        <f t="shared" ref="CU71:CU72" si="771">+CT71</f>
        <v>-95</v>
      </c>
      <c r="CV71" s="76">
        <f t="shared" ref="CV71:CV72" si="772">+CU71</f>
        <v>-95</v>
      </c>
      <c r="CW71" s="76">
        <f t="shared" ref="CW71:CW72" si="773">+CV71</f>
        <v>-95</v>
      </c>
      <c r="CX71" s="76">
        <f t="shared" ref="CX71:CX72" si="774">+CW71</f>
        <v>-95</v>
      </c>
      <c r="CY71" s="76">
        <f t="shared" ref="CY71:CY72" si="775">+CX71</f>
        <v>-95</v>
      </c>
      <c r="CZ71" s="76">
        <f t="shared" ref="CZ71:CZ72" si="776">+CY71</f>
        <v>-95</v>
      </c>
      <c r="DA71" s="76">
        <f t="shared" ref="DA71:DA72" si="777">+CZ71</f>
        <v>-95</v>
      </c>
      <c r="DB71" s="76">
        <f t="shared" ref="DB71:DB72" si="778">+DA71</f>
        <v>-95</v>
      </c>
      <c r="DE71" s="131"/>
      <c r="DF71" s="75">
        <v>-3</v>
      </c>
    </row>
    <row r="72" spans="1:110" s="75" customFormat="1" x14ac:dyDescent="0.2">
      <c r="A72" s="23" t="s">
        <v>24</v>
      </c>
      <c r="B72" s="75">
        <f>'Annual Raw'!C33+'Annual Raw'!C28</f>
        <v>0</v>
      </c>
      <c r="C72" s="75">
        <f>'Annual Raw'!D33+'Annual Raw'!D28</f>
        <v>0</v>
      </c>
      <c r="D72" s="75">
        <f>'Annual Raw'!E33+'Annual Raw'!E28</f>
        <v>-16.13</v>
      </c>
      <c r="E72" s="75">
        <f>'Annual Raw'!F33+'Annual Raw'!F28</f>
        <v>18.05</v>
      </c>
      <c r="F72" s="75">
        <f>'Annual Raw'!G33+'Annual Raw'!G28</f>
        <v>40.130000000000003</v>
      </c>
      <c r="G72" s="75">
        <f>'Annual Raw'!H33+'Annual Raw'!H28</f>
        <v>43.93</v>
      </c>
      <c r="H72" s="75">
        <f>'Annual Raw'!I33+'Annual Raw'!I28</f>
        <v>39.42</v>
      </c>
      <c r="I72" s="75">
        <f>'Annual Raw'!J33+'Annual Raw'!J28</f>
        <v>65.2</v>
      </c>
      <c r="J72" s="75">
        <f>'Annual Raw'!K33+'Annual Raw'!K28</f>
        <v>-51.73</v>
      </c>
      <c r="K72" s="75">
        <f>'Annual Raw'!L33+'Annual Raw'!L28</f>
        <v>84.5</v>
      </c>
      <c r="L72" s="75">
        <f>'Annual Raw'!M33+'Annual Raw'!M28</f>
        <v>101.35</v>
      </c>
      <c r="M72" s="75">
        <f>'Annual Raw'!N33+'Annual Raw'!N28</f>
        <v>24.92</v>
      </c>
      <c r="N72" s="75">
        <f>'Annual Raw'!O33+'Annual Raw'!O28</f>
        <v>105.61</v>
      </c>
      <c r="O72" s="75">
        <f>'Annual Raw'!P33+'Annual Raw'!P28</f>
        <v>-53.71</v>
      </c>
      <c r="P72" s="75">
        <f>'Annual Raw'!Q33+'Annual Raw'!Q28</f>
        <v>13.42</v>
      </c>
      <c r="Q72" s="75">
        <f>'Annual Raw'!R33+'Annual Raw'!R28</f>
        <v>577.47</v>
      </c>
      <c r="R72" s="75">
        <f>'Annual Raw'!S33+'Annual Raw'!S28</f>
        <v>1493</v>
      </c>
      <c r="S72" s="75">
        <f>'Annual Raw'!T33+'Annual Raw'!T28</f>
        <v>2278.2600000000002</v>
      </c>
      <c r="T72" s="75">
        <f>'Annual Raw'!U33+'Annual Raw'!U28</f>
        <v>209.5</v>
      </c>
      <c r="U72" s="75">
        <f>'Annual Raw'!V33+'Annual Raw'!V28</f>
        <v>-1000</v>
      </c>
      <c r="V72" s="75">
        <f>'Annual Raw'!W33+'Annual Raw'!W28</f>
        <v>-378.96</v>
      </c>
      <c r="W72" s="75">
        <f>'Annual Raw'!X33+'Annual Raw'!X28</f>
        <v>-74.06</v>
      </c>
      <c r="X72" s="75">
        <f>'Annual Raw'!Y33+'Annual Raw'!Y28</f>
        <v>336.38</v>
      </c>
      <c r="Y72" s="75">
        <f>'Annual Raw'!Z33+'Annual Raw'!Z28</f>
        <v>700</v>
      </c>
      <c r="Z72" s="75">
        <f>'Annual Raw'!AA33+'Annual Raw'!AA28</f>
        <v>287</v>
      </c>
      <c r="AA72" s="75">
        <f>'Annual Raw'!AB33+'Annual Raw'!AB28</f>
        <v>446</v>
      </c>
      <c r="AB72" s="76">
        <f t="shared" si="759"/>
        <v>536</v>
      </c>
      <c r="AC72" s="76">
        <f t="shared" si="760"/>
        <v>536</v>
      </c>
      <c r="AD72" s="76">
        <f t="shared" si="761"/>
        <v>536</v>
      </c>
      <c r="AE72" s="76">
        <f t="shared" si="762"/>
        <v>536</v>
      </c>
      <c r="AI72" s="75">
        <f>'QTR Raw'!C35</f>
        <v>-41.35</v>
      </c>
      <c r="AJ72" s="75">
        <f>'QTR Raw'!D35</f>
        <v>-3.19</v>
      </c>
      <c r="AK72" s="75">
        <f>'QTR Raw'!E35</f>
        <v>6.68</v>
      </c>
      <c r="AL72" s="75">
        <f>'QTR Raw'!F35</f>
        <v>150.07</v>
      </c>
      <c r="AM72" s="75">
        <f>'QTR Raw'!G35</f>
        <v>-22.16</v>
      </c>
      <c r="AN72" s="75">
        <f>'QTR Raw'!H35</f>
        <v>-9.24</v>
      </c>
      <c r="AO72" s="75">
        <f>'QTR Raw'!I35</f>
        <v>-5.01</v>
      </c>
      <c r="AP72" s="75">
        <f>'QTR Raw'!J35</f>
        <v>-17.3</v>
      </c>
      <c r="AQ72" s="75">
        <f>'QTR Raw'!K35</f>
        <v>4.8099999999999996</v>
      </c>
      <c r="AR72" s="75">
        <f>'QTR Raw'!L35</f>
        <v>3.46</v>
      </c>
      <c r="AS72" s="75">
        <f>'QTR Raw'!M35</f>
        <v>2.2000000000000002</v>
      </c>
      <c r="AT72" s="75">
        <f>'QTR Raw'!N35</f>
        <v>2.95</v>
      </c>
      <c r="AU72" s="75">
        <f>'QTR Raw'!O35</f>
        <v>-70.819999999999993</v>
      </c>
      <c r="AV72" s="75">
        <f>'QTR Raw'!P35</f>
        <v>-19.34</v>
      </c>
      <c r="AW72" s="75">
        <f>'QTR Raw'!Q35</f>
        <v>207.8</v>
      </c>
      <c r="AX72" s="75">
        <f>'QTR Raw'!R35</f>
        <v>459.83</v>
      </c>
      <c r="AY72" s="75">
        <f>'QTR Raw'!S35</f>
        <v>429.02</v>
      </c>
      <c r="AZ72" s="75">
        <f>'QTR Raw'!T35</f>
        <v>273.5</v>
      </c>
      <c r="BA72" s="75">
        <f>'QTR Raw'!U35</f>
        <v>379.93</v>
      </c>
      <c r="BB72" s="75">
        <f>'QTR Raw'!V35</f>
        <v>410.55</v>
      </c>
      <c r="BC72" s="75">
        <f>'QTR Raw'!W35</f>
        <v>670.38</v>
      </c>
      <c r="BD72" s="75">
        <f>'QTR Raw'!X35</f>
        <v>510.08</v>
      </c>
      <c r="BE72" s="75">
        <f>'QTR Raw'!Y35</f>
        <v>253.18</v>
      </c>
      <c r="BF72" s="75">
        <f>'QTR Raw'!Z35</f>
        <v>844.62</v>
      </c>
      <c r="BG72" s="75">
        <f>'QTR Raw'!AA35</f>
        <v>306.02999999999997</v>
      </c>
      <c r="BH72" s="75">
        <f>'QTR Raw'!AB35</f>
        <v>85.85</v>
      </c>
      <c r="BI72" s="75">
        <f>'QTR Raw'!AC35</f>
        <v>-137.58000000000001</v>
      </c>
      <c r="BJ72" s="75">
        <f>'QTR Raw'!AD35</f>
        <v>-44.8</v>
      </c>
      <c r="BK72" s="75">
        <f>'QTR Raw'!AE35</f>
        <v>-245.41</v>
      </c>
      <c r="BL72" s="75">
        <f>'QTR Raw'!AF35</f>
        <v>-363.46</v>
      </c>
      <c r="BM72" s="75">
        <f>'QTR Raw'!AG35</f>
        <v>-198.63</v>
      </c>
      <c r="BN72" s="75">
        <f>'QTR Raw'!AH35</f>
        <v>-192.5</v>
      </c>
      <c r="BO72" s="75">
        <f>'QTR Raw'!AI35</f>
        <v>-59.76</v>
      </c>
      <c r="BP72" s="75">
        <f>'QTR Raw'!AJ35</f>
        <v>36.020000000000003</v>
      </c>
      <c r="BQ72" s="75">
        <f>'QTR Raw'!AK35</f>
        <v>-280.73</v>
      </c>
      <c r="BR72" s="75">
        <f>'QTR Raw'!AL35</f>
        <v>-74.489999999999995</v>
      </c>
      <c r="BS72" s="75">
        <f>'QTR Raw'!AM35</f>
        <v>-129.52000000000001</v>
      </c>
      <c r="BT72" s="75">
        <f>'QTR Raw'!AN35</f>
        <v>61.07</v>
      </c>
      <c r="BU72" s="75">
        <f>'QTR Raw'!AO35</f>
        <v>-112.88</v>
      </c>
      <c r="BV72" s="75">
        <f>'QTR Raw'!AP35</f>
        <v>107.27</v>
      </c>
      <c r="BW72" s="75">
        <f>'QTR Raw'!AQ35</f>
        <v>36.04</v>
      </c>
      <c r="BX72" s="75">
        <f>'QTR Raw'!AR35</f>
        <v>105.72</v>
      </c>
      <c r="BY72" s="75">
        <f>'QTR Raw'!AS35</f>
        <v>103.37</v>
      </c>
      <c r="BZ72" s="75">
        <f>'QTR Raw'!AT35</f>
        <v>91.25</v>
      </c>
      <c r="CA72" s="75">
        <f>'QTR Raw'!AU35</f>
        <v>211</v>
      </c>
      <c r="CB72" s="75">
        <f>'QTR Raw'!AV35</f>
        <v>49</v>
      </c>
      <c r="CC72" s="75">
        <f>'QTR Raw'!AW35</f>
        <v>193</v>
      </c>
      <c r="CD72" s="75">
        <f>'QTR Raw'!AX35</f>
        <v>247</v>
      </c>
      <c r="CE72" s="75">
        <f>'QTR Raw'!AY35</f>
        <v>129</v>
      </c>
      <c r="CF72" s="75">
        <f>'QTR Raw'!AZ35</f>
        <v>61</v>
      </c>
      <c r="CG72" s="75">
        <f>'QTR Raw'!BA35</f>
        <v>-77</v>
      </c>
      <c r="CH72" s="75">
        <f>'QTR Raw'!BB35</f>
        <v>50</v>
      </c>
      <c r="CI72" s="75">
        <f>'QTR Raw'!BC35</f>
        <v>132</v>
      </c>
      <c r="CJ72" s="75">
        <f>'QTR Raw'!BD35</f>
        <v>38</v>
      </c>
      <c r="CK72" s="75">
        <f>'QTR Raw'!BE35</f>
        <v>169</v>
      </c>
      <c r="CL72" s="75">
        <f>'QTR Raw'!BF35</f>
        <v>134</v>
      </c>
      <c r="CM72" s="76">
        <f t="shared" si="763"/>
        <v>134</v>
      </c>
      <c r="CN72" s="76">
        <f t="shared" si="764"/>
        <v>134</v>
      </c>
      <c r="CO72" s="76">
        <f t="shared" si="765"/>
        <v>134</v>
      </c>
      <c r="CP72" s="76">
        <f t="shared" si="766"/>
        <v>134</v>
      </c>
      <c r="CQ72" s="76">
        <f t="shared" si="767"/>
        <v>134</v>
      </c>
      <c r="CR72" s="76">
        <f t="shared" si="768"/>
        <v>134</v>
      </c>
      <c r="CS72" s="76">
        <f t="shared" si="769"/>
        <v>134</v>
      </c>
      <c r="CT72" s="76">
        <f t="shared" si="770"/>
        <v>134</v>
      </c>
      <c r="CU72" s="76">
        <f t="shared" si="771"/>
        <v>134</v>
      </c>
      <c r="CV72" s="76">
        <f t="shared" si="772"/>
        <v>134</v>
      </c>
      <c r="CW72" s="76">
        <f t="shared" si="773"/>
        <v>134</v>
      </c>
      <c r="CX72" s="76">
        <f t="shared" si="774"/>
        <v>134</v>
      </c>
      <c r="CY72" s="76">
        <f t="shared" si="775"/>
        <v>134</v>
      </c>
      <c r="CZ72" s="76">
        <f t="shared" si="776"/>
        <v>134</v>
      </c>
      <c r="DA72" s="76">
        <f t="shared" si="777"/>
        <v>134</v>
      </c>
      <c r="DB72" s="76">
        <f t="shared" si="778"/>
        <v>134</v>
      </c>
      <c r="DE72" s="131"/>
      <c r="DF72" s="75">
        <v>169</v>
      </c>
    </row>
    <row r="73" spans="1:110" s="23" customFormat="1" x14ac:dyDescent="0.2">
      <c r="A73" s="23" t="s">
        <v>19</v>
      </c>
      <c r="B73" s="75">
        <f>'Annual Raw'!C29+'Annual Raw'!C31+'Annual Raw'!C34+'Annual Raw'!C36</f>
        <v>0</v>
      </c>
      <c r="C73" s="75">
        <f>'Annual Raw'!D29+'Annual Raw'!D31+'Annual Raw'!D34+'Annual Raw'!D36</f>
        <v>0</v>
      </c>
      <c r="D73" s="75">
        <f>'Annual Raw'!E29+'Annual Raw'!E31+'Annual Raw'!E34+'Annual Raw'!E36</f>
        <v>0</v>
      </c>
      <c r="E73" s="75">
        <f>'Annual Raw'!F29+'Annual Raw'!F31+'Annual Raw'!F34+'Annual Raw'!F36</f>
        <v>-8.64</v>
      </c>
      <c r="F73" s="75">
        <f>'Annual Raw'!G29+'Annual Raw'!G31+'Annual Raw'!G34+'Annual Raw'!G36</f>
        <v>-15.49</v>
      </c>
      <c r="G73" s="75">
        <f>'Annual Raw'!H29+'Annual Raw'!H31+'Annual Raw'!H34+'Annual Raw'!H36</f>
        <v>-4.2299999999999995</v>
      </c>
      <c r="H73" s="75">
        <f>'Annual Raw'!I29+'Annual Raw'!I31+'Annual Raw'!I34+'Annual Raw'!I36</f>
        <v>0</v>
      </c>
      <c r="I73" s="75">
        <f>'Annual Raw'!J29+'Annual Raw'!J31+'Annual Raw'!J34+'Annual Raw'!J36</f>
        <v>160.72999999999999</v>
      </c>
      <c r="J73" s="75">
        <f>'Annual Raw'!K29+'Annual Raw'!K31+'Annual Raw'!K34+'Annual Raw'!K36</f>
        <v>-339.29</v>
      </c>
      <c r="K73" s="75">
        <f>'Annual Raw'!L29+'Annual Raw'!L31+'Annual Raw'!L34+'Annual Raw'!L36</f>
        <v>-259.60000000000002</v>
      </c>
      <c r="L73" s="75">
        <f>'Annual Raw'!M29+'Annual Raw'!M31+'Annual Raw'!M34+'Annual Raw'!M36</f>
        <v>231.01</v>
      </c>
      <c r="M73" s="75">
        <f>'Annual Raw'!N29+'Annual Raw'!N31+'Annual Raw'!N34+'Annual Raw'!N36</f>
        <v>-831.54</v>
      </c>
      <c r="N73" s="75">
        <f>'Annual Raw'!O29+'Annual Raw'!O31+'Annual Raw'!O34+'Annual Raw'!O36</f>
        <v>-602.71</v>
      </c>
      <c r="O73" s="75">
        <f>'Annual Raw'!P29+'Annual Raw'!P31+'Annual Raw'!P34+'Annual Raw'!P36</f>
        <v>-985.38</v>
      </c>
      <c r="P73" s="75">
        <f>'Annual Raw'!Q29+'Annual Raw'!Q31+'Annual Raw'!Q34+'Annual Raw'!Q36</f>
        <v>-184.71</v>
      </c>
      <c r="Q73" s="75">
        <f>'Annual Raw'!R29+'Annual Raw'!R31+'Annual Raw'!R34+'Annual Raw'!R36</f>
        <v>-1850.35</v>
      </c>
      <c r="R73" s="75">
        <f>'Annual Raw'!S29+'Annual Raw'!S31+'Annual Raw'!S34+'Annual Raw'!S36</f>
        <v>1114.56</v>
      </c>
      <c r="S73" s="75">
        <f>'Annual Raw'!T29+'Annual Raw'!T31+'Annual Raw'!T34+'Annual Raw'!T36</f>
        <v>1975.14</v>
      </c>
      <c r="T73" s="75">
        <f>'Annual Raw'!U29+'Annual Raw'!U31+'Annual Raw'!U34+'Annual Raw'!U36</f>
        <v>-29651.56</v>
      </c>
      <c r="U73" s="75">
        <f>'Annual Raw'!V29+'Annual Raw'!V31+'Annual Raw'!V34+'Annual Raw'!V36</f>
        <v>-2871.44</v>
      </c>
      <c r="V73" s="75">
        <f>'Annual Raw'!W29+'Annual Raw'!W31+'Annual Raw'!W34+'Annual Raw'!W36</f>
        <v>-13761.02</v>
      </c>
      <c r="W73" s="75">
        <f>'Annual Raw'!X29+'Annual Raw'!X31+'Annual Raw'!X34+'Annual Raw'!X36</f>
        <v>-629.58000000000004</v>
      </c>
      <c r="X73" s="75">
        <f>'Annual Raw'!Y29+'Annual Raw'!Y31+'Annual Raw'!Y34+'Annual Raw'!Y36</f>
        <v>1590.53</v>
      </c>
      <c r="Y73" s="75">
        <f>'Annual Raw'!Z29+'Annual Raw'!Z31+'Annual Raw'!Z34+'Annual Raw'!Z36</f>
        <v>-1585</v>
      </c>
      <c r="Z73" s="75">
        <f>'Annual Raw'!AA29+'Annual Raw'!AA31+'Annual Raw'!AA34+'Annual Raw'!AA36</f>
        <v>4321</v>
      </c>
      <c r="AA73" s="75">
        <f>'Annual Raw'!AB29+'Annual Raw'!AB31+'Annual Raw'!AB34+'Annual Raw'!AB36</f>
        <v>79880</v>
      </c>
      <c r="AB73" s="76">
        <f>+SUM(CM73:CP73)</f>
        <v>0</v>
      </c>
      <c r="AC73" s="76">
        <f>+SUM(CQ73:CT73)</f>
        <v>0</v>
      </c>
      <c r="AD73" s="76">
        <f>+SUM(CU73:CX73)</f>
        <v>0</v>
      </c>
      <c r="AE73" s="76">
        <f>+SUM(CY73:DB73)</f>
        <v>0</v>
      </c>
      <c r="AI73" s="75">
        <f>'QTR Raw'!C26+'QTR Raw'!C31+'QTR Raw'!C32+'QTR Raw'!C33+'QTR Raw'!C36+'QTR Raw'!C37+'QTR Raw'!C39</f>
        <v>-440.53</v>
      </c>
      <c r="AJ73" s="75">
        <f>'QTR Raw'!D26+'QTR Raw'!D31+'QTR Raw'!D32+'QTR Raw'!D33+'QTR Raw'!D36+'QTR Raw'!D37+'QTR Raw'!D39</f>
        <v>-10.1</v>
      </c>
      <c r="AK73" s="75">
        <f>'QTR Raw'!E26+'QTR Raw'!E31+'QTR Raw'!E32+'QTR Raw'!E33+'QTR Raw'!E36+'QTR Raw'!E37+'QTR Raw'!E39</f>
        <v>-173.53</v>
      </c>
      <c r="AL73" s="75">
        <f>'QTR Raw'!F26+'QTR Raw'!F31+'QTR Raw'!F32+'QTR Raw'!F33+'QTR Raw'!F36+'QTR Raw'!F37+'QTR Raw'!F39</f>
        <v>21.45</v>
      </c>
      <c r="AM73" s="75">
        <f>'QTR Raw'!G26+'QTR Raw'!G31+'QTR Raw'!G32+'QTR Raw'!G33+'QTR Raw'!G36+'QTR Raw'!G37+'QTR Raw'!G39</f>
        <v>-178.64</v>
      </c>
      <c r="AN73" s="75">
        <f>'QTR Raw'!H26+'QTR Raw'!H31+'QTR Raw'!H32+'QTR Raw'!H33+'QTR Raw'!H36+'QTR Raw'!H37+'QTR Raw'!H39</f>
        <v>-273.83999999999997</v>
      </c>
      <c r="AO73" s="75">
        <f>'QTR Raw'!I26+'QTR Raw'!I31+'QTR Raw'!I32+'QTR Raw'!I33+'QTR Raw'!I36+'QTR Raw'!I37+'QTR Raw'!I39</f>
        <v>-124.34</v>
      </c>
      <c r="AP73" s="75">
        <f>'QTR Raw'!J26+'QTR Raw'!J31+'QTR Raw'!J32+'QTR Raw'!J33+'QTR Raw'!J36+'QTR Raw'!J37+'QTR Raw'!J39</f>
        <v>-408.56</v>
      </c>
      <c r="AQ73" s="75">
        <f>'QTR Raw'!K26+'QTR Raw'!K31+'QTR Raw'!K32+'QTR Raw'!K33+'QTR Raw'!K36+'QTR Raw'!K37+'QTR Raw'!K39</f>
        <v>94.02</v>
      </c>
      <c r="AR73" s="75">
        <f>'QTR Raw'!L26+'QTR Raw'!L31+'QTR Raw'!L32+'QTR Raw'!L33+'QTR Raw'!L36+'QTR Raw'!L37+'QTR Raw'!L39</f>
        <v>26.4</v>
      </c>
      <c r="AS73" s="75">
        <f>'QTR Raw'!M26+'QTR Raw'!M31+'QTR Raw'!M32+'QTR Raw'!M33+'QTR Raw'!M36+'QTR Raw'!M37+'QTR Raw'!M39</f>
        <v>-143.97999999999999</v>
      </c>
      <c r="AT73" s="75">
        <f>'QTR Raw'!N26+'QTR Raw'!N31+'QTR Raw'!N32+'QTR Raw'!N33+'QTR Raw'!N36+'QTR Raw'!N37+'QTR Raw'!N39</f>
        <v>-161.15</v>
      </c>
      <c r="AU73" s="75">
        <f>'QTR Raw'!O26+'QTR Raw'!O31+'QTR Raw'!O32+'QTR Raw'!O33+'QTR Raw'!O36+'QTR Raw'!O37+'QTR Raw'!O39</f>
        <v>633.84</v>
      </c>
      <c r="AV73" s="75">
        <f>'QTR Raw'!P26+'QTR Raw'!P31+'QTR Raw'!P32+'QTR Raw'!P33+'QTR Raw'!P36+'QTR Raw'!P37+'QTR Raw'!P39</f>
        <v>-3341.07</v>
      </c>
      <c r="AW73" s="75">
        <f>'QTR Raw'!Q26+'QTR Raw'!Q31+'QTR Raw'!Q32+'QTR Raw'!Q33+'QTR Raw'!Q36+'QTR Raw'!Q37+'QTR Raw'!Q39</f>
        <v>-233.2</v>
      </c>
      <c r="AX73" s="75">
        <f>'QTR Raw'!R26+'QTR Raw'!R31+'QTR Raw'!R32+'QTR Raw'!R33+'QTR Raw'!R36+'QTR Raw'!R37+'QTR Raw'!R39</f>
        <v>559.59</v>
      </c>
      <c r="AY73" s="75">
        <f>'QTR Raw'!S26+'QTR Raw'!S31+'QTR Raw'!S32+'QTR Raw'!S33+'QTR Raw'!S36+'QTR Raw'!S37+'QTR Raw'!S39</f>
        <v>490.54</v>
      </c>
      <c r="AZ73" s="75">
        <f>'QTR Raw'!T26+'QTR Raw'!T31+'QTR Raw'!T32+'QTR Raw'!T33+'QTR Raw'!T36+'QTR Raw'!T37+'QTR Raw'!T39</f>
        <v>-10.99</v>
      </c>
      <c r="BA73" s="75">
        <f>'QTR Raw'!U26+'QTR Raw'!U31+'QTR Raw'!U32+'QTR Raw'!U33+'QTR Raw'!U36+'QTR Raw'!U37+'QTR Raw'!U39</f>
        <v>715.82</v>
      </c>
      <c r="BB73" s="75">
        <f>'QTR Raw'!V26+'QTR Raw'!V31+'QTR Raw'!V32+'QTR Raw'!V33+'QTR Raw'!V36+'QTR Raw'!V37+'QTR Raw'!V39</f>
        <v>-80.81</v>
      </c>
      <c r="BC73" s="75">
        <f>'QTR Raw'!W26+'QTR Raw'!W31+'QTR Raw'!W32+'QTR Raw'!W33+'QTR Raw'!W36+'QTR Raw'!W37+'QTR Raw'!W39</f>
        <v>3620.2</v>
      </c>
      <c r="BD73" s="75">
        <f>'QTR Raw'!X26+'QTR Raw'!X31+'QTR Raw'!X32+'QTR Raw'!X33+'QTR Raw'!X36+'QTR Raw'!X37+'QTR Raw'!X39</f>
        <v>0</v>
      </c>
      <c r="BE73" s="75">
        <f>'QTR Raw'!Y26+'QTR Raw'!Y31+'QTR Raw'!Y32+'QTR Raw'!Y33+'QTR Raw'!Y36+'QTR Raw'!Y37+'QTR Raw'!Y39</f>
        <v>-4.7300000000000004</v>
      </c>
      <c r="BF73" s="75">
        <f>'QTR Raw'!Z26+'QTR Raw'!Z31+'QTR Raw'!Z32+'QTR Raw'!Z33+'QTR Raw'!Z36+'QTR Raw'!Z37+'QTR Raw'!Z39</f>
        <v>-1640.33</v>
      </c>
      <c r="BG73" s="75">
        <f>'QTR Raw'!AA26+'QTR Raw'!AA31+'QTR Raw'!AA32+'QTR Raw'!AA33+'QTR Raw'!AA36+'QTR Raw'!AA37+'QTR Raw'!AA39</f>
        <v>0</v>
      </c>
      <c r="BH73" s="75">
        <f>'QTR Raw'!AB26+'QTR Raw'!AB31+'QTR Raw'!AB32+'QTR Raw'!AB33+'QTR Raw'!AB36+'QTR Raw'!AB37+'QTR Raw'!AB39</f>
        <v>-530.29</v>
      </c>
      <c r="BI73" s="75">
        <f>'QTR Raw'!AC26+'QTR Raw'!AC31+'QTR Raw'!AC32+'QTR Raw'!AC33+'QTR Raw'!AC36+'QTR Raw'!AC37+'QTR Raw'!AC39</f>
        <v>-28014.03</v>
      </c>
      <c r="BJ73" s="75">
        <f>'QTR Raw'!AD26+'QTR Raw'!AD31+'QTR Raw'!AD32+'QTR Raw'!AD33+'QTR Raw'!AD36+'QTR Raw'!AD37+'QTR Raw'!AD39</f>
        <v>-1107.24</v>
      </c>
      <c r="BK73" s="75">
        <f>'QTR Raw'!AE26+'QTR Raw'!AE31+'QTR Raw'!AE32+'QTR Raw'!AE33+'QTR Raw'!AE36+'QTR Raw'!AE37+'QTR Raw'!AE39</f>
        <v>-108.82</v>
      </c>
      <c r="BL73" s="75">
        <f>'QTR Raw'!AF26+'QTR Raw'!AF31+'QTR Raw'!AF32+'QTR Raw'!AF33+'QTR Raw'!AF36+'QTR Raw'!AF37+'QTR Raw'!AF39</f>
        <v>39.090000000000003</v>
      </c>
      <c r="BM73" s="75">
        <f>'QTR Raw'!AG26+'QTR Raw'!AG31+'QTR Raw'!AG32+'QTR Raw'!AG33+'QTR Raw'!AG36+'QTR Raw'!AG37+'QTR Raw'!AG39</f>
        <v>-1.06</v>
      </c>
      <c r="BN73" s="75">
        <f>'QTR Raw'!AH26+'QTR Raw'!AH31+'QTR Raw'!AH32+'QTR Raw'!AH33+'QTR Raw'!AH36+'QTR Raw'!AH37+'QTR Raw'!AH39</f>
        <v>-2800.65</v>
      </c>
      <c r="BO73" s="75">
        <f>'QTR Raw'!AI26+'QTR Raw'!AI31+'QTR Raw'!AI32+'QTR Raw'!AI33+'QTR Raw'!AI36+'QTR Raw'!AI37+'QTR Raw'!AI39</f>
        <v>3.22</v>
      </c>
      <c r="BP73" s="75">
        <f>'QTR Raw'!AJ26+'QTR Raw'!AJ31+'QTR Raw'!AJ32+'QTR Raw'!AJ33+'QTR Raw'!AJ36+'QTR Raw'!AJ37+'QTR Raw'!AJ39</f>
        <v>4.88</v>
      </c>
      <c r="BQ73" s="75">
        <f>'QTR Raw'!AK26+'QTR Raw'!AK31+'QTR Raw'!AK32+'QTR Raw'!AK33+'QTR Raw'!AK36+'QTR Raw'!AK37+'QTR Raw'!AK39</f>
        <v>-422.63</v>
      </c>
      <c r="BR73" s="75">
        <f>'QTR Raw'!AL26+'QTR Raw'!AL31+'QTR Raw'!AL32+'QTR Raw'!AL33+'QTR Raw'!AL36+'QTR Raw'!AL37+'QTR Raw'!AL39</f>
        <v>-13346.49</v>
      </c>
      <c r="BS73" s="75">
        <f>'QTR Raw'!AM26+'QTR Raw'!AM31+'QTR Raw'!AM32+'QTR Raw'!AM33+'QTR Raw'!AM36+'QTR Raw'!AM37+'QTR Raw'!AM39</f>
        <v>2.52</v>
      </c>
      <c r="BT73" s="75">
        <f>'QTR Raw'!AN26+'QTR Raw'!AN31+'QTR Raw'!AN32+'QTR Raw'!AN33+'QTR Raw'!AN36+'QTR Raw'!AN37+'QTR Raw'!AN39</f>
        <v>-4.45</v>
      </c>
      <c r="BU73" s="75">
        <f>'QTR Raw'!AO26+'QTR Raw'!AO31+'QTR Raw'!AO32+'QTR Raw'!AO33+'QTR Raw'!AO36+'QTR Raw'!AO37+'QTR Raw'!AO39</f>
        <v>86.16</v>
      </c>
      <c r="BV73" s="75">
        <f>'QTR Raw'!AP26+'QTR Raw'!AP31+'QTR Raw'!AP32+'QTR Raw'!AP33+'QTR Raw'!AP36+'QTR Raw'!AP37+'QTR Raw'!AP39</f>
        <v>-713.81</v>
      </c>
      <c r="BW73" s="75">
        <f>'QTR Raw'!AQ26+'QTR Raw'!AQ31+'QTR Raw'!AQ32+'QTR Raw'!AQ33+'QTR Raw'!AQ36+'QTR Raw'!AQ37+'QTR Raw'!AQ39</f>
        <v>1493.62</v>
      </c>
      <c r="BX73" s="75">
        <f>'QTR Raw'!AR26+'QTR Raw'!AR31+'QTR Raw'!AR32+'QTR Raw'!AR33+'QTR Raw'!AR36+'QTR Raw'!AR37+'QTR Raw'!AR39</f>
        <v>312.63</v>
      </c>
      <c r="BY73" s="75">
        <f>'QTR Raw'!AS26+'QTR Raw'!AS31+'QTR Raw'!AS32+'QTR Raw'!AS33+'QTR Raw'!AS36+'QTR Raw'!AS37+'QTR Raw'!AS39</f>
        <v>-0.4</v>
      </c>
      <c r="BZ73" s="75">
        <f>'QTR Raw'!AT26+'QTR Raw'!AT31+'QTR Raw'!AT32+'QTR Raw'!AT33+'QTR Raw'!AT36+'QTR Raw'!AT37+'QTR Raw'!AT39</f>
        <v>-215.32</v>
      </c>
      <c r="CA73" s="75">
        <f>'QTR Raw'!AU26+'QTR Raw'!AU31+'QTR Raw'!AU32+'QTR Raw'!AU33+'QTR Raw'!AU36+'QTR Raw'!AU37+'QTR Raw'!AU39</f>
        <v>-677</v>
      </c>
      <c r="CB73" s="75">
        <f>'QTR Raw'!AV26+'QTR Raw'!AV31+'QTR Raw'!AV32+'QTR Raw'!AV33+'QTR Raw'!AV36+'QTR Raw'!AV37+'QTR Raw'!AV39</f>
        <v>-124</v>
      </c>
      <c r="CC73" s="75">
        <f>'QTR Raw'!AW26+'QTR Raw'!AW31+'QTR Raw'!AW32+'QTR Raw'!AW33+'QTR Raw'!AW36+'QTR Raw'!AW37+'QTR Raw'!AW39</f>
        <v>-88</v>
      </c>
      <c r="CD73" s="75">
        <f>'QTR Raw'!AX26+'QTR Raw'!AX31+'QTR Raw'!AX32+'QTR Raw'!AX33+'QTR Raw'!AX36+'QTR Raw'!AX37+'QTR Raw'!AX39</f>
        <v>-233</v>
      </c>
      <c r="CE73" s="75">
        <f>'QTR Raw'!AY26+'QTR Raw'!AY31+'QTR Raw'!AY32+'QTR Raw'!AY33+'QTR Raw'!AY36+'QTR Raw'!AY37+'QTR Raw'!AY39</f>
        <v>4914</v>
      </c>
      <c r="CF73" s="75">
        <f>'QTR Raw'!AZ26+'QTR Raw'!AZ31+'QTR Raw'!AZ32+'QTR Raw'!AZ33+'QTR Raw'!AZ36+'QTR Raw'!AZ37+'QTR Raw'!AZ39</f>
        <v>496</v>
      </c>
      <c r="CG73" s="75">
        <f>'QTR Raw'!BA26+'QTR Raw'!BA31+'QTR Raw'!BA32+'QTR Raw'!BA33+'QTR Raw'!BA36+'QTR Raw'!BA37+'QTR Raw'!BA39</f>
        <v>1321</v>
      </c>
      <c r="CH73" s="75">
        <f>'QTR Raw'!BB26+'QTR Raw'!BB31+'QTR Raw'!BB32+'QTR Raw'!BB33+'QTR Raw'!BB36+'QTR Raw'!BB37+'QTR Raw'!BB39</f>
        <v>1005</v>
      </c>
      <c r="CI73" s="75">
        <f>'QTR Raw'!BC26+'QTR Raw'!BC31+'QTR Raw'!BC32+'QTR Raw'!BC33+'QTR Raw'!BC36+'QTR Raw'!BC37+'QTR Raw'!BC39</f>
        <v>-56</v>
      </c>
      <c r="CJ73" s="75">
        <f>'QTR Raw'!BD26+'QTR Raw'!BD31+'QTR Raw'!BD32+'QTR Raw'!BD33+'QTR Raw'!BD36+'QTR Raw'!BD37+'QTR Raw'!BD39</f>
        <v>80008</v>
      </c>
      <c r="CK73" s="75">
        <f>'QTR Raw'!BE26+'QTR Raw'!BE31+'QTR Raw'!BE32+'QTR Raw'!BE33+'QTR Raw'!BE36+'QTR Raw'!BE37+'QTR Raw'!BE39</f>
        <v>-1597</v>
      </c>
      <c r="CL73" s="75">
        <f>'QTR Raw'!BF26+'QTR Raw'!BF31+'QTR Raw'!BF32+'QTR Raw'!BF33+'QTR Raw'!BF36+'QTR Raw'!BF37+'QTR Raw'!BF39</f>
        <v>110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3"/>
      <c r="DF73" s="23">
        <v>78465</v>
      </c>
    </row>
    <row r="74" spans="1:110" s="26" customFormat="1" x14ac:dyDescent="0.2">
      <c r="A74" s="35" t="s">
        <v>25</v>
      </c>
      <c r="B74" s="26">
        <f>B67+B71+B72+B73</f>
        <v>-500.33999999999907</v>
      </c>
      <c r="C74" s="26">
        <f>C67+C71+C72+C73</f>
        <v>-107.18999999999969</v>
      </c>
      <c r="D74" s="26">
        <f>D67+D71+D72+D73</f>
        <v>297.12000000000091</v>
      </c>
      <c r="E74" s="26">
        <f t="shared" ref="E74:U74" si="779">E67+E71+E72+E73</f>
        <v>915.2900000000003</v>
      </c>
      <c r="F74" s="26">
        <f t="shared" si="779"/>
        <v>1385.3399999999995</v>
      </c>
      <c r="G74" s="26">
        <f t="shared" si="779"/>
        <v>1728.089999999999</v>
      </c>
      <c r="H74" s="26">
        <f t="shared" si="779"/>
        <v>2169.9899999999993</v>
      </c>
      <c r="I74" s="26">
        <f t="shared" si="779"/>
        <v>2167.6999999999966</v>
      </c>
      <c r="J74" s="26">
        <f t="shared" si="779"/>
        <v>-2505.25</v>
      </c>
      <c r="K74" s="26">
        <f t="shared" si="779"/>
        <v>2571.0600000000031</v>
      </c>
      <c r="L74" s="26">
        <f t="shared" si="779"/>
        <v>9273.6200000000063</v>
      </c>
      <c r="M74" s="26">
        <f t="shared" si="779"/>
        <v>13516.5</v>
      </c>
      <c r="N74" s="26">
        <f t="shared" si="779"/>
        <v>9892.6099999999969</v>
      </c>
      <c r="O74" s="26">
        <f t="shared" si="779"/>
        <v>13991.020000000013</v>
      </c>
      <c r="P74" s="26">
        <f t="shared" si="779"/>
        <v>13986.290000000063</v>
      </c>
      <c r="Q74" s="26">
        <f t="shared" si="779"/>
        <v>11579.310000000021</v>
      </c>
      <c r="R74" s="26">
        <f t="shared" si="779"/>
        <v>7454.3600000000006</v>
      </c>
      <c r="S74" s="26">
        <f t="shared" si="779"/>
        <v>8988.9100000000617</v>
      </c>
      <c r="T74" s="26">
        <f t="shared" si="779"/>
        <v>-28826.23000000001</v>
      </c>
      <c r="U74" s="26">
        <f t="shared" si="779"/>
        <v>-12070.850000000002</v>
      </c>
      <c r="V74" s="26">
        <f>V67+V71+V72+V73</f>
        <v>-13451.389999999998</v>
      </c>
      <c r="W74" s="26">
        <f>W67+W71+W72+W73</f>
        <v>-11441.469999999994</v>
      </c>
      <c r="X74" s="26">
        <f>X67+X71+X72+X73</f>
        <v>2414.2899999999604</v>
      </c>
      <c r="Y74" s="26">
        <f>Y67+Y71+Y72+Y73</f>
        <v>31399</v>
      </c>
      <c r="Z74" s="26">
        <f>Z67+Z71+Z72+Z73</f>
        <v>27830</v>
      </c>
      <c r="AA74" s="26">
        <f>AA67+AA71+AA72+AA73</f>
        <v>82390</v>
      </c>
      <c r="AB74" s="27">
        <f t="shared" ref="AA74:AD74" si="780">AB67+AB71+AB72+AB73</f>
        <v>15010.230327481842</v>
      </c>
      <c r="AC74" s="27">
        <f t="shared" si="780"/>
        <v>19121.473877599215</v>
      </c>
      <c r="AD74" s="27">
        <f t="shared" si="780"/>
        <v>21838.798243237168</v>
      </c>
      <c r="AE74" s="27">
        <f t="shared" ref="AE74" si="781">AE67+AE71+AE72+AE73</f>
        <v>50157.911924451175</v>
      </c>
      <c r="AI74" s="26">
        <f t="shared" ref="AI74" si="782">AI67+AI71+AI72+AI73</f>
        <v>2244.9100000000035</v>
      </c>
      <c r="AJ74" s="26">
        <f t="shared" ref="AJ74" si="783">AJ67+AJ71+AJ72+AJ73</f>
        <v>2074.7300000000064</v>
      </c>
      <c r="AK74" s="26">
        <f t="shared" ref="AK74:AM74" si="784">AK67+AK71+AK72+AK73</f>
        <v>1627.500000000003</v>
      </c>
      <c r="AL74" s="26">
        <f t="shared" si="784"/>
        <v>3945.4700000000034</v>
      </c>
      <c r="AM74" s="26">
        <f t="shared" si="784"/>
        <v>1726.0700000000043</v>
      </c>
      <c r="AN74" s="26">
        <f t="shared" ref="AN74:AO74" si="785">AN67+AN71+AN72+AN73</f>
        <v>3541.8599999999965</v>
      </c>
      <c r="AO74" s="26">
        <f t="shared" si="785"/>
        <v>4804.7999999999929</v>
      </c>
      <c r="AP74" s="26">
        <f t="shared" ref="AP74:CD74" si="786">AP67+AP71+AP72+AP73</f>
        <v>3918.2899999999931</v>
      </c>
      <c r="AQ74" s="26">
        <f t="shared" si="786"/>
        <v>5398.2100000000037</v>
      </c>
      <c r="AR74" s="26">
        <f t="shared" si="786"/>
        <v>3290.86</v>
      </c>
      <c r="AS74" s="26">
        <f t="shared" si="786"/>
        <v>3580.7199999999893</v>
      </c>
      <c r="AT74" s="26">
        <f t="shared" si="786"/>
        <v>1716.4999999999952</v>
      </c>
      <c r="AU74" s="26">
        <f t="shared" si="786"/>
        <v>5231.0300000000125</v>
      </c>
      <c r="AV74" s="26">
        <f t="shared" si="786"/>
        <v>-1761.6300000000037</v>
      </c>
      <c r="AW74" s="26">
        <f t="shared" si="786"/>
        <v>2934.0500000000025</v>
      </c>
      <c r="AX74" s="26">
        <f t="shared" si="786"/>
        <v>5175.8599999999969</v>
      </c>
      <c r="AY74" s="26">
        <f t="shared" si="786"/>
        <v>2236.3799999999951</v>
      </c>
      <c r="AZ74" s="26">
        <f t="shared" si="786"/>
        <v>828.36000000000388</v>
      </c>
      <c r="BA74" s="26">
        <f t="shared" si="786"/>
        <v>93.769999999993274</v>
      </c>
      <c r="BB74" s="26">
        <f t="shared" si="786"/>
        <v>4295.8499999999985</v>
      </c>
      <c r="BC74" s="26">
        <f t="shared" si="786"/>
        <v>3182.2600000000011</v>
      </c>
      <c r="BD74" s="26">
        <f t="shared" si="786"/>
        <v>2482.7800000000043</v>
      </c>
      <c r="BE74" s="26">
        <f t="shared" si="786"/>
        <v>1198.6300000000087</v>
      </c>
      <c r="BF74" s="26">
        <f t="shared" si="786"/>
        <v>2125.2399999999939</v>
      </c>
      <c r="BG74" s="26">
        <f t="shared" si="786"/>
        <v>-1902.3699999999897</v>
      </c>
      <c r="BH74" s="26">
        <f t="shared" si="786"/>
        <v>-1048.800000000012</v>
      </c>
      <c r="BI74" s="26">
        <f t="shared" si="786"/>
        <v>-26992.539999999997</v>
      </c>
      <c r="BJ74" s="26">
        <f t="shared" si="786"/>
        <v>1117.4800000000062</v>
      </c>
      <c r="BK74" s="26">
        <f t="shared" si="786"/>
        <v>-3698.3399999999942</v>
      </c>
      <c r="BL74" s="26">
        <f t="shared" si="786"/>
        <v>-216.56000000000492</v>
      </c>
      <c r="BM74" s="26">
        <f t="shared" si="786"/>
        <v>1738.2999999999979</v>
      </c>
      <c r="BN74" s="26">
        <f t="shared" si="786"/>
        <v>-9894.2499999999982</v>
      </c>
      <c r="BO74" s="26">
        <f t="shared" si="786"/>
        <v>-8437.9900000000016</v>
      </c>
      <c r="BP74" s="26">
        <f t="shared" si="786"/>
        <v>-314.44999999999726</v>
      </c>
      <c r="BQ74" s="26">
        <f t="shared" si="786"/>
        <v>2906.4499999999894</v>
      </c>
      <c r="BR74" s="26">
        <f t="shared" si="786"/>
        <v>-7605.4000000000187</v>
      </c>
      <c r="BS74" s="26">
        <f t="shared" si="786"/>
        <v>-4450.9200000000028</v>
      </c>
      <c r="BT74" s="26">
        <f t="shared" si="786"/>
        <v>-4441.5699999999979</v>
      </c>
      <c r="BU74" s="26">
        <f t="shared" si="786"/>
        <v>-1516.1399999999919</v>
      </c>
      <c r="BV74" s="26">
        <f t="shared" si="786"/>
        <v>-1032.8400000000022</v>
      </c>
      <c r="BW74" s="26">
        <f t="shared" si="786"/>
        <v>-5006.600000000004</v>
      </c>
      <c r="BX74" s="26">
        <f t="shared" si="786"/>
        <v>-944.60999999999547</v>
      </c>
      <c r="BY74" s="26">
        <f t="shared" si="786"/>
        <v>2957.7100000000164</v>
      </c>
      <c r="BZ74" s="26">
        <f t="shared" si="786"/>
        <v>5407.7899999999945</v>
      </c>
      <c r="CA74" s="26">
        <f t="shared" si="786"/>
        <v>3203</v>
      </c>
      <c r="CB74" s="26">
        <f t="shared" si="786"/>
        <v>3764</v>
      </c>
      <c r="CC74" s="26">
        <f t="shared" si="786"/>
        <v>7025</v>
      </c>
      <c r="CD74" s="26">
        <f t="shared" si="786"/>
        <v>17407</v>
      </c>
      <c r="CE74" s="26">
        <f t="shared" ref="CE74:CF74" si="787">CE67+CE71+CE72+CE73</f>
        <v>10514</v>
      </c>
      <c r="CF74" s="26">
        <f t="shared" si="787"/>
        <v>3446</v>
      </c>
      <c r="CG74" s="26">
        <f t="shared" ref="CG74:CH74" si="788">CG67+CG71+CG72+CG73</f>
        <v>5406</v>
      </c>
      <c r="CH74" s="26">
        <f t="shared" si="788"/>
        <v>8470</v>
      </c>
      <c r="CI74" s="26">
        <f t="shared" ref="CI74:CJ74" si="789">CI67+CI71+CI72+CI73</f>
        <v>3924</v>
      </c>
      <c r="CJ74" s="26">
        <f t="shared" si="789"/>
        <v>76170</v>
      </c>
      <c r="CK74" s="26">
        <f t="shared" ref="CK74:CL74" si="790">CK67+CK71+CK72+CK73</f>
        <v>-3486</v>
      </c>
      <c r="CL74" s="26">
        <f t="shared" si="790"/>
        <v>5783</v>
      </c>
      <c r="CM74" s="27">
        <f t="shared" ref="CM74:DB74" si="791">CM67+CM71+CM72+CM73</f>
        <v>4045.3567744415582</v>
      </c>
      <c r="CN74" s="27">
        <f t="shared" si="791"/>
        <v>1064.0073900262614</v>
      </c>
      <c r="CO74" s="27">
        <f t="shared" si="791"/>
        <v>3501.9897717590029</v>
      </c>
      <c r="CP74" s="27">
        <f t="shared" si="791"/>
        <v>6398.8763912550276</v>
      </c>
      <c r="CQ74" s="27">
        <f t="shared" si="791"/>
        <v>3069.4946573831489</v>
      </c>
      <c r="CR74" s="27">
        <f t="shared" si="791"/>
        <v>4286.1449341633115</v>
      </c>
      <c r="CS74" s="27">
        <f t="shared" si="791"/>
        <v>5516.0796125985116</v>
      </c>
      <c r="CT74" s="27">
        <f t="shared" si="791"/>
        <v>6249.754673454263</v>
      </c>
      <c r="CU74" s="27">
        <f t="shared" si="791"/>
        <v>3524.3554919741791</v>
      </c>
      <c r="CV74" s="27">
        <f t="shared" si="791"/>
        <v>5393.6749949981131</v>
      </c>
      <c r="CW74" s="27">
        <f t="shared" si="791"/>
        <v>6134.2096712641478</v>
      </c>
      <c r="CX74" s="27">
        <f t="shared" si="791"/>
        <v>6786.5580850007191</v>
      </c>
      <c r="CY74" s="27">
        <f t="shared" si="791"/>
        <v>8043.2420892105147</v>
      </c>
      <c r="CZ74" s="27">
        <f t="shared" si="791"/>
        <v>11188.330674643448</v>
      </c>
      <c r="DA74" s="27">
        <f t="shared" si="791"/>
        <v>13921.443421829154</v>
      </c>
      <c r="DB74" s="27">
        <f t="shared" si="791"/>
        <v>17004.895738768111</v>
      </c>
      <c r="DE74" s="121"/>
      <c r="DF74" s="26">
        <v>4926.7637520494136</v>
      </c>
    </row>
    <row r="75" spans="1:110" s="25" customFormat="1" x14ac:dyDescent="0.2">
      <c r="A75" s="151" t="s">
        <v>486</v>
      </c>
      <c r="AB75" s="17"/>
      <c r="AC75" s="17"/>
      <c r="AD75" s="17"/>
      <c r="AE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1" customFormat="1" x14ac:dyDescent="0.2">
      <c r="AB76" s="20"/>
      <c r="AC76" s="20"/>
      <c r="AD76" s="20"/>
      <c r="AE76" s="20"/>
      <c r="BV76" s="183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22" customFormat="1" x14ac:dyDescent="0.2">
      <c r="A77" s="22" t="s">
        <v>434</v>
      </c>
      <c r="B77" s="22">
        <f>'Annual Raw'!C35</f>
        <v>-500.34</v>
      </c>
      <c r="C77" s="22">
        <f>'Annual Raw'!D35</f>
        <v>-107.19</v>
      </c>
      <c r="D77" s="22">
        <f>'Annual Raw'!E35</f>
        <v>297.12</v>
      </c>
      <c r="E77" s="22">
        <f>'Annual Raw'!F35</f>
        <v>915.29</v>
      </c>
      <c r="F77" s="22">
        <f>'Annual Raw'!G35</f>
        <v>1385.34</v>
      </c>
      <c r="G77" s="22">
        <f>'Annual Raw'!H35</f>
        <v>1728.09</v>
      </c>
      <c r="H77" s="22">
        <f>'Annual Raw'!I35</f>
        <v>2169.9899999999998</v>
      </c>
      <c r="I77" s="22">
        <f>'Annual Raw'!J35</f>
        <v>2167.6999999999998</v>
      </c>
      <c r="J77" s="22">
        <f>'Annual Raw'!K35</f>
        <v>-2505.25</v>
      </c>
      <c r="K77" s="22">
        <f>'Annual Raw'!L35</f>
        <v>2571.06</v>
      </c>
      <c r="L77" s="22">
        <f>'Annual Raw'!M35</f>
        <v>9273.6200000000008</v>
      </c>
      <c r="M77" s="22">
        <f>'Annual Raw'!N35</f>
        <v>13516.5</v>
      </c>
      <c r="N77" s="22">
        <f>'Annual Raw'!O35</f>
        <v>9892.61</v>
      </c>
      <c r="O77" s="22">
        <f>'Annual Raw'!P35</f>
        <v>13991.02</v>
      </c>
      <c r="P77" s="22">
        <f>'Annual Raw'!Q35</f>
        <v>13986.29</v>
      </c>
      <c r="Q77" s="22">
        <f>'Annual Raw'!R35</f>
        <v>11579.31</v>
      </c>
      <c r="R77" s="22">
        <f>'Annual Raw'!S35</f>
        <v>7454.36</v>
      </c>
      <c r="S77" s="22">
        <f>'Annual Raw'!T35</f>
        <v>8988.91</v>
      </c>
      <c r="T77" s="22">
        <f>'Annual Raw'!U35</f>
        <v>-28826.23</v>
      </c>
      <c r="U77" s="22">
        <f>'Annual Raw'!V35</f>
        <v>-12070.85</v>
      </c>
      <c r="V77" s="22">
        <f>'Annual Raw'!W35</f>
        <v>-13451.39</v>
      </c>
      <c r="W77" s="22">
        <f>'Annual Raw'!X35</f>
        <v>-11441.47</v>
      </c>
      <c r="X77" s="22">
        <f>'Annual Raw'!Y35</f>
        <v>2414.29</v>
      </c>
      <c r="Y77" s="22">
        <f>'Annual Raw'!Z35</f>
        <v>31399</v>
      </c>
      <c r="Z77" s="22">
        <f>'Annual Raw'!AA35</f>
        <v>27830</v>
      </c>
      <c r="AA77" s="22">
        <f>'Annual Raw'!AB35</f>
        <v>82390</v>
      </c>
      <c r="AB77" s="21">
        <f t="shared" ref="AA77:AD77" si="792">+AB74</f>
        <v>15010.230327481842</v>
      </c>
      <c r="AC77" s="21">
        <f t="shared" si="792"/>
        <v>19121.473877599215</v>
      </c>
      <c r="AD77" s="21">
        <f t="shared" si="792"/>
        <v>21838.798243237168</v>
      </c>
      <c r="AE77" s="21">
        <f t="shared" ref="AE77" si="793">+AE74</f>
        <v>50157.911924451175</v>
      </c>
      <c r="AI77" s="22">
        <f>'QTR Raw'!C42</f>
        <v>2244.91</v>
      </c>
      <c r="AJ77" s="22">
        <f>'QTR Raw'!D42</f>
        <v>2074.73</v>
      </c>
      <c r="AK77" s="22">
        <f>'QTR Raw'!E42</f>
        <v>1627.5</v>
      </c>
      <c r="AL77" s="22">
        <f>'QTR Raw'!F42</f>
        <v>3945.47</v>
      </c>
      <c r="AM77" s="22">
        <f>'QTR Raw'!G42</f>
        <v>1726.07</v>
      </c>
      <c r="AN77" s="22">
        <f>'QTR Raw'!H42</f>
        <v>3541.86</v>
      </c>
      <c r="AO77" s="22">
        <f>'QTR Raw'!I42</f>
        <v>4804.8</v>
      </c>
      <c r="AP77" s="22">
        <f>'QTR Raw'!J42</f>
        <v>3918.29</v>
      </c>
      <c r="AQ77" s="22">
        <f>'QTR Raw'!K42</f>
        <v>5398.21</v>
      </c>
      <c r="AR77" s="22">
        <f>'QTR Raw'!L42</f>
        <v>3290.86</v>
      </c>
      <c r="AS77" s="22">
        <f>'QTR Raw'!M42</f>
        <v>3580.72</v>
      </c>
      <c r="AT77" s="22">
        <f>'QTR Raw'!N42</f>
        <v>1716.5</v>
      </c>
      <c r="AU77" s="22">
        <f>'QTR Raw'!O42</f>
        <v>5231.03</v>
      </c>
      <c r="AV77" s="22">
        <f>'QTR Raw'!P42</f>
        <v>-1761.63</v>
      </c>
      <c r="AW77" s="22">
        <f>'QTR Raw'!Q42</f>
        <v>2934.05</v>
      </c>
      <c r="AX77" s="22">
        <f>'QTR Raw'!R42</f>
        <v>5175.8599999999997</v>
      </c>
      <c r="AY77" s="22">
        <f>'QTR Raw'!S42</f>
        <v>2236.38</v>
      </c>
      <c r="AZ77" s="22">
        <f>'QTR Raw'!T42</f>
        <v>828.36</v>
      </c>
      <c r="BA77" s="22">
        <f>'QTR Raw'!U42</f>
        <v>93.77</v>
      </c>
      <c r="BB77" s="22">
        <f>'QTR Raw'!V42</f>
        <v>4295.8500000000004</v>
      </c>
      <c r="BC77" s="22">
        <f>'QTR Raw'!W42</f>
        <v>3182.26</v>
      </c>
      <c r="BD77" s="22">
        <f>'QTR Raw'!X42</f>
        <v>2482.7800000000002</v>
      </c>
      <c r="BE77" s="22">
        <f>'QTR Raw'!Y42</f>
        <v>1198.6300000000001</v>
      </c>
      <c r="BF77" s="22">
        <f>'QTR Raw'!Z42</f>
        <v>2125.2399999999998</v>
      </c>
      <c r="BG77" s="22">
        <f>'QTR Raw'!AA42</f>
        <v>-1902.37</v>
      </c>
      <c r="BH77" s="22">
        <f>'QTR Raw'!AB42</f>
        <v>-1048.8</v>
      </c>
      <c r="BI77" s="22">
        <f>'QTR Raw'!AC42</f>
        <v>-26992.54</v>
      </c>
      <c r="BJ77" s="22">
        <f>'QTR Raw'!AD42</f>
        <v>1117.48</v>
      </c>
      <c r="BK77" s="22">
        <f>'QTR Raw'!AE42</f>
        <v>-3698.34</v>
      </c>
      <c r="BL77" s="22">
        <f>'QTR Raw'!AF42</f>
        <v>-216.56</v>
      </c>
      <c r="BM77" s="22">
        <f>'QTR Raw'!AG42</f>
        <v>1738.3</v>
      </c>
      <c r="BN77" s="22">
        <f>'QTR Raw'!AH42</f>
        <v>-9894.25</v>
      </c>
      <c r="BO77" s="22">
        <f>'QTR Raw'!AI42</f>
        <v>-8437.99</v>
      </c>
      <c r="BP77" s="22">
        <f>'QTR Raw'!AJ42</f>
        <v>-314.45</v>
      </c>
      <c r="BQ77" s="22">
        <f>'QTR Raw'!AK42</f>
        <v>2906.45</v>
      </c>
      <c r="BR77" s="22">
        <f>'QTR Raw'!AL42</f>
        <v>-7605.4</v>
      </c>
      <c r="BS77" s="22">
        <f>'QTR Raw'!AM42</f>
        <v>-4450.92</v>
      </c>
      <c r="BT77" s="22">
        <f>'QTR Raw'!AN42</f>
        <v>-4441.57</v>
      </c>
      <c r="BU77" s="22">
        <f>'QTR Raw'!AO42</f>
        <v>-1516.14</v>
      </c>
      <c r="BV77" s="22">
        <f>'QTR Raw'!AP42</f>
        <v>-1032.8399999999999</v>
      </c>
      <c r="BW77" s="22">
        <f>'QTR Raw'!AQ42</f>
        <v>-5006.6000000000004</v>
      </c>
      <c r="BX77" s="22">
        <f>'QTR Raw'!AR42</f>
        <v>-944.61</v>
      </c>
      <c r="BY77" s="22">
        <f>'QTR Raw'!AS42</f>
        <v>2957.71</v>
      </c>
      <c r="BZ77" s="22">
        <f>'QTR Raw'!AT42</f>
        <v>5407.79</v>
      </c>
      <c r="CA77" s="22">
        <f>'QTR Raw'!AU42</f>
        <v>3203</v>
      </c>
      <c r="CB77" s="22">
        <f>'QTR Raw'!AV42</f>
        <v>3764</v>
      </c>
      <c r="CC77" s="22">
        <f>'QTR Raw'!AW42</f>
        <v>7025</v>
      </c>
      <c r="CD77" s="22">
        <f>'QTR Raw'!AX42</f>
        <v>17407</v>
      </c>
      <c r="CE77" s="22">
        <f>'QTR Raw'!AY42</f>
        <v>10514</v>
      </c>
      <c r="CF77" s="22">
        <f>'QTR Raw'!AZ42</f>
        <v>3446</v>
      </c>
      <c r="CG77" s="22">
        <f>'QTR Raw'!BA42</f>
        <v>5406</v>
      </c>
      <c r="CH77" s="22">
        <f>'QTR Raw'!BB42</f>
        <v>8470</v>
      </c>
      <c r="CI77" s="22">
        <f>'QTR Raw'!BC42</f>
        <v>3924</v>
      </c>
      <c r="CJ77" s="22">
        <f>'QTR Raw'!BD42</f>
        <v>76170</v>
      </c>
      <c r="CK77" s="22">
        <f>'QTR Raw'!BE42</f>
        <v>-3486</v>
      </c>
      <c r="CL77" s="22">
        <f>'QTR Raw'!BF42</f>
        <v>5783</v>
      </c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E77" s="119"/>
      <c r="DF77" s="22">
        <v>82391</v>
      </c>
    </row>
    <row r="78" spans="1:110" s="25" customFormat="1" x14ac:dyDescent="0.2">
      <c r="A78" s="36" t="s">
        <v>435</v>
      </c>
      <c r="B78" s="25">
        <f t="shared" ref="B78:V78" si="794">B77-B74</f>
        <v>-9.0949470177292824E-13</v>
      </c>
      <c r="C78" s="25">
        <f>C77-C74</f>
        <v>-3.1263880373444408E-13</v>
      </c>
      <c r="D78" s="25">
        <f t="shared" si="794"/>
        <v>-9.0949470177292824E-13</v>
      </c>
      <c r="E78" s="25">
        <f t="shared" si="794"/>
        <v>0</v>
      </c>
      <c r="F78" s="25">
        <f t="shared" si="794"/>
        <v>0</v>
      </c>
      <c r="G78" s="25">
        <f t="shared" si="794"/>
        <v>0</v>
      </c>
      <c r="H78" s="25">
        <f t="shared" si="794"/>
        <v>0</v>
      </c>
      <c r="I78" s="25">
        <f t="shared" si="794"/>
        <v>0</v>
      </c>
      <c r="J78" s="25">
        <f t="shared" si="794"/>
        <v>0</v>
      </c>
      <c r="K78" s="25">
        <f t="shared" si="794"/>
        <v>0</v>
      </c>
      <c r="L78" s="25">
        <f t="shared" si="794"/>
        <v>0</v>
      </c>
      <c r="M78" s="25">
        <f t="shared" si="794"/>
        <v>0</v>
      </c>
      <c r="N78" s="25">
        <f t="shared" si="794"/>
        <v>0</v>
      </c>
      <c r="O78" s="25">
        <f t="shared" si="794"/>
        <v>0</v>
      </c>
      <c r="P78" s="25">
        <f t="shared" si="794"/>
        <v>-6.184563972055912E-11</v>
      </c>
      <c r="Q78" s="25">
        <f t="shared" si="794"/>
        <v>-2.1827872842550278E-11</v>
      </c>
      <c r="R78" s="25">
        <f t="shared" si="794"/>
        <v>0</v>
      </c>
      <c r="S78" s="25">
        <f t="shared" si="794"/>
        <v>-6.184563972055912E-11</v>
      </c>
      <c r="T78" s="25">
        <f t="shared" si="794"/>
        <v>0</v>
      </c>
      <c r="U78" s="25">
        <f t="shared" si="794"/>
        <v>0</v>
      </c>
      <c r="V78" s="25">
        <f t="shared" si="794"/>
        <v>0</v>
      </c>
      <c r="W78" s="25">
        <f t="shared" ref="W78" si="795">W77-W74</f>
        <v>0</v>
      </c>
      <c r="X78" s="25">
        <f t="shared" ref="X78:Y78" si="796">X77-X74</f>
        <v>3.9563019527122378E-11</v>
      </c>
      <c r="Y78" s="25">
        <f t="shared" si="796"/>
        <v>0</v>
      </c>
      <c r="Z78" s="25">
        <f t="shared" ref="Z78:AA78" si="797">Z77-Z74</f>
        <v>0</v>
      </c>
      <c r="AA78" s="25">
        <f t="shared" si="797"/>
        <v>0</v>
      </c>
      <c r="AB78" s="17">
        <f t="shared" ref="AA78:AD78" si="798">AB77-AB74</f>
        <v>0</v>
      </c>
      <c r="AC78" s="17">
        <f t="shared" si="798"/>
        <v>0</v>
      </c>
      <c r="AD78" s="17">
        <f t="shared" si="798"/>
        <v>0</v>
      </c>
      <c r="AE78" s="17">
        <f t="shared" ref="AE78" si="799">AE77-AE74</f>
        <v>0</v>
      </c>
      <c r="AI78" s="25">
        <f t="shared" ref="AI78" si="800">AI77-AI74</f>
        <v>-3.637978807091713E-12</v>
      </c>
      <c r="AJ78" s="25">
        <f t="shared" ref="AJ78" si="801">AJ77-AJ74</f>
        <v>-6.3664629124104977E-12</v>
      </c>
      <c r="AK78" s="25">
        <f t="shared" ref="AK78:AM78" si="802">AK77-AK74</f>
        <v>-2.9558577807620168E-12</v>
      </c>
      <c r="AL78" s="25">
        <f t="shared" si="802"/>
        <v>-3.637978807091713E-12</v>
      </c>
      <c r="AM78" s="25">
        <f t="shared" si="802"/>
        <v>-4.3200998334214091E-12</v>
      </c>
      <c r="AN78" s="25">
        <f t="shared" ref="AN78:AO78" si="803">AN77-AN74</f>
        <v>3.637978807091713E-12</v>
      </c>
      <c r="AO78" s="25">
        <f t="shared" si="803"/>
        <v>7.2759576141834259E-12</v>
      </c>
      <c r="AP78" s="25">
        <f t="shared" ref="AP78:CD78" si="804">AP77-AP74</f>
        <v>6.8212102632969618E-12</v>
      </c>
      <c r="AQ78" s="25">
        <f t="shared" si="804"/>
        <v>0</v>
      </c>
      <c r="AR78" s="25">
        <f t="shared" si="804"/>
        <v>0</v>
      </c>
      <c r="AS78" s="25">
        <f t="shared" si="804"/>
        <v>1.0459189070388675E-11</v>
      </c>
      <c r="AT78" s="25">
        <f t="shared" si="804"/>
        <v>4.7748471843078732E-12</v>
      </c>
      <c r="AU78" s="25">
        <f t="shared" si="804"/>
        <v>-1.2732925824820995E-11</v>
      </c>
      <c r="AV78" s="25">
        <f t="shared" si="804"/>
        <v>3.637978807091713E-12</v>
      </c>
      <c r="AW78" s="25">
        <f t="shared" si="804"/>
        <v>0</v>
      </c>
      <c r="AX78" s="25">
        <f t="shared" si="804"/>
        <v>0</v>
      </c>
      <c r="AY78" s="25">
        <f t="shared" si="804"/>
        <v>5.0022208597511053E-12</v>
      </c>
      <c r="AZ78" s="25">
        <f t="shared" si="804"/>
        <v>-3.865352482534945E-12</v>
      </c>
      <c r="BA78" s="25">
        <f t="shared" si="804"/>
        <v>6.7217342802905478E-12</v>
      </c>
      <c r="BB78" s="25">
        <f t="shared" si="804"/>
        <v>0</v>
      </c>
      <c r="BC78" s="25">
        <f t="shared" si="804"/>
        <v>0</v>
      </c>
      <c r="BD78" s="25">
        <f t="shared" si="804"/>
        <v>-4.0927261579781771E-12</v>
      </c>
      <c r="BE78" s="25">
        <f t="shared" si="804"/>
        <v>-8.6401996668428183E-12</v>
      </c>
      <c r="BF78" s="25">
        <f t="shared" si="804"/>
        <v>5.9117155615240335E-12</v>
      </c>
      <c r="BG78" s="25">
        <f t="shared" si="804"/>
        <v>-1.0231815394945443E-11</v>
      </c>
      <c r="BH78" s="25">
        <f t="shared" si="804"/>
        <v>1.2050804798491299E-11</v>
      </c>
      <c r="BI78" s="25">
        <f t="shared" si="804"/>
        <v>0</v>
      </c>
      <c r="BJ78" s="25">
        <f t="shared" si="804"/>
        <v>-6.1390892369672656E-12</v>
      </c>
      <c r="BK78" s="25">
        <f t="shared" si="804"/>
        <v>-5.9117155615240335E-12</v>
      </c>
      <c r="BL78" s="25">
        <f t="shared" si="804"/>
        <v>4.9169557314598933E-12</v>
      </c>
      <c r="BM78" s="25">
        <f t="shared" si="804"/>
        <v>2.0463630789890885E-12</v>
      </c>
      <c r="BN78" s="25">
        <f t="shared" si="804"/>
        <v>0</v>
      </c>
      <c r="BO78" s="25">
        <f t="shared" si="804"/>
        <v>0</v>
      </c>
      <c r="BP78" s="25">
        <f t="shared" si="804"/>
        <v>-2.7284841053187847E-12</v>
      </c>
      <c r="BQ78" s="25">
        <f t="shared" si="804"/>
        <v>1.0459189070388675E-11</v>
      </c>
      <c r="BR78" s="25">
        <f t="shared" si="804"/>
        <v>1.9099388737231493E-11</v>
      </c>
      <c r="BS78" s="25">
        <f t="shared" si="804"/>
        <v>0</v>
      </c>
      <c r="BT78" s="25">
        <f t="shared" si="804"/>
        <v>0</v>
      </c>
      <c r="BU78" s="25">
        <f t="shared" si="804"/>
        <v>-8.1854523159563541E-12</v>
      </c>
      <c r="BV78" s="25">
        <f t="shared" si="804"/>
        <v>2.2737367544323206E-12</v>
      </c>
      <c r="BW78" s="25">
        <f t="shared" si="804"/>
        <v>0</v>
      </c>
      <c r="BX78" s="25">
        <f t="shared" si="804"/>
        <v>-4.5474735088646412E-12</v>
      </c>
      <c r="BY78" s="25">
        <f t="shared" si="804"/>
        <v>-1.6370904631912708E-11</v>
      </c>
      <c r="BZ78" s="25">
        <f t="shared" si="804"/>
        <v>0</v>
      </c>
      <c r="CA78" s="25">
        <f t="shared" si="804"/>
        <v>0</v>
      </c>
      <c r="CB78" s="25">
        <f t="shared" si="804"/>
        <v>0</v>
      </c>
      <c r="CC78" s="25">
        <f t="shared" si="804"/>
        <v>0</v>
      </c>
      <c r="CD78" s="25">
        <f t="shared" si="804"/>
        <v>0</v>
      </c>
      <c r="CE78" s="25">
        <f t="shared" ref="CE78:CF78" si="805">CE77-CE74</f>
        <v>0</v>
      </c>
      <c r="CF78" s="25">
        <f t="shared" si="805"/>
        <v>0</v>
      </c>
      <c r="CG78" s="25">
        <f t="shared" ref="CG78:CH78" si="806">CG77-CG74</f>
        <v>0</v>
      </c>
      <c r="CH78" s="25">
        <f t="shared" si="806"/>
        <v>0</v>
      </c>
      <c r="CI78" s="25">
        <f t="shared" ref="CI78:CJ78" si="807">CI77-CI74</f>
        <v>0</v>
      </c>
      <c r="CJ78" s="25">
        <f t="shared" si="807"/>
        <v>0</v>
      </c>
      <c r="CK78" s="25">
        <f t="shared" ref="CK78:CL78" si="808">CK77-CK74</f>
        <v>0</v>
      </c>
      <c r="CL78" s="25">
        <f t="shared" si="808"/>
        <v>0</v>
      </c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E78" s="119"/>
      <c r="DF78" s="25">
        <v>0</v>
      </c>
    </row>
    <row r="79" spans="1:110" s="1" customFormat="1" x14ac:dyDescent="0.2">
      <c r="A79" s="150" t="s">
        <v>487</v>
      </c>
      <c r="AB79" s="20"/>
      <c r="AC79" s="20"/>
      <c r="AD79" s="20"/>
      <c r="AE79" s="20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E79" s="119"/>
    </row>
    <row r="80" spans="1:110" s="38" customFormat="1" x14ac:dyDescent="0.2">
      <c r="A80" s="38" t="s">
        <v>350</v>
      </c>
      <c r="B80" s="39">
        <f t="shared" ref="B80:AE80" si="809">(B74-B73)/B146</f>
        <v>-0.1537719206584339</v>
      </c>
      <c r="C80" s="39">
        <f t="shared" si="809"/>
        <v>-4.9717299245358129E-2</v>
      </c>
      <c r="D80" s="39">
        <f t="shared" si="809"/>
        <v>0.13383723496741046</v>
      </c>
      <c r="E80" s="39">
        <f t="shared" si="809"/>
        <v>0.25273889601632538</v>
      </c>
      <c r="F80" s="39">
        <f t="shared" si="809"/>
        <v>0.31857608092496054</v>
      </c>
      <c r="G80" s="39">
        <f t="shared" si="809"/>
        <v>0.28252931189421115</v>
      </c>
      <c r="H80" s="39">
        <f t="shared" si="809"/>
        <v>0.2810259956719206</v>
      </c>
      <c r="I80" s="39">
        <f t="shared" si="809"/>
        <v>0.23075198447373463</v>
      </c>
      <c r="J80" s="39">
        <f t="shared" si="809"/>
        <v>-0.36460044708987582</v>
      </c>
      <c r="K80" s="39">
        <f t="shared" si="809"/>
        <v>0.34492986030551503</v>
      </c>
      <c r="L80" s="39">
        <f t="shared" si="809"/>
        <v>0.47167014318672523</v>
      </c>
      <c r="M80" s="39">
        <f t="shared" si="809"/>
        <v>0.43879811000504615</v>
      </c>
      <c r="N80" s="39">
        <f t="shared" si="809"/>
        <v>0.27885422174279229</v>
      </c>
      <c r="O80" s="39">
        <f t="shared" si="809"/>
        <v>0.22828677455225316</v>
      </c>
      <c r="P80" s="39">
        <f t="shared" si="809"/>
        <v>0.25187551366892674</v>
      </c>
      <c r="Q80" s="39">
        <f t="shared" si="809"/>
        <v>0.17009816419790127</v>
      </c>
      <c r="R80" s="39">
        <f t="shared" si="809"/>
        <v>0.10919038288281696</v>
      </c>
      <c r="S80" s="39">
        <f t="shared" si="809"/>
        <v>7.3498099245808288E-2</v>
      </c>
      <c r="T80" s="39">
        <f t="shared" si="809"/>
        <v>1.3714457201082738E-2</v>
      </c>
      <c r="U80" s="39">
        <f t="shared" si="809"/>
        <v>-0.14584058950010412</v>
      </c>
      <c r="V80" s="39">
        <f t="shared" si="809"/>
        <v>5.604495615305358E-3</v>
      </c>
      <c r="W80" s="39">
        <f t="shared" si="809"/>
        <v>-0.24262991783891097</v>
      </c>
      <c r="X80" s="39">
        <f t="shared" si="809"/>
        <v>1.8175804618483969E-2</v>
      </c>
      <c r="Y80" s="39">
        <f t="shared" si="809"/>
        <v>0.38842177159141761</v>
      </c>
      <c r="Z80" s="39">
        <f t="shared" si="809"/>
        <v>0.20241252238600357</v>
      </c>
      <c r="AA80" s="39">
        <f t="shared" ref="AA80" si="810">(AA74-AA73)/AA146</f>
        <v>2.2397116036692009E-2</v>
      </c>
      <c r="AB80" s="40">
        <f t="shared" si="809"/>
        <v>0.11811803082872911</v>
      </c>
      <c r="AC80" s="40">
        <f t="shared" si="809"/>
        <v>0.13079009962138249</v>
      </c>
      <c r="AD80" s="40">
        <f t="shared" si="809"/>
        <v>0.12996306159032739</v>
      </c>
      <c r="AE80" s="40">
        <f t="shared" si="809"/>
        <v>0.22987505119474955</v>
      </c>
      <c r="AF80" s="39"/>
      <c r="AG80" s="39"/>
      <c r="AH80" s="39"/>
      <c r="AI80" s="39"/>
      <c r="AJ80" s="39"/>
      <c r="AK80" s="39"/>
      <c r="AL80" s="39">
        <f t="shared" ref="AL80:BQ80" si="811">(SUM(AI74:AL74)-SUM(AI73:AL73))/AL146</f>
        <v>0.27885422174279278</v>
      </c>
      <c r="AM80" s="39">
        <f t="shared" si="811"/>
        <v>0.24679263995943476</v>
      </c>
      <c r="AN80" s="39">
        <f t="shared" si="811"/>
        <v>0.20713399067002497</v>
      </c>
      <c r="AO80" s="39">
        <f t="shared" si="811"/>
        <v>0.24264569868921837</v>
      </c>
      <c r="AP80" s="39">
        <f t="shared" si="811"/>
        <v>0.22828677455225274</v>
      </c>
      <c r="AQ80" s="39">
        <f t="shared" si="811"/>
        <v>0.25880916023653511</v>
      </c>
      <c r="AR80" s="39">
        <f t="shared" si="811"/>
        <v>0.26277967988734358</v>
      </c>
      <c r="AS80" s="39">
        <f t="shared" si="811"/>
        <v>0.23273731638899081</v>
      </c>
      <c r="AT80" s="39">
        <f t="shared" si="811"/>
        <v>0.25187551366892541</v>
      </c>
      <c r="AU80" s="39">
        <f t="shared" si="811"/>
        <v>0.21895192863572155</v>
      </c>
      <c r="AV80" s="39">
        <f t="shared" si="811"/>
        <v>0.1455178295161656</v>
      </c>
      <c r="AW80" s="39">
        <f t="shared" si="811"/>
        <v>0.13378184277125765</v>
      </c>
      <c r="AX80" s="39">
        <f t="shared" si="811"/>
        <v>0.17681727511547793</v>
      </c>
      <c r="AY80" s="39">
        <f t="shared" si="811"/>
        <v>0.13682677128209439</v>
      </c>
      <c r="AZ80" s="39">
        <f t="shared" si="811"/>
        <v>0.18956041193658862</v>
      </c>
      <c r="BA80" s="39">
        <f t="shared" si="811"/>
        <v>0.12007870423094538</v>
      </c>
      <c r="BB80" s="39">
        <f t="shared" si="811"/>
        <v>0.10919038288281677</v>
      </c>
      <c r="BC80" s="39">
        <f t="shared" si="811"/>
        <v>6.7859869065045375E-2</v>
      </c>
      <c r="BD80" s="39">
        <f t="shared" si="811"/>
        <v>7.3341456459181248E-2</v>
      </c>
      <c r="BE80" s="39">
        <f t="shared" si="811"/>
        <v>9.498627687818427E-2</v>
      </c>
      <c r="BF80" s="39">
        <f t="shared" si="811"/>
        <v>7.3498099245807746E-2</v>
      </c>
      <c r="BG80" s="39">
        <f t="shared" si="811"/>
        <v>5.9335022283752821E-2</v>
      </c>
      <c r="BH80" s="39">
        <f t="shared" si="811"/>
        <v>2.6796404430574447E-2</v>
      </c>
      <c r="BI80" s="39">
        <f t="shared" si="811"/>
        <v>3.4747346824831812E-2</v>
      </c>
      <c r="BJ80" s="39">
        <f t="shared" si="811"/>
        <v>1.3714457201083044E-2</v>
      </c>
      <c r="BK80" s="39">
        <f t="shared" si="811"/>
        <v>-1.5258523098474077E-2</v>
      </c>
      <c r="BL80" s="39">
        <f t="shared" si="811"/>
        <v>-1.1462449836471936E-2</v>
      </c>
      <c r="BM80" s="39">
        <f t="shared" si="811"/>
        <v>2.2023469969848553E-3</v>
      </c>
      <c r="BN80" s="39">
        <f t="shared" si="811"/>
        <v>-0.14584058950010406</v>
      </c>
      <c r="BO80" s="39">
        <f t="shared" si="811"/>
        <v>-0.25715521845135514</v>
      </c>
      <c r="BP80" s="39">
        <f t="shared" si="811"/>
        <v>-0.27908500608994125</v>
      </c>
      <c r="BQ80" s="39">
        <f t="shared" si="811"/>
        <v>-0.23419359724316671</v>
      </c>
      <c r="BR80" s="39">
        <f t="shared" ref="BR80:CW80" si="812">(SUM(BO74:BR74)-SUM(BO73:BR73))/BR146</f>
        <v>5.6044956153047986E-3</v>
      </c>
      <c r="BS80" s="39">
        <f t="shared" si="812"/>
        <v>8.460148279975846E-2</v>
      </c>
      <c r="BT80" s="39">
        <f t="shared" si="812"/>
        <v>4.0202469493926911E-3</v>
      </c>
      <c r="BU80" s="39">
        <f t="shared" si="812"/>
        <v>-0.11009605604420024</v>
      </c>
      <c r="BV80" s="39">
        <f t="shared" si="812"/>
        <v>-0.24262991783891105</v>
      </c>
      <c r="BW80" s="39">
        <f t="shared" si="812"/>
        <v>-0.32508626042355587</v>
      </c>
      <c r="BX80" s="39">
        <f t="shared" si="812"/>
        <v>-0.36977851776686954</v>
      </c>
      <c r="BY80" s="39">
        <f t="shared" si="812"/>
        <v>-0.17569451333521149</v>
      </c>
      <c r="BZ80" s="39">
        <f t="shared" si="812"/>
        <v>1.8175804618485104E-2</v>
      </c>
      <c r="CA80" s="39">
        <f t="shared" si="812"/>
        <v>0.23089188021215584</v>
      </c>
      <c r="CB80" s="39">
        <f t="shared" si="812"/>
        <v>0.30477888122731661</v>
      </c>
      <c r="CC80" s="39">
        <f t="shared" si="812"/>
        <v>0.33797301999459672</v>
      </c>
      <c r="CD80" s="39">
        <f t="shared" si="812"/>
        <v>0.38296945288395862</v>
      </c>
      <c r="CE80" s="39">
        <f t="shared" si="812"/>
        <v>0.35879998323413531</v>
      </c>
      <c r="CF80" s="39">
        <f t="shared" si="812"/>
        <v>0.32953038728701195</v>
      </c>
      <c r="CG80" s="39">
        <f t="shared" si="812"/>
        <v>0.28435774129315849</v>
      </c>
      <c r="CH80" s="39">
        <f t="shared" si="812"/>
        <v>0.17306102768976442</v>
      </c>
      <c r="CI80" s="39">
        <f t="shared" si="812"/>
        <v>0.15391278275643802</v>
      </c>
      <c r="CJ80" s="39">
        <f t="shared" si="812"/>
        <v>0.10557491918444006</v>
      </c>
      <c r="CK80" s="39">
        <f t="shared" si="812"/>
        <v>5.3309714711914973E-2</v>
      </c>
      <c r="CL80" s="39">
        <f t="shared" si="812"/>
        <v>3.5032301816754111E-2</v>
      </c>
      <c r="CM80" s="40">
        <f t="shared" si="812"/>
        <v>3.4374656674469047E-2</v>
      </c>
      <c r="CN80" s="40">
        <f t="shared" si="812"/>
        <v>7.5896605354471611E-2</v>
      </c>
      <c r="CO80" s="40">
        <f t="shared" si="812"/>
        <v>0.11836617839183501</v>
      </c>
      <c r="CP80" s="40">
        <f t="shared" si="812"/>
        <v>0.11811803082872917</v>
      </c>
      <c r="CQ80" s="40">
        <f t="shared" si="812"/>
        <v>0.10783414164216476</v>
      </c>
      <c r="CR80" s="40">
        <f t="shared" si="812"/>
        <v>0.12836427133247269</v>
      </c>
      <c r="CS80" s="40">
        <f t="shared" si="812"/>
        <v>0.13769633829732175</v>
      </c>
      <c r="CT80" s="40">
        <f t="shared" si="812"/>
        <v>0.13079009962138263</v>
      </c>
      <c r="CU80" s="40">
        <f t="shared" si="812"/>
        <v>0.13074942498754114</v>
      </c>
      <c r="CV80" s="40">
        <f t="shared" si="812"/>
        <v>0.13334300435786783</v>
      </c>
      <c r="CW80" s="40">
        <f t="shared" si="812"/>
        <v>0.13210380138855921</v>
      </c>
      <c r="CX80" s="40">
        <f t="shared" ref="CX80:DB80" si="813">(SUM(CU74:CX74)-SUM(CU73:CX73))/CX146</f>
        <v>0.12996306159032731</v>
      </c>
      <c r="CY80" s="40">
        <f t="shared" si="813"/>
        <v>0.1496900482767298</v>
      </c>
      <c r="CZ80" s="40">
        <f t="shared" si="813"/>
        <v>0.1716896865860231</v>
      </c>
      <c r="DA80" s="40">
        <f t="shared" si="813"/>
        <v>0.19851519856232169</v>
      </c>
      <c r="DB80" s="40">
        <f t="shared" si="813"/>
        <v>0.22987505119474977</v>
      </c>
      <c r="DE80" s="122"/>
      <c r="DF80" s="38">
        <v>2.8343484076937993E-2</v>
      </c>
    </row>
    <row r="81" spans="1:110" s="38" customFormat="1" x14ac:dyDescent="0.2">
      <c r="A81" s="38" t="s">
        <v>351</v>
      </c>
      <c r="B81" s="39">
        <f t="shared" ref="B81:AE81" si="814">+B60/B155</f>
        <v>-2.2897454843218576E-2</v>
      </c>
      <c r="C81" s="39">
        <f t="shared" si="814"/>
        <v>4.8760699605704401E-2</v>
      </c>
      <c r="D81" s="39">
        <f t="shared" si="814"/>
        <v>0.20415030154611841</v>
      </c>
      <c r="E81" s="39">
        <f t="shared" si="814"/>
        <v>0.29232734915329567</v>
      </c>
      <c r="F81" s="39">
        <f t="shared" si="814"/>
        <v>0.26420569775075581</v>
      </c>
      <c r="G81" s="39">
        <f t="shared" si="814"/>
        <v>0.24298211376069473</v>
      </c>
      <c r="H81" s="39">
        <f t="shared" si="814"/>
        <v>0.21445075238009809</v>
      </c>
      <c r="I81" s="39">
        <f t="shared" si="814"/>
        <v>0.16390483212614501</v>
      </c>
      <c r="J81" s="39">
        <f t="shared" si="814"/>
        <v>-1.5925931662887801E-2</v>
      </c>
      <c r="K81" s="39">
        <f t="shared" si="814"/>
        <v>7.1449581994304665E-2</v>
      </c>
      <c r="L81" s="39">
        <f t="shared" si="814"/>
        <v>0.23136567651988516</v>
      </c>
      <c r="M81" s="39">
        <f t="shared" si="814"/>
        <v>0.20310764486475447</v>
      </c>
      <c r="N81" s="39">
        <f t="shared" si="814"/>
        <v>0.18528187272420615</v>
      </c>
      <c r="O81" s="39">
        <f t="shared" si="814"/>
        <v>0.17483786936991499</v>
      </c>
      <c r="P81" s="39">
        <f t="shared" si="814"/>
        <v>0.19837988606019819</v>
      </c>
      <c r="Q81" s="39">
        <f t="shared" si="814"/>
        <v>0.12655412567571098</v>
      </c>
      <c r="R81" s="39">
        <f t="shared" si="814"/>
        <v>7.9332381556930384E-2</v>
      </c>
      <c r="S81" s="39">
        <f t="shared" si="814"/>
        <v>3.9697530776063771E-2</v>
      </c>
      <c r="T81" s="39">
        <f t="shared" si="814"/>
        <v>-1.5381709274897705E-3</v>
      </c>
      <c r="U81" s="39">
        <f t="shared" si="814"/>
        <v>-2.2575922697546578E-2</v>
      </c>
      <c r="V81" s="39">
        <f t="shared" si="814"/>
        <v>2.919438668791426E-2</v>
      </c>
      <c r="W81" s="39">
        <f t="shared" si="814"/>
        <v>-7.8838003464443435E-3</v>
      </c>
      <c r="X81" s="39">
        <f t="shared" si="814"/>
        <v>3.9018514474279724E-2</v>
      </c>
      <c r="Y81" s="39">
        <f t="shared" si="814"/>
        <v>0.15955531198622094</v>
      </c>
      <c r="Z81" s="39">
        <f t="shared" si="814"/>
        <v>0.17119290915666682</v>
      </c>
      <c r="AA81" s="39">
        <f t="shared" ref="AA81" si="815">+AA60/AA155</f>
        <v>-9.0468497576736678E-3</v>
      </c>
      <c r="AB81" s="40">
        <f t="shared" si="814"/>
        <v>8.9417340305488854E-2</v>
      </c>
      <c r="AC81" s="40">
        <f t="shared" si="814"/>
        <v>0.11385663694020522</v>
      </c>
      <c r="AD81" s="40">
        <f t="shared" si="814"/>
        <v>0.1405088796559785</v>
      </c>
      <c r="AE81" s="40">
        <f t="shared" si="814"/>
        <v>0.27058675051686465</v>
      </c>
      <c r="AF81" s="39"/>
      <c r="AG81" s="39"/>
      <c r="AH81" s="39"/>
      <c r="AI81" s="39"/>
      <c r="AJ81" s="39"/>
      <c r="AK81" s="39"/>
      <c r="AL81" s="39">
        <f t="shared" ref="AL81:BQ81" si="816">+SUM(AI60:AL60)/AL155</f>
        <v>0.20765491430522248</v>
      </c>
      <c r="AM81" s="39">
        <f t="shared" si="816"/>
        <v>0.19963944157151284</v>
      </c>
      <c r="AN81" s="39">
        <f t="shared" si="816"/>
        <v>0.16996167762588191</v>
      </c>
      <c r="AO81" s="39">
        <f t="shared" si="816"/>
        <v>0.19325216281045013</v>
      </c>
      <c r="AP81" s="39">
        <f t="shared" si="816"/>
        <v>0.19639461765831739</v>
      </c>
      <c r="AQ81" s="39">
        <f t="shared" si="816"/>
        <v>0.22194077108152296</v>
      </c>
      <c r="AR81" s="39">
        <f t="shared" si="816"/>
        <v>0.22081860695964478</v>
      </c>
      <c r="AS81" s="39">
        <f t="shared" si="816"/>
        <v>0.21220519536204918</v>
      </c>
      <c r="AT81" s="39">
        <f t="shared" si="816"/>
        <v>0.20529202805187385</v>
      </c>
      <c r="AU81" s="39">
        <f t="shared" si="816"/>
        <v>0.19022887151428602</v>
      </c>
      <c r="AV81" s="39">
        <f t="shared" si="816"/>
        <v>0.14066770518027297</v>
      </c>
      <c r="AW81" s="39">
        <f t="shared" si="816"/>
        <v>0.12360853876230542</v>
      </c>
      <c r="AX81" s="39">
        <f t="shared" si="816"/>
        <v>0.14511319069842737</v>
      </c>
      <c r="AY81" s="39">
        <f t="shared" si="816"/>
        <v>0.11360525076819783</v>
      </c>
      <c r="AZ81" s="39">
        <f t="shared" si="816"/>
        <v>0.12894488445176805</v>
      </c>
      <c r="BA81" s="39">
        <f t="shared" si="816"/>
        <v>9.6604518472276663E-2</v>
      </c>
      <c r="BB81" s="39">
        <f t="shared" si="816"/>
        <v>8.750484383272758E-2</v>
      </c>
      <c r="BC81" s="39">
        <f t="shared" si="816"/>
        <v>6.6181478860890972E-2</v>
      </c>
      <c r="BD81" s="39">
        <f t="shared" si="816"/>
        <v>6.9253257506339871E-2</v>
      </c>
      <c r="BE81" s="39">
        <f t="shared" si="816"/>
        <v>7.8876922891059187E-2</v>
      </c>
      <c r="BF81" s="39">
        <f t="shared" si="816"/>
        <v>5.3636756231714336E-2</v>
      </c>
      <c r="BG81" s="39">
        <f t="shared" si="816"/>
        <v>4.1127217044150489E-2</v>
      </c>
      <c r="BH81" s="39">
        <f t="shared" si="816"/>
        <v>1.9145182346080602E-2</v>
      </c>
      <c r="BI81" s="39">
        <f t="shared" si="816"/>
        <v>5.8421197330342043E-3</v>
      </c>
      <c r="BJ81" s="39">
        <f t="shared" si="816"/>
        <v>6.4930278410326881E-3</v>
      </c>
      <c r="BK81" s="39">
        <f t="shared" si="816"/>
        <v>3.6830606647039708E-3</v>
      </c>
      <c r="BL81" s="39">
        <f t="shared" si="816"/>
        <v>1.4186478811524168E-2</v>
      </c>
      <c r="BM81" s="39">
        <f t="shared" si="816"/>
        <v>3.1866033713453999E-2</v>
      </c>
      <c r="BN81" s="39">
        <f t="shared" si="816"/>
        <v>-2.1020694228974658E-2</v>
      </c>
      <c r="BO81" s="39">
        <f t="shared" si="816"/>
        <v>-3.9329346412496476E-2</v>
      </c>
      <c r="BP81" s="39">
        <f t="shared" si="816"/>
        <v>-4.550401885008698E-2</v>
      </c>
      <c r="BQ81" s="39">
        <f t="shared" si="816"/>
        <v>-2.1529762995921738E-2</v>
      </c>
      <c r="BR81" s="39">
        <f t="shared" ref="BR81:CW81" si="817">+SUM(BO60:BR60)/BR155</f>
        <v>4.5353393171358461E-2</v>
      </c>
      <c r="BS81" s="39">
        <f t="shared" si="817"/>
        <v>6.7443956620623649E-2</v>
      </c>
      <c r="BT81" s="39">
        <f t="shared" si="817"/>
        <v>5.4142718122835165E-2</v>
      </c>
      <c r="BU81" s="39">
        <f t="shared" si="817"/>
        <v>2.7789772546874536E-2</v>
      </c>
      <c r="BV81" s="39">
        <f t="shared" si="817"/>
        <v>-6.1323221438255523E-4</v>
      </c>
      <c r="BW81" s="39">
        <f t="shared" si="817"/>
        <v>-1.4083985884897393E-2</v>
      </c>
      <c r="BX81" s="39">
        <f t="shared" si="817"/>
        <v>-5.394250152502539E-3</v>
      </c>
      <c r="BY81" s="39">
        <f t="shared" si="817"/>
        <v>9.7966985279206702E-3</v>
      </c>
      <c r="BZ81" s="39">
        <f t="shared" si="817"/>
        <v>3.2997030516888931E-2</v>
      </c>
      <c r="CA81" s="39">
        <f t="shared" si="817"/>
        <v>8.7590096889183761E-2</v>
      </c>
      <c r="CB81" s="39">
        <f t="shared" si="817"/>
        <v>0.12896307508288646</v>
      </c>
      <c r="CC81" s="39">
        <f t="shared" si="817"/>
        <v>0.15079555768130745</v>
      </c>
      <c r="CD81" s="39">
        <f t="shared" si="817"/>
        <v>0.16562540776116286</v>
      </c>
      <c r="CE81" s="39">
        <f t="shared" si="817"/>
        <v>0.16739482160616301</v>
      </c>
      <c r="CF81" s="39">
        <f t="shared" si="817"/>
        <v>0.15127743235128904</v>
      </c>
      <c r="CG81" s="39">
        <f t="shared" si="817"/>
        <v>0.13349283199788595</v>
      </c>
      <c r="CH81" s="39">
        <f t="shared" si="817"/>
        <v>0.1533956265215678</v>
      </c>
      <c r="CI81" s="39">
        <f t="shared" si="817"/>
        <v>0.13023781960809189</v>
      </c>
      <c r="CJ81" s="39">
        <f t="shared" si="817"/>
        <v>7.9136527000591414E-2</v>
      </c>
      <c r="CK81" s="39">
        <f t="shared" si="817"/>
        <v>2.4419535628502801E-2</v>
      </c>
      <c r="CL81" s="39">
        <f t="shared" si="817"/>
        <v>3.7395058131836118E-3</v>
      </c>
      <c r="CM81" s="40">
        <f t="shared" si="817"/>
        <v>2.8394984408281537E-3</v>
      </c>
      <c r="CN81" s="40">
        <f t="shared" si="817"/>
        <v>4.0596111796588494E-2</v>
      </c>
      <c r="CO81" s="40">
        <f t="shared" si="817"/>
        <v>8.2058780528339911E-2</v>
      </c>
      <c r="CP81" s="40">
        <f t="shared" si="817"/>
        <v>8.9417340305488896E-2</v>
      </c>
      <c r="CQ81" s="40">
        <f t="shared" si="817"/>
        <v>8.5883542308592159E-2</v>
      </c>
      <c r="CR81" s="40">
        <f t="shared" si="817"/>
        <v>0.10279667359260572</v>
      </c>
      <c r="CS81" s="40">
        <f t="shared" si="817"/>
        <v>0.11372783501953927</v>
      </c>
      <c r="CT81" s="40">
        <f t="shared" si="817"/>
        <v>0.1138566369402053</v>
      </c>
      <c r="CU81" s="40">
        <f t="shared" si="817"/>
        <v>0.12037365798018387</v>
      </c>
      <c r="CV81" s="40">
        <f t="shared" si="817"/>
        <v>0.12942439337956199</v>
      </c>
      <c r="CW81" s="40">
        <f t="shared" si="817"/>
        <v>0.13549433082596615</v>
      </c>
      <c r="CX81" s="40">
        <f t="shared" ref="CX81:DB81" si="818">+SUM(CU60:CX60)/CX155</f>
        <v>0.14050887965597841</v>
      </c>
      <c r="CY81" s="40">
        <f t="shared" si="818"/>
        <v>0.16504321814429887</v>
      </c>
      <c r="CZ81" s="40">
        <f t="shared" si="818"/>
        <v>0.1938434621616433</v>
      </c>
      <c r="DA81" s="40">
        <f t="shared" si="818"/>
        <v>0.22896264378047104</v>
      </c>
      <c r="DB81" s="40">
        <f t="shared" si="818"/>
        <v>0.27058675051686482</v>
      </c>
      <c r="DE81" s="122"/>
      <c r="DF81" s="38">
        <v>5.0118026234823509E-4</v>
      </c>
    </row>
    <row r="82" spans="1:110" s="1" customFormat="1" x14ac:dyDescent="0.2">
      <c r="A82" s="150" t="s">
        <v>488</v>
      </c>
      <c r="AB82" s="20"/>
      <c r="AC82" s="20"/>
      <c r="AD82" s="20"/>
      <c r="AE82" s="20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E82" s="119"/>
    </row>
    <row r="83" spans="1:110" s="8" customFormat="1" x14ac:dyDescent="0.2">
      <c r="A83" s="12" t="s">
        <v>26</v>
      </c>
      <c r="AB83" s="58"/>
      <c r="AC83" s="58"/>
      <c r="AD83" s="58"/>
      <c r="AE83" s="58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E83" s="132"/>
    </row>
    <row r="84" spans="1:110" s="9" customFormat="1" x14ac:dyDescent="0.2">
      <c r="A84" s="9" t="s">
        <v>453</v>
      </c>
      <c r="N84" s="9">
        <f>N36-SUM(AI36:AL36)</f>
        <v>-25.14000000001397</v>
      </c>
      <c r="O84" s="9">
        <f>O36-SUM(AM36:AP36)</f>
        <v>0</v>
      </c>
      <c r="P84" s="9">
        <f>P36-SUM(AQ36:AT36)</f>
        <v>-77.719999999913853</v>
      </c>
      <c r="Q84" s="9">
        <f>Q36-SUM(AU36:AX36)</f>
        <v>2302.460000000021</v>
      </c>
      <c r="R84" s="9">
        <f>R36-SUM(AY36:BB36)</f>
        <v>3955.2900000000373</v>
      </c>
      <c r="S84" s="9">
        <f>S36-SUM(BC36:BF36)</f>
        <v>-611.15999999997439</v>
      </c>
      <c r="T84" s="9">
        <f>T36-SUM(BG36:BJ36)</f>
        <v>994.80999999999767</v>
      </c>
      <c r="U84" s="9">
        <f>U36-SUM(BK36:BN36)</f>
        <v>1738.7399999999907</v>
      </c>
      <c r="V84" s="9">
        <f>V36-SUM(BO36:BR36)</f>
        <v>-1732.1499999999942</v>
      </c>
      <c r="W84" s="9">
        <f>W36-SUM(BS36:BV36)</f>
        <v>78.679999999993015</v>
      </c>
      <c r="X84" s="9">
        <f>X36-SUM(BW36:BZ36)</f>
        <v>1073.3899999999558</v>
      </c>
      <c r="Y84" s="9">
        <f>Y36-SUM(CA36:CD36)</f>
        <v>-2842</v>
      </c>
      <c r="Z84" s="9">
        <f>Z36-SUM(CE36:CH36)</f>
        <v>55074</v>
      </c>
      <c r="AA84" s="9">
        <f>AA36-SUM(CF36:CI36)</f>
        <v>-46568</v>
      </c>
      <c r="AB84" s="15">
        <f>AB36-SUM(CM36:CP36)</f>
        <v>0</v>
      </c>
      <c r="AC84" s="15">
        <f>AC36-SUM(CQ36:CT36)</f>
        <v>0</v>
      </c>
      <c r="AD84" s="15">
        <f>AD36-SUM(CU36:CX36)</f>
        <v>0</v>
      </c>
      <c r="AE84" s="15">
        <f>AE36-SUM(CY36:DB36)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E84" s="133"/>
      <c r="DF84" s="9">
        <v>0</v>
      </c>
    </row>
    <row r="85" spans="1:110" s="9" customFormat="1" x14ac:dyDescent="0.2">
      <c r="A85" s="9" t="s">
        <v>454</v>
      </c>
      <c r="N85" s="9">
        <f>N42-SUM(AI42:AL42)</f>
        <v>42.069999999977881</v>
      </c>
      <c r="O85" s="9">
        <f>O42-SUM(AM42:AP42)</f>
        <v>48.33000000003085</v>
      </c>
      <c r="P85" s="9">
        <f>P42-SUM(AQ42:AT42)</f>
        <v>-237.81999999991967</v>
      </c>
      <c r="Q85" s="9">
        <f>Q42-SUM(AU42:AX42)</f>
        <v>4529.3399999999965</v>
      </c>
      <c r="R85" s="9">
        <f>R42-SUM(AY42:BB42)</f>
        <v>3177.7200000000157</v>
      </c>
      <c r="S85" s="9">
        <f>S42-SUM(BC42:BF42)</f>
        <v>-1989.7599999999511</v>
      </c>
      <c r="T85" s="9">
        <f>T42-SUM(BG42:BJ42)</f>
        <v>-250.56000000001222</v>
      </c>
      <c r="U85" s="9">
        <f>U42-SUM(BK42:BN42)</f>
        <v>1441.4700000000012</v>
      </c>
      <c r="V85" s="9">
        <f>V42-SUM(BO42:BR42)</f>
        <v>-1732.1499999999651</v>
      </c>
      <c r="W85" s="9">
        <f>W42-SUM(BS42:BV42)</f>
        <v>78.680000000007567</v>
      </c>
      <c r="X85" s="9">
        <f>X42-SUM(BW42:BZ42)</f>
        <v>1073.3899999999558</v>
      </c>
      <c r="Y85" s="9">
        <f>Y42-SUM(CA42:CD42)</f>
        <v>-2841</v>
      </c>
      <c r="Z85" s="9">
        <f>Z42-SUM(CE42:CH42)</f>
        <v>16627</v>
      </c>
      <c r="AA85" s="9">
        <f>AA42-SUM(CF42:CI42)</f>
        <v>-26334</v>
      </c>
      <c r="AB85" s="15">
        <f>AB42-SUM(CM42:CP42)</f>
        <v>0</v>
      </c>
      <c r="AC85" s="15">
        <f>AC42-SUM(CQ42:CT42)</f>
        <v>0</v>
      </c>
      <c r="AD85" s="15">
        <f>AD42-SUM(CU42:CX42)</f>
        <v>0</v>
      </c>
      <c r="AE85" s="15">
        <f>AE42-SUM(CY42:DB42)</f>
        <v>0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E85" s="133"/>
      <c r="DF85" s="9">
        <v>0</v>
      </c>
    </row>
    <row r="86" spans="1:110" s="9" customFormat="1" x14ac:dyDescent="0.2">
      <c r="A86" s="9" t="s">
        <v>455</v>
      </c>
      <c r="N86" s="9">
        <f>N54-SUM(AI54:AL54)</f>
        <v>36.729999999981374</v>
      </c>
      <c r="O86" s="9">
        <f>O54-SUM(AM54:AP54)</f>
        <v>-1613.4599999999773</v>
      </c>
      <c r="P86" s="9">
        <f>P54-SUM(AQ54:AT54)</f>
        <v>2.3700000000753789</v>
      </c>
      <c r="Q86" s="9">
        <f>Q54-SUM(AU54:AX54)</f>
        <v>-1686.9099999999889</v>
      </c>
      <c r="R86" s="9">
        <f>R54-SUM(AY54:BB54)</f>
        <v>-760.52999999998792</v>
      </c>
      <c r="S86" s="9">
        <f>S54-SUM(BC54:BF54)</f>
        <v>-1989.7599999999475</v>
      </c>
      <c r="T86" s="9">
        <f>T54-SUM(BG54:BJ54)</f>
        <v>-1241.2200000000157</v>
      </c>
      <c r="U86" s="9">
        <f>U54-SUM(BK54:BN54)</f>
        <v>-686.31999999999971</v>
      </c>
      <c r="V86" s="9">
        <f>V54-SUM(BO54:BR54)</f>
        <v>-3114.2399999999689</v>
      </c>
      <c r="W86" s="9">
        <f>W54-SUM(BS54:BV54)</f>
        <v>-1370.5700000000033</v>
      </c>
      <c r="X86" s="9">
        <f>X54-SUM(BW54:BZ54)</f>
        <v>1073.3899999999485</v>
      </c>
      <c r="Y86" s="9">
        <f>Y54-SUM(CA54:CD54)</f>
        <v>-1187</v>
      </c>
      <c r="Z86" s="9">
        <f>Z54-SUM(CE54:CH54)</f>
        <v>4941</v>
      </c>
      <c r="AA86" s="9">
        <f>AA54-SUM(CF54:CI54)</f>
        <v>-26929</v>
      </c>
      <c r="AB86" s="15">
        <f>AB54-SUM(CM54:CP54)</f>
        <v>0</v>
      </c>
      <c r="AC86" s="15">
        <f>AC54-SUM(CQ54:CT54)</f>
        <v>0</v>
      </c>
      <c r="AD86" s="15">
        <f>AD54-SUM(CU54:CX54)</f>
        <v>0</v>
      </c>
      <c r="AE86" s="15">
        <f>AE54-SUM(CY54:DB54)</f>
        <v>0</v>
      </c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E86" s="133"/>
      <c r="DF86" s="9">
        <v>0</v>
      </c>
    </row>
    <row r="87" spans="1:110" s="9" customFormat="1" x14ac:dyDescent="0.2">
      <c r="A87" s="9" t="s">
        <v>456</v>
      </c>
      <c r="N87" s="9">
        <f>N74-SUM(AI74:AL74)</f>
        <v>-2.0008883439004421E-11</v>
      </c>
      <c r="O87" s="9">
        <f>O74-SUM(AM74:AP74)</f>
        <v>2.7284841053187847E-11</v>
      </c>
      <c r="P87" s="9">
        <f>P74-SUM(AQ74:AT74)</f>
        <v>7.4578565545380116E-11</v>
      </c>
      <c r="Q87" s="9">
        <f>Q74-SUM(AU74:AX74)</f>
        <v>0</v>
      </c>
      <c r="R87" s="9">
        <f>R74-SUM(AY74:BB74)</f>
        <v>1.0004441719502211E-11</v>
      </c>
      <c r="S87" s="9">
        <f>S74-SUM(BC74:BF74)</f>
        <v>5.2750692702829838E-11</v>
      </c>
      <c r="T87" s="9">
        <f>T74-SUM(BG74:BJ74)</f>
        <v>0</v>
      </c>
      <c r="U87" s="9">
        <f>U74-SUM(BK74:BN74)</f>
        <v>0</v>
      </c>
      <c r="V87" s="9">
        <f>V74-SUM(BO74:BR74)</f>
        <v>3.092281986027956E-11</v>
      </c>
      <c r="W87" s="9">
        <f>W67-SUM(BS67:BV67)</f>
        <v>0</v>
      </c>
      <c r="X87" s="9">
        <f>X67-SUM(BW67:BZ67)</f>
        <v>-5.1386450650170445E-11</v>
      </c>
      <c r="Y87" s="9">
        <f>Y67-SUM(CA67:CD67)</f>
        <v>464</v>
      </c>
      <c r="Z87" s="9">
        <f>Z67-SUM(CE67:CH67)</f>
        <v>3291</v>
      </c>
      <c r="AA87" s="9">
        <f>AA67-SUM(CF67:CI67)</f>
        <v>-16314</v>
      </c>
      <c r="AB87" s="15">
        <f>AB67-SUM(CM67:CP67)</f>
        <v>0</v>
      </c>
      <c r="AC87" s="15">
        <f>AC67-SUM(CQ67:CT67)</f>
        <v>0</v>
      </c>
      <c r="AD87" s="15">
        <f>AD67-SUM(CU67:CX67)</f>
        <v>0</v>
      </c>
      <c r="AE87" s="15">
        <f>AE67-SUM(CY67:DB67)</f>
        <v>0</v>
      </c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E87" s="133"/>
      <c r="DF87" s="9">
        <v>0</v>
      </c>
    </row>
    <row r="88" spans="1:110" s="8" customFormat="1" x14ac:dyDescent="0.2">
      <c r="A88" s="149" t="s">
        <v>489</v>
      </c>
      <c r="AB88" s="58"/>
      <c r="AC88" s="58"/>
      <c r="AD88" s="58"/>
      <c r="AE88" s="58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E88" s="132"/>
    </row>
    <row r="89" spans="1:110" s="3" customFormat="1" x14ac:dyDescent="0.2">
      <c r="A89" s="3" t="s">
        <v>27</v>
      </c>
      <c r="B89" s="3">
        <f>'Annual Raw'!C104</f>
        <v>255.85</v>
      </c>
      <c r="C89" s="3">
        <f>'Annual Raw'!D104</f>
        <v>319.77</v>
      </c>
      <c r="D89" s="3">
        <f>'Annual Raw'!E104</f>
        <v>319.77999999999997</v>
      </c>
      <c r="E89" s="3">
        <f t="shared" ref="E89:Y89" ca="1" si="819">+F89</f>
        <v>0</v>
      </c>
      <c r="F89" s="3">
        <f t="shared" ca="1" si="819"/>
        <v>0</v>
      </c>
      <c r="G89" s="3">
        <f t="shared" ca="1" si="819"/>
        <v>0</v>
      </c>
      <c r="H89" s="3">
        <f t="shared" ca="1" si="819"/>
        <v>0</v>
      </c>
      <c r="I89" s="3">
        <f t="shared" ca="1" si="819"/>
        <v>0</v>
      </c>
      <c r="J89" s="3">
        <f t="shared" ca="1" si="819"/>
        <v>0</v>
      </c>
      <c r="K89" s="3">
        <f t="shared" ca="1" si="819"/>
        <v>0</v>
      </c>
      <c r="L89" s="3">
        <f t="shared" ca="1" si="819"/>
        <v>0</v>
      </c>
      <c r="M89" s="3">
        <f t="shared" ca="1" si="819"/>
        <v>0</v>
      </c>
      <c r="N89" s="3">
        <f t="shared" ca="1" si="819"/>
        <v>0</v>
      </c>
      <c r="O89" s="3">
        <f t="shared" ca="1" si="819"/>
        <v>0</v>
      </c>
      <c r="P89" s="3">
        <f t="shared" ca="1" si="819"/>
        <v>0</v>
      </c>
      <c r="Q89" s="3">
        <f t="shared" ca="1" si="819"/>
        <v>0</v>
      </c>
      <c r="R89" s="3">
        <f t="shared" ca="1" si="819"/>
        <v>0</v>
      </c>
      <c r="S89" s="3">
        <f t="shared" ca="1" si="819"/>
        <v>0</v>
      </c>
      <c r="T89" s="3">
        <f t="shared" ca="1" si="819"/>
        <v>0</v>
      </c>
      <c r="U89" s="3">
        <f t="shared" ca="1" si="819"/>
        <v>0</v>
      </c>
      <c r="V89" s="3">
        <f t="shared" ca="1" si="819"/>
        <v>0</v>
      </c>
      <c r="W89" s="3">
        <f t="shared" ca="1" si="819"/>
        <v>0</v>
      </c>
      <c r="X89" s="3">
        <f t="shared" ca="1" si="819"/>
        <v>0</v>
      </c>
      <c r="Y89" s="3">
        <f t="shared" ca="1" si="819"/>
        <v>0</v>
      </c>
      <c r="Z89" s="3">
        <f ca="1">+AA89</f>
        <v>0</v>
      </c>
      <c r="AA89" s="3">
        <f ca="1">+AB89</f>
        <v>0</v>
      </c>
      <c r="AB89" s="37">
        <f t="shared" ref="AB89:AB90" ca="1" si="820">AA89</f>
        <v>0</v>
      </c>
      <c r="AC89" s="37">
        <f t="shared" ref="AC89:AC90" ca="1" si="821">AB89</f>
        <v>0</v>
      </c>
      <c r="AD89" s="37">
        <f t="shared" ref="AD89:AD90" ca="1" si="822">AC89</f>
        <v>0</v>
      </c>
      <c r="AE89" s="37">
        <f t="shared" ref="AE89:AE90" ca="1" si="823">AD89</f>
        <v>0</v>
      </c>
      <c r="AI89" s="3">
        <f t="shared" ref="AI89:CH89" si="824">+AJ89</f>
        <v>737</v>
      </c>
      <c r="AJ89" s="3">
        <f t="shared" si="824"/>
        <v>737</v>
      </c>
      <c r="AK89" s="3">
        <f t="shared" si="824"/>
        <v>737</v>
      </c>
      <c r="AL89" s="3">
        <f t="shared" si="824"/>
        <v>737</v>
      </c>
      <c r="AM89" s="3">
        <f t="shared" si="824"/>
        <v>737</v>
      </c>
      <c r="AN89" s="3">
        <f t="shared" si="824"/>
        <v>737</v>
      </c>
      <c r="AO89" s="3">
        <f t="shared" si="824"/>
        <v>737</v>
      </c>
      <c r="AP89" s="3">
        <f t="shared" si="824"/>
        <v>737</v>
      </c>
      <c r="AQ89" s="3">
        <f t="shared" si="824"/>
        <v>737</v>
      </c>
      <c r="AR89" s="3">
        <f t="shared" si="824"/>
        <v>737</v>
      </c>
      <c r="AS89" s="3">
        <f t="shared" si="824"/>
        <v>737</v>
      </c>
      <c r="AT89" s="3">
        <f t="shared" si="824"/>
        <v>737</v>
      </c>
      <c r="AU89" s="3">
        <f t="shared" si="824"/>
        <v>737</v>
      </c>
      <c r="AV89" s="3">
        <f t="shared" si="824"/>
        <v>737</v>
      </c>
      <c r="AW89" s="3">
        <f t="shared" si="824"/>
        <v>737</v>
      </c>
      <c r="AX89" s="3">
        <f t="shared" si="824"/>
        <v>737</v>
      </c>
      <c r="AY89" s="3">
        <f t="shared" si="824"/>
        <v>737</v>
      </c>
      <c r="AZ89" s="3">
        <f t="shared" si="824"/>
        <v>737</v>
      </c>
      <c r="BA89" s="3">
        <f t="shared" si="824"/>
        <v>737</v>
      </c>
      <c r="BB89" s="3">
        <f t="shared" si="824"/>
        <v>737</v>
      </c>
      <c r="BC89" s="3">
        <f t="shared" si="824"/>
        <v>737</v>
      </c>
      <c r="BD89" s="3">
        <f t="shared" si="824"/>
        <v>737</v>
      </c>
      <c r="BE89" s="3">
        <f t="shared" si="824"/>
        <v>737</v>
      </c>
      <c r="BF89" s="3">
        <f t="shared" si="824"/>
        <v>737</v>
      </c>
      <c r="BG89" s="3">
        <f t="shared" si="824"/>
        <v>737</v>
      </c>
      <c r="BH89" s="3">
        <f t="shared" si="824"/>
        <v>737</v>
      </c>
      <c r="BI89" s="3">
        <f t="shared" si="824"/>
        <v>737</v>
      </c>
      <c r="BJ89" s="3">
        <f t="shared" si="824"/>
        <v>737</v>
      </c>
      <c r="BK89" s="3">
        <f t="shared" si="824"/>
        <v>737</v>
      </c>
      <c r="BL89" s="3">
        <f t="shared" si="824"/>
        <v>737</v>
      </c>
      <c r="BM89" s="3">
        <f t="shared" si="824"/>
        <v>737</v>
      </c>
      <c r="BN89" s="3">
        <f t="shared" si="824"/>
        <v>737</v>
      </c>
      <c r="BO89" s="3">
        <f t="shared" si="824"/>
        <v>737</v>
      </c>
      <c r="BP89" s="3">
        <f t="shared" si="824"/>
        <v>737</v>
      </c>
      <c r="BQ89" s="3">
        <f t="shared" si="824"/>
        <v>737</v>
      </c>
      <c r="BR89" s="3">
        <f t="shared" si="824"/>
        <v>737</v>
      </c>
      <c r="BS89" s="3">
        <f t="shared" si="824"/>
        <v>737</v>
      </c>
      <c r="BT89" s="3">
        <f t="shared" si="824"/>
        <v>737</v>
      </c>
      <c r="BU89" s="3">
        <f t="shared" si="824"/>
        <v>737</v>
      </c>
      <c r="BV89" s="3">
        <f t="shared" si="824"/>
        <v>737</v>
      </c>
      <c r="BW89" s="3">
        <f t="shared" si="824"/>
        <v>737</v>
      </c>
      <c r="BX89" s="3">
        <f t="shared" si="824"/>
        <v>737</v>
      </c>
      <c r="BY89" s="3">
        <f t="shared" si="824"/>
        <v>737</v>
      </c>
      <c r="BZ89" s="3">
        <f t="shared" si="824"/>
        <v>737</v>
      </c>
      <c r="CA89" s="3">
        <f t="shared" si="824"/>
        <v>737</v>
      </c>
      <c r="CB89" s="3">
        <f t="shared" si="824"/>
        <v>737</v>
      </c>
      <c r="CC89" s="3">
        <f t="shared" si="824"/>
        <v>737</v>
      </c>
      <c r="CD89" s="3">
        <f t="shared" si="824"/>
        <v>737</v>
      </c>
      <c r="CE89" s="3">
        <f t="shared" si="824"/>
        <v>737</v>
      </c>
      <c r="CF89" s="3">
        <f t="shared" si="824"/>
        <v>737</v>
      </c>
      <c r="CG89" s="3">
        <f t="shared" si="824"/>
        <v>737</v>
      </c>
      <c r="CH89" s="3">
        <f t="shared" si="824"/>
        <v>737</v>
      </c>
      <c r="CI89" s="3">
        <f>+CJ89</f>
        <v>737</v>
      </c>
      <c r="CJ89" s="3">
        <f>'QTR Raw'!BD45</f>
        <v>737</v>
      </c>
      <c r="CK89" s="3">
        <f>'QTR Raw'!BE45</f>
        <v>737</v>
      </c>
      <c r="CL89" s="3">
        <f>'QTR Raw'!BF45</f>
        <v>737</v>
      </c>
      <c r="CM89" s="37">
        <f t="shared" ref="CM89:CM90" si="825">+CL89</f>
        <v>737</v>
      </c>
      <c r="CN89" s="37">
        <f t="shared" ref="CN89:CN90" si="826">+CM89</f>
        <v>737</v>
      </c>
      <c r="CO89" s="37">
        <f t="shared" ref="CO89:CO90" si="827">+CN89</f>
        <v>737</v>
      </c>
      <c r="CP89" s="37">
        <f t="shared" ref="CP89:CP90" si="828">+CO89</f>
        <v>737</v>
      </c>
      <c r="CQ89" s="37">
        <f t="shared" ref="CQ89:CQ90" si="829">+CP89</f>
        <v>737</v>
      </c>
      <c r="CR89" s="37">
        <f t="shared" ref="CR89:CR90" si="830">+CQ89</f>
        <v>737</v>
      </c>
      <c r="CS89" s="37">
        <f t="shared" ref="CS89:CS90" si="831">+CR89</f>
        <v>737</v>
      </c>
      <c r="CT89" s="37">
        <f t="shared" ref="CT89:CT90" si="832">+CS89</f>
        <v>737</v>
      </c>
      <c r="CU89" s="37">
        <f t="shared" ref="CU89:CU90" si="833">+CT89</f>
        <v>737</v>
      </c>
      <c r="CV89" s="37">
        <f t="shared" ref="CV89:CV90" si="834">+CU89</f>
        <v>737</v>
      </c>
      <c r="CW89" s="37">
        <f t="shared" ref="CW89:CW90" si="835">+CV89</f>
        <v>737</v>
      </c>
      <c r="CX89" s="37">
        <f t="shared" ref="CX89:CX90" si="836">+CW89</f>
        <v>737</v>
      </c>
      <c r="CY89" s="37">
        <f t="shared" ref="CY89:CY90" si="837">+CX89</f>
        <v>737</v>
      </c>
      <c r="CZ89" s="37">
        <f t="shared" ref="CZ89:CZ90" si="838">+CY89</f>
        <v>737</v>
      </c>
      <c r="DA89" s="37">
        <f t="shared" ref="DA89:DA90" si="839">+CZ89</f>
        <v>737</v>
      </c>
      <c r="DB89" s="37">
        <f t="shared" ref="DB89:DB90" si="840">+DA89</f>
        <v>737</v>
      </c>
      <c r="DE89" s="134"/>
      <c r="DF89" s="3">
        <v>737</v>
      </c>
    </row>
    <row r="90" spans="1:110" s="3" customFormat="1" x14ac:dyDescent="0.2">
      <c r="A90" s="3" t="s">
        <v>28</v>
      </c>
      <c r="B90" s="3">
        <f>'Annual Raw'!C105</f>
        <v>10</v>
      </c>
      <c r="C90" s="3">
        <f>'Annual Raw'!D105</f>
        <v>10</v>
      </c>
      <c r="D90" s="3">
        <f>'Annual Raw'!E105</f>
        <v>10</v>
      </c>
      <c r="E90" s="3">
        <f t="shared" ref="E90:Y90" ca="1" si="841">+F90</f>
        <v>0</v>
      </c>
      <c r="F90" s="3">
        <f t="shared" ca="1" si="841"/>
        <v>0</v>
      </c>
      <c r="G90" s="3">
        <f t="shared" ca="1" si="841"/>
        <v>0</v>
      </c>
      <c r="H90" s="3">
        <f t="shared" ca="1" si="841"/>
        <v>0</v>
      </c>
      <c r="I90" s="3">
        <f t="shared" ca="1" si="841"/>
        <v>0</v>
      </c>
      <c r="J90" s="3">
        <f t="shared" ca="1" si="841"/>
        <v>0</v>
      </c>
      <c r="K90" s="3">
        <f t="shared" ca="1" si="841"/>
        <v>0</v>
      </c>
      <c r="L90" s="3">
        <f t="shared" ca="1" si="841"/>
        <v>0</v>
      </c>
      <c r="M90" s="3">
        <f t="shared" ca="1" si="841"/>
        <v>0</v>
      </c>
      <c r="N90" s="3">
        <f t="shared" ca="1" si="841"/>
        <v>0</v>
      </c>
      <c r="O90" s="3">
        <f t="shared" ca="1" si="841"/>
        <v>0</v>
      </c>
      <c r="P90" s="3">
        <f t="shared" ca="1" si="841"/>
        <v>0</v>
      </c>
      <c r="Q90" s="3">
        <f t="shared" ca="1" si="841"/>
        <v>0</v>
      </c>
      <c r="R90" s="3">
        <f t="shared" ca="1" si="841"/>
        <v>0</v>
      </c>
      <c r="S90" s="3">
        <f t="shared" ca="1" si="841"/>
        <v>0</v>
      </c>
      <c r="T90" s="3">
        <f t="shared" ca="1" si="841"/>
        <v>0</v>
      </c>
      <c r="U90" s="3">
        <f t="shared" ca="1" si="841"/>
        <v>0</v>
      </c>
      <c r="V90" s="3">
        <f t="shared" ca="1" si="841"/>
        <v>0</v>
      </c>
      <c r="W90" s="3">
        <f t="shared" ca="1" si="841"/>
        <v>0</v>
      </c>
      <c r="X90" s="3">
        <f t="shared" ca="1" si="841"/>
        <v>0</v>
      </c>
      <c r="Y90" s="3">
        <f t="shared" ca="1" si="841"/>
        <v>0</v>
      </c>
      <c r="Z90" s="3">
        <f ca="1">+AA90</f>
        <v>0</v>
      </c>
      <c r="AA90" s="3">
        <f ca="1">+AB90</f>
        <v>0</v>
      </c>
      <c r="AB90" s="37">
        <f t="shared" ca="1" si="820"/>
        <v>0</v>
      </c>
      <c r="AC90" s="37">
        <f t="shared" ca="1" si="821"/>
        <v>0</v>
      </c>
      <c r="AD90" s="37">
        <f t="shared" ca="1" si="822"/>
        <v>0</v>
      </c>
      <c r="AE90" s="37">
        <f t="shared" ca="1" si="823"/>
        <v>0</v>
      </c>
      <c r="AI90" s="3">
        <f t="shared" ref="AI90:CH90" si="842">AJ90</f>
        <v>2</v>
      </c>
      <c r="AJ90" s="3">
        <f t="shared" si="842"/>
        <v>2</v>
      </c>
      <c r="AK90" s="3">
        <f t="shared" si="842"/>
        <v>2</v>
      </c>
      <c r="AL90" s="3">
        <f t="shared" si="842"/>
        <v>2</v>
      </c>
      <c r="AM90" s="3">
        <f t="shared" si="842"/>
        <v>2</v>
      </c>
      <c r="AN90" s="3">
        <f t="shared" si="842"/>
        <v>2</v>
      </c>
      <c r="AO90" s="3">
        <f t="shared" si="842"/>
        <v>2</v>
      </c>
      <c r="AP90" s="3">
        <f t="shared" si="842"/>
        <v>2</v>
      </c>
      <c r="AQ90" s="3">
        <f t="shared" si="842"/>
        <v>2</v>
      </c>
      <c r="AR90" s="3">
        <f t="shared" si="842"/>
        <v>2</v>
      </c>
      <c r="AS90" s="3">
        <f t="shared" si="842"/>
        <v>2</v>
      </c>
      <c r="AT90" s="3">
        <f t="shared" si="842"/>
        <v>2</v>
      </c>
      <c r="AU90" s="3">
        <f t="shared" si="842"/>
        <v>2</v>
      </c>
      <c r="AV90" s="3">
        <f t="shared" si="842"/>
        <v>2</v>
      </c>
      <c r="AW90" s="3">
        <f t="shared" si="842"/>
        <v>2</v>
      </c>
      <c r="AX90" s="3">
        <f t="shared" si="842"/>
        <v>2</v>
      </c>
      <c r="AY90" s="3">
        <f t="shared" si="842"/>
        <v>2</v>
      </c>
      <c r="AZ90" s="3">
        <f t="shared" si="842"/>
        <v>2</v>
      </c>
      <c r="BA90" s="3">
        <f t="shared" si="842"/>
        <v>2</v>
      </c>
      <c r="BB90" s="3">
        <f t="shared" si="842"/>
        <v>2</v>
      </c>
      <c r="BC90" s="3">
        <f t="shared" si="842"/>
        <v>2</v>
      </c>
      <c r="BD90" s="3">
        <f t="shared" si="842"/>
        <v>2</v>
      </c>
      <c r="BE90" s="3">
        <f t="shared" si="842"/>
        <v>2</v>
      </c>
      <c r="BF90" s="3">
        <f t="shared" si="842"/>
        <v>2</v>
      </c>
      <c r="BG90" s="3">
        <f t="shared" si="842"/>
        <v>2</v>
      </c>
      <c r="BH90" s="3">
        <f t="shared" si="842"/>
        <v>2</v>
      </c>
      <c r="BI90" s="3">
        <f t="shared" si="842"/>
        <v>2</v>
      </c>
      <c r="BJ90" s="3">
        <f t="shared" si="842"/>
        <v>2</v>
      </c>
      <c r="BK90" s="3">
        <f t="shared" si="842"/>
        <v>2</v>
      </c>
      <c r="BL90" s="3">
        <f t="shared" si="842"/>
        <v>2</v>
      </c>
      <c r="BM90" s="3">
        <f t="shared" si="842"/>
        <v>2</v>
      </c>
      <c r="BN90" s="3">
        <f t="shared" si="842"/>
        <v>2</v>
      </c>
      <c r="BO90" s="3">
        <f t="shared" si="842"/>
        <v>2</v>
      </c>
      <c r="BP90" s="3">
        <f t="shared" si="842"/>
        <v>2</v>
      </c>
      <c r="BQ90" s="3">
        <f t="shared" si="842"/>
        <v>2</v>
      </c>
      <c r="BR90" s="3">
        <f t="shared" si="842"/>
        <v>2</v>
      </c>
      <c r="BS90" s="3">
        <f t="shared" si="842"/>
        <v>2</v>
      </c>
      <c r="BT90" s="3">
        <f t="shared" si="842"/>
        <v>2</v>
      </c>
      <c r="BU90" s="3">
        <f t="shared" si="842"/>
        <v>2</v>
      </c>
      <c r="BV90" s="3">
        <f t="shared" si="842"/>
        <v>2</v>
      </c>
      <c r="BW90" s="3">
        <f t="shared" si="842"/>
        <v>2</v>
      </c>
      <c r="BX90" s="3">
        <f t="shared" si="842"/>
        <v>2</v>
      </c>
      <c r="BY90" s="3">
        <f t="shared" si="842"/>
        <v>2</v>
      </c>
      <c r="BZ90" s="3">
        <f t="shared" si="842"/>
        <v>2</v>
      </c>
      <c r="CA90" s="3">
        <f t="shared" si="842"/>
        <v>2</v>
      </c>
      <c r="CB90" s="3">
        <f t="shared" si="842"/>
        <v>2</v>
      </c>
      <c r="CC90" s="3">
        <f t="shared" si="842"/>
        <v>2</v>
      </c>
      <c r="CD90" s="3">
        <f t="shared" si="842"/>
        <v>2</v>
      </c>
      <c r="CE90" s="3">
        <f t="shared" si="842"/>
        <v>2</v>
      </c>
      <c r="CF90" s="3">
        <f t="shared" si="842"/>
        <v>2</v>
      </c>
      <c r="CG90" s="3">
        <f t="shared" si="842"/>
        <v>2</v>
      </c>
      <c r="CH90" s="3">
        <f t="shared" si="842"/>
        <v>2</v>
      </c>
      <c r="CI90" s="3">
        <f>CJ90</f>
        <v>2</v>
      </c>
      <c r="CJ90" s="3">
        <f>'QTR Raw'!BD46</f>
        <v>2</v>
      </c>
      <c r="CK90" s="3">
        <f>'QTR Raw'!BE46</f>
        <v>2</v>
      </c>
      <c r="CL90" s="3">
        <f>'QTR Raw'!BF46</f>
        <v>2</v>
      </c>
      <c r="CM90" s="37">
        <f t="shared" si="825"/>
        <v>2</v>
      </c>
      <c r="CN90" s="37">
        <f t="shared" si="826"/>
        <v>2</v>
      </c>
      <c r="CO90" s="37">
        <f t="shared" si="827"/>
        <v>2</v>
      </c>
      <c r="CP90" s="37">
        <f t="shared" si="828"/>
        <v>2</v>
      </c>
      <c r="CQ90" s="37">
        <f t="shared" si="829"/>
        <v>2</v>
      </c>
      <c r="CR90" s="37">
        <f t="shared" si="830"/>
        <v>2</v>
      </c>
      <c r="CS90" s="37">
        <f t="shared" si="831"/>
        <v>2</v>
      </c>
      <c r="CT90" s="37">
        <f t="shared" si="832"/>
        <v>2</v>
      </c>
      <c r="CU90" s="37">
        <f t="shared" si="833"/>
        <v>2</v>
      </c>
      <c r="CV90" s="37">
        <f t="shared" si="834"/>
        <v>2</v>
      </c>
      <c r="CW90" s="37">
        <f t="shared" si="835"/>
        <v>2</v>
      </c>
      <c r="CX90" s="37">
        <f t="shared" si="836"/>
        <v>2</v>
      </c>
      <c r="CY90" s="37">
        <f t="shared" si="837"/>
        <v>2</v>
      </c>
      <c r="CZ90" s="37">
        <f t="shared" si="838"/>
        <v>2</v>
      </c>
      <c r="DA90" s="37">
        <f t="shared" si="839"/>
        <v>2</v>
      </c>
      <c r="DB90" s="37">
        <f t="shared" si="840"/>
        <v>2</v>
      </c>
      <c r="DE90" s="134"/>
      <c r="DF90" s="3">
        <v>2</v>
      </c>
    </row>
    <row r="91" spans="1:110" s="3" customFormat="1" x14ac:dyDescent="0.2">
      <c r="A91" s="3" t="s">
        <v>29</v>
      </c>
      <c r="B91" s="3">
        <f>B89/B90</f>
        <v>25.585000000000001</v>
      </c>
      <c r="C91" s="3">
        <f t="shared" ref="C91:W91" si="843">C89/C90</f>
        <v>31.976999999999997</v>
      </c>
      <c r="D91" s="3">
        <f t="shared" si="843"/>
        <v>31.977999999999998</v>
      </c>
      <c r="E91" s="3" t="e">
        <f t="shared" ca="1" si="843"/>
        <v>#DIV/0!</v>
      </c>
      <c r="F91" s="3" t="e">
        <f t="shared" ca="1" si="843"/>
        <v>#DIV/0!</v>
      </c>
      <c r="G91" s="3" t="e">
        <f t="shared" ca="1" si="843"/>
        <v>#DIV/0!</v>
      </c>
      <c r="H91" s="3" t="e">
        <f t="shared" ca="1" si="843"/>
        <v>#DIV/0!</v>
      </c>
      <c r="I91" s="3" t="e">
        <f t="shared" ca="1" si="843"/>
        <v>#DIV/0!</v>
      </c>
      <c r="J91" s="3" t="e">
        <f t="shared" ca="1" si="843"/>
        <v>#DIV/0!</v>
      </c>
      <c r="K91" s="3" t="e">
        <f t="shared" ca="1" si="843"/>
        <v>#DIV/0!</v>
      </c>
      <c r="L91" s="3" t="e">
        <f t="shared" ca="1" si="843"/>
        <v>#DIV/0!</v>
      </c>
      <c r="M91" s="3" t="e">
        <f t="shared" ca="1" si="843"/>
        <v>#DIV/0!</v>
      </c>
      <c r="N91" s="3" t="e">
        <f t="shared" ca="1" si="843"/>
        <v>#DIV/0!</v>
      </c>
      <c r="O91" s="3" t="e">
        <f t="shared" ca="1" si="843"/>
        <v>#DIV/0!</v>
      </c>
      <c r="P91" s="3" t="e">
        <f t="shared" ca="1" si="843"/>
        <v>#DIV/0!</v>
      </c>
      <c r="Q91" s="3" t="e">
        <f t="shared" ca="1" si="843"/>
        <v>#DIV/0!</v>
      </c>
      <c r="R91" s="3" t="e">
        <f t="shared" ca="1" si="843"/>
        <v>#DIV/0!</v>
      </c>
      <c r="S91" s="3" t="e">
        <f t="shared" ca="1" si="843"/>
        <v>#DIV/0!</v>
      </c>
      <c r="T91" s="3" t="e">
        <f t="shared" ca="1" si="843"/>
        <v>#DIV/0!</v>
      </c>
      <c r="U91" s="3" t="e">
        <f t="shared" ca="1" si="843"/>
        <v>#DIV/0!</v>
      </c>
      <c r="V91" s="3" t="e">
        <f ca="1">V89/V90</f>
        <v>#DIV/0!</v>
      </c>
      <c r="W91" s="3" t="e">
        <f t="shared" ca="1" si="843"/>
        <v>#DIV/0!</v>
      </c>
      <c r="X91" s="3" t="e">
        <f t="shared" ref="X91:Y91" ca="1" si="844">X89/X90</f>
        <v>#DIV/0!</v>
      </c>
      <c r="Y91" s="3" t="e">
        <f t="shared" ca="1" si="844"/>
        <v>#DIV/0!</v>
      </c>
      <c r="Z91" s="3" t="e">
        <f t="shared" ref="Z91:AA91" ca="1" si="845">Z89/Z90</f>
        <v>#DIV/0!</v>
      </c>
      <c r="AA91" s="3" t="e">
        <f t="shared" ca="1" si="845"/>
        <v>#DIV/0!</v>
      </c>
      <c r="AB91" s="37" t="e">
        <f t="shared" ref="AA91:AD91" ca="1" si="846">AB89/AB90</f>
        <v>#DIV/0!</v>
      </c>
      <c r="AC91" s="37" t="e">
        <f t="shared" ca="1" si="846"/>
        <v>#DIV/0!</v>
      </c>
      <c r="AD91" s="37" t="e">
        <f t="shared" ca="1" si="846"/>
        <v>#DIV/0!</v>
      </c>
      <c r="AE91" s="37" t="e">
        <f t="shared" ref="AE91" ca="1" si="847">AE89/AE90</f>
        <v>#DIV/0!</v>
      </c>
      <c r="AI91" s="3">
        <f t="shared" ref="AI91" si="848">AI89/AI90</f>
        <v>368.5</v>
      </c>
      <c r="AJ91" s="3">
        <f t="shared" ref="AJ91" si="849">AJ89/AJ90</f>
        <v>368.5</v>
      </c>
      <c r="AK91" s="3">
        <f t="shared" ref="AK91:AM91" si="850">AK89/AK90</f>
        <v>368.5</v>
      </c>
      <c r="AL91" s="3">
        <f t="shared" si="850"/>
        <v>368.5</v>
      </c>
      <c r="AM91" s="3">
        <f t="shared" si="850"/>
        <v>368.5</v>
      </c>
      <c r="AN91" s="3">
        <f t="shared" ref="AN91:AO91" si="851">AN89/AN90</f>
        <v>368.5</v>
      </c>
      <c r="AO91" s="3">
        <f t="shared" si="851"/>
        <v>368.5</v>
      </c>
      <c r="AP91" s="3">
        <f t="shared" ref="AP91:CD91" si="852">AP89/AP90</f>
        <v>368.5</v>
      </c>
      <c r="AQ91" s="3">
        <f t="shared" si="852"/>
        <v>368.5</v>
      </c>
      <c r="AR91" s="3">
        <f t="shared" si="852"/>
        <v>368.5</v>
      </c>
      <c r="AS91" s="3">
        <f t="shared" si="852"/>
        <v>368.5</v>
      </c>
      <c r="AT91" s="3">
        <f t="shared" si="852"/>
        <v>368.5</v>
      </c>
      <c r="AU91" s="3">
        <f t="shared" si="852"/>
        <v>368.5</v>
      </c>
      <c r="AV91" s="3">
        <f t="shared" si="852"/>
        <v>368.5</v>
      </c>
      <c r="AW91" s="3">
        <f t="shared" si="852"/>
        <v>368.5</v>
      </c>
      <c r="AX91" s="3">
        <f t="shared" si="852"/>
        <v>368.5</v>
      </c>
      <c r="AY91" s="3">
        <f t="shared" si="852"/>
        <v>368.5</v>
      </c>
      <c r="AZ91" s="3">
        <f t="shared" si="852"/>
        <v>368.5</v>
      </c>
      <c r="BA91" s="3">
        <f t="shared" si="852"/>
        <v>368.5</v>
      </c>
      <c r="BB91" s="3">
        <f t="shared" si="852"/>
        <v>368.5</v>
      </c>
      <c r="BC91" s="3">
        <f t="shared" si="852"/>
        <v>368.5</v>
      </c>
      <c r="BD91" s="3">
        <f t="shared" si="852"/>
        <v>368.5</v>
      </c>
      <c r="BE91" s="3">
        <f t="shared" si="852"/>
        <v>368.5</v>
      </c>
      <c r="BF91" s="3">
        <f t="shared" si="852"/>
        <v>368.5</v>
      </c>
      <c r="BG91" s="3">
        <f t="shared" si="852"/>
        <v>368.5</v>
      </c>
      <c r="BH91" s="3">
        <f t="shared" si="852"/>
        <v>368.5</v>
      </c>
      <c r="BI91" s="3">
        <f t="shared" si="852"/>
        <v>368.5</v>
      </c>
      <c r="BJ91" s="3">
        <f t="shared" si="852"/>
        <v>368.5</v>
      </c>
      <c r="BK91" s="3">
        <f t="shared" si="852"/>
        <v>368.5</v>
      </c>
      <c r="BL91" s="3">
        <f t="shared" si="852"/>
        <v>368.5</v>
      </c>
      <c r="BM91" s="3">
        <f t="shared" si="852"/>
        <v>368.5</v>
      </c>
      <c r="BN91" s="3">
        <f t="shared" si="852"/>
        <v>368.5</v>
      </c>
      <c r="BO91" s="3">
        <f t="shared" si="852"/>
        <v>368.5</v>
      </c>
      <c r="BP91" s="3">
        <f t="shared" si="852"/>
        <v>368.5</v>
      </c>
      <c r="BQ91" s="3">
        <f t="shared" si="852"/>
        <v>368.5</v>
      </c>
      <c r="BR91" s="3">
        <f t="shared" si="852"/>
        <v>368.5</v>
      </c>
      <c r="BS91" s="3">
        <f t="shared" si="852"/>
        <v>368.5</v>
      </c>
      <c r="BT91" s="3">
        <f t="shared" si="852"/>
        <v>368.5</v>
      </c>
      <c r="BU91" s="3">
        <f t="shared" si="852"/>
        <v>368.5</v>
      </c>
      <c r="BV91" s="3">
        <f t="shared" si="852"/>
        <v>368.5</v>
      </c>
      <c r="BW91" s="3">
        <f t="shared" si="852"/>
        <v>368.5</v>
      </c>
      <c r="BX91" s="3">
        <f t="shared" si="852"/>
        <v>368.5</v>
      </c>
      <c r="BY91" s="3">
        <f t="shared" si="852"/>
        <v>368.5</v>
      </c>
      <c r="BZ91" s="3">
        <f t="shared" si="852"/>
        <v>368.5</v>
      </c>
      <c r="CA91" s="3">
        <f t="shared" si="852"/>
        <v>368.5</v>
      </c>
      <c r="CB91" s="3">
        <f t="shared" si="852"/>
        <v>368.5</v>
      </c>
      <c r="CC91" s="3">
        <f t="shared" si="852"/>
        <v>368.5</v>
      </c>
      <c r="CD91" s="3">
        <f t="shared" si="852"/>
        <v>368.5</v>
      </c>
      <c r="CE91" s="3">
        <f t="shared" ref="CE91:CF91" si="853">CE89/CE90</f>
        <v>368.5</v>
      </c>
      <c r="CF91" s="3">
        <f t="shared" si="853"/>
        <v>368.5</v>
      </c>
      <c r="CG91" s="3">
        <f t="shared" ref="CG91:CH91" si="854">CG89/CG90</f>
        <v>368.5</v>
      </c>
      <c r="CH91" s="3">
        <f t="shared" si="854"/>
        <v>368.5</v>
      </c>
      <c r="CI91" s="3">
        <f t="shared" ref="CI91:CJ91" si="855">CI89/CI90</f>
        <v>368.5</v>
      </c>
      <c r="CJ91" s="3">
        <f t="shared" si="855"/>
        <v>368.5</v>
      </c>
      <c r="CK91" s="3">
        <f t="shared" ref="CK91:CL91" si="856">CK89/CK90</f>
        <v>368.5</v>
      </c>
      <c r="CL91" s="3">
        <f t="shared" si="856"/>
        <v>368.5</v>
      </c>
      <c r="CM91" s="37">
        <f t="shared" ref="CM91:DB91" si="857">CM89/CM90</f>
        <v>368.5</v>
      </c>
      <c r="CN91" s="37">
        <f t="shared" si="857"/>
        <v>368.5</v>
      </c>
      <c r="CO91" s="37">
        <f t="shared" si="857"/>
        <v>368.5</v>
      </c>
      <c r="CP91" s="37">
        <f t="shared" si="857"/>
        <v>368.5</v>
      </c>
      <c r="CQ91" s="37">
        <f t="shared" si="857"/>
        <v>368.5</v>
      </c>
      <c r="CR91" s="37">
        <f t="shared" si="857"/>
        <v>368.5</v>
      </c>
      <c r="CS91" s="37">
        <f t="shared" si="857"/>
        <v>368.5</v>
      </c>
      <c r="CT91" s="37">
        <f t="shared" si="857"/>
        <v>368.5</v>
      </c>
      <c r="CU91" s="37">
        <f t="shared" si="857"/>
        <v>368.5</v>
      </c>
      <c r="CV91" s="37">
        <f t="shared" si="857"/>
        <v>368.5</v>
      </c>
      <c r="CW91" s="37">
        <f t="shared" si="857"/>
        <v>368.5</v>
      </c>
      <c r="CX91" s="37">
        <f t="shared" si="857"/>
        <v>368.5</v>
      </c>
      <c r="CY91" s="37">
        <f t="shared" si="857"/>
        <v>368.5</v>
      </c>
      <c r="CZ91" s="37">
        <f t="shared" si="857"/>
        <v>368.5</v>
      </c>
      <c r="DA91" s="37">
        <f t="shared" si="857"/>
        <v>368.5</v>
      </c>
      <c r="DB91" s="37">
        <f t="shared" si="857"/>
        <v>368.5</v>
      </c>
      <c r="DE91" s="134"/>
      <c r="DF91" s="3">
        <v>368.5</v>
      </c>
    </row>
    <row r="92" spans="1:110" s="53" customFormat="1" x14ac:dyDescent="0.2">
      <c r="A92" s="53" t="s">
        <v>30</v>
      </c>
      <c r="B92" s="53">
        <f t="shared" ref="B92:AE92" si="858">(B74-B73)/B91</f>
        <v>-19.555989837795547</v>
      </c>
      <c r="C92" s="53">
        <f t="shared" si="858"/>
        <v>-3.3520968195890704</v>
      </c>
      <c r="D92" s="53">
        <f t="shared" si="858"/>
        <v>9.2913878291325585</v>
      </c>
      <c r="E92" s="53" t="e">
        <f t="shared" ca="1" si="858"/>
        <v>#DIV/0!</v>
      </c>
      <c r="F92" s="53" t="e">
        <f t="shared" ca="1" si="858"/>
        <v>#DIV/0!</v>
      </c>
      <c r="G92" s="53" t="e">
        <f t="shared" ca="1" si="858"/>
        <v>#DIV/0!</v>
      </c>
      <c r="H92" s="53" t="e">
        <f t="shared" ca="1" si="858"/>
        <v>#DIV/0!</v>
      </c>
      <c r="I92" s="53" t="e">
        <f t="shared" ca="1" si="858"/>
        <v>#DIV/0!</v>
      </c>
      <c r="J92" s="53" t="e">
        <f t="shared" ca="1" si="858"/>
        <v>#DIV/0!</v>
      </c>
      <c r="K92" s="53" t="e">
        <f t="shared" ca="1" si="858"/>
        <v>#DIV/0!</v>
      </c>
      <c r="L92" s="53" t="e">
        <f t="shared" ca="1" si="858"/>
        <v>#DIV/0!</v>
      </c>
      <c r="M92" s="53" t="e">
        <f t="shared" ca="1" si="858"/>
        <v>#DIV/0!</v>
      </c>
      <c r="N92" s="53" t="e">
        <f t="shared" ca="1" si="858"/>
        <v>#DIV/0!</v>
      </c>
      <c r="O92" s="53" t="e">
        <f t="shared" ca="1" si="858"/>
        <v>#DIV/0!</v>
      </c>
      <c r="P92" s="53" t="e">
        <f t="shared" ca="1" si="858"/>
        <v>#DIV/0!</v>
      </c>
      <c r="Q92" s="53" t="e">
        <f t="shared" ca="1" si="858"/>
        <v>#DIV/0!</v>
      </c>
      <c r="R92" s="53" t="e">
        <f t="shared" ca="1" si="858"/>
        <v>#DIV/0!</v>
      </c>
      <c r="S92" s="53" t="e">
        <f t="shared" ca="1" si="858"/>
        <v>#DIV/0!</v>
      </c>
      <c r="T92" s="53" t="e">
        <f t="shared" ca="1" si="858"/>
        <v>#DIV/0!</v>
      </c>
      <c r="U92" s="53" t="e">
        <f t="shared" ca="1" si="858"/>
        <v>#DIV/0!</v>
      </c>
      <c r="V92" s="53" t="e">
        <f t="shared" ca="1" si="858"/>
        <v>#DIV/0!</v>
      </c>
      <c r="W92" s="53" t="e">
        <f t="shared" ca="1" si="858"/>
        <v>#DIV/0!</v>
      </c>
      <c r="X92" s="53" t="e">
        <f t="shared" ca="1" si="858"/>
        <v>#DIV/0!</v>
      </c>
      <c r="Y92" s="53" t="e">
        <f t="shared" ca="1" si="858"/>
        <v>#DIV/0!</v>
      </c>
      <c r="Z92" s="53" t="e">
        <f t="shared" ca="1" si="858"/>
        <v>#DIV/0!</v>
      </c>
      <c r="AA92" s="53" t="e">
        <f t="shared" ref="AA92" ca="1" si="859">(AA74-AA73)/AA91</f>
        <v>#DIV/0!</v>
      </c>
      <c r="AB92" s="54" t="e">
        <f t="shared" ca="1" si="858"/>
        <v>#DIV/0!</v>
      </c>
      <c r="AC92" s="54" t="e">
        <f t="shared" ca="1" si="858"/>
        <v>#DIV/0!</v>
      </c>
      <c r="AD92" s="54" t="e">
        <f t="shared" ca="1" si="858"/>
        <v>#DIV/0!</v>
      </c>
      <c r="AE92" s="54" t="e">
        <f t="shared" ca="1" si="858"/>
        <v>#DIV/0!</v>
      </c>
      <c r="AI92" s="53">
        <f t="shared" ref="AI92:BN92" si="860">(AI74-AI73)/AI91</f>
        <v>7.2874898236092358</v>
      </c>
      <c r="AJ92" s="53">
        <f t="shared" si="860"/>
        <v>5.6576119402985245</v>
      </c>
      <c r="AK92" s="53">
        <f t="shared" si="860"/>
        <v>4.8874626865671722</v>
      </c>
      <c r="AL92" s="53">
        <f t="shared" si="860"/>
        <v>10.648629579375857</v>
      </c>
      <c r="AM92" s="53">
        <f t="shared" si="860"/>
        <v>5.168819538670296</v>
      </c>
      <c r="AN92" s="53">
        <f t="shared" si="860"/>
        <v>10.354681139755758</v>
      </c>
      <c r="AO92" s="53">
        <f t="shared" si="860"/>
        <v>13.376227951153306</v>
      </c>
      <c r="AP92" s="53">
        <f t="shared" si="860"/>
        <v>11.7417910447761</v>
      </c>
      <c r="AQ92" s="53">
        <f t="shared" si="860"/>
        <v>14.394002713704214</v>
      </c>
      <c r="AR92" s="53">
        <f t="shared" si="860"/>
        <v>8.8587788331071913</v>
      </c>
      <c r="AS92" s="53">
        <f t="shared" si="860"/>
        <v>10.107734056987759</v>
      </c>
      <c r="AT92" s="53">
        <f t="shared" si="860"/>
        <v>5.0953867028493764</v>
      </c>
      <c r="AU92" s="53">
        <f t="shared" si="860"/>
        <v>12.475413839891486</v>
      </c>
      <c r="AV92" s="53">
        <f t="shared" si="860"/>
        <v>4.2861329715060963</v>
      </c>
      <c r="AW92" s="53">
        <f t="shared" si="860"/>
        <v>8.5949796472184588</v>
      </c>
      <c r="AX92" s="53">
        <f t="shared" si="860"/>
        <v>12.527191316146531</v>
      </c>
      <c r="AY92" s="53">
        <f t="shared" si="860"/>
        <v>4.7376933514246815</v>
      </c>
      <c r="AZ92" s="53">
        <f t="shared" si="860"/>
        <v>2.2777476255088303</v>
      </c>
      <c r="BA92" s="53">
        <f t="shared" si="860"/>
        <v>-1.6880597014925558</v>
      </c>
      <c r="BB92" s="53">
        <f t="shared" si="860"/>
        <v>11.876960651289007</v>
      </c>
      <c r="BC92" s="53">
        <f t="shared" si="860"/>
        <v>-1.1884396200814076</v>
      </c>
      <c r="BD92" s="53">
        <f t="shared" si="860"/>
        <v>6.7375305291723322</v>
      </c>
      <c r="BE92" s="53">
        <f t="shared" si="860"/>
        <v>3.265563093622819</v>
      </c>
      <c r="BF92" s="53">
        <f t="shared" si="860"/>
        <v>10.218643147896863</v>
      </c>
      <c r="BG92" s="53">
        <f t="shared" si="860"/>
        <v>-5.1624694708276513</v>
      </c>
      <c r="BH92" s="53">
        <f t="shared" si="860"/>
        <v>-1.4070827679783231</v>
      </c>
      <c r="BI92" s="53">
        <f t="shared" si="860"/>
        <v>2.7720217096336541</v>
      </c>
      <c r="BJ92" s="53">
        <f t="shared" si="860"/>
        <v>6.0372320217096505</v>
      </c>
      <c r="BK92" s="53">
        <f t="shared" si="860"/>
        <v>-9.740895522388044</v>
      </c>
      <c r="BL92" s="53">
        <f t="shared" si="860"/>
        <v>-0.6937584803256579</v>
      </c>
      <c r="BM92" s="53">
        <f t="shared" si="860"/>
        <v>4.7201085481682439</v>
      </c>
      <c r="BN92" s="53">
        <f t="shared" si="860"/>
        <v>-19.249932157394841</v>
      </c>
      <c r="BO92" s="53">
        <f t="shared" ref="BO92:CT92" si="861">(BO74-BO73)/BO91</f>
        <v>-22.906947082767982</v>
      </c>
      <c r="BP92" s="53">
        <f t="shared" si="861"/>
        <v>-0.86656716417909707</v>
      </c>
      <c r="BQ92" s="53">
        <f t="shared" si="861"/>
        <v>9.0341383989144894</v>
      </c>
      <c r="BR92" s="53">
        <f t="shared" si="861"/>
        <v>15.579620081411075</v>
      </c>
      <c r="BS92" s="53">
        <f t="shared" si="861"/>
        <v>-12.085318860244243</v>
      </c>
      <c r="BT92" s="53">
        <f t="shared" si="861"/>
        <v>-12.041031207598367</v>
      </c>
      <c r="BU92" s="53">
        <f t="shared" si="861"/>
        <v>-4.3481682496607652</v>
      </c>
      <c r="BV92" s="53">
        <f t="shared" si="861"/>
        <v>-0.86575305291723814</v>
      </c>
      <c r="BW92" s="53">
        <f t="shared" si="861"/>
        <v>-17.639674355495263</v>
      </c>
      <c r="BX92" s="53">
        <f t="shared" si="861"/>
        <v>-3.4117774762550757</v>
      </c>
      <c r="BY92" s="53">
        <f t="shared" si="861"/>
        <v>8.0274355495251459</v>
      </c>
      <c r="BZ92" s="53">
        <f t="shared" si="861"/>
        <v>15.259457259158737</v>
      </c>
      <c r="CA92" s="53">
        <f t="shared" si="861"/>
        <v>10.529172320217096</v>
      </c>
      <c r="CB92" s="53">
        <f t="shared" si="861"/>
        <v>10.550881953867028</v>
      </c>
      <c r="CC92" s="53">
        <f t="shared" si="861"/>
        <v>19.302578018995931</v>
      </c>
      <c r="CD92" s="53">
        <f t="shared" si="861"/>
        <v>47.869742198100404</v>
      </c>
      <c r="CE92" s="53">
        <f t="shared" si="861"/>
        <v>15.19674355495251</v>
      </c>
      <c r="CF92" s="53">
        <f t="shared" si="861"/>
        <v>8.0054274084124835</v>
      </c>
      <c r="CG92" s="53">
        <f t="shared" si="861"/>
        <v>11.085481682496608</v>
      </c>
      <c r="CH92" s="53">
        <f t="shared" si="861"/>
        <v>20.257801899592945</v>
      </c>
      <c r="CI92" s="53">
        <f t="shared" si="861"/>
        <v>10.800542740841248</v>
      </c>
      <c r="CJ92" s="53">
        <f t="shared" si="861"/>
        <v>-10.415196743554953</v>
      </c>
      <c r="CK92" s="53">
        <f t="shared" ref="CK92:CL92" si="862">(CK74-CK73)/CK91</f>
        <v>-5.1261872455902306</v>
      </c>
      <c r="CL92" s="53">
        <f t="shared" si="862"/>
        <v>15.394843962008141</v>
      </c>
      <c r="CM92" s="54">
        <f t="shared" si="861"/>
        <v>10.977901694549683</v>
      </c>
      <c r="CN92" s="54">
        <f t="shared" si="861"/>
        <v>2.8874013297863268</v>
      </c>
      <c r="CO92" s="54">
        <f t="shared" si="861"/>
        <v>9.5033643738371865</v>
      </c>
      <c r="CP92" s="54">
        <f t="shared" si="861"/>
        <v>17.364657778168326</v>
      </c>
      <c r="CQ92" s="54">
        <f t="shared" si="861"/>
        <v>8.329700562776523</v>
      </c>
      <c r="CR92" s="54">
        <f t="shared" si="861"/>
        <v>11.631329536399759</v>
      </c>
      <c r="CS92" s="54">
        <f t="shared" si="861"/>
        <v>14.969008446671673</v>
      </c>
      <c r="CT92" s="54">
        <f t="shared" si="861"/>
        <v>16.959985545330429</v>
      </c>
      <c r="CU92" s="54">
        <f t="shared" ref="CU92:DB92" si="863">(CU74-CU73)/CU91</f>
        <v>9.5640583228607312</v>
      </c>
      <c r="CV92" s="54">
        <f t="shared" si="863"/>
        <v>14.636838521026087</v>
      </c>
      <c r="CW92" s="54">
        <f t="shared" si="863"/>
        <v>16.646430586876928</v>
      </c>
      <c r="CX92" s="54">
        <f t="shared" si="863"/>
        <v>18.416711221168843</v>
      </c>
      <c r="CY92" s="54">
        <f t="shared" si="863"/>
        <v>21.826979889309403</v>
      </c>
      <c r="CZ92" s="54">
        <f t="shared" si="863"/>
        <v>30.361820012600944</v>
      </c>
      <c r="DA92" s="54">
        <f t="shared" si="863"/>
        <v>37.778679570771111</v>
      </c>
      <c r="DB92" s="54">
        <f t="shared" si="863"/>
        <v>46.146257092993515</v>
      </c>
      <c r="DE92" s="132"/>
      <c r="DF92" s="53">
        <v>13.369779517094745</v>
      </c>
    </row>
    <row r="93" spans="1:110" s="3" customFormat="1" x14ac:dyDescent="0.2">
      <c r="A93" s="3" t="s">
        <v>31</v>
      </c>
      <c r="B93" s="3">
        <f>'Annual Raw'!C110</f>
        <v>0</v>
      </c>
      <c r="C93" s="3">
        <f>'Annual Raw'!D110</f>
        <v>0</v>
      </c>
      <c r="D93" s="3">
        <f>'Annual Raw'!E110</f>
        <v>0.76628352490421503</v>
      </c>
      <c r="E93" s="3">
        <f>'Annual Raw'!F110</f>
        <v>1.5325670498084301</v>
      </c>
      <c r="F93" s="3">
        <f>'Annual Raw'!G110</f>
        <v>2.3946360153256698</v>
      </c>
      <c r="G93" s="3">
        <f>'Annual Raw'!H110</f>
        <v>2.4904214559387001</v>
      </c>
      <c r="H93" s="3">
        <f>'Annual Raw'!I110</f>
        <v>2.8735632183908</v>
      </c>
      <c r="I93" s="3">
        <f>'Annual Raw'!J110</f>
        <v>2.8735632183908</v>
      </c>
      <c r="J93" s="3">
        <f>'Annual Raw'!K110</f>
        <v>1.1881188118811901</v>
      </c>
      <c r="K93" s="3">
        <f>'Annual Raw'!L110</f>
        <v>2.9702970297029698</v>
      </c>
      <c r="L93" s="3">
        <f>'Annual Raw'!M110</f>
        <v>3.9603960396039599</v>
      </c>
      <c r="M93" s="3">
        <f>'Annual Raw'!N110</f>
        <v>3.9603960396039599</v>
      </c>
      <c r="N93" s="3">
        <f>'Annual Raw'!O110</f>
        <v>1.98019801980198</v>
      </c>
      <c r="O93" s="3">
        <f>'Annual Raw'!P110</f>
        <v>1.98019801980198</v>
      </c>
      <c r="P93" s="3">
        <f>'Annual Raw'!Q110</f>
        <v>0</v>
      </c>
      <c r="Q93" s="3">
        <f>'Annual Raw'!R110</f>
        <v>0.2</v>
      </c>
      <c r="R93" s="3">
        <f>'Annual Raw'!S110</f>
        <v>0</v>
      </c>
      <c r="S93" s="3">
        <f>'Annual Raw'!T110</f>
        <v>0</v>
      </c>
      <c r="T93" s="3">
        <f>'Annual Raw'!U110</f>
        <v>0</v>
      </c>
      <c r="U93" s="3">
        <f>'Annual Raw'!V110</f>
        <v>0</v>
      </c>
      <c r="V93" s="3">
        <f>'Annual Raw'!W110</f>
        <v>0</v>
      </c>
      <c r="W93" s="3">
        <f>'Annual Raw'!X110</f>
        <v>0</v>
      </c>
      <c r="X93" s="3">
        <f>'Annual Raw'!Y110</f>
        <v>2</v>
      </c>
      <c r="Y93" s="3">
        <f>'Annual Raw'!Z110</f>
        <v>6</v>
      </c>
      <c r="Z93" s="3">
        <f>'Annual Raw'!AA110</f>
        <v>6</v>
      </c>
      <c r="AA93" s="3">
        <f>'Annual Raw'!AB110</f>
        <v>3</v>
      </c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 t="s">
        <v>560</v>
      </c>
    </row>
    <row r="94" spans="1:110" s="3" customFormat="1" x14ac:dyDescent="0.2">
      <c r="A94" s="3" t="s">
        <v>32</v>
      </c>
      <c r="B94" s="3">
        <f>B93/B92</f>
        <v>0</v>
      </c>
      <c r="C94" s="3">
        <f t="shared" ref="C94:U94" si="864">C93/C92</f>
        <v>0</v>
      </c>
      <c r="D94" s="3">
        <f t="shared" si="864"/>
        <v>8.2472450724915561E-2</v>
      </c>
      <c r="E94" s="3" t="e">
        <f t="shared" ca="1" si="864"/>
        <v>#DIV/0!</v>
      </c>
      <c r="F94" s="3" t="e">
        <f t="shared" ca="1" si="864"/>
        <v>#DIV/0!</v>
      </c>
      <c r="G94" s="3" t="e">
        <f t="shared" ca="1" si="864"/>
        <v>#DIV/0!</v>
      </c>
      <c r="H94" s="3" t="e">
        <f t="shared" ca="1" si="864"/>
        <v>#DIV/0!</v>
      </c>
      <c r="I94" s="3" t="e">
        <f t="shared" ca="1" si="864"/>
        <v>#DIV/0!</v>
      </c>
      <c r="J94" s="3" t="e">
        <f t="shared" ca="1" si="864"/>
        <v>#DIV/0!</v>
      </c>
      <c r="K94" s="3" t="e">
        <f t="shared" ca="1" si="864"/>
        <v>#DIV/0!</v>
      </c>
      <c r="L94" s="3" t="e">
        <f t="shared" ca="1" si="864"/>
        <v>#DIV/0!</v>
      </c>
      <c r="M94" s="3" t="e">
        <f t="shared" ca="1" si="864"/>
        <v>#DIV/0!</v>
      </c>
      <c r="N94" s="3" t="e">
        <f t="shared" ca="1" si="864"/>
        <v>#DIV/0!</v>
      </c>
      <c r="O94" s="3" t="e">
        <f t="shared" ca="1" si="864"/>
        <v>#DIV/0!</v>
      </c>
      <c r="P94" s="3" t="e">
        <f t="shared" ca="1" si="864"/>
        <v>#DIV/0!</v>
      </c>
      <c r="Q94" s="3" t="e">
        <f t="shared" ca="1" si="864"/>
        <v>#DIV/0!</v>
      </c>
      <c r="R94" s="3" t="e">
        <f t="shared" ca="1" si="864"/>
        <v>#DIV/0!</v>
      </c>
      <c r="S94" s="3" t="e">
        <f t="shared" ca="1" si="864"/>
        <v>#DIV/0!</v>
      </c>
      <c r="T94" s="3" t="e">
        <f t="shared" ca="1" si="864"/>
        <v>#DIV/0!</v>
      </c>
      <c r="U94" s="3" t="e">
        <f t="shared" ca="1" si="864"/>
        <v>#DIV/0!</v>
      </c>
      <c r="V94" s="3" t="e">
        <f ca="1">V93/V92</f>
        <v>#DIV/0!</v>
      </c>
      <c r="W94" s="3" t="e">
        <f t="shared" ref="W94" ca="1" si="865">W93/W92</f>
        <v>#DIV/0!</v>
      </c>
      <c r="X94" s="3" t="e">
        <f t="shared" ref="X94:Y94" ca="1" si="866">X93/X92</f>
        <v>#DIV/0!</v>
      </c>
      <c r="Y94" s="3" t="e">
        <f t="shared" ca="1" si="866"/>
        <v>#DIV/0!</v>
      </c>
      <c r="Z94" s="3" t="e">
        <f t="shared" ref="Z94:AA94" ca="1" si="867">Z93/Z92</f>
        <v>#DIV/0!</v>
      </c>
      <c r="AA94" s="3" t="e">
        <f t="shared" ca="1" si="867"/>
        <v>#DIV/0!</v>
      </c>
      <c r="AB94" s="37" t="e">
        <f t="shared" ref="AA94:AD94" ca="1" si="868">AB93/AB92</f>
        <v>#DIV/0!</v>
      </c>
      <c r="AC94" s="37" t="e">
        <f t="shared" ca="1" si="868"/>
        <v>#DIV/0!</v>
      </c>
      <c r="AD94" s="37" t="e">
        <f t="shared" ca="1" si="868"/>
        <v>#DIV/0!</v>
      </c>
      <c r="AE94" s="37" t="e">
        <f t="shared" ref="AE94" ca="1" si="869">AE93/AE92</f>
        <v>#DIV/0!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  <c r="DF94" s="3">
        <v>0</v>
      </c>
    </row>
    <row r="95" spans="1:110" s="3" customFormat="1" x14ac:dyDescent="0.2">
      <c r="A95" s="3" t="s">
        <v>33</v>
      </c>
      <c r="B95" s="3">
        <f>+B92</f>
        <v>-19.555989837795547</v>
      </c>
      <c r="C95" s="3">
        <f t="shared" ref="C95:U95" si="870">+C92</f>
        <v>-3.3520968195890704</v>
      </c>
      <c r="D95" s="3">
        <f t="shared" si="870"/>
        <v>9.2913878291325585</v>
      </c>
      <c r="E95" s="3" t="e">
        <f t="shared" ca="1" si="870"/>
        <v>#DIV/0!</v>
      </c>
      <c r="F95" s="3" t="e">
        <f t="shared" ca="1" si="870"/>
        <v>#DIV/0!</v>
      </c>
      <c r="G95" s="3" t="e">
        <f t="shared" ca="1" si="870"/>
        <v>#DIV/0!</v>
      </c>
      <c r="H95" s="3" t="e">
        <f t="shared" ca="1" si="870"/>
        <v>#DIV/0!</v>
      </c>
      <c r="I95" s="3" t="e">
        <f t="shared" ca="1" si="870"/>
        <v>#DIV/0!</v>
      </c>
      <c r="J95" s="3" t="e">
        <f t="shared" ca="1" si="870"/>
        <v>#DIV/0!</v>
      </c>
      <c r="K95" s="3" t="e">
        <f t="shared" ca="1" si="870"/>
        <v>#DIV/0!</v>
      </c>
      <c r="L95" s="3" t="e">
        <f t="shared" ca="1" si="870"/>
        <v>#DIV/0!</v>
      </c>
      <c r="M95" s="3" t="e">
        <f t="shared" ca="1" si="870"/>
        <v>#DIV/0!</v>
      </c>
      <c r="N95" s="3" t="e">
        <f t="shared" ca="1" si="870"/>
        <v>#DIV/0!</v>
      </c>
      <c r="O95" s="3" t="e">
        <f t="shared" ca="1" si="870"/>
        <v>#DIV/0!</v>
      </c>
      <c r="P95" s="3" t="e">
        <f t="shared" ca="1" si="870"/>
        <v>#DIV/0!</v>
      </c>
      <c r="Q95" s="3" t="e">
        <f t="shared" ca="1" si="870"/>
        <v>#DIV/0!</v>
      </c>
      <c r="R95" s="3" t="e">
        <f t="shared" ca="1" si="870"/>
        <v>#DIV/0!</v>
      </c>
      <c r="S95" s="3" t="e">
        <f t="shared" ca="1" si="870"/>
        <v>#DIV/0!</v>
      </c>
      <c r="T95" s="3" t="e">
        <f ca="1">+T92</f>
        <v>#DIV/0!</v>
      </c>
      <c r="U95" s="3" t="e">
        <f t="shared" ca="1" si="870"/>
        <v>#DIV/0!</v>
      </c>
      <c r="V95" s="3" t="e">
        <f ca="1">+V92</f>
        <v>#DIV/0!</v>
      </c>
      <c r="W95" s="3" t="e">
        <f t="shared" ref="W95" ca="1" si="871">+W92</f>
        <v>#DIV/0!</v>
      </c>
      <c r="X95" s="3" t="e">
        <f t="shared" ref="X95:Y95" ca="1" si="872">+X92</f>
        <v>#DIV/0!</v>
      </c>
      <c r="Y95" s="3" t="e">
        <f t="shared" ca="1" si="872"/>
        <v>#DIV/0!</v>
      </c>
      <c r="Z95" s="3" t="e">
        <f t="shared" ref="Z95:AA95" ca="1" si="873">+Z92</f>
        <v>#DIV/0!</v>
      </c>
      <c r="AA95" s="3" t="e">
        <f t="shared" ca="1" si="873"/>
        <v>#DIV/0!</v>
      </c>
      <c r="AB95" s="37" t="e">
        <f t="shared" ref="AA95:AD95" ca="1" si="874">+AB92</f>
        <v>#DIV/0!</v>
      </c>
      <c r="AC95" s="37" t="e">
        <f t="shared" ca="1" si="874"/>
        <v>#DIV/0!</v>
      </c>
      <c r="AD95" s="37" t="e">
        <f t="shared" ca="1" si="874"/>
        <v>#DIV/0!</v>
      </c>
      <c r="AE95" s="37" t="e">
        <f t="shared" ref="AE95" ca="1" si="875">+AE92</f>
        <v>#DIV/0!</v>
      </c>
      <c r="AL95" s="3">
        <f>SUM(AI92:AL92)</f>
        <v>28.481194029850791</v>
      </c>
      <c r="AM95" s="3">
        <f t="shared" ref="AM95" si="876">SUM(AJ92:AM92)</f>
        <v>26.362523744911851</v>
      </c>
      <c r="AN95" s="3">
        <f t="shared" ref="AN95" si="877">SUM(AK92:AN92)</f>
        <v>31.059592944369083</v>
      </c>
      <c r="AO95" s="3">
        <f t="shared" ref="AO95" si="878">SUM(AL92:AO92)</f>
        <v>39.548358208955214</v>
      </c>
      <c r="AP95" s="3">
        <f t="shared" ref="AP95" si="879">SUM(AM92:AP92)</f>
        <v>40.641519674355457</v>
      </c>
      <c r="AQ95" s="3">
        <f t="shared" ref="AQ95" si="880">SUM(AN92:AQ92)</f>
        <v>49.866702849389384</v>
      </c>
      <c r="AR95" s="3">
        <f t="shared" ref="AR95" si="881">SUM(AO92:AR92)</f>
        <v>48.37080054274081</v>
      </c>
      <c r="AS95" s="3">
        <f t="shared" ref="AS95" si="882">SUM(AP92:AS92)</f>
        <v>45.102306648575265</v>
      </c>
      <c r="AT95" s="3">
        <f t="shared" ref="AT95" si="883">SUM(AQ92:AT92)</f>
        <v>38.455902306648539</v>
      </c>
      <c r="AU95" s="3">
        <f t="shared" ref="AU95" si="884">SUM(AR92:AU92)</f>
        <v>36.537313432835816</v>
      </c>
      <c r="AV95" s="3">
        <f t="shared" ref="AV95" si="885">SUM(AS92:AV92)</f>
        <v>31.964667571234717</v>
      </c>
      <c r="AW95" s="3">
        <f t="shared" ref="AW95" si="886">SUM(AT92:AW92)</f>
        <v>30.451913161465416</v>
      </c>
      <c r="AX95" s="3">
        <f t="shared" ref="AX95" si="887">SUM(AU92:AX92)</f>
        <v>37.883717774762573</v>
      </c>
      <c r="AY95" s="3">
        <f t="shared" ref="AY95" si="888">SUM(AV92:AY92)</f>
        <v>30.145997286295767</v>
      </c>
      <c r="AZ95" s="3">
        <f t="shared" ref="AZ95" si="889">SUM(AW92:AZ92)</f>
        <v>28.137611940298502</v>
      </c>
      <c r="BA95" s="3">
        <f t="shared" ref="BA95" si="890">SUM(AX92:BA92)</f>
        <v>17.854572591587488</v>
      </c>
      <c r="BB95" s="3">
        <f t="shared" ref="BB95" si="891">SUM(AY92:BB92)</f>
        <v>17.204341926729963</v>
      </c>
      <c r="BC95" s="3">
        <f t="shared" ref="BC95" si="892">SUM(AZ92:BC92)</f>
        <v>11.278208955223874</v>
      </c>
      <c r="BD95" s="3">
        <f t="shared" ref="BD95" si="893">SUM(BA92:BD92)</f>
        <v>15.737991858887376</v>
      </c>
      <c r="BE95" s="3">
        <f t="shared" ref="BE95" si="894">SUM(BB92:BE92)</f>
        <v>20.691614654002752</v>
      </c>
      <c r="BF95" s="3">
        <f t="shared" ref="BF95" si="895">SUM(BC92:BF92)</f>
        <v>19.033297150610608</v>
      </c>
      <c r="BG95" s="3">
        <f t="shared" ref="BG95" si="896">SUM(BD92:BG92)</f>
        <v>15.059267299864363</v>
      </c>
      <c r="BH95" s="3">
        <f t="shared" ref="BH95" si="897">SUM(BE92:BH92)</f>
        <v>6.9146540027137071</v>
      </c>
      <c r="BI95" s="3">
        <f t="shared" ref="BI95" si="898">SUM(BF92:BI92)</f>
        <v>6.4211126187245426</v>
      </c>
      <c r="BJ95" s="3">
        <f t="shared" ref="BJ95" si="899">SUM(BG92:BJ92)</f>
        <v>2.2397014925373306</v>
      </c>
      <c r="BK95" s="3">
        <f t="shared" ref="BK95" si="900">SUM(BH92:BK92)</f>
        <v>-2.3387245590230625</v>
      </c>
      <c r="BL95" s="3">
        <f t="shared" ref="BL95" si="901">SUM(BI92:BL92)</f>
        <v>-1.6254002713703977</v>
      </c>
      <c r="BM95" s="3">
        <f t="shared" ref="BM95" si="902">SUM(BJ92:BM92)</f>
        <v>0.32268656716419208</v>
      </c>
      <c r="BN95" s="3">
        <f t="shared" ref="BN95" si="903">SUM(BK92:BN92)</f>
        <v>-24.9644776119403</v>
      </c>
      <c r="BO95" s="3">
        <f t="shared" ref="BO95" si="904">SUM(BL92:BO92)</f>
        <v>-38.130529172320237</v>
      </c>
      <c r="BP95" s="3">
        <f t="shared" ref="BP95" si="905">SUM(BM92:BP92)</f>
        <v>-38.303337856173677</v>
      </c>
      <c r="BQ95" s="3">
        <f t="shared" ref="BQ95" si="906">SUM(BN92:BQ92)</f>
        <v>-33.989308005427432</v>
      </c>
      <c r="BR95" s="3">
        <f t="shared" ref="BR95" si="907">SUM(BO92:BR92)</f>
        <v>0.84024423337848475</v>
      </c>
      <c r="BS95" s="3">
        <f t="shared" ref="BS95" si="908">SUM(BP92:BS92)</f>
        <v>11.661872455902227</v>
      </c>
      <c r="BT95" s="3">
        <f t="shared" ref="BT95" si="909">SUM(BQ92:BT92)</f>
        <v>0.48740841248295474</v>
      </c>
      <c r="BU95" s="3">
        <f t="shared" ref="BU95" si="910">SUM(BR92:BU92)</f>
        <v>-12.894898236092299</v>
      </c>
      <c r="BV95" s="3">
        <f t="shared" ref="BV95" si="911">SUM(BS92:BV92)</f>
        <v>-29.340271370420613</v>
      </c>
      <c r="BW95" s="3">
        <f t="shared" ref="BW95" si="912">SUM(BT92:BW92)</f>
        <v>-34.894626865671633</v>
      </c>
      <c r="BX95" s="3">
        <f t="shared" ref="BX95" si="913">SUM(BU92:BX92)</f>
        <v>-26.265373134328343</v>
      </c>
      <c r="BY95" s="3">
        <f t="shared" ref="BY95" si="914">SUM(BV92:BY92)</f>
        <v>-13.889769335142431</v>
      </c>
      <c r="BZ95" s="3">
        <f t="shared" ref="BZ95" si="915">SUM(BW92:BZ92)</f>
        <v>2.2354409769335444</v>
      </c>
      <c r="CA95" s="3">
        <f t="shared" ref="CA95" si="916">SUM(BX92:CA92)</f>
        <v>30.404287652645902</v>
      </c>
      <c r="CB95" s="3">
        <f t="shared" ref="CB95" si="917">SUM(BY92:CB92)</f>
        <v>44.366947082768</v>
      </c>
      <c r="CC95" s="3">
        <f t="shared" ref="CC95" si="918">SUM(BZ92:CC92)</f>
        <v>55.642089552238794</v>
      </c>
      <c r="CD95" s="3">
        <f t="shared" ref="CD95" si="919">SUM(CA92:CD92)</f>
        <v>88.252374491180461</v>
      </c>
      <c r="CE95" s="3">
        <f t="shared" ref="CE95" si="920">SUM(CB92:CE92)</f>
        <v>92.919945725915866</v>
      </c>
      <c r="CF95" s="3">
        <f t="shared" ref="CF95" si="921">SUM(CC92:CF92)</f>
        <v>90.374491180461334</v>
      </c>
      <c r="CG95" s="3">
        <f t="shared" ref="CG95" si="922">SUM(CD92:CG92)</f>
        <v>82.15739484396201</v>
      </c>
      <c r="CH95" s="3">
        <f t="shared" ref="CH95:CL95" si="923">SUM(CE92:CH92)</f>
        <v>54.545454545454547</v>
      </c>
      <c r="CI95" s="3">
        <f t="shared" si="923"/>
        <v>50.149253731343293</v>
      </c>
      <c r="CJ95" s="3">
        <f t="shared" si="923"/>
        <v>31.728629579375855</v>
      </c>
      <c r="CK95" s="3">
        <f t="shared" si="923"/>
        <v>15.516960651289011</v>
      </c>
      <c r="CL95" s="3">
        <f t="shared" si="923"/>
        <v>10.654002713704205</v>
      </c>
      <c r="CM95" s="37">
        <f t="shared" ref="CM95" si="924">SUM(CJ92:CM92)</f>
        <v>10.83136166741264</v>
      </c>
      <c r="CN95" s="37">
        <f t="shared" ref="CN95" si="925">SUM(CK92:CN92)</f>
        <v>24.133959740753923</v>
      </c>
      <c r="CO95" s="37">
        <f t="shared" ref="CO95" si="926">SUM(CL92:CO92)</f>
        <v>38.76351136018134</v>
      </c>
      <c r="CP95" s="37">
        <f t="shared" ref="CP95" si="927">SUM(CM92:CP92)</f>
        <v>40.733325176341523</v>
      </c>
      <c r="CQ95" s="37">
        <f t="shared" ref="CQ95" si="928">SUM(CN92:CQ92)</f>
        <v>38.08512404456836</v>
      </c>
      <c r="CR95" s="37">
        <f t="shared" ref="CR95" si="929">SUM(CO92:CR92)</f>
        <v>46.829052251181793</v>
      </c>
      <c r="CS95" s="37">
        <f t="shared" ref="CS95" si="930">SUM(CP92:CS92)</f>
        <v>52.294696324016279</v>
      </c>
      <c r="CT95" s="37">
        <f t="shared" ref="CT95" si="931">SUM(CQ92:CT92)</f>
        <v>51.89002409117839</v>
      </c>
      <c r="CU95" s="37">
        <f t="shared" ref="CU95" si="932">SUM(CR92:CU92)</f>
        <v>53.124381851262598</v>
      </c>
      <c r="CV95" s="37">
        <f t="shared" ref="CV95" si="933">SUM(CS92:CV92)</f>
        <v>56.129890835888922</v>
      </c>
      <c r="CW95" s="37">
        <f t="shared" ref="CW95" si="934">SUM(CT92:CW92)</f>
        <v>57.807312976094181</v>
      </c>
      <c r="CX95" s="37">
        <f t="shared" ref="CX95" si="935">SUM(CU92:CX92)</f>
        <v>59.26403865193258</v>
      </c>
      <c r="CY95" s="37">
        <f t="shared" ref="CY95" si="936">SUM(CV92:CY92)</f>
        <v>71.526960218381262</v>
      </c>
      <c r="CZ95" s="37">
        <f t="shared" ref="CZ95" si="937">SUM(CW92:CZ92)</f>
        <v>87.251941709956114</v>
      </c>
      <c r="DA95" s="37">
        <f t="shared" ref="DA95" si="938">SUM(CX92:DA92)</f>
        <v>108.38419069385031</v>
      </c>
      <c r="DB95" s="37">
        <f t="shared" ref="DB95" si="939">SUM(CY92:DB92)</f>
        <v>136.11373656567497</v>
      </c>
      <c r="DE95" s="134"/>
      <c r="DF95" s="3">
        <v>8.6289382687908098</v>
      </c>
    </row>
    <row r="96" spans="1:110" s="97" customFormat="1" x14ac:dyDescent="0.2">
      <c r="A96" s="97" t="s">
        <v>425</v>
      </c>
      <c r="C96" s="101">
        <f t="shared" ref="C96:AA96" si="940">+C95/B95-1</f>
        <v>-0.82858976470162982</v>
      </c>
      <c r="D96" s="101">
        <f t="shared" si="940"/>
        <v>-3.7718136823600394</v>
      </c>
      <c r="E96" s="101" t="e">
        <f t="shared" ca="1" si="940"/>
        <v>#DIV/0!</v>
      </c>
      <c r="F96" s="101" t="e">
        <f t="shared" ca="1" si="940"/>
        <v>#DIV/0!</v>
      </c>
      <c r="G96" s="101" t="e">
        <f t="shared" ca="1" si="940"/>
        <v>#DIV/0!</v>
      </c>
      <c r="H96" s="101" t="e">
        <f t="shared" ca="1" si="940"/>
        <v>#DIV/0!</v>
      </c>
      <c r="I96" s="101" t="e">
        <f t="shared" ca="1" si="940"/>
        <v>#DIV/0!</v>
      </c>
      <c r="J96" s="101" t="e">
        <f t="shared" ca="1" si="940"/>
        <v>#DIV/0!</v>
      </c>
      <c r="K96" s="101" t="e">
        <f t="shared" ca="1" si="940"/>
        <v>#DIV/0!</v>
      </c>
      <c r="L96" s="101" t="e">
        <f t="shared" ca="1" si="940"/>
        <v>#DIV/0!</v>
      </c>
      <c r="M96" s="101" t="e">
        <f t="shared" ca="1" si="940"/>
        <v>#DIV/0!</v>
      </c>
      <c r="N96" s="101" t="e">
        <f t="shared" ca="1" si="940"/>
        <v>#DIV/0!</v>
      </c>
      <c r="O96" s="101" t="e">
        <f t="shared" ca="1" si="940"/>
        <v>#DIV/0!</v>
      </c>
      <c r="P96" s="101" t="e">
        <f t="shared" ca="1" si="940"/>
        <v>#DIV/0!</v>
      </c>
      <c r="Q96" s="101" t="e">
        <f t="shared" ca="1" si="940"/>
        <v>#DIV/0!</v>
      </c>
      <c r="R96" s="101" t="e">
        <f t="shared" ca="1" si="940"/>
        <v>#DIV/0!</v>
      </c>
      <c r="S96" s="101" t="e">
        <f t="shared" ca="1" si="940"/>
        <v>#DIV/0!</v>
      </c>
      <c r="T96" s="101" t="e">
        <f t="shared" ca="1" si="940"/>
        <v>#DIV/0!</v>
      </c>
      <c r="U96" s="101" t="e">
        <f t="shared" ca="1" si="940"/>
        <v>#DIV/0!</v>
      </c>
      <c r="V96" s="101" t="e">
        <f t="shared" ca="1" si="940"/>
        <v>#DIV/0!</v>
      </c>
      <c r="W96" s="101" t="e">
        <f t="shared" ca="1" si="940"/>
        <v>#DIV/0!</v>
      </c>
      <c r="X96" s="101" t="e">
        <f t="shared" ca="1" si="940"/>
        <v>#DIV/0!</v>
      </c>
      <c r="Y96" s="101" t="e">
        <f t="shared" ca="1" si="940"/>
        <v>#DIV/0!</v>
      </c>
      <c r="Z96" s="101" t="e">
        <f t="shared" ca="1" si="940"/>
        <v>#DIV/0!</v>
      </c>
      <c r="AA96" s="101" t="e">
        <f t="shared" ca="1" si="940"/>
        <v>#DIV/0!</v>
      </c>
      <c r="AB96" s="174" t="e">
        <f t="shared" ref="AB96" ca="1" si="941">+AB95/AA95-1</f>
        <v>#DIV/0!</v>
      </c>
      <c r="AC96" s="174" t="e">
        <f t="shared" ref="AC96" ca="1" si="942">+AC95/AB95-1</f>
        <v>#DIV/0!</v>
      </c>
      <c r="AD96" s="174" t="e">
        <f t="shared" ref="AD96" ca="1" si="943">+AD95/AC95-1</f>
        <v>#DIV/0!</v>
      </c>
      <c r="AE96" s="174" t="e">
        <f t="shared" ref="AE96" ca="1" si="944">+AE95/AD95-1</f>
        <v>#DIV/0!</v>
      </c>
      <c r="AL96" s="176"/>
      <c r="AM96" s="176"/>
      <c r="AN96" s="176"/>
      <c r="AO96" s="176"/>
      <c r="AP96" s="176">
        <f t="shared" ref="AP96:CL96" si="945">+IF(AL95&lt;0,1-AP95/AL95,AP95/AL95-1)</f>
        <v>0.42695982590335158</v>
      </c>
      <c r="AQ96" s="176">
        <f t="shared" si="945"/>
        <v>0.89157545506294711</v>
      </c>
      <c r="AR96" s="176">
        <f t="shared" si="945"/>
        <v>0.55735461921145824</v>
      </c>
      <c r="AS96" s="176">
        <f t="shared" si="945"/>
        <v>0.14043436165606571</v>
      </c>
      <c r="AT96" s="176">
        <f t="shared" si="945"/>
        <v>-5.3777943965171882E-2</v>
      </c>
      <c r="AU96" s="176">
        <f t="shared" si="945"/>
        <v>-0.26730039595382604</v>
      </c>
      <c r="AV96" s="176">
        <f t="shared" si="945"/>
        <v>-0.33917431151484678</v>
      </c>
      <c r="AW96" s="176">
        <f t="shared" si="945"/>
        <v>-0.32482581437046387</v>
      </c>
      <c r="AX96" s="176">
        <f t="shared" si="945"/>
        <v>-1.487897819490358E-2</v>
      </c>
      <c r="AY96" s="176">
        <f t="shared" si="945"/>
        <v>-0.17492572786690497</v>
      </c>
      <c r="AZ96" s="176">
        <f t="shared" si="945"/>
        <v>-0.11972768440051651</v>
      </c>
      <c r="BA96" s="176">
        <f t="shared" si="945"/>
        <v>-0.4136797745049039</v>
      </c>
      <c r="BB96" s="176">
        <f t="shared" si="945"/>
        <v>-0.54586447853354092</v>
      </c>
      <c r="BC96" s="176">
        <f t="shared" si="945"/>
        <v>-0.62588038311968874</v>
      </c>
      <c r="BD96" s="176">
        <f t="shared" si="945"/>
        <v>-0.44067776994438079</v>
      </c>
      <c r="BE96" s="176">
        <f t="shared" si="945"/>
        <v>0.15889722634704739</v>
      </c>
      <c r="BF96" s="176">
        <f t="shared" si="945"/>
        <v>0.1063077699612005</v>
      </c>
      <c r="BG96" s="176">
        <f t="shared" si="945"/>
        <v>0.33525343958884246</v>
      </c>
      <c r="BH96" s="176">
        <f t="shared" si="945"/>
        <v>-0.56063937097483352</v>
      </c>
      <c r="BI96" s="176">
        <f t="shared" si="945"/>
        <v>-0.68967561371618769</v>
      </c>
      <c r="BJ96" s="176">
        <f t="shared" si="945"/>
        <v>-0.88232719350648714</v>
      </c>
      <c r="BK96" s="176">
        <f t="shared" si="945"/>
        <v>-1.1553013511516677</v>
      </c>
      <c r="BL96" s="176">
        <f t="shared" si="945"/>
        <v>-1.2350660308863606</v>
      </c>
      <c r="BM96" s="176">
        <f t="shared" si="945"/>
        <v>-0.94974600410788479</v>
      </c>
      <c r="BN96" s="176">
        <f t="shared" si="945"/>
        <v>-12.146341463414549</v>
      </c>
      <c r="BO96" s="176">
        <f t="shared" si="945"/>
        <v>-15.303984590749845</v>
      </c>
      <c r="BP96" s="176">
        <f t="shared" si="945"/>
        <v>-22.565480165620741</v>
      </c>
      <c r="BQ96" s="176">
        <f t="shared" si="945"/>
        <v>-106.33226810192166</v>
      </c>
      <c r="BR96" s="176">
        <f t="shared" si="945"/>
        <v>1.0336575932586951</v>
      </c>
      <c r="BS96" s="176">
        <f t="shared" si="945"/>
        <v>1.3058408238500878</v>
      </c>
      <c r="BT96" s="176">
        <f t="shared" si="945"/>
        <v>1.0127249592271341</v>
      </c>
      <c r="BU96" s="176">
        <f t="shared" si="945"/>
        <v>0.62061898306275509</v>
      </c>
      <c r="BV96" s="176">
        <f t="shared" si="945"/>
        <v>-35.918741723996341</v>
      </c>
      <c r="BW96" s="176">
        <f t="shared" si="945"/>
        <v>-3.9921976078559327</v>
      </c>
      <c r="BX96" s="176">
        <f t="shared" si="945"/>
        <v>-54.887812482610514</v>
      </c>
      <c r="BY96" s="176">
        <f t="shared" si="945"/>
        <v>-7.7152303246994736E-2</v>
      </c>
      <c r="BZ96" s="176">
        <f t="shared" si="945"/>
        <v>1.0761901943138537</v>
      </c>
      <c r="CA96" s="176">
        <f t="shared" si="945"/>
        <v>1.8713171735490541</v>
      </c>
      <c r="CB96" s="176">
        <f t="shared" si="945"/>
        <v>2.6891801557839377</v>
      </c>
      <c r="CC96" s="176">
        <f t="shared" si="945"/>
        <v>5.0059765003770824</v>
      </c>
      <c r="CD96" s="176">
        <f t="shared" si="945"/>
        <v>38.478731669417748</v>
      </c>
      <c r="CE96" s="176">
        <f t="shared" si="945"/>
        <v>2.0561461195039579</v>
      </c>
      <c r="CF96" s="176">
        <f t="shared" si="945"/>
        <v>1.0369779108728112</v>
      </c>
      <c r="CG96" s="176">
        <f t="shared" si="945"/>
        <v>0.47653324138428865</v>
      </c>
      <c r="CH96" s="176">
        <f t="shared" si="945"/>
        <v>-0.3819378247901356</v>
      </c>
      <c r="CI96" s="176">
        <f t="shared" si="945"/>
        <v>-0.46029613621097498</v>
      </c>
      <c r="CJ96" s="176">
        <f t="shared" si="945"/>
        <v>-0.64892051767108061</v>
      </c>
      <c r="CK96" s="176">
        <f t="shared" si="945"/>
        <v>-0.81113129644921544</v>
      </c>
      <c r="CL96" s="176">
        <f t="shared" si="945"/>
        <v>-0.80467661691542292</v>
      </c>
      <c r="CM96" s="102">
        <f t="shared" ref="CM96:DB96" si="946">+IF(CI95&lt;0,1-CM95/CI95,CM95/CI95-1)</f>
        <v>-0.78401749056052183</v>
      </c>
      <c r="CN96" s="102">
        <f t="shared" si="946"/>
        <v>-0.23936331128397037</v>
      </c>
      <c r="CO96" s="102">
        <f t="shared" si="946"/>
        <v>1.4981381490428163</v>
      </c>
      <c r="CP96" s="102">
        <f t="shared" si="946"/>
        <v>2.8232884175959891</v>
      </c>
      <c r="CQ96" s="102">
        <f t="shared" si="946"/>
        <v>2.5161898581183659</v>
      </c>
      <c r="CR96" s="102">
        <f t="shared" si="946"/>
        <v>0.94037997718640831</v>
      </c>
      <c r="CS96" s="102">
        <f t="shared" si="946"/>
        <v>0.34907015616068371</v>
      </c>
      <c r="CT96" s="102">
        <f t="shared" si="946"/>
        <v>0.27389610022107469</v>
      </c>
      <c r="CU96" s="102">
        <f t="shared" si="946"/>
        <v>0.39488535705160999</v>
      </c>
      <c r="CV96" s="102">
        <f t="shared" si="946"/>
        <v>0.19861257355411044</v>
      </c>
      <c r="CW96" s="102">
        <f t="shared" si="946"/>
        <v>0.10541445002227201</v>
      </c>
      <c r="CX96" s="102">
        <f t="shared" si="946"/>
        <v>0.14210852066279567</v>
      </c>
      <c r="CY96" s="102">
        <f t="shared" si="946"/>
        <v>0.3464055058304889</v>
      </c>
      <c r="CZ96" s="102">
        <f t="shared" si="946"/>
        <v>0.55446483879794117</v>
      </c>
      <c r="DA96" s="102">
        <f t="shared" si="946"/>
        <v>0.87492178954368383</v>
      </c>
      <c r="DB96" s="102">
        <f t="shared" si="946"/>
        <v>1.2967340677724186</v>
      </c>
      <c r="DE96" s="135"/>
      <c r="DF96" s="97">
        <v>-0.85327101877857903</v>
      </c>
    </row>
    <row r="97" spans="1:110" s="144" customFormat="1" x14ac:dyDescent="0.2">
      <c r="A97" s="144" t="s">
        <v>424</v>
      </c>
      <c r="AB97" s="145"/>
      <c r="AC97" s="145"/>
      <c r="AD97" s="145"/>
      <c r="AE97" s="145"/>
      <c r="CM97" s="145"/>
      <c r="CN97" s="145"/>
      <c r="CO97" s="145"/>
      <c r="CP97" s="145">
        <v>38.9</v>
      </c>
      <c r="CQ97" s="145"/>
      <c r="CR97" s="145"/>
      <c r="CS97" s="145"/>
      <c r="CT97" s="145">
        <v>55</v>
      </c>
      <c r="CU97" s="145"/>
      <c r="CV97" s="145"/>
      <c r="CW97" s="145"/>
      <c r="CX97" s="145">
        <v>65.599999999999994</v>
      </c>
      <c r="CY97" s="145"/>
      <c r="CZ97" s="145"/>
      <c r="DA97" s="145"/>
      <c r="DB97" s="145"/>
      <c r="DE97" s="146"/>
      <c r="DF97" s="144">
        <v>3.39</v>
      </c>
    </row>
    <row r="98" spans="1:110" s="144" customFormat="1" x14ac:dyDescent="0.2">
      <c r="A98" s="144" t="s">
        <v>436</v>
      </c>
      <c r="AB98" s="145"/>
      <c r="AC98" s="145"/>
      <c r="AD98" s="145"/>
      <c r="AE98" s="145"/>
      <c r="CM98" s="145"/>
      <c r="CN98" s="145"/>
      <c r="CO98" s="145"/>
      <c r="CP98" s="145">
        <f>CP95/CP97-1</f>
        <v>4.7129181911093276E-2</v>
      </c>
      <c r="CQ98" s="145"/>
      <c r="CR98" s="145"/>
      <c r="CS98" s="145"/>
      <c r="CT98" s="145">
        <f>CT95/CT97-1</f>
        <v>-5.6545016524029323E-2</v>
      </c>
      <c r="CU98" s="145"/>
      <c r="CV98" s="145"/>
      <c r="CW98" s="145"/>
      <c r="CX98" s="145">
        <f>CX95/CX97-1</f>
        <v>-9.6584776647369086E-2</v>
      </c>
      <c r="CY98" s="145"/>
      <c r="CZ98" s="145"/>
      <c r="DA98" s="145"/>
      <c r="DB98" s="145"/>
      <c r="DE98" s="146"/>
      <c r="DF98" s="144">
        <v>1.545409518817348</v>
      </c>
    </row>
    <row r="99" spans="1:110" s="3" customFormat="1" x14ac:dyDescent="0.2">
      <c r="A99" s="3" t="s">
        <v>34</v>
      </c>
      <c r="B99" s="3">
        <f>'Annual Raw'!C112</f>
        <v>25.35</v>
      </c>
      <c r="C99" s="3">
        <f>'Annual Raw'!D112</f>
        <v>32.21</v>
      </c>
      <c r="D99" s="3">
        <f>'Annual Raw'!E112</f>
        <v>32.21</v>
      </c>
      <c r="E99" s="3">
        <f>'Annual Raw'!F112</f>
        <v>33.35</v>
      </c>
      <c r="F99" s="3">
        <f>'Annual Raw'!G112</f>
        <v>32.35</v>
      </c>
      <c r="G99" s="3">
        <f>'Annual Raw'!H112</f>
        <v>33.65</v>
      </c>
      <c r="H99" s="3">
        <f>'Annual Raw'!I112</f>
        <v>33.43</v>
      </c>
      <c r="I99" s="3">
        <f>'Annual Raw'!J112</f>
        <v>33.42</v>
      </c>
      <c r="J99" s="3">
        <f>'Annual Raw'!K112</f>
        <v>41.73</v>
      </c>
      <c r="K99" s="3">
        <f>'Annual Raw'!L112</f>
        <v>37</v>
      </c>
      <c r="L99" s="3">
        <f>'Annual Raw'!M112</f>
        <v>34.83</v>
      </c>
      <c r="M99" s="3">
        <f>'Annual Raw'!N112</f>
        <v>34.81</v>
      </c>
      <c r="N99" s="3">
        <f>'Annual Raw'!O112</f>
        <v>34.71</v>
      </c>
      <c r="O99" s="3">
        <f>'Annual Raw'!P112</f>
        <v>34.33</v>
      </c>
      <c r="P99" s="3">
        <f>'Annual Raw'!Q112</f>
        <v>34.33</v>
      </c>
      <c r="Q99" s="3">
        <f>'Annual Raw'!R112</f>
        <v>33.01</v>
      </c>
      <c r="R99" s="3">
        <f>'Annual Raw'!S112</f>
        <v>34.729999999999997</v>
      </c>
      <c r="S99" s="3">
        <f>'Annual Raw'!T112</f>
        <v>36.369999999999997</v>
      </c>
      <c r="T99" s="3">
        <f>'Annual Raw'!U112</f>
        <v>38.369999999999997</v>
      </c>
      <c r="U99" s="3">
        <f>'Annual Raw'!V112</f>
        <v>42.39</v>
      </c>
      <c r="V99" s="3">
        <f>'Annual Raw'!W112</f>
        <v>46.41</v>
      </c>
      <c r="W99" s="3">
        <f>'Annual Raw'!X112</f>
        <v>46.4</v>
      </c>
      <c r="X99" s="3">
        <f>'Annual Raw'!Y112</f>
        <v>46.39</v>
      </c>
      <c r="Y99" s="3">
        <f>'Annual Raw'!Z112</f>
        <v>46.36</v>
      </c>
      <c r="Z99" s="3">
        <f>'Annual Raw'!AA112</f>
        <v>42.58</v>
      </c>
      <c r="AA99" s="3">
        <f>'Annual Raw'!AB112</f>
        <v>42.56</v>
      </c>
      <c r="AB99" s="37"/>
      <c r="AC99" s="37"/>
      <c r="AD99" s="37"/>
      <c r="AE99" s="37"/>
      <c r="AI99" s="3">
        <f>'QTR Raw'!C49</f>
        <v>34.71</v>
      </c>
      <c r="AJ99" s="3">
        <f>'QTR Raw'!D49</f>
        <v>34.74</v>
      </c>
      <c r="AK99" s="3">
        <f>'QTR Raw'!E49</f>
        <v>34.72</v>
      </c>
      <c r="AL99" s="3">
        <f>'QTR Raw'!F49</f>
        <v>34.71</v>
      </c>
      <c r="AM99" s="3">
        <f>'QTR Raw'!G49</f>
        <v>34.35</v>
      </c>
      <c r="AN99" s="3">
        <f>'QTR Raw'!H49</f>
        <v>34.33</v>
      </c>
      <c r="AO99" s="3">
        <f>'QTR Raw'!I49</f>
        <v>34.33</v>
      </c>
      <c r="AP99" s="3">
        <f>'QTR Raw'!J49</f>
        <v>34.33</v>
      </c>
      <c r="AQ99" s="3">
        <f>'QTR Raw'!K49</f>
        <v>34.33</v>
      </c>
      <c r="AR99" s="3">
        <f>'QTR Raw'!L49</f>
        <v>34.33</v>
      </c>
      <c r="AS99" s="3">
        <f>'QTR Raw'!M49</f>
        <v>34.33</v>
      </c>
      <c r="AT99" s="3">
        <f>'QTR Raw'!N49</f>
        <v>34.33</v>
      </c>
      <c r="AU99" s="3">
        <f>'QTR Raw'!O49</f>
        <v>34.35</v>
      </c>
      <c r="AV99" s="3">
        <f>'QTR Raw'!P49</f>
        <v>33.01</v>
      </c>
      <c r="AW99" s="3">
        <f>'QTR Raw'!Q49</f>
        <v>33.01</v>
      </c>
      <c r="AX99" s="3">
        <f>'QTR Raw'!R49</f>
        <v>33.01</v>
      </c>
      <c r="AY99" s="3">
        <f>'QTR Raw'!S49</f>
        <v>33.01</v>
      </c>
      <c r="AZ99" s="3">
        <f>'QTR Raw'!T49</f>
        <v>33</v>
      </c>
      <c r="BA99" s="3">
        <f>'QTR Raw'!U49</f>
        <v>34.729999999999997</v>
      </c>
      <c r="BB99" s="3">
        <f>'QTR Raw'!V49</f>
        <v>34.729999999999997</v>
      </c>
      <c r="BC99" s="3">
        <f>'QTR Raw'!W49</f>
        <v>34.729999999999997</v>
      </c>
      <c r="BD99" s="3">
        <f>'QTR Raw'!X49</f>
        <v>36.369999999999997</v>
      </c>
      <c r="BE99" s="3">
        <f>'QTR Raw'!Y49</f>
        <v>36.369999999999997</v>
      </c>
      <c r="BF99" s="3">
        <f>'QTR Raw'!Z49</f>
        <v>36.369999999999997</v>
      </c>
      <c r="BG99" s="3">
        <f>'QTR Raw'!AA49</f>
        <v>36.369999999999997</v>
      </c>
      <c r="BH99" s="3">
        <f>'QTR Raw'!AB49</f>
        <v>37.270000000000003</v>
      </c>
      <c r="BI99" s="3">
        <f>'QTR Raw'!AC49</f>
        <v>37.270000000000003</v>
      </c>
      <c r="BJ99" s="3">
        <f>'QTR Raw'!AD49</f>
        <v>38.369999999999997</v>
      </c>
      <c r="BK99" s="3">
        <f>'QTR Raw'!AE49</f>
        <v>38.369999999999997</v>
      </c>
      <c r="BL99" s="3">
        <f>'QTR Raw'!AF49</f>
        <v>38.369999999999997</v>
      </c>
      <c r="BM99" s="3">
        <f>'QTR Raw'!AG49</f>
        <v>42.39</v>
      </c>
      <c r="BN99" s="3">
        <f>'QTR Raw'!AH49</f>
        <v>42.39</v>
      </c>
      <c r="BO99" s="3">
        <f>'QTR Raw'!AI49</f>
        <v>42.39</v>
      </c>
      <c r="BP99" s="3">
        <f>'QTR Raw'!AJ49</f>
        <v>42.39</v>
      </c>
      <c r="BQ99" s="3">
        <f>'QTR Raw'!AK49</f>
        <v>42.39</v>
      </c>
      <c r="BR99" s="3">
        <f>'QTR Raw'!AL49</f>
        <v>46.41</v>
      </c>
      <c r="BS99" s="3">
        <f>'QTR Raw'!AM49</f>
        <v>46.41</v>
      </c>
      <c r="BT99" s="3">
        <f>'QTR Raw'!AN49</f>
        <v>46.41</v>
      </c>
      <c r="BU99" s="3">
        <f>'QTR Raw'!AO49</f>
        <v>46.4</v>
      </c>
      <c r="BV99" s="3">
        <f>'QTR Raw'!AP49</f>
        <v>46.4</v>
      </c>
      <c r="BW99" s="3">
        <f>'QTR Raw'!AQ49</f>
        <v>46.4</v>
      </c>
      <c r="BX99" s="3">
        <f>'QTR Raw'!AR49</f>
        <v>46.4</v>
      </c>
      <c r="BY99" s="3">
        <f>'QTR Raw'!AS49</f>
        <v>46.39</v>
      </c>
      <c r="BZ99" s="3">
        <f>'QTR Raw'!AT49</f>
        <v>46.39</v>
      </c>
      <c r="CA99" s="3">
        <f>'QTR Raw'!AU49</f>
        <v>46.39</v>
      </c>
      <c r="CB99" s="3">
        <f>'QTR Raw'!AV49</f>
        <v>46.38</v>
      </c>
      <c r="CC99" s="3">
        <f>'QTR Raw'!AW49</f>
        <v>46.37</v>
      </c>
      <c r="CD99" s="3">
        <f>'QTR Raw'!AX49</f>
        <v>46.36</v>
      </c>
      <c r="CE99" s="3">
        <f>'QTR Raw'!AY49</f>
        <v>46.36</v>
      </c>
      <c r="CF99" s="3">
        <f>'QTR Raw'!AZ49</f>
        <v>42.58</v>
      </c>
      <c r="CG99" s="3">
        <f>'QTR Raw'!BA49</f>
        <v>42.58</v>
      </c>
      <c r="CH99" s="3">
        <f>'QTR Raw'!BB49</f>
        <v>42.58</v>
      </c>
      <c r="CI99" s="3">
        <f>'QTR Raw'!BC49</f>
        <v>42.57</v>
      </c>
      <c r="CJ99" s="3">
        <f>'QTR Raw'!BD49</f>
        <v>42.57</v>
      </c>
      <c r="CK99" s="3">
        <f>'QTR Raw'!BE49</f>
        <v>42.56</v>
      </c>
      <c r="CL99" s="3">
        <f>'QTR Raw'!BF49</f>
        <v>42.56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3" customFormat="1" x14ac:dyDescent="0.2">
      <c r="A100" s="3" t="s">
        <v>35</v>
      </c>
      <c r="B100" s="3">
        <f>'Annual Raw'!C113</f>
        <v>0</v>
      </c>
      <c r="C100" s="3">
        <f>'Annual Raw'!D113</f>
        <v>0</v>
      </c>
      <c r="D100" s="3">
        <f>'Annual Raw'!E113</f>
        <v>0</v>
      </c>
      <c r="E100" s="3">
        <f>'Annual Raw'!F113</f>
        <v>0</v>
      </c>
      <c r="F100" s="3">
        <f>'Annual Raw'!G113</f>
        <v>0</v>
      </c>
      <c r="G100" s="3">
        <f>'Annual Raw'!H113</f>
        <v>0</v>
      </c>
      <c r="H100" s="3">
        <f>'Annual Raw'!I113</f>
        <v>0</v>
      </c>
      <c r="I100" s="3">
        <f>'Annual Raw'!J113</f>
        <v>0</v>
      </c>
      <c r="J100" s="3">
        <f>'Annual Raw'!K113</f>
        <v>32.630000000000003</v>
      </c>
      <c r="K100" s="3">
        <f>'Annual Raw'!L113</f>
        <v>24.02</v>
      </c>
      <c r="L100" s="3">
        <f>'Annual Raw'!M113</f>
        <v>23.47</v>
      </c>
      <c r="M100" s="3">
        <f>'Annual Raw'!N113</f>
        <v>8.3800000000000008</v>
      </c>
      <c r="N100" s="3">
        <f>'Annual Raw'!O113</f>
        <v>7.55</v>
      </c>
      <c r="O100" s="3">
        <f>'Annual Raw'!P113</f>
        <v>6.22</v>
      </c>
      <c r="P100" s="3">
        <f>'Annual Raw'!Q113</f>
        <v>6.54</v>
      </c>
      <c r="Q100" s="3">
        <f>'Annual Raw'!R113</f>
        <v>6.44</v>
      </c>
      <c r="R100" s="3">
        <f>'Annual Raw'!S113</f>
        <v>5.87</v>
      </c>
      <c r="S100" s="3">
        <f>'Annual Raw'!T113</f>
        <v>5.28</v>
      </c>
      <c r="T100" s="3">
        <f>'Annual Raw'!U113</f>
        <v>4.67</v>
      </c>
      <c r="U100" s="3">
        <f>'Annual Raw'!V113</f>
        <v>3.95</v>
      </c>
      <c r="V100" s="3">
        <f>'Annual Raw'!W113</f>
        <v>1.82</v>
      </c>
      <c r="W100" s="3">
        <f>'Annual Raw'!X113</f>
        <v>1.82</v>
      </c>
      <c r="X100" s="3">
        <f>'Annual Raw'!Y113</f>
        <v>1.82</v>
      </c>
      <c r="Y100" s="3">
        <f>'Annual Raw'!Z113</f>
        <v>0</v>
      </c>
      <c r="Z100" s="3">
        <f>'Annual Raw'!AA113</f>
        <v>0</v>
      </c>
      <c r="AA100" s="3">
        <f>'Annual Raw'!AB113</f>
        <v>0</v>
      </c>
      <c r="AB100" s="37"/>
      <c r="AC100" s="37"/>
      <c r="AD100" s="37"/>
      <c r="AE100" s="37"/>
      <c r="AI100" s="3">
        <f>'QTR Raw'!C50</f>
        <v>8.35</v>
      </c>
      <c r="AJ100" s="3">
        <f>'QTR Raw'!D50</f>
        <v>6.38</v>
      </c>
      <c r="AK100" s="3">
        <f>'QTR Raw'!E50</f>
        <v>7.55</v>
      </c>
      <c r="AL100" s="3">
        <f>'QTR Raw'!F50</f>
        <v>7.55</v>
      </c>
      <c r="AM100" s="3">
        <f>'QTR Raw'!G50</f>
        <v>5.96</v>
      </c>
      <c r="AN100" s="3">
        <f>'QTR Raw'!H50</f>
        <v>5.96</v>
      </c>
      <c r="AO100" s="3">
        <f>'QTR Raw'!I50</f>
        <v>5.96</v>
      </c>
      <c r="AP100" s="3">
        <f>'QTR Raw'!J50</f>
        <v>6.22</v>
      </c>
      <c r="AQ100" s="3">
        <f>'QTR Raw'!K50</f>
        <v>8.1300000000000008</v>
      </c>
      <c r="AR100" s="3">
        <f>'QTR Raw'!L50</f>
        <v>6.54</v>
      </c>
      <c r="AS100" s="3">
        <f>'QTR Raw'!M50</f>
        <v>6.54</v>
      </c>
      <c r="AT100" s="3">
        <f>'QTR Raw'!N50</f>
        <v>6.54</v>
      </c>
      <c r="AU100" s="3">
        <f>'QTR Raw'!O50</f>
        <v>6.19</v>
      </c>
      <c r="AV100" s="3">
        <f>'QTR Raw'!P50</f>
        <v>6.44</v>
      </c>
      <c r="AW100" s="3">
        <f>'QTR Raw'!Q50</f>
        <v>6.44</v>
      </c>
      <c r="AX100" s="3">
        <f>'QTR Raw'!R50</f>
        <v>6.44</v>
      </c>
      <c r="AY100" s="3">
        <f>'QTR Raw'!S50</f>
        <v>6.44</v>
      </c>
      <c r="AZ100" s="3">
        <f>'QTR Raw'!T50</f>
        <v>6.45</v>
      </c>
      <c r="BA100" s="3">
        <f>'QTR Raw'!U50</f>
        <v>6.12</v>
      </c>
      <c r="BB100" s="3">
        <f>'QTR Raw'!V50</f>
        <v>5.87</v>
      </c>
      <c r="BC100" s="3">
        <f>'QTR Raw'!W50</f>
        <v>5.87</v>
      </c>
      <c r="BD100" s="3">
        <f>'QTR Raw'!X50</f>
        <v>5.6</v>
      </c>
      <c r="BE100" s="3">
        <f>'QTR Raw'!Y50</f>
        <v>5.28</v>
      </c>
      <c r="BF100" s="3">
        <f>'QTR Raw'!Z50</f>
        <v>5.28</v>
      </c>
      <c r="BG100" s="3">
        <f>'QTR Raw'!AA50</f>
        <v>4.93</v>
      </c>
      <c r="BH100" s="3">
        <f>'QTR Raw'!AB50</f>
        <v>4.8099999999999996</v>
      </c>
      <c r="BI100" s="3">
        <f>'QTR Raw'!AC50</f>
        <v>4.8099999999999996</v>
      </c>
      <c r="BJ100" s="3">
        <f>'QTR Raw'!AD50</f>
        <v>4.67</v>
      </c>
      <c r="BK100" s="3">
        <f>'QTR Raw'!AE50</f>
        <v>4.67</v>
      </c>
      <c r="BL100" s="3">
        <f>'QTR Raw'!AF50</f>
        <v>4.67</v>
      </c>
      <c r="BM100" s="3">
        <f>'QTR Raw'!AG50</f>
        <v>3.95</v>
      </c>
      <c r="BN100" s="3">
        <f>'QTR Raw'!AH50</f>
        <v>3.95</v>
      </c>
      <c r="BO100" s="3">
        <f>'QTR Raw'!AI50</f>
        <v>3.95</v>
      </c>
      <c r="BP100" s="3">
        <f>'QTR Raw'!AJ50</f>
        <v>3.95</v>
      </c>
      <c r="BQ100" s="3">
        <f>'QTR Raw'!AK50</f>
        <v>3.95</v>
      </c>
      <c r="BR100" s="3">
        <f>'QTR Raw'!AL50</f>
        <v>1.82</v>
      </c>
      <c r="BS100" s="3">
        <f>'QTR Raw'!AM50</f>
        <v>1.82</v>
      </c>
      <c r="BT100" s="3">
        <f>'QTR Raw'!AN50</f>
        <v>1.82</v>
      </c>
      <c r="BU100" s="3">
        <f>'QTR Raw'!AO50</f>
        <v>1.82</v>
      </c>
      <c r="BV100" s="3">
        <f>'QTR Raw'!AP50</f>
        <v>1.82</v>
      </c>
      <c r="BW100" s="3">
        <f>'QTR Raw'!AQ50</f>
        <v>1.82</v>
      </c>
      <c r="BX100" s="3">
        <f>'QTR Raw'!AR50</f>
        <v>1.82</v>
      </c>
      <c r="BY100" s="3">
        <f>'QTR Raw'!AS50</f>
        <v>1.82</v>
      </c>
      <c r="BZ100" s="3">
        <f>'QTR Raw'!AT50</f>
        <v>1.82</v>
      </c>
      <c r="CA100" s="3">
        <f>'QTR Raw'!AU50</f>
        <v>1.82</v>
      </c>
      <c r="CB100" s="3">
        <f>'QTR Raw'!AV50</f>
        <v>1.82</v>
      </c>
      <c r="CC100" s="3">
        <f>'QTR Raw'!AW50</f>
        <v>0</v>
      </c>
      <c r="CD100" s="3">
        <f>'QTR Raw'!AX50</f>
        <v>0</v>
      </c>
      <c r="CE100" s="3">
        <f>'QTR Raw'!AY50</f>
        <v>0</v>
      </c>
      <c r="CF100" s="3">
        <f>'QTR Raw'!AZ50</f>
        <v>0</v>
      </c>
      <c r="CG100" s="3">
        <f>'QTR Raw'!BA50</f>
        <v>0</v>
      </c>
      <c r="CH100" s="3">
        <f>'QTR Raw'!BB50</f>
        <v>0</v>
      </c>
      <c r="CI100" s="3">
        <f>'QTR Raw'!BC50</f>
        <v>0</v>
      </c>
      <c r="CJ100" s="3">
        <f>'QTR Raw'!BD50</f>
        <v>0</v>
      </c>
      <c r="CK100" s="3">
        <f>'QTR Raw'!BE50</f>
        <v>0</v>
      </c>
      <c r="CL100" s="3">
        <f>'QTR Raw'!BF50</f>
        <v>0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3" customFormat="1" x14ac:dyDescent="0.2">
      <c r="AB101" s="37"/>
      <c r="AC101" s="37"/>
      <c r="AD101" s="37"/>
      <c r="AE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</row>
    <row r="102" spans="1:110" s="13" customFormat="1" x14ac:dyDescent="0.2">
      <c r="A102" s="13" t="s">
        <v>36</v>
      </c>
      <c r="AB102" s="37"/>
      <c r="AC102" s="37"/>
      <c r="AD102" s="37"/>
      <c r="AE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457</v>
      </c>
      <c r="B103" s="13">
        <f>'Annual Raw'!C106</f>
        <v>12.465898594111801</v>
      </c>
      <c r="C103" s="13">
        <f>'Annual Raw'!D106</f>
        <v>24.1939999616697</v>
      </c>
      <c r="D103" s="13">
        <f>'Annual Raw'!E106</f>
        <v>29.8280878735358</v>
      </c>
      <c r="E103" s="13">
        <f>'Annual Raw'!F106</f>
        <v>93.077431931746304</v>
      </c>
      <c r="F103" s="13">
        <f>'Annual Raw'!G106</f>
        <v>79.327574527787505</v>
      </c>
      <c r="G103" s="13">
        <f>'Annual Raw'!H106</f>
        <v>178.719400904976</v>
      </c>
      <c r="H103" s="13">
        <f>'Annual Raw'!I106</f>
        <v>139.46283938301099</v>
      </c>
      <c r="I103" s="13">
        <f>'Annual Raw'!J106</f>
        <v>119.47524179091501</v>
      </c>
      <c r="J103" s="13">
        <f>'Annual Raw'!K106</f>
        <v>35.678256356544097</v>
      </c>
      <c r="K103" s="13">
        <f>'Annual Raw'!L106</f>
        <v>149.53997963749501</v>
      </c>
      <c r="L103" s="13">
        <f>'Annual Raw'!M106</f>
        <v>246.85870662667099</v>
      </c>
      <c r="M103" s="13">
        <f>'Annual Raw'!N106</f>
        <v>272.78134435660598</v>
      </c>
      <c r="N103" s="13">
        <f>'Annual Raw'!O106</f>
        <v>266.44909697219401</v>
      </c>
      <c r="O103" s="13">
        <f>'Annual Raw'!P106</f>
        <v>394.13292899693101</v>
      </c>
      <c r="P103" s="13">
        <f>'Annual Raw'!Q106</f>
        <v>544.12803891518104</v>
      </c>
      <c r="Q103" s="13">
        <f>'Annual Raw'!R106</f>
        <v>386.3</v>
      </c>
      <c r="R103" s="13">
        <f>'Annual Raw'!S106</f>
        <v>465.95</v>
      </c>
      <c r="S103" s="13">
        <f>'Annual Raw'!T106</f>
        <v>327.45</v>
      </c>
      <c r="T103" s="13">
        <f>'Annual Raw'!U106</f>
        <v>174.3</v>
      </c>
      <c r="U103" s="13">
        <f>'Annual Raw'!V106</f>
        <v>71.05</v>
      </c>
      <c r="V103" s="13">
        <f>'Annual Raw'!W106</f>
        <v>301.85000000000002</v>
      </c>
      <c r="W103" s="13">
        <f>'Annual Raw'!X106</f>
        <v>433.5</v>
      </c>
      <c r="X103" s="13">
        <f>'Annual Raw'!Y106</f>
        <v>420.6</v>
      </c>
      <c r="Y103" s="13">
        <f>'Annual Raw'!Z106</f>
        <v>993</v>
      </c>
      <c r="Z103" s="13">
        <f>'Annual Raw'!AA106</f>
        <v>674.05</v>
      </c>
      <c r="AA103" s="13">
        <f>'Annual Raw'!AB106</f>
        <v>296.25</v>
      </c>
      <c r="AB103" s="37">
        <f>+CP103</f>
        <v>385</v>
      </c>
      <c r="AC103" s="37">
        <f>+CT103</f>
        <v>385</v>
      </c>
      <c r="AD103" s="37">
        <f>+CX103</f>
        <v>385</v>
      </c>
      <c r="AE103" s="37">
        <f>+DB103</f>
        <v>385</v>
      </c>
      <c r="AJ103" s="13">
        <f>'QTR Share Price'!HP21</f>
        <v>264.61868171263802</v>
      </c>
      <c r="AK103" s="13">
        <f>'QTR Share Price'!HQ21</f>
        <v>309.09282545159101</v>
      </c>
      <c r="AL103" s="13">
        <f>'QTR Share Price'!HR21</f>
        <v>266.44909697219401</v>
      </c>
      <c r="AM103" s="13">
        <f>'QTR Share Price'!HS21</f>
        <v>278.47047286603799</v>
      </c>
      <c r="AN103" s="13">
        <f>'QTR Share Price'!HT21</f>
        <v>328.83162784518601</v>
      </c>
      <c r="AO103" s="13">
        <f>'QTR Share Price'!HU21</f>
        <v>372.41529929570697</v>
      </c>
      <c r="AP103" s="13">
        <f>'QTR Share Price'!HV21</f>
        <v>394.13292899693101</v>
      </c>
      <c r="AQ103" s="13">
        <f>'QTR Share Price'!HW21</f>
        <v>426.58569684204002</v>
      </c>
      <c r="AR103" s="13">
        <f>'QTR Share Price'!HX21</f>
        <v>497.42771445514501</v>
      </c>
      <c r="AS103" s="13">
        <f>'QTR Share Price'!HY21</f>
        <v>490.84811365728001</v>
      </c>
      <c r="AT103" s="13">
        <f>'QTR Share Price'!HZ21</f>
        <v>544.12803891518104</v>
      </c>
      <c r="AU103" s="13">
        <f>'QTR Share Price'!IA21</f>
        <v>434.55</v>
      </c>
      <c r="AV103" s="13">
        <f>'QTR Share Price'!IB21</f>
        <v>298.45</v>
      </c>
      <c r="AW103" s="13">
        <f>'QTR Share Price'!IC21</f>
        <v>391.25</v>
      </c>
      <c r="AX103" s="13">
        <f>'QTR Share Price'!ID21</f>
        <v>386.3</v>
      </c>
      <c r="AY103" s="13">
        <f>'QTR Share Price'!IE21</f>
        <v>459.25</v>
      </c>
      <c r="AZ103" s="13">
        <f>'QTR Share Price'!IF21</f>
        <v>534.75</v>
      </c>
      <c r="BA103" s="13">
        <f>'QTR Share Price'!IG21</f>
        <v>471.35</v>
      </c>
      <c r="BB103" s="13">
        <f>'QTR Share Price'!IH21</f>
        <v>465.95</v>
      </c>
      <c r="BC103" s="13">
        <f>'QTR Share Price'!II21</f>
        <v>432.5</v>
      </c>
      <c r="BD103" s="13">
        <f>'QTR Share Price'!IJ21</f>
        <v>401.25</v>
      </c>
      <c r="BE103" s="13">
        <f>'QTR Share Price'!IK21</f>
        <v>431.2</v>
      </c>
      <c r="BF103" s="13">
        <f>'QTR Share Price'!IL21</f>
        <v>327.45</v>
      </c>
      <c r="BG103" s="13">
        <f>'QTR Share Price'!IM21</f>
        <v>269.3</v>
      </c>
      <c r="BH103" s="13">
        <f>'QTR Share Price'!IN21</f>
        <v>223.45</v>
      </c>
      <c r="BI103" s="13">
        <f>'QTR Share Price'!IO21</f>
        <v>172.6</v>
      </c>
      <c r="BJ103" s="13">
        <f>'QTR Share Price'!IP21</f>
        <v>174.3</v>
      </c>
      <c r="BK103" s="13">
        <f>'QTR Share Price'!IQ21</f>
        <v>162.6</v>
      </c>
      <c r="BL103" s="13">
        <f>'QTR Share Price'!IR21</f>
        <v>117.45</v>
      </c>
      <c r="BM103" s="13">
        <f>'QTR Share Price'!IS21</f>
        <v>185.1</v>
      </c>
      <c r="BN103" s="13">
        <f>'QTR Share Price'!IT21</f>
        <v>71.05</v>
      </c>
      <c r="BO103" s="13">
        <f>'QTR Share Price'!IU21</f>
        <v>98.25</v>
      </c>
      <c r="BP103" s="13">
        <f>'QTR Share Price'!IV21</f>
        <v>133.30000000000001</v>
      </c>
      <c r="BQ103" s="13">
        <f>'QTR Share Price'!IW21</f>
        <v>183.7</v>
      </c>
      <c r="BR103" s="13">
        <f>'QTR Share Price'!IX21</f>
        <v>301.85000000000002</v>
      </c>
      <c r="BS103" s="13">
        <f>'QTR Share Price'!IY21</f>
        <v>339.55</v>
      </c>
      <c r="BT103" s="13">
        <f>'QTR Share Price'!IZ21</f>
        <v>333.2</v>
      </c>
      <c r="BU103" s="13">
        <f>'QTR Share Price'!JA21</f>
        <v>482.35</v>
      </c>
      <c r="BV103" s="13">
        <f>'QTR Share Price'!JB21</f>
        <v>433.5</v>
      </c>
      <c r="BW103" s="13">
        <f>'QTR Share Price'!JC21</f>
        <v>411.7</v>
      </c>
      <c r="BX103" s="13">
        <f>'QTR Share Price'!JD21</f>
        <v>404.65</v>
      </c>
      <c r="BY103" s="13">
        <f>'QTR Share Price'!JE21</f>
        <v>388.1</v>
      </c>
      <c r="BZ103" s="13">
        <f>'QTR Share Price'!JF21</f>
        <v>420.6</v>
      </c>
      <c r="CA103" s="13">
        <f>'QTR Share Price'!JG21</f>
        <v>595.5</v>
      </c>
      <c r="CB103" s="13">
        <f>'QTR Share Price'!JH21</f>
        <v>630.35</v>
      </c>
      <c r="CC103" s="13">
        <f>'QTR Share Price'!JI21</f>
        <v>780.75</v>
      </c>
      <c r="CD103" s="13">
        <f>'QTR Share Price'!JJ21</f>
        <v>993</v>
      </c>
      <c r="CE103" s="13">
        <f>'QTR Share Price'!JK21</f>
        <v>990.1</v>
      </c>
      <c r="CF103" s="13">
        <f>'QTR Share Price'!JL21</f>
        <v>974.7</v>
      </c>
      <c r="CG103" s="13">
        <f>'QTR Share Price'!JM21</f>
        <v>740.7</v>
      </c>
      <c r="CH103" s="13">
        <f>'QTR Share Price'!JN21</f>
        <v>674.05</v>
      </c>
      <c r="CI103" s="13">
        <f>'QTR Share Price'!JO21</f>
        <v>688.05</v>
      </c>
      <c r="CJ103" s="13">
        <f>'QTR Share Price'!JP21</f>
        <v>680.45</v>
      </c>
      <c r="CK103" s="13">
        <f>'QTR Share Price'!JQ21</f>
        <v>367.5</v>
      </c>
      <c r="CL103" s="13">
        <f>'QTR Share Price'!JR21</f>
        <v>296.25</v>
      </c>
      <c r="CM103" s="37">
        <v>385</v>
      </c>
      <c r="CN103" s="37">
        <f t="shared" ref="CN103" si="947">+CM103</f>
        <v>385</v>
      </c>
      <c r="CO103" s="37">
        <f t="shared" ref="CO103" si="948">+CN103</f>
        <v>385</v>
      </c>
      <c r="CP103" s="37">
        <f t="shared" ref="CP103" si="949">+CO103</f>
        <v>385</v>
      </c>
      <c r="CQ103" s="37">
        <f t="shared" ref="CQ103" si="950">+CP103</f>
        <v>385</v>
      </c>
      <c r="CR103" s="37">
        <f t="shared" ref="CR103" si="951">+CQ103</f>
        <v>385</v>
      </c>
      <c r="CS103" s="37">
        <f t="shared" ref="CS103" si="952">+CR103</f>
        <v>385</v>
      </c>
      <c r="CT103" s="37">
        <f t="shared" ref="CT103" si="953">+CS103</f>
        <v>385</v>
      </c>
      <c r="CU103" s="37">
        <f t="shared" ref="CU103" si="954">+CT103</f>
        <v>385</v>
      </c>
      <c r="CV103" s="37">
        <f t="shared" ref="CV103" si="955">+CU103</f>
        <v>385</v>
      </c>
      <c r="CW103" s="37">
        <f t="shared" ref="CW103" si="956">+CV103</f>
        <v>385</v>
      </c>
      <c r="CX103" s="37">
        <f t="shared" ref="CX103" si="957">+CW103</f>
        <v>385</v>
      </c>
      <c r="CY103" s="37">
        <f t="shared" ref="CY103" si="958">+CX103</f>
        <v>385</v>
      </c>
      <c r="CZ103" s="37">
        <f t="shared" ref="CZ103" si="959">+CY103</f>
        <v>385</v>
      </c>
      <c r="DA103" s="37">
        <f t="shared" ref="DA103" si="960">+CZ103</f>
        <v>385</v>
      </c>
      <c r="DB103" s="37">
        <f t="shared" ref="DB103" si="961">+DA103</f>
        <v>385</v>
      </c>
      <c r="DE103" s="134"/>
      <c r="DF103" s="13">
        <v>314</v>
      </c>
    </row>
    <row r="104" spans="1:110" s="13" customFormat="1" x14ac:dyDescent="0.2">
      <c r="A104" s="13" t="s">
        <v>458</v>
      </c>
      <c r="B104" s="13">
        <f>'Annual Raw'!C107</f>
        <v>29.5310526264816</v>
      </c>
      <c r="C104" s="13">
        <f>'Annual Raw'!D107</f>
        <v>29.36816232971</v>
      </c>
      <c r="D104" s="13">
        <f>'Annual Raw'!E107</f>
        <v>33.2296205414141</v>
      </c>
      <c r="E104" s="13">
        <f>'Annual Raw'!F107</f>
        <v>109.23231665862799</v>
      </c>
      <c r="F104" s="13">
        <f>'Annual Raw'!G107</f>
        <v>100.99198399841499</v>
      </c>
      <c r="G104" s="13">
        <f>'Annual Raw'!H107</f>
        <v>180.94237436680001</v>
      </c>
      <c r="H104" s="13">
        <f>'Annual Raw'!I107</f>
        <v>191.06073633096801</v>
      </c>
      <c r="I104" s="13">
        <f>'Annual Raw'!J107</f>
        <v>160.97394033903001</v>
      </c>
      <c r="J104" s="13">
        <f>'Annual Raw'!K107</f>
        <v>146.98453838099499</v>
      </c>
      <c r="K104" s="13">
        <f>'Annual Raw'!L107</f>
        <v>166.61725930233001</v>
      </c>
      <c r="L104" s="13">
        <f>'Annual Raw'!M107</f>
        <v>273.35520427581798</v>
      </c>
      <c r="M104" s="13">
        <f>'Annual Raw'!N107</f>
        <v>294.103208596304</v>
      </c>
      <c r="N104" s="13">
        <f>'Annual Raw'!O107</f>
        <v>333.48187201811402</v>
      </c>
      <c r="O104" s="13">
        <f>'Annual Raw'!P107</f>
        <v>415.850558698155</v>
      </c>
      <c r="P104" s="13">
        <f>'Annual Raw'!Q107</f>
        <v>605.57062681704895</v>
      </c>
      <c r="Q104" s="13">
        <f>'Annual Raw'!R107</f>
        <v>573.15</v>
      </c>
      <c r="R104" s="13">
        <f>'Annual Raw'!S107</f>
        <v>598.6</v>
      </c>
      <c r="S104" s="13">
        <f>'Annual Raw'!T107</f>
        <v>487</v>
      </c>
      <c r="T104" s="13">
        <f>'Annual Raw'!U107</f>
        <v>372.4</v>
      </c>
      <c r="U104" s="13">
        <f>'Annual Raw'!V107</f>
        <v>239.3</v>
      </c>
      <c r="V104" s="13">
        <f>'Annual Raw'!W107</f>
        <v>357</v>
      </c>
      <c r="W104" s="13">
        <f>'Annual Raw'!X107</f>
        <v>536.5</v>
      </c>
      <c r="X104" s="13">
        <f>'Annual Raw'!Y107</f>
        <v>494.5</v>
      </c>
      <c r="Y104" s="13">
        <f>'Annual Raw'!Z107</f>
        <v>1065.5999999999999</v>
      </c>
      <c r="Z104" s="13">
        <f>'Annual Raw'!AA107</f>
        <v>1179.05</v>
      </c>
      <c r="AA104" s="13">
        <f>'Annual Raw'!AB107</f>
        <v>743.8</v>
      </c>
      <c r="AB104" s="37">
        <f>+MAX(CM104:CP104)</f>
        <v>1506.3756365328197</v>
      </c>
      <c r="AC104" s="37">
        <f>+MAX(CQ104:CT104)</f>
        <v>1933.931396991238</v>
      </c>
      <c r="AD104" s="37">
        <f>+MAX(CU104:CX104)</f>
        <v>2191.6674752510039</v>
      </c>
      <c r="AE104" s="37">
        <f>+MAX(CY104:DB104)</f>
        <v>5033.6773556377448</v>
      </c>
      <c r="AJ104" s="13">
        <f>'QTR Share Price'!HP19</f>
        <v>286.23737004847999</v>
      </c>
      <c r="AK104" s="13">
        <f>'QTR Share Price'!HQ19</f>
        <v>310.626416615003</v>
      </c>
      <c r="AL104" s="13">
        <f>'QTR Share Price'!HR19</f>
        <v>333.48187201811402</v>
      </c>
      <c r="AM104" s="13">
        <f>'QTR Share Price'!HS19</f>
        <v>316.11766239367302</v>
      </c>
      <c r="AN104" s="13">
        <f>'QTR Share Price'!HT19</f>
        <v>351.14290573869903</v>
      </c>
      <c r="AO104" s="13">
        <f>'QTR Share Price'!HU19</f>
        <v>400.71252979479601</v>
      </c>
      <c r="AP104" s="13">
        <f>'QTR Share Price'!HV19</f>
        <v>415.850558698155</v>
      </c>
      <c r="AQ104" s="13">
        <f>'QTR Share Price'!HW19</f>
        <v>459.28581810060302</v>
      </c>
      <c r="AR104" s="13">
        <f>'QTR Share Price'!HX19</f>
        <v>538.73573450189303</v>
      </c>
      <c r="AS104" s="13">
        <f>'QTR Share Price'!HY19</f>
        <v>544.96904052092304</v>
      </c>
      <c r="AT104" s="13">
        <f>'QTR Share Price'!HZ19</f>
        <v>605.57062681704895</v>
      </c>
      <c r="AU104" s="13">
        <f>'QTR Share Price'!IA19</f>
        <v>573.15</v>
      </c>
      <c r="AV104" s="13">
        <f>'QTR Share Price'!IB19</f>
        <v>447.4</v>
      </c>
      <c r="AW104" s="13">
        <f>'QTR Share Price'!IC19</f>
        <v>431.9</v>
      </c>
      <c r="AX104" s="13">
        <f>'QTR Share Price'!ID19</f>
        <v>402.9</v>
      </c>
      <c r="AY104" s="13">
        <f>'QTR Share Price'!IE19</f>
        <v>489.6</v>
      </c>
      <c r="AZ104" s="13">
        <f>'QTR Share Price'!IF19</f>
        <v>598.6</v>
      </c>
      <c r="BA104" s="13">
        <f>'QTR Share Price'!IG19</f>
        <v>571.04999999999995</v>
      </c>
      <c r="BB104" s="13">
        <f>'QTR Share Price'!IH19</f>
        <v>553</v>
      </c>
      <c r="BC104" s="13">
        <f>'QTR Share Price'!II19</f>
        <v>487</v>
      </c>
      <c r="BD104" s="13">
        <f>'QTR Share Price'!IJ19</f>
        <v>468</v>
      </c>
      <c r="BE104" s="13">
        <f>'QTR Share Price'!IK19</f>
        <v>466.95</v>
      </c>
      <c r="BF104" s="13">
        <f>'QTR Share Price'!IL19</f>
        <v>443.55</v>
      </c>
      <c r="BG104" s="13">
        <f>'QTR Share Price'!IM19</f>
        <v>372.4</v>
      </c>
      <c r="BH104" s="13">
        <f>'QTR Share Price'!IN19</f>
        <v>282</v>
      </c>
      <c r="BI104" s="13">
        <f>'QTR Share Price'!IO19</f>
        <v>232.75</v>
      </c>
      <c r="BJ104" s="13">
        <f>'QTR Share Price'!IP19</f>
        <v>198.3</v>
      </c>
      <c r="BK104" s="13">
        <f>'QTR Share Price'!IQ19</f>
        <v>239.3</v>
      </c>
      <c r="BL104" s="13">
        <f>'QTR Share Price'!IR19</f>
        <v>172.4</v>
      </c>
      <c r="BM104" s="13">
        <f>'QTR Share Price'!IS19</f>
        <v>187.9</v>
      </c>
      <c r="BN104" s="13">
        <f>'QTR Share Price'!IT19</f>
        <v>201.8</v>
      </c>
      <c r="BO104" s="13">
        <f>'QTR Share Price'!IU19</f>
        <v>119.05</v>
      </c>
      <c r="BP104" s="13">
        <f>'QTR Share Price'!IV19</f>
        <v>155.15</v>
      </c>
      <c r="BQ104" s="13">
        <f>'QTR Share Price'!IW19</f>
        <v>188.75</v>
      </c>
      <c r="BR104" s="13">
        <f>'QTR Share Price'!IX19</f>
        <v>357</v>
      </c>
      <c r="BS104" s="13">
        <f>'QTR Share Price'!IY19</f>
        <v>360.65</v>
      </c>
      <c r="BT104" s="13">
        <f>'QTR Share Price'!IZ19</f>
        <v>358.1</v>
      </c>
      <c r="BU104" s="13">
        <f>'QTR Share Price'!JA19</f>
        <v>536.5</v>
      </c>
      <c r="BV104" s="13">
        <f>'QTR Share Price'!JB19</f>
        <v>528.35</v>
      </c>
      <c r="BW104" s="13">
        <f>'QTR Share Price'!JC19</f>
        <v>462.65</v>
      </c>
      <c r="BX104" s="13">
        <f>'QTR Share Price'!JD19</f>
        <v>494.5</v>
      </c>
      <c r="BY104" s="13">
        <f>'QTR Share Price'!JE19</f>
        <v>443.4</v>
      </c>
      <c r="BZ104" s="13">
        <f>'QTR Share Price'!JF19</f>
        <v>461.3</v>
      </c>
      <c r="CA104" s="13">
        <f>'QTR Share Price'!JG19</f>
        <v>599</v>
      </c>
      <c r="CB104" s="13">
        <f>'QTR Share Price'!JH19</f>
        <v>665.3</v>
      </c>
      <c r="CC104" s="13">
        <f>'QTR Share Price'!JI19</f>
        <v>802.6</v>
      </c>
      <c r="CD104" s="13">
        <f>'QTR Share Price'!JJ19</f>
        <v>1065.5999999999999</v>
      </c>
      <c r="CE104" s="13">
        <f>'QTR Share Price'!JK19</f>
        <v>1050</v>
      </c>
      <c r="CF104" s="13">
        <f>'QTR Share Price'!JL19</f>
        <v>1179.05</v>
      </c>
      <c r="CG104" s="13">
        <f>'QTR Share Price'!JM19</f>
        <v>984.4</v>
      </c>
      <c r="CH104" s="13">
        <f>'QTR Share Price'!JN19</f>
        <v>809.95</v>
      </c>
      <c r="CI104" s="13">
        <f>'QTR Share Price'!JO19</f>
        <v>743.8</v>
      </c>
      <c r="CJ104" s="13">
        <f>'QTR Share Price'!JP19</f>
        <v>725</v>
      </c>
      <c r="CK104" s="13">
        <f>'QTR Share Price'!JQ19</f>
        <v>739.55</v>
      </c>
      <c r="CL104" s="13">
        <f>'QTR Share Price'!JR19</f>
        <v>394</v>
      </c>
      <c r="CM104" s="37">
        <f t="shared" ref="CM104:DB104" si="962">+CM95*CM112</f>
        <v>400.55898347681455</v>
      </c>
      <c r="CN104" s="37">
        <f t="shared" si="962"/>
        <v>892.50776383095308</v>
      </c>
      <c r="CO104" s="37">
        <f t="shared" si="962"/>
        <v>1433.5291520309142</v>
      </c>
      <c r="CP104" s="37">
        <f t="shared" si="962"/>
        <v>1506.3756365328197</v>
      </c>
      <c r="CQ104" s="37">
        <f t="shared" si="962"/>
        <v>1408.4414352793776</v>
      </c>
      <c r="CR104" s="37">
        <f t="shared" si="962"/>
        <v>1731.804194420997</v>
      </c>
      <c r="CS104" s="37">
        <f t="shared" si="962"/>
        <v>1933.931396991238</v>
      </c>
      <c r="CT104" s="37">
        <f t="shared" si="962"/>
        <v>1918.9660488471982</v>
      </c>
      <c r="CU104" s="37">
        <f t="shared" si="962"/>
        <v>1964.6143343359568</v>
      </c>
      <c r="CV104" s="37">
        <f t="shared" si="962"/>
        <v>2075.7622823667543</v>
      </c>
      <c r="CW104" s="37">
        <f t="shared" si="962"/>
        <v>2137.7957115858735</v>
      </c>
      <c r="CX104" s="37">
        <f t="shared" si="962"/>
        <v>2191.6674752510039</v>
      </c>
      <c r="CY104" s="37">
        <f t="shared" si="962"/>
        <v>2645.167556583433</v>
      </c>
      <c r="CZ104" s="37">
        <f t="shared" si="962"/>
        <v>3226.6994816420834</v>
      </c>
      <c r="DA104" s="37">
        <f t="shared" si="962"/>
        <v>4008.1997612453988</v>
      </c>
      <c r="DB104" s="37">
        <f t="shared" si="962"/>
        <v>5033.6773556377448</v>
      </c>
      <c r="DE104" s="134"/>
      <c r="DF104" s="13">
        <v>983.69896264215231</v>
      </c>
    </row>
    <row r="105" spans="1:110" s="13" customFormat="1" x14ac:dyDescent="0.2">
      <c r="A105" s="13" t="s">
        <v>459</v>
      </c>
      <c r="B105" s="13">
        <f>'Annual Raw'!C108</f>
        <v>12.053881961101199</v>
      </c>
      <c r="C105" s="13">
        <f>'Annual Raw'!D108</f>
        <v>11.1148673091235</v>
      </c>
      <c r="D105" s="13">
        <f>'Annual Raw'!E108</f>
        <v>22.469279172322899</v>
      </c>
      <c r="E105" s="13">
        <f>'Annual Raw'!F108</f>
        <v>28.467474806384399</v>
      </c>
      <c r="F105" s="13">
        <f>'Annual Raw'!G108</f>
        <v>63.316416533351799</v>
      </c>
      <c r="G105" s="13">
        <f>'Annual Raw'!H108</f>
        <v>77.085437501636704</v>
      </c>
      <c r="H105" s="13">
        <f>'Annual Raw'!I108</f>
        <v>124.658985941118</v>
      </c>
      <c r="I105" s="13">
        <f>'Annual Raw'!J108</f>
        <v>102.525069144501</v>
      </c>
      <c r="J105" s="13">
        <f>'Annual Raw'!K108</f>
        <v>24.141693153069198</v>
      </c>
      <c r="K105" s="13">
        <f>'Annual Raw'!L108</f>
        <v>34.649266156577198</v>
      </c>
      <c r="L105" s="13">
        <f>'Annual Raw'!M108</f>
        <v>132.58142961111801</v>
      </c>
      <c r="M105" s="13">
        <f>'Annual Raw'!N108</f>
        <v>136.19278944754001</v>
      </c>
      <c r="N105" s="13">
        <f>'Annual Raw'!O108</f>
        <v>200.80150104161501</v>
      </c>
      <c r="O105" s="13">
        <f>'Annual Raw'!P108</f>
        <v>249.431182126588</v>
      </c>
      <c r="P105" s="13">
        <f>'Annual Raw'!Q108</f>
        <v>395.46863742957999</v>
      </c>
      <c r="Q105" s="13">
        <f>'Annual Raw'!R108</f>
        <v>266</v>
      </c>
      <c r="R105" s="13">
        <f>'Annual Raw'!S108</f>
        <v>368.4</v>
      </c>
      <c r="S105" s="13">
        <f>'Annual Raw'!T108</f>
        <v>324.5</v>
      </c>
      <c r="T105" s="13">
        <f>'Annual Raw'!U108</f>
        <v>141.9</v>
      </c>
      <c r="U105" s="13">
        <f>'Annual Raw'!V108</f>
        <v>63.6</v>
      </c>
      <c r="V105" s="13">
        <f>'Annual Raw'!W108</f>
        <v>64.8</v>
      </c>
      <c r="W105" s="13">
        <f>'Annual Raw'!X108</f>
        <v>268.5</v>
      </c>
      <c r="X105" s="13">
        <f>'Annual Raw'!Y108</f>
        <v>366.05</v>
      </c>
      <c r="Y105" s="13">
        <f>'Annual Raw'!Z108</f>
        <v>419.45</v>
      </c>
      <c r="Z105" s="13">
        <f>'Annual Raw'!AA108</f>
        <v>606.20000000000005</v>
      </c>
      <c r="AA105" s="13">
        <f>'Annual Raw'!AB108</f>
        <v>294.14999999999998</v>
      </c>
      <c r="AB105" s="37">
        <f>+MIN(CM105:CP105)</f>
        <v>299.04676393326139</v>
      </c>
      <c r="AC105" s="37">
        <f>+MIN(CQ105:CT105)</f>
        <v>1051.5051984452509</v>
      </c>
      <c r="AD105" s="37">
        <f>+MIN(CU105:CX105)</f>
        <v>1466.7292041749279</v>
      </c>
      <c r="AE105" s="37">
        <f>+MIN(CY105:DB105)</f>
        <v>1974.8122760634942</v>
      </c>
      <c r="AJ105" s="13">
        <f>+'QTR Share Price'!HP20</f>
        <v>200.80150104161501</v>
      </c>
      <c r="AK105" s="13">
        <f>+'QTR Share Price'!HQ20</f>
        <v>242.75263996334101</v>
      </c>
      <c r="AL105" s="13">
        <f>+'QTR Share Price'!HR20</f>
        <v>262.34303030886502</v>
      </c>
      <c r="AM105" s="13">
        <f>+'QTR Share Price'!HS20</f>
        <v>249.431182126588</v>
      </c>
      <c r="AN105" s="13">
        <f>+'QTR Share Price'!HT20</f>
        <v>269.6152206644</v>
      </c>
      <c r="AO105" s="13">
        <f>+'QTR Share Price'!HU20</f>
        <v>326.75385917217602</v>
      </c>
      <c r="AP105" s="13">
        <f>+'QTR Share Price'!HV20</f>
        <v>327.54539009522802</v>
      </c>
      <c r="AQ105" s="13">
        <f>+'QTR Share Price'!HW20</f>
        <v>395.46863742957999</v>
      </c>
      <c r="AR105" s="13">
        <f>+'QTR Share Price'!HX20</f>
        <v>425.94257796706103</v>
      </c>
      <c r="AS105" s="13">
        <f>+'QTR Share Price'!HY20</f>
        <v>463.19400203317002</v>
      </c>
      <c r="AT105" s="13">
        <f>+'QTR Share Price'!HZ20</f>
        <v>484.21904217672397</v>
      </c>
      <c r="AU105" s="13">
        <f>+'QTR Share Price'!IA20</f>
        <v>418</v>
      </c>
      <c r="AV105" s="13">
        <f>+'QTR Share Price'!IB20</f>
        <v>279.14999999999998</v>
      </c>
      <c r="AW105" s="13">
        <f>+'QTR Share Price'!IC20</f>
        <v>291.75</v>
      </c>
      <c r="AX105" s="13">
        <f>+'QTR Share Price'!ID20</f>
        <v>266</v>
      </c>
      <c r="AY105" s="13">
        <f>+'QTR Share Price'!IE20</f>
        <v>368.4</v>
      </c>
      <c r="AZ105" s="13">
        <f>+'QTR Share Price'!IF20</f>
        <v>454</v>
      </c>
      <c r="BA105" s="13">
        <f>+'QTR Share Price'!IG20</f>
        <v>429</v>
      </c>
      <c r="BB105" s="13">
        <f>+'QTR Share Price'!IH20</f>
        <v>435</v>
      </c>
      <c r="BC105" s="13">
        <f>+'QTR Share Price'!II20</f>
        <v>417.1</v>
      </c>
      <c r="BD105" s="13">
        <f>+'QTR Share Price'!IJ20</f>
        <v>357.95</v>
      </c>
      <c r="BE105" s="13">
        <f>+'QTR Share Price'!IK20</f>
        <v>389.75</v>
      </c>
      <c r="BF105" s="13">
        <f>+'QTR Share Price'!IL20</f>
        <v>324.5</v>
      </c>
      <c r="BG105" s="13">
        <f>+'QTR Share Price'!IM20</f>
        <v>262.5</v>
      </c>
      <c r="BH105" s="13">
        <f>+'QTR Share Price'!IN20</f>
        <v>219.65</v>
      </c>
      <c r="BI105" s="13">
        <f>+'QTR Share Price'!IO20</f>
        <v>154.69999999999999</v>
      </c>
      <c r="BJ105" s="13">
        <f>+'QTR Share Price'!IP20</f>
        <v>141.9</v>
      </c>
      <c r="BK105" s="13">
        <f>+'QTR Share Price'!IQ20</f>
        <v>152.1</v>
      </c>
      <c r="BL105" s="13">
        <f>+'QTR Share Price'!IR20</f>
        <v>106</v>
      </c>
      <c r="BM105" s="13">
        <f>+'QTR Share Price'!IS20</f>
        <v>112</v>
      </c>
      <c r="BN105" s="13">
        <f>+'QTR Share Price'!IT20</f>
        <v>63.6</v>
      </c>
      <c r="BO105" s="13">
        <f>+'QTR Share Price'!IU20</f>
        <v>64.8</v>
      </c>
      <c r="BP105" s="13">
        <f>+'QTR Share Price'!IV20</f>
        <v>98.2</v>
      </c>
      <c r="BQ105" s="13">
        <f>+'QTR Share Price'!IW20</f>
        <v>126</v>
      </c>
      <c r="BR105" s="13">
        <f>+'QTR Share Price'!IX20</f>
        <v>184.55</v>
      </c>
      <c r="BS105" s="13">
        <f>+'QTR Share Price'!IY20</f>
        <v>280.55</v>
      </c>
      <c r="BT105" s="13">
        <f>+'QTR Share Price'!IZ20</f>
        <v>268.5</v>
      </c>
      <c r="BU105" s="13">
        <f>+'QTR Share Price'!JA20</f>
        <v>325.8</v>
      </c>
      <c r="BV105" s="13">
        <f>+'QTR Share Price'!JB20</f>
        <v>376.15</v>
      </c>
      <c r="BW105" s="13">
        <f>+'QTR Share Price'!JC20</f>
        <v>366.05</v>
      </c>
      <c r="BX105" s="13">
        <f>+'QTR Share Price'!JD20</f>
        <v>390.45</v>
      </c>
      <c r="BY105" s="13">
        <f>+'QTR Share Price'!JE20</f>
        <v>375.5</v>
      </c>
      <c r="BZ105" s="13">
        <f>+'QTR Share Price'!JF20</f>
        <v>381</v>
      </c>
      <c r="CA105" s="13">
        <f>+'QTR Share Price'!JG20</f>
        <v>419.45</v>
      </c>
      <c r="CB105" s="13">
        <f>+'QTR Share Price'!JH20</f>
        <v>585</v>
      </c>
      <c r="CC105" s="13">
        <f>+'QTR Share Price'!JI20</f>
        <v>608.45000000000005</v>
      </c>
      <c r="CD105" s="13">
        <f>+'QTR Share Price'!JJ20</f>
        <v>776.2</v>
      </c>
      <c r="CE105" s="13">
        <f>+'QTR Share Price'!JK20</f>
        <v>855.45</v>
      </c>
      <c r="CF105" s="13">
        <f>+'QTR Share Price'!JL20</f>
        <v>950.05</v>
      </c>
      <c r="CG105" s="13">
        <f>+'QTR Share Price'!JM20</f>
        <v>718</v>
      </c>
      <c r="CH105" s="13">
        <f>+'QTR Share Price'!JN20</f>
        <v>606.20000000000005</v>
      </c>
      <c r="CI105" s="13">
        <f>+'QTR Share Price'!JO20</f>
        <v>542.54999999999995</v>
      </c>
      <c r="CJ105" s="13">
        <f>+'QTR Share Price'!JP20</f>
        <v>627.29999999999995</v>
      </c>
      <c r="CK105" s="13">
        <f>+'QTR Share Price'!JQ20</f>
        <v>337.9</v>
      </c>
      <c r="CL105" s="13">
        <f>+'QTR Share Price'!JR20</f>
        <v>294.14999999999998</v>
      </c>
      <c r="CM105" s="37">
        <f t="shared" ref="CM105:DB105" si="963">+CM113*CM95</f>
        <v>299.04676393326139</v>
      </c>
      <c r="CN105" s="37">
        <f t="shared" si="963"/>
        <v>666.32273789562134</v>
      </c>
      <c r="CO105" s="37">
        <f t="shared" si="963"/>
        <v>1070.235025558105</v>
      </c>
      <c r="CP105" s="37">
        <f t="shared" si="963"/>
        <v>1124.6202880358601</v>
      </c>
      <c r="CQ105" s="37">
        <f t="shared" si="963"/>
        <v>1051.5051984452509</v>
      </c>
      <c r="CR105" s="37">
        <f t="shared" si="963"/>
        <v>1292.9192989566909</v>
      </c>
      <c r="CS105" s="37">
        <f t="shared" si="963"/>
        <v>1443.822133058306</v>
      </c>
      <c r="CT105" s="37">
        <f t="shared" si="963"/>
        <v>1432.6493991583839</v>
      </c>
      <c r="CU105" s="37">
        <f t="shared" si="963"/>
        <v>1466.7292041749279</v>
      </c>
      <c r="CV105" s="37">
        <f t="shared" si="963"/>
        <v>1549.7093283202555</v>
      </c>
      <c r="CW105" s="37">
        <f t="shared" si="963"/>
        <v>1596.0218491446308</v>
      </c>
      <c r="CX105" s="37">
        <f t="shared" si="963"/>
        <v>1636.241085901225</v>
      </c>
      <c r="CY105" s="37">
        <f t="shared" si="963"/>
        <v>1974.8122760634942</v>
      </c>
      <c r="CZ105" s="37">
        <f t="shared" si="963"/>
        <v>2408.968661231012</v>
      </c>
      <c r="DA105" s="37">
        <f t="shared" si="963"/>
        <v>2992.4161415490707</v>
      </c>
      <c r="DB105" s="37">
        <f t="shared" si="963"/>
        <v>3758.01064507828</v>
      </c>
      <c r="DE105" s="134"/>
      <c r="DF105" s="13">
        <v>759.34656765359125</v>
      </c>
    </row>
    <row r="106" spans="1:110" s="14" customFormat="1" x14ac:dyDescent="0.2">
      <c r="AB106" s="16"/>
      <c r="AC106" s="16"/>
      <c r="AD106" s="16"/>
      <c r="AE106" s="16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E106" s="134"/>
    </row>
    <row r="107" spans="1:110" s="51" customFormat="1" x14ac:dyDescent="0.2">
      <c r="A107" s="51" t="s">
        <v>346</v>
      </c>
      <c r="AB107" s="48">
        <f t="shared" ref="AB107:AD107" si="964">+AB104/AB103-1</f>
        <v>2.912663990994337</v>
      </c>
      <c r="AC107" s="48">
        <f t="shared" si="964"/>
        <v>4.0231984337434756</v>
      </c>
      <c r="AD107" s="48">
        <f t="shared" si="964"/>
        <v>4.6926427928597505</v>
      </c>
      <c r="AE107" s="48">
        <f t="shared" ref="AE107" si="965">+AE104/AE103-1</f>
        <v>12.074486638020117</v>
      </c>
      <c r="CM107" s="48">
        <f t="shared" ref="CM107:DB107" si="966">+CM104/CM103-1</f>
        <v>4.0412944095622239E-2</v>
      </c>
      <c r="CN107" s="48">
        <f t="shared" si="966"/>
        <v>1.3182019839765013</v>
      </c>
      <c r="CO107" s="48">
        <f t="shared" si="966"/>
        <v>2.7234523429374398</v>
      </c>
      <c r="CP107" s="48">
        <f t="shared" si="966"/>
        <v>2.912663990994337</v>
      </c>
      <c r="CQ107" s="48">
        <f t="shared" si="966"/>
        <v>2.6582894422840977</v>
      </c>
      <c r="CR107" s="48">
        <f t="shared" si="966"/>
        <v>3.49819271278181</v>
      </c>
      <c r="CS107" s="48">
        <f t="shared" si="966"/>
        <v>4.0231984337434756</v>
      </c>
      <c r="CT107" s="48">
        <f t="shared" si="966"/>
        <v>3.9843273996031119</v>
      </c>
      <c r="CU107" s="48">
        <f t="shared" si="966"/>
        <v>4.1028943748985887</v>
      </c>
      <c r="CV107" s="48">
        <f t="shared" si="966"/>
        <v>4.3915903438097512</v>
      </c>
      <c r="CW107" s="48">
        <f t="shared" si="966"/>
        <v>4.5527161339892821</v>
      </c>
      <c r="CX107" s="48">
        <f t="shared" si="966"/>
        <v>4.6926427928597505</v>
      </c>
      <c r="CY107" s="48">
        <f t="shared" si="966"/>
        <v>5.8705650820348909</v>
      </c>
      <c r="CZ107" s="48">
        <f t="shared" si="966"/>
        <v>7.3810376146547618</v>
      </c>
      <c r="DA107" s="48">
        <f t="shared" si="966"/>
        <v>9.4109084707672697</v>
      </c>
      <c r="DB107" s="48">
        <f t="shared" si="966"/>
        <v>12.074486638020117</v>
      </c>
      <c r="DE107" s="129"/>
      <c r="DF107" s="51">
        <v>2.1327992440832877</v>
      </c>
    </row>
    <row r="108" spans="1:110" s="51" customFormat="1" x14ac:dyDescent="0.2">
      <c r="A108" s="51" t="s">
        <v>347</v>
      </c>
      <c r="AB108" s="48">
        <f t="shared" ref="AB108:AD108" si="967">+AB105/AB103-1</f>
        <v>-0.22325515861490552</v>
      </c>
      <c r="AC108" s="48">
        <f t="shared" si="967"/>
        <v>1.7311823336240284</v>
      </c>
      <c r="AD108" s="48">
        <f t="shared" si="967"/>
        <v>2.8096862446102024</v>
      </c>
      <c r="AE108" s="48">
        <f t="shared" ref="AE108" si="968">+AE105/AE103-1</f>
        <v>4.1293825352298548</v>
      </c>
      <c r="CM108" s="48">
        <f t="shared" ref="CM108:DB108" si="969">+CM105/CM103-1</f>
        <v>-0.22325515861490552</v>
      </c>
      <c r="CN108" s="48">
        <f t="shared" si="969"/>
        <v>0.73070841011849708</v>
      </c>
      <c r="CO108" s="48">
        <f t="shared" si="969"/>
        <v>1.7798312352158572</v>
      </c>
      <c r="CP108" s="48">
        <f t="shared" si="969"/>
        <v>1.9210916572360004</v>
      </c>
      <c r="CQ108" s="48">
        <f t="shared" si="969"/>
        <v>1.7311823336240284</v>
      </c>
      <c r="CR108" s="48">
        <f t="shared" si="969"/>
        <v>2.3582319453420544</v>
      </c>
      <c r="CS108" s="48">
        <f t="shared" si="969"/>
        <v>2.7501873585930028</v>
      </c>
      <c r="CT108" s="48">
        <f t="shared" si="969"/>
        <v>2.7211672705412568</v>
      </c>
      <c r="CU108" s="48">
        <f t="shared" si="969"/>
        <v>2.8096862446102024</v>
      </c>
      <c r="CV108" s="48">
        <f t="shared" si="969"/>
        <v>3.0252190345980665</v>
      </c>
      <c r="CW108" s="48">
        <f t="shared" si="969"/>
        <v>3.1455112964795608</v>
      </c>
      <c r="CX108" s="48">
        <f t="shared" si="969"/>
        <v>3.2499768464966881</v>
      </c>
      <c r="CY108" s="48">
        <f t="shared" si="969"/>
        <v>4.1293825352298548</v>
      </c>
      <c r="CZ108" s="48">
        <f t="shared" si="969"/>
        <v>5.2570614577428882</v>
      </c>
      <c r="DA108" s="48">
        <f t="shared" si="969"/>
        <v>6.7725094585690151</v>
      </c>
      <c r="DB108" s="48">
        <f t="shared" si="969"/>
        <v>8.7610666105929358</v>
      </c>
      <c r="DE108" s="129"/>
      <c r="DF108" s="51">
        <v>1.4183011708713096</v>
      </c>
    </row>
    <row r="109" spans="1:110" s="14" customFormat="1" x14ac:dyDescent="0.2">
      <c r="AB109" s="16"/>
      <c r="AC109" s="16"/>
      <c r="AD109" s="16"/>
      <c r="AE109" s="16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</row>
    <row r="110" spans="1:110" s="13" customFormat="1" x14ac:dyDescent="0.2">
      <c r="A110" s="13" t="s">
        <v>40</v>
      </c>
      <c r="AB110" s="37"/>
      <c r="AC110" s="37"/>
      <c r="AD110" s="37"/>
      <c r="AE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E110" s="134"/>
    </row>
    <row r="111" spans="1:110" s="13" customFormat="1" x14ac:dyDescent="0.2">
      <c r="A111" s="13" t="s">
        <v>460</v>
      </c>
      <c r="B111" s="13">
        <f t="shared" ref="B111:D111" si="970">+B103/B95</f>
        <v>-0.63744656739487349</v>
      </c>
      <c r="C111" s="13">
        <f t="shared" si="970"/>
        <v>-7.217571944904507</v>
      </c>
      <c r="D111" s="13">
        <f t="shared" si="970"/>
        <v>3.2102941371160636</v>
      </c>
      <c r="E111" s="13" t="e">
        <f t="shared" ref="E111:AE111" ca="1" si="971">+E103/E95</f>
        <v>#DIV/0!</v>
      </c>
      <c r="F111" s="13" t="e">
        <f t="shared" ca="1" si="971"/>
        <v>#DIV/0!</v>
      </c>
      <c r="G111" s="13" t="e">
        <f t="shared" ca="1" si="971"/>
        <v>#DIV/0!</v>
      </c>
      <c r="H111" s="13" t="e">
        <f t="shared" ca="1" si="971"/>
        <v>#DIV/0!</v>
      </c>
      <c r="I111" s="13" t="e">
        <f t="shared" ca="1" si="971"/>
        <v>#DIV/0!</v>
      </c>
      <c r="J111" s="13" t="e">
        <f t="shared" ca="1" si="971"/>
        <v>#DIV/0!</v>
      </c>
      <c r="K111" s="13" t="e">
        <f t="shared" ca="1" si="971"/>
        <v>#DIV/0!</v>
      </c>
      <c r="L111" s="13" t="e">
        <f t="shared" ca="1" si="971"/>
        <v>#DIV/0!</v>
      </c>
      <c r="M111" s="13" t="e">
        <f t="shared" ca="1" si="971"/>
        <v>#DIV/0!</v>
      </c>
      <c r="N111" s="13" t="e">
        <f t="shared" ca="1" si="971"/>
        <v>#DIV/0!</v>
      </c>
      <c r="O111" s="13" t="e">
        <f t="shared" ca="1" si="971"/>
        <v>#DIV/0!</v>
      </c>
      <c r="P111" s="13" t="e">
        <f t="shared" ca="1" si="971"/>
        <v>#DIV/0!</v>
      </c>
      <c r="Q111" s="13" t="e">
        <f t="shared" ca="1" si="971"/>
        <v>#DIV/0!</v>
      </c>
      <c r="R111" s="13" t="e">
        <f t="shared" ca="1" si="971"/>
        <v>#DIV/0!</v>
      </c>
      <c r="S111" s="13" t="e">
        <f t="shared" ca="1" si="971"/>
        <v>#DIV/0!</v>
      </c>
      <c r="T111" s="13" t="e">
        <f t="shared" ca="1" si="971"/>
        <v>#DIV/0!</v>
      </c>
      <c r="U111" s="13" t="e">
        <f t="shared" ca="1" si="971"/>
        <v>#DIV/0!</v>
      </c>
      <c r="V111" s="13" t="e">
        <f t="shared" ca="1" si="971"/>
        <v>#DIV/0!</v>
      </c>
      <c r="W111" s="13" t="e">
        <f t="shared" ca="1" si="971"/>
        <v>#DIV/0!</v>
      </c>
      <c r="X111" s="13" t="e">
        <f t="shared" ca="1" si="971"/>
        <v>#DIV/0!</v>
      </c>
      <c r="Y111" s="13" t="e">
        <f t="shared" ca="1" si="971"/>
        <v>#DIV/0!</v>
      </c>
      <c r="Z111" s="13" t="e">
        <f t="shared" ref="Z111:AA111" ca="1" si="972">+Z103/Z95</f>
        <v>#DIV/0!</v>
      </c>
      <c r="AA111" s="13" t="e">
        <f t="shared" ca="1" si="972"/>
        <v>#DIV/0!</v>
      </c>
      <c r="AB111" s="37" t="e">
        <f t="shared" ca="1" si="971"/>
        <v>#DIV/0!</v>
      </c>
      <c r="AC111" s="37" t="e">
        <f t="shared" ca="1" si="971"/>
        <v>#DIV/0!</v>
      </c>
      <c r="AD111" s="37" t="e">
        <f t="shared" ca="1" si="971"/>
        <v>#DIV/0!</v>
      </c>
      <c r="AE111" s="37" t="e">
        <f t="shared" ca="1" si="971"/>
        <v>#DIV/0!</v>
      </c>
      <c r="AL111" s="13">
        <f t="shared" ref="AL111:BQ111" si="973">+AL103/AL95</f>
        <v>9.3552642734336207</v>
      </c>
      <c r="AM111" s="13">
        <f t="shared" si="973"/>
        <v>10.563118901686517</v>
      </c>
      <c r="AN111" s="13">
        <f t="shared" si="973"/>
        <v>10.587119684219854</v>
      </c>
      <c r="AO111" s="13">
        <f t="shared" si="973"/>
        <v>9.4167069421197453</v>
      </c>
      <c r="AP111" s="13">
        <f t="shared" si="973"/>
        <v>9.6977901455202336</v>
      </c>
      <c r="AQ111" s="13">
        <f t="shared" si="973"/>
        <v>8.5545197991221027</v>
      </c>
      <c r="AR111" s="13">
        <f t="shared" si="973"/>
        <v>10.283636178723444</v>
      </c>
      <c r="AS111" s="13">
        <f t="shared" si="973"/>
        <v>10.882993579060892</v>
      </c>
      <c r="AT111" s="13">
        <f t="shared" si="973"/>
        <v>14.149402465616005</v>
      </c>
      <c r="AU111" s="13">
        <f t="shared" si="973"/>
        <v>11.893321078431374</v>
      </c>
      <c r="AV111" s="13">
        <f t="shared" si="973"/>
        <v>9.3368716985681317</v>
      </c>
      <c r="AW111" s="13">
        <f t="shared" si="973"/>
        <v>12.848125433875765</v>
      </c>
      <c r="AX111" s="13">
        <f t="shared" si="973"/>
        <v>10.196992868987792</v>
      </c>
      <c r="AY111" s="13">
        <f t="shared" si="973"/>
        <v>15.234194962552225</v>
      </c>
      <c r="AZ111" s="13">
        <f t="shared" si="973"/>
        <v>19.004811109578728</v>
      </c>
      <c r="BA111" s="13">
        <f t="shared" si="973"/>
        <v>26.399399794206516</v>
      </c>
      <c r="BB111" s="13">
        <f t="shared" si="973"/>
        <v>27.083279440991866</v>
      </c>
      <c r="BC111" s="13">
        <f t="shared" si="973"/>
        <v>38.348287544333303</v>
      </c>
      <c r="BD111" s="13">
        <f t="shared" si="973"/>
        <v>25.495628895843581</v>
      </c>
      <c r="BE111" s="13">
        <f t="shared" si="973"/>
        <v>20.839359673489049</v>
      </c>
      <c r="BF111" s="13">
        <f t="shared" si="973"/>
        <v>17.20406072625704</v>
      </c>
      <c r="BG111" s="13">
        <f t="shared" si="973"/>
        <v>17.882676138063207</v>
      </c>
      <c r="BH111" s="13">
        <f t="shared" si="973"/>
        <v>32.315427483762079</v>
      </c>
      <c r="BI111" s="13">
        <f t="shared" si="973"/>
        <v>26.880076748176453</v>
      </c>
      <c r="BJ111" s="13">
        <f t="shared" si="973"/>
        <v>77.822870851658749</v>
      </c>
      <c r="BK111" s="13">
        <f t="shared" si="973"/>
        <v>-69.525074841614369</v>
      </c>
      <c r="BL111" s="13">
        <f t="shared" si="973"/>
        <v>-72.259124148525132</v>
      </c>
      <c r="BM111" s="13">
        <f t="shared" si="973"/>
        <v>573.62164662347368</v>
      </c>
      <c r="BN111" s="13">
        <f t="shared" si="973"/>
        <v>-2.8460439310781886</v>
      </c>
      <c r="BO111" s="13">
        <f t="shared" si="973"/>
        <v>-2.5766754915985213</v>
      </c>
      <c r="BP111" s="13">
        <f t="shared" si="973"/>
        <v>-3.4801144615785726</v>
      </c>
      <c r="BQ111" s="13">
        <f t="shared" si="973"/>
        <v>-5.4046407761719264</v>
      </c>
      <c r="BR111" s="13">
        <f t="shared" ref="BR111:DB111" si="974">+BR103/BR95</f>
        <v>359.24078739143556</v>
      </c>
      <c r="BS111" s="13">
        <f t="shared" si="974"/>
        <v>29.116250523572592</v>
      </c>
      <c r="BT111" s="13">
        <f t="shared" si="974"/>
        <v>683.61561160303609</v>
      </c>
      <c r="BU111" s="13">
        <f t="shared" si="974"/>
        <v>-37.406266507006769</v>
      </c>
      <c r="BV111" s="13">
        <f t="shared" si="974"/>
        <v>-14.774914469163122</v>
      </c>
      <c r="BW111" s="13">
        <f t="shared" si="974"/>
        <v>-11.79837805931718</v>
      </c>
      <c r="BX111" s="13">
        <f t="shared" si="974"/>
        <v>-15.406215549670989</v>
      </c>
      <c r="BY111" s="13">
        <f t="shared" si="974"/>
        <v>-27.941428733310229</v>
      </c>
      <c r="BZ111" s="13">
        <f t="shared" si="974"/>
        <v>188.15079634844847</v>
      </c>
      <c r="CA111" s="13">
        <f t="shared" si="974"/>
        <v>19.586053348899206</v>
      </c>
      <c r="CB111" s="13">
        <f t="shared" si="974"/>
        <v>14.2076487440991</v>
      </c>
      <c r="CC111" s="13">
        <f t="shared" si="974"/>
        <v>14.031644143540005</v>
      </c>
      <c r="CD111" s="13">
        <f t="shared" si="974"/>
        <v>11.251821899695582</v>
      </c>
      <c r="CE111" s="13">
        <f t="shared" si="974"/>
        <v>10.655408720539706</v>
      </c>
      <c r="CF111" s="13">
        <f t="shared" si="974"/>
        <v>10.785122961895325</v>
      </c>
      <c r="CG111" s="13">
        <f t="shared" si="974"/>
        <v>9.0156218001651531</v>
      </c>
      <c r="CH111" s="13">
        <f t="shared" si="974"/>
        <v>12.357583333333332</v>
      </c>
      <c r="CI111" s="13">
        <f t="shared" ref="CI111:CJ111" si="975">+CI103/CI95</f>
        <v>13.72004464285714</v>
      </c>
      <c r="CJ111" s="13">
        <f t="shared" si="975"/>
        <v>21.445930978446796</v>
      </c>
      <c r="CK111" s="13">
        <f t="shared" ref="CK111:CL111" si="976">+CK103/CK95</f>
        <v>23.683761804826858</v>
      </c>
      <c r="CL111" s="13">
        <f t="shared" si="976"/>
        <v>27.806450585838007</v>
      </c>
      <c r="CM111" s="37">
        <f t="shared" si="974"/>
        <v>35.544930713403787</v>
      </c>
      <c r="CN111" s="37">
        <f t="shared" si="974"/>
        <v>15.952624605976613</v>
      </c>
      <c r="CO111" s="37">
        <f t="shared" si="974"/>
        <v>9.9320207713556048</v>
      </c>
      <c r="CP111" s="37">
        <f t="shared" si="974"/>
        <v>9.4517203870115996</v>
      </c>
      <c r="CQ111" s="37">
        <f t="shared" si="974"/>
        <v>10.108933859568408</v>
      </c>
      <c r="CR111" s="37">
        <f t="shared" si="974"/>
        <v>8.2213920951236847</v>
      </c>
      <c r="CS111" s="37">
        <f t="shared" si="974"/>
        <v>7.3621232565259049</v>
      </c>
      <c r="CT111" s="37">
        <f t="shared" si="974"/>
        <v>7.419537892745983</v>
      </c>
      <c r="CU111" s="37">
        <f t="shared" si="974"/>
        <v>7.2471431494096485</v>
      </c>
      <c r="CV111" s="37">
        <f t="shared" si="974"/>
        <v>6.8590904822112115</v>
      </c>
      <c r="CW111" s="37">
        <f t="shared" si="974"/>
        <v>6.6600570097284075</v>
      </c>
      <c r="CX111" s="37">
        <f t="shared" si="974"/>
        <v>6.496351054661802</v>
      </c>
      <c r="CY111" s="37">
        <f t="shared" si="974"/>
        <v>5.3825857945667499</v>
      </c>
      <c r="CZ111" s="37">
        <f t="shared" si="974"/>
        <v>4.4125092514252726</v>
      </c>
      <c r="DA111" s="37">
        <f t="shared" si="974"/>
        <v>3.5521785745256738</v>
      </c>
      <c r="DB111" s="37">
        <f t="shared" si="974"/>
        <v>2.8285168691569731</v>
      </c>
      <c r="DE111" s="134"/>
      <c r="DF111" s="13">
        <v>36.389181405512758</v>
      </c>
    </row>
    <row r="112" spans="1:110" s="13" customFormat="1" x14ac:dyDescent="0.2">
      <c r="A112" s="13" t="s">
        <v>461</v>
      </c>
      <c r="B112" s="13">
        <f t="shared" ref="B112:D112" si="977">+B104/B95</f>
        <v>-1.5100771104619521</v>
      </c>
      <c r="C112" s="13">
        <f t="shared" si="977"/>
        <v>-8.7611318855969706</v>
      </c>
      <c r="D112" s="13">
        <f t="shared" si="977"/>
        <v>3.5763893567357856</v>
      </c>
      <c r="E112" s="13" t="e">
        <f t="shared" ref="E112:AE112" ca="1" si="978">+E104/E95</f>
        <v>#DIV/0!</v>
      </c>
      <c r="F112" s="13" t="e">
        <f t="shared" ca="1" si="978"/>
        <v>#DIV/0!</v>
      </c>
      <c r="G112" s="13" t="e">
        <f t="shared" ca="1" si="978"/>
        <v>#DIV/0!</v>
      </c>
      <c r="H112" s="13" t="e">
        <f t="shared" ca="1" si="978"/>
        <v>#DIV/0!</v>
      </c>
      <c r="I112" s="13" t="e">
        <f t="shared" ca="1" si="978"/>
        <v>#DIV/0!</v>
      </c>
      <c r="J112" s="13" t="e">
        <f t="shared" ca="1" si="978"/>
        <v>#DIV/0!</v>
      </c>
      <c r="K112" s="13" t="e">
        <f t="shared" ca="1" si="978"/>
        <v>#DIV/0!</v>
      </c>
      <c r="L112" s="13" t="e">
        <f t="shared" ca="1" si="978"/>
        <v>#DIV/0!</v>
      </c>
      <c r="M112" s="13" t="e">
        <f t="shared" ca="1" si="978"/>
        <v>#DIV/0!</v>
      </c>
      <c r="N112" s="13" t="e">
        <f t="shared" ca="1" si="978"/>
        <v>#DIV/0!</v>
      </c>
      <c r="O112" s="13" t="e">
        <f t="shared" ca="1" si="978"/>
        <v>#DIV/0!</v>
      </c>
      <c r="P112" s="13" t="e">
        <f t="shared" ca="1" si="978"/>
        <v>#DIV/0!</v>
      </c>
      <c r="Q112" s="13" t="e">
        <f t="shared" ca="1" si="978"/>
        <v>#DIV/0!</v>
      </c>
      <c r="R112" s="13" t="e">
        <f t="shared" ca="1" si="978"/>
        <v>#DIV/0!</v>
      </c>
      <c r="S112" s="13" t="e">
        <f t="shared" ca="1" si="978"/>
        <v>#DIV/0!</v>
      </c>
      <c r="T112" s="13" t="e">
        <f t="shared" ca="1" si="978"/>
        <v>#DIV/0!</v>
      </c>
      <c r="U112" s="13" t="e">
        <f t="shared" ca="1" si="978"/>
        <v>#DIV/0!</v>
      </c>
      <c r="V112" s="13" t="e">
        <f t="shared" ca="1" si="978"/>
        <v>#DIV/0!</v>
      </c>
      <c r="W112" s="13" t="e">
        <f t="shared" ca="1" si="978"/>
        <v>#DIV/0!</v>
      </c>
      <c r="X112" s="13" t="e">
        <f t="shared" ca="1" si="978"/>
        <v>#DIV/0!</v>
      </c>
      <c r="Y112" s="13" t="e">
        <f t="shared" ca="1" si="978"/>
        <v>#DIV/0!</v>
      </c>
      <c r="Z112" s="13" t="e">
        <f t="shared" ref="Z112:AA112" ca="1" si="979">+Z104/Z95</f>
        <v>#DIV/0!</v>
      </c>
      <c r="AA112" s="13" t="e">
        <f t="shared" ca="1" si="979"/>
        <v>#DIV/0!</v>
      </c>
      <c r="AB112" s="60" t="e">
        <f t="shared" ca="1" si="978"/>
        <v>#DIV/0!</v>
      </c>
      <c r="AC112" s="60" t="e">
        <f t="shared" ca="1" si="978"/>
        <v>#DIV/0!</v>
      </c>
      <c r="AD112" s="60" t="e">
        <f t="shared" ca="1" si="978"/>
        <v>#DIV/0!</v>
      </c>
      <c r="AE112" s="60" t="e">
        <f t="shared" ca="1" si="978"/>
        <v>#DIV/0!</v>
      </c>
      <c r="AL112" s="13">
        <f t="shared" ref="AL112:BQ112" si="980">+AL104/AL95</f>
        <v>11.70884449818346</v>
      </c>
      <c r="AM112" s="13">
        <f t="shared" si="980"/>
        <v>11.991176013817187</v>
      </c>
      <c r="AN112" s="13">
        <f t="shared" si="980"/>
        <v>11.305457427199126</v>
      </c>
      <c r="AO112" s="13">
        <f t="shared" si="980"/>
        <v>10.13221655568144</v>
      </c>
      <c r="AP112" s="13">
        <f t="shared" si="980"/>
        <v>10.232160658120126</v>
      </c>
      <c r="AQ112" s="13">
        <f t="shared" si="980"/>
        <v>9.2102704180737103</v>
      </c>
      <c r="AR112" s="13">
        <f t="shared" si="980"/>
        <v>11.137622872829281</v>
      </c>
      <c r="AS112" s="13">
        <f t="shared" si="980"/>
        <v>12.082952758207501</v>
      </c>
      <c r="AT112" s="13">
        <f t="shared" si="980"/>
        <v>15.747143884135399</v>
      </c>
      <c r="AU112" s="13">
        <f t="shared" si="980"/>
        <v>15.68670343137255</v>
      </c>
      <c r="AV112" s="13">
        <f t="shared" si="980"/>
        <v>13.996704298674425</v>
      </c>
      <c r="AW112" s="13">
        <f t="shared" si="980"/>
        <v>14.183016932628608</v>
      </c>
      <c r="AX112" s="13">
        <f t="shared" si="980"/>
        <v>10.635175839801141</v>
      </c>
      <c r="AY112" s="13">
        <f t="shared" si="980"/>
        <v>16.240962120121001</v>
      </c>
      <c r="AZ112" s="13">
        <f t="shared" si="980"/>
        <v>21.274015764738337</v>
      </c>
      <c r="BA112" s="13">
        <f t="shared" si="980"/>
        <v>31.983403527064027</v>
      </c>
      <c r="BB112" s="13">
        <f t="shared" si="980"/>
        <v>32.143048676614448</v>
      </c>
      <c r="BC112" s="13">
        <f t="shared" si="980"/>
        <v>43.180615107723277</v>
      </c>
      <c r="BD112" s="13">
        <f t="shared" si="980"/>
        <v>29.736957814965223</v>
      </c>
      <c r="BE112" s="13">
        <f t="shared" si="980"/>
        <v>22.567112707643115</v>
      </c>
      <c r="BF112" s="13">
        <f t="shared" si="980"/>
        <v>23.30389719081176</v>
      </c>
      <c r="BG112" s="13">
        <f t="shared" si="980"/>
        <v>24.728958759059555</v>
      </c>
      <c r="BH112" s="13">
        <f t="shared" si="980"/>
        <v>40.782951668923275</v>
      </c>
      <c r="BI112" s="13">
        <f t="shared" si="980"/>
        <v>36.247612185040957</v>
      </c>
      <c r="BJ112" s="13">
        <f t="shared" si="980"/>
        <v>88.538584566172858</v>
      </c>
      <c r="BK112" s="13">
        <f t="shared" si="980"/>
        <v>-102.32072822631194</v>
      </c>
      <c r="BL112" s="13">
        <f t="shared" si="980"/>
        <v>-106.06618138106201</v>
      </c>
      <c r="BM112" s="13">
        <f t="shared" si="980"/>
        <v>582.29879740978231</v>
      </c>
      <c r="BN112" s="13">
        <f t="shared" si="980"/>
        <v>-8.0834857887625411</v>
      </c>
      <c r="BO112" s="13">
        <f t="shared" si="980"/>
        <v>-3.1221701503796839</v>
      </c>
      <c r="BP112" s="13">
        <f t="shared" si="980"/>
        <v>-4.0505608305620067</v>
      </c>
      <c r="BQ112" s="13">
        <f t="shared" si="980"/>
        <v>-5.5532169107373495</v>
      </c>
      <c r="BR112" s="13">
        <f t="shared" ref="BR112:CH112" si="981">+BR104/BR95</f>
        <v>424.87646545881228</v>
      </c>
      <c r="BS112" s="13">
        <f t="shared" si="981"/>
        <v>30.925565458184227</v>
      </c>
      <c r="BT112" s="13">
        <f t="shared" si="981"/>
        <v>734.70213239810096</v>
      </c>
      <c r="BU112" s="13">
        <f t="shared" si="981"/>
        <v>-41.605601702102476</v>
      </c>
      <c r="BV112" s="13">
        <f t="shared" si="981"/>
        <v>-18.007672571585548</v>
      </c>
      <c r="BW112" s="13">
        <f t="shared" si="981"/>
        <v>-13.258488241785507</v>
      </c>
      <c r="BX112" s="13">
        <f t="shared" si="981"/>
        <v>-18.827069292752515</v>
      </c>
      <c r="BY112" s="13">
        <f t="shared" si="981"/>
        <v>-31.922776347203694</v>
      </c>
      <c r="BZ112" s="13">
        <f t="shared" si="981"/>
        <v>206.35749490142481</v>
      </c>
      <c r="CA112" s="13">
        <f t="shared" si="981"/>
        <v>19.70116869183984</v>
      </c>
      <c r="CB112" s="13">
        <f t="shared" si="981"/>
        <v>14.995397333940081</v>
      </c>
      <c r="CC112" s="13">
        <f t="shared" si="981"/>
        <v>14.424332487486659</v>
      </c>
      <c r="CD112" s="13">
        <f t="shared" si="981"/>
        <v>12.074462654899909</v>
      </c>
      <c r="CE112" s="13">
        <f t="shared" si="981"/>
        <v>11.300049648082709</v>
      </c>
      <c r="CF112" s="13">
        <f t="shared" si="981"/>
        <v>13.046269855568566</v>
      </c>
      <c r="CG112" s="13">
        <f t="shared" si="981"/>
        <v>11.981879438480593</v>
      </c>
      <c r="CH112" s="13">
        <f t="shared" si="981"/>
        <v>14.849083333333335</v>
      </c>
      <c r="CI112" s="13">
        <f t="shared" ref="CI112:CJ112" si="982">+CI104/CI95</f>
        <v>14.831726190476187</v>
      </c>
      <c r="CJ112" s="13">
        <f t="shared" si="982"/>
        <v>22.850025658569958</v>
      </c>
      <c r="CK112" s="13">
        <f t="shared" ref="CK112:CL112" si="983">+CK104/CK95</f>
        <v>47.6607511367611</v>
      </c>
      <c r="CL112" s="13">
        <f t="shared" si="983"/>
        <v>36.981406011207341</v>
      </c>
      <c r="CM112" s="60">
        <f t="shared" ref="CM112:CM113" si="984">+CL112</f>
        <v>36.981406011207341</v>
      </c>
      <c r="CN112" s="60">
        <f t="shared" ref="CN112:CN113" si="985">+CM112</f>
        <v>36.981406011207341</v>
      </c>
      <c r="CO112" s="60">
        <f t="shared" ref="CO112:CO113" si="986">+CN112</f>
        <v>36.981406011207341</v>
      </c>
      <c r="CP112" s="60">
        <f t="shared" ref="CP112:CP113" si="987">+CO112</f>
        <v>36.981406011207341</v>
      </c>
      <c r="CQ112" s="60">
        <f t="shared" ref="CQ112:CQ113" si="988">+CP112</f>
        <v>36.981406011207341</v>
      </c>
      <c r="CR112" s="60">
        <f t="shared" ref="CR112:CR113" si="989">+CQ112</f>
        <v>36.981406011207341</v>
      </c>
      <c r="CS112" s="60">
        <f t="shared" ref="CS112:CS113" si="990">+CR112</f>
        <v>36.981406011207341</v>
      </c>
      <c r="CT112" s="60">
        <f t="shared" ref="CT112:CT113" si="991">+CS112</f>
        <v>36.981406011207341</v>
      </c>
      <c r="CU112" s="60">
        <f t="shared" ref="CU112:CU113" si="992">+CT112</f>
        <v>36.981406011207341</v>
      </c>
      <c r="CV112" s="60">
        <f t="shared" ref="CV112:CV113" si="993">+CU112</f>
        <v>36.981406011207341</v>
      </c>
      <c r="CW112" s="60">
        <f t="shared" ref="CW112:CW113" si="994">+CV112</f>
        <v>36.981406011207341</v>
      </c>
      <c r="CX112" s="60">
        <f t="shared" ref="CX112:CX113" si="995">+CW112</f>
        <v>36.981406011207341</v>
      </c>
      <c r="CY112" s="60">
        <f t="shared" ref="CY112:CY113" si="996">+CX112</f>
        <v>36.981406011207341</v>
      </c>
      <c r="CZ112" s="60">
        <f t="shared" ref="CZ112:CZ113" si="997">+CY112</f>
        <v>36.981406011207341</v>
      </c>
      <c r="DA112" s="60">
        <f t="shared" ref="DA112:DA113" si="998">+CZ112</f>
        <v>36.981406011207341</v>
      </c>
      <c r="DB112" s="60">
        <f t="shared" ref="DB112:DB113" si="999">+DA112</f>
        <v>36.981406011207341</v>
      </c>
      <c r="DE112" s="136"/>
      <c r="DF112" s="13">
        <v>114</v>
      </c>
    </row>
    <row r="113" spans="1:110" s="13" customFormat="1" x14ac:dyDescent="0.2">
      <c r="A113" s="13" t="s">
        <v>462</v>
      </c>
      <c r="B113" s="13">
        <f t="shared" ref="B113:D113" si="1000">+B105/B95</f>
        <v>-0.61637800290757239</v>
      </c>
      <c r="C113" s="13">
        <f t="shared" si="1000"/>
        <v>-3.3157954281541482</v>
      </c>
      <c r="D113" s="13">
        <f t="shared" si="1000"/>
        <v>2.4182909577697207</v>
      </c>
      <c r="E113" s="13" t="e">
        <f t="shared" ref="E113:AE113" ca="1" si="1001">+E105/E95</f>
        <v>#DIV/0!</v>
      </c>
      <c r="F113" s="13" t="e">
        <f t="shared" ca="1" si="1001"/>
        <v>#DIV/0!</v>
      </c>
      <c r="G113" s="13" t="e">
        <f t="shared" ca="1" si="1001"/>
        <v>#DIV/0!</v>
      </c>
      <c r="H113" s="13" t="e">
        <f t="shared" ca="1" si="1001"/>
        <v>#DIV/0!</v>
      </c>
      <c r="I113" s="13" t="e">
        <f t="shared" ca="1" si="1001"/>
        <v>#DIV/0!</v>
      </c>
      <c r="J113" s="13" t="e">
        <f t="shared" ca="1" si="1001"/>
        <v>#DIV/0!</v>
      </c>
      <c r="K113" s="13" t="e">
        <f t="shared" ca="1" si="1001"/>
        <v>#DIV/0!</v>
      </c>
      <c r="L113" s="13" t="e">
        <f t="shared" ca="1" si="1001"/>
        <v>#DIV/0!</v>
      </c>
      <c r="M113" s="13" t="e">
        <f t="shared" ca="1" si="1001"/>
        <v>#DIV/0!</v>
      </c>
      <c r="N113" s="13" t="e">
        <f t="shared" ca="1" si="1001"/>
        <v>#DIV/0!</v>
      </c>
      <c r="O113" s="13" t="e">
        <f t="shared" ca="1" si="1001"/>
        <v>#DIV/0!</v>
      </c>
      <c r="P113" s="13" t="e">
        <f t="shared" ca="1" si="1001"/>
        <v>#DIV/0!</v>
      </c>
      <c r="Q113" s="13" t="e">
        <f t="shared" ca="1" si="1001"/>
        <v>#DIV/0!</v>
      </c>
      <c r="R113" s="13" t="e">
        <f t="shared" ca="1" si="1001"/>
        <v>#DIV/0!</v>
      </c>
      <c r="S113" s="13" t="e">
        <f t="shared" ca="1" si="1001"/>
        <v>#DIV/0!</v>
      </c>
      <c r="T113" s="13" t="e">
        <f t="shared" ca="1" si="1001"/>
        <v>#DIV/0!</v>
      </c>
      <c r="U113" s="13" t="e">
        <f t="shared" ca="1" si="1001"/>
        <v>#DIV/0!</v>
      </c>
      <c r="V113" s="13" t="e">
        <f t="shared" ca="1" si="1001"/>
        <v>#DIV/0!</v>
      </c>
      <c r="W113" s="13" t="e">
        <f t="shared" ca="1" si="1001"/>
        <v>#DIV/0!</v>
      </c>
      <c r="X113" s="13" t="e">
        <f t="shared" ca="1" si="1001"/>
        <v>#DIV/0!</v>
      </c>
      <c r="Y113" s="13" t="e">
        <f t="shared" ca="1" si="1001"/>
        <v>#DIV/0!</v>
      </c>
      <c r="Z113" s="13" t="e">
        <f t="shared" ref="Z113:AA113" ca="1" si="1002">+Z105/Z95</f>
        <v>#DIV/0!</v>
      </c>
      <c r="AA113" s="13" t="e">
        <f t="shared" ca="1" si="1002"/>
        <v>#DIV/0!</v>
      </c>
      <c r="AB113" s="60" t="e">
        <f t="shared" ca="1" si="1001"/>
        <v>#DIV/0!</v>
      </c>
      <c r="AC113" s="60" t="e">
        <f t="shared" ca="1" si="1001"/>
        <v>#DIV/0!</v>
      </c>
      <c r="AD113" s="60" t="e">
        <f t="shared" ca="1" si="1001"/>
        <v>#DIV/0!</v>
      </c>
      <c r="AE113" s="60" t="e">
        <f t="shared" ca="1" si="1001"/>
        <v>#DIV/0!</v>
      </c>
      <c r="AL113" s="13">
        <f t="shared" ref="AL113:BQ113" si="1003">+AL105/AL95</f>
        <v>9.2110966286703615</v>
      </c>
      <c r="AM113" s="13">
        <f t="shared" si="1003"/>
        <v>9.4615820753781179</v>
      </c>
      <c r="AN113" s="13">
        <f t="shared" si="1003"/>
        <v>8.6805780470886571</v>
      </c>
      <c r="AO113" s="13">
        <f t="shared" si="1003"/>
        <v>8.2621346111451679</v>
      </c>
      <c r="AP113" s="13">
        <f t="shared" si="1003"/>
        <v>8.0593785055214635</v>
      </c>
      <c r="AQ113" s="13">
        <f t="shared" si="1003"/>
        <v>7.9305150497717838</v>
      </c>
      <c r="AR113" s="13">
        <f t="shared" si="1003"/>
        <v>8.8057789655702496</v>
      </c>
      <c r="AS113" s="13">
        <f t="shared" si="1003"/>
        <v>10.269851731581046</v>
      </c>
      <c r="AT113" s="13">
        <f t="shared" si="1003"/>
        <v>12.591540261246415</v>
      </c>
      <c r="AU113" s="13">
        <f t="shared" si="1003"/>
        <v>11.440359477124185</v>
      </c>
      <c r="AV113" s="13">
        <f t="shared" si="1003"/>
        <v>8.733080029000817</v>
      </c>
      <c r="AW113" s="13">
        <f t="shared" si="1003"/>
        <v>9.5806788379124725</v>
      </c>
      <c r="AX113" s="13">
        <f t="shared" si="1003"/>
        <v>7.0214861588163409</v>
      </c>
      <c r="AY113" s="13">
        <f t="shared" si="1003"/>
        <v>12.220527869796928</v>
      </c>
      <c r="AZ113" s="13">
        <f t="shared" si="1003"/>
        <v>16.134986898080864</v>
      </c>
      <c r="BA113" s="13">
        <f t="shared" si="1003"/>
        <v>24.027458389126117</v>
      </c>
      <c r="BB113" s="13">
        <f t="shared" si="1003"/>
        <v>25.284314962617152</v>
      </c>
      <c r="BC113" s="13">
        <f t="shared" si="1003"/>
        <v>36.982822508072651</v>
      </c>
      <c r="BD113" s="13">
        <f t="shared" si="1003"/>
        <v>22.744324892877778</v>
      </c>
      <c r="BE113" s="13">
        <f t="shared" si="1003"/>
        <v>18.836132728994333</v>
      </c>
      <c r="BF113" s="13">
        <f t="shared" si="1003"/>
        <v>17.049069188182653</v>
      </c>
      <c r="BG113" s="13">
        <f t="shared" si="1003"/>
        <v>17.431126944825817</v>
      </c>
      <c r="BH113" s="13">
        <f t="shared" si="1003"/>
        <v>31.76586997900354</v>
      </c>
      <c r="BI113" s="13">
        <f t="shared" si="1003"/>
        <v>24.09239787336557</v>
      </c>
      <c r="BJ113" s="13">
        <f t="shared" si="1003"/>
        <v>63.356657337064689</v>
      </c>
      <c r="BK113" s="13">
        <f t="shared" si="1003"/>
        <v>-65.035448237451078</v>
      </c>
      <c r="BL113" s="13">
        <f t="shared" si="1003"/>
        <v>-65.214705489516078</v>
      </c>
      <c r="BM113" s="13">
        <f t="shared" si="1003"/>
        <v>347.08603145234497</v>
      </c>
      <c r="BN113" s="13">
        <f t="shared" si="1003"/>
        <v>-2.5476199017110881</v>
      </c>
      <c r="BO113" s="13">
        <f t="shared" si="1003"/>
        <v>-1.6994256677413146</v>
      </c>
      <c r="BP113" s="13">
        <f t="shared" si="1003"/>
        <v>-2.563745237261934</v>
      </c>
      <c r="BQ113" s="13">
        <f t="shared" si="1003"/>
        <v>-3.7070481099491714</v>
      </c>
      <c r="BR113" s="13">
        <f t="shared" ref="BR113:CH113" si="1004">+BR105/BR95</f>
        <v>219.63852016925438</v>
      </c>
      <c r="BS113" s="13">
        <f t="shared" si="1004"/>
        <v>24.057028668497395</v>
      </c>
      <c r="BT113" s="13">
        <f t="shared" si="1004"/>
        <v>550.87272423593993</v>
      </c>
      <c r="BU113" s="13">
        <f t="shared" si="1004"/>
        <v>-25.265806215368105</v>
      </c>
      <c r="BV113" s="13">
        <f t="shared" si="1004"/>
        <v>-12.820263154730583</v>
      </c>
      <c r="BW113" s="13">
        <f t="shared" si="1004"/>
        <v>-10.490153725074213</v>
      </c>
      <c r="BX113" s="13">
        <f t="shared" si="1004"/>
        <v>-14.865579788382647</v>
      </c>
      <c r="BY113" s="13">
        <f t="shared" si="1004"/>
        <v>-27.034286239005386</v>
      </c>
      <c r="BZ113" s="13">
        <f t="shared" si="1004"/>
        <v>170.43617072933634</v>
      </c>
      <c r="CA113" s="13">
        <f t="shared" si="1004"/>
        <v>13.795751598985342</v>
      </c>
      <c r="CB113" s="13">
        <f t="shared" si="1004"/>
        <v>13.185491417939199</v>
      </c>
      <c r="CC113" s="13">
        <f t="shared" si="1004"/>
        <v>10.935067408436653</v>
      </c>
      <c r="CD113" s="13">
        <f t="shared" si="1004"/>
        <v>8.7952307739614408</v>
      </c>
      <c r="CE113" s="13">
        <f t="shared" si="1004"/>
        <v>9.2063118775736701</v>
      </c>
      <c r="CF113" s="13">
        <f t="shared" si="1004"/>
        <v>10.512369005795273</v>
      </c>
      <c r="CG113" s="13">
        <f t="shared" si="1004"/>
        <v>8.7393228736581339</v>
      </c>
      <c r="CH113" s="13">
        <f t="shared" si="1004"/>
        <v>11.113666666666667</v>
      </c>
      <c r="CI113" s="13">
        <f t="shared" ref="CI113:CJ113" si="1005">+CI105/CI95</f>
        <v>10.818705357142854</v>
      </c>
      <c r="CJ113" s="13">
        <f t="shared" si="1005"/>
        <v>19.770787718097839</v>
      </c>
      <c r="CK113" s="13">
        <f t="shared" ref="CK113:CL113" si="1006">+CK105/CK95</f>
        <v>21.776171738370056</v>
      </c>
      <c r="CL113" s="13">
        <f t="shared" si="1006"/>
        <v>27.609341569026999</v>
      </c>
      <c r="CM113" s="60">
        <f t="shared" si="984"/>
        <v>27.609341569026999</v>
      </c>
      <c r="CN113" s="60">
        <f t="shared" si="985"/>
        <v>27.609341569026999</v>
      </c>
      <c r="CO113" s="60">
        <f t="shared" si="986"/>
        <v>27.609341569026999</v>
      </c>
      <c r="CP113" s="60">
        <f t="shared" si="987"/>
        <v>27.609341569026999</v>
      </c>
      <c r="CQ113" s="60">
        <f t="shared" si="988"/>
        <v>27.609341569026999</v>
      </c>
      <c r="CR113" s="60">
        <f t="shared" si="989"/>
        <v>27.609341569026999</v>
      </c>
      <c r="CS113" s="60">
        <f t="shared" si="990"/>
        <v>27.609341569026999</v>
      </c>
      <c r="CT113" s="60">
        <f t="shared" si="991"/>
        <v>27.609341569026999</v>
      </c>
      <c r="CU113" s="60">
        <f t="shared" si="992"/>
        <v>27.609341569026999</v>
      </c>
      <c r="CV113" s="60">
        <f t="shared" si="993"/>
        <v>27.609341569026999</v>
      </c>
      <c r="CW113" s="60">
        <f t="shared" si="994"/>
        <v>27.609341569026999</v>
      </c>
      <c r="CX113" s="60">
        <f t="shared" si="995"/>
        <v>27.609341569026999</v>
      </c>
      <c r="CY113" s="60">
        <f t="shared" si="996"/>
        <v>27.609341569026999</v>
      </c>
      <c r="CZ113" s="60">
        <f t="shared" si="997"/>
        <v>27.609341569026999</v>
      </c>
      <c r="DA113" s="60">
        <f t="shared" si="998"/>
        <v>27.609341569026999</v>
      </c>
      <c r="DB113" s="60">
        <f t="shared" si="999"/>
        <v>27.609341569026999</v>
      </c>
      <c r="DE113" s="136"/>
      <c r="DF113" s="13">
        <v>88</v>
      </c>
    </row>
    <row r="114" spans="1:110" s="13" customFormat="1" x14ac:dyDescent="0.2">
      <c r="AB114" s="60"/>
      <c r="AC114" s="60"/>
      <c r="AD114" s="60"/>
      <c r="AE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E114" s="136"/>
    </row>
    <row r="115" spans="1:110" s="13" customFormat="1" x14ac:dyDescent="0.2">
      <c r="A115" s="13" t="s">
        <v>463</v>
      </c>
      <c r="B115" s="13">
        <f t="shared" ref="B115:AD115" si="1007">+B104/C95</f>
        <v>-8.8097254392854261</v>
      </c>
      <c r="C115" s="13">
        <f t="shared" si="1007"/>
        <v>3.1607939384069175</v>
      </c>
      <c r="D115" s="13" t="e">
        <f t="shared" ca="1" si="1007"/>
        <v>#DIV/0!</v>
      </c>
      <c r="E115" s="13" t="e">
        <f t="shared" ca="1" si="1007"/>
        <v>#DIV/0!</v>
      </c>
      <c r="F115" s="13" t="e">
        <f t="shared" ca="1" si="1007"/>
        <v>#DIV/0!</v>
      </c>
      <c r="G115" s="13" t="e">
        <f t="shared" ca="1" si="1007"/>
        <v>#DIV/0!</v>
      </c>
      <c r="H115" s="13" t="e">
        <f t="shared" ca="1" si="1007"/>
        <v>#DIV/0!</v>
      </c>
      <c r="I115" s="13" t="e">
        <f t="shared" ca="1" si="1007"/>
        <v>#DIV/0!</v>
      </c>
      <c r="J115" s="13" t="e">
        <f t="shared" ca="1" si="1007"/>
        <v>#DIV/0!</v>
      </c>
      <c r="K115" s="13" t="e">
        <f t="shared" ca="1" si="1007"/>
        <v>#DIV/0!</v>
      </c>
      <c r="L115" s="13" t="e">
        <f t="shared" ca="1" si="1007"/>
        <v>#DIV/0!</v>
      </c>
      <c r="M115" s="13" t="e">
        <f t="shared" ca="1" si="1007"/>
        <v>#DIV/0!</v>
      </c>
      <c r="N115" s="13" t="e">
        <f t="shared" ca="1" si="1007"/>
        <v>#DIV/0!</v>
      </c>
      <c r="O115" s="13" t="e">
        <f t="shared" ca="1" si="1007"/>
        <v>#DIV/0!</v>
      </c>
      <c r="P115" s="13" t="e">
        <f t="shared" ca="1" si="1007"/>
        <v>#DIV/0!</v>
      </c>
      <c r="Q115" s="13" t="e">
        <f t="shared" ca="1" si="1007"/>
        <v>#DIV/0!</v>
      </c>
      <c r="R115" s="13" t="e">
        <f t="shared" ca="1" si="1007"/>
        <v>#DIV/0!</v>
      </c>
      <c r="S115" s="13" t="e">
        <f t="shared" ca="1" si="1007"/>
        <v>#DIV/0!</v>
      </c>
      <c r="T115" s="13" t="e">
        <f t="shared" ca="1" si="1007"/>
        <v>#DIV/0!</v>
      </c>
      <c r="U115" s="13" t="e">
        <f t="shared" ca="1" si="1007"/>
        <v>#DIV/0!</v>
      </c>
      <c r="V115" s="13" t="e">
        <f t="shared" ca="1" si="1007"/>
        <v>#DIV/0!</v>
      </c>
      <c r="W115" s="13" t="e">
        <f t="shared" ca="1" si="1007"/>
        <v>#DIV/0!</v>
      </c>
      <c r="X115" s="13" t="e">
        <f t="shared" ca="1" si="1007"/>
        <v>#DIV/0!</v>
      </c>
      <c r="Y115" s="13" t="e">
        <f t="shared" ca="1" si="1007"/>
        <v>#DIV/0!</v>
      </c>
      <c r="Z115" s="13" t="e">
        <f t="shared" ref="Z115:AA115" ca="1" si="1008">+Z104/AA95</f>
        <v>#DIV/0!</v>
      </c>
      <c r="AA115" s="13" t="e">
        <f t="shared" ca="1" si="1008"/>
        <v>#DIV/0!</v>
      </c>
      <c r="AB115" s="37" t="e">
        <f t="shared" ca="1" si="1007"/>
        <v>#DIV/0!</v>
      </c>
      <c r="AC115" s="37" t="e">
        <f t="shared" ca="1" si="1007"/>
        <v>#DIV/0!</v>
      </c>
      <c r="AD115" s="37" t="e">
        <f t="shared" ca="1" si="1007"/>
        <v>#DIV/0!</v>
      </c>
      <c r="AE115" s="37"/>
      <c r="AL115" s="13">
        <f t="shared" ref="AL115:BQ115" si="1009">+AL104/AP95</f>
        <v>8.2054478939314617</v>
      </c>
      <c r="AM115" s="13">
        <f t="shared" si="1009"/>
        <v>6.3392533360072321</v>
      </c>
      <c r="AN115" s="13">
        <f t="shared" si="1009"/>
        <v>7.2593982691774235</v>
      </c>
      <c r="AO115" s="13">
        <f t="shared" si="1009"/>
        <v>8.8845240869172724</v>
      </c>
      <c r="AP115" s="13">
        <f t="shared" si="1009"/>
        <v>10.813699165921266</v>
      </c>
      <c r="AQ115" s="13">
        <f t="shared" si="1009"/>
        <v>12.570322635923368</v>
      </c>
      <c r="AR115" s="13">
        <f t="shared" si="1009"/>
        <v>16.85410096323686</v>
      </c>
      <c r="AS115" s="13">
        <f t="shared" si="1009"/>
        <v>17.896052626688164</v>
      </c>
      <c r="AT115" s="13">
        <f t="shared" si="1009"/>
        <v>15.98498411421671</v>
      </c>
      <c r="AU115" s="13">
        <f t="shared" si="1009"/>
        <v>19.012474344663705</v>
      </c>
      <c r="AV115" s="13">
        <f t="shared" si="1009"/>
        <v>15.90042541454048</v>
      </c>
      <c r="AW115" s="13">
        <f t="shared" si="1009"/>
        <v>24.189881767514148</v>
      </c>
      <c r="AX115" s="13">
        <f t="shared" si="1009"/>
        <v>23.418506892961954</v>
      </c>
      <c r="AY115" s="13">
        <f t="shared" si="1009"/>
        <v>43.411148165793257</v>
      </c>
      <c r="AZ115" s="13">
        <f t="shared" si="1009"/>
        <v>38.035348179568764</v>
      </c>
      <c r="BA115" s="13">
        <f t="shared" si="1009"/>
        <v>27.598136228074953</v>
      </c>
      <c r="BB115" s="13">
        <f t="shared" si="1009"/>
        <v>29.054345950893705</v>
      </c>
      <c r="BC115" s="13">
        <f t="shared" si="1009"/>
        <v>32.338890750972084</v>
      </c>
      <c r="BD115" s="13">
        <f t="shared" si="1009"/>
        <v>67.682345322893951</v>
      </c>
      <c r="BE115" s="13">
        <f t="shared" si="1009"/>
        <v>72.721041932566592</v>
      </c>
      <c r="BF115" s="13">
        <f t="shared" si="1009"/>
        <v>198.03978408636394</v>
      </c>
      <c r="BG115" s="13">
        <f t="shared" si="1009"/>
        <v>-159.23209022765801</v>
      </c>
      <c r="BH115" s="13">
        <f t="shared" si="1009"/>
        <v>-173.49572592493899</v>
      </c>
      <c r="BI115" s="13">
        <f t="shared" si="1009"/>
        <v>721.28815911190441</v>
      </c>
      <c r="BJ115" s="13">
        <f t="shared" si="1009"/>
        <v>-7.9432865803350436</v>
      </c>
      <c r="BK115" s="13">
        <f t="shared" si="1009"/>
        <v>-6.2758111464582811</v>
      </c>
      <c r="BL115" s="13">
        <f t="shared" si="1009"/>
        <v>-4.5009132271278762</v>
      </c>
      <c r="BM115" s="13">
        <f t="shared" si="1009"/>
        <v>-5.5282090465035658</v>
      </c>
      <c r="BN115" s="13">
        <f t="shared" si="1009"/>
        <v>240.16826534898692</v>
      </c>
      <c r="BO115" s="13">
        <f t="shared" si="1009"/>
        <v>10.208480709266137</v>
      </c>
      <c r="BP115" s="13">
        <f t="shared" si="1009"/>
        <v>318.31621290579545</v>
      </c>
      <c r="BQ115" s="13">
        <f t="shared" si="1009"/>
        <v>-14.637571894262521</v>
      </c>
      <c r="BR115" s="13">
        <f t="shared" ref="BR115:CL115" si="1010">+BR104/BV95</f>
        <v>-12.167576621663747</v>
      </c>
      <c r="BS115" s="13">
        <f t="shared" si="1010"/>
        <v>-10.335402106127619</v>
      </c>
      <c r="BT115" s="13">
        <f t="shared" si="1010"/>
        <v>-13.633920149109557</v>
      </c>
      <c r="BU115" s="13">
        <f t="shared" si="1010"/>
        <v>-38.625551444011691</v>
      </c>
      <c r="BV115" s="13">
        <f t="shared" si="1010"/>
        <v>236.35157691560332</v>
      </c>
      <c r="BW115" s="13">
        <f t="shared" si="1010"/>
        <v>15.216603831852588</v>
      </c>
      <c r="BX115" s="13">
        <f t="shared" si="1010"/>
        <v>11.145684625933219</v>
      </c>
      <c r="BY115" s="13">
        <f t="shared" si="1010"/>
        <v>7.9687877210959179</v>
      </c>
      <c r="BZ115" s="13">
        <f t="shared" si="1010"/>
        <v>5.2270548261123579</v>
      </c>
      <c r="CA115" s="13">
        <f t="shared" si="1010"/>
        <v>6.4464092754300406</v>
      </c>
      <c r="CB115" s="13">
        <f t="shared" si="1010"/>
        <v>7.3615905473981318</v>
      </c>
      <c r="CC115" s="13">
        <f t="shared" si="1010"/>
        <v>9.7690536746490508</v>
      </c>
      <c r="CD115" s="13">
        <f t="shared" si="1010"/>
        <v>19.535999999999998</v>
      </c>
      <c r="CE115" s="13">
        <f t="shared" si="1010"/>
        <v>20.937499999999996</v>
      </c>
      <c r="CF115" s="13">
        <f t="shared" si="1010"/>
        <v>37.160445176188837</v>
      </c>
      <c r="CG115" s="13">
        <f t="shared" si="1010"/>
        <v>63.440258831759351</v>
      </c>
      <c r="CH115" s="13">
        <f t="shared" si="1010"/>
        <v>76.023070555272554</v>
      </c>
      <c r="CI115" s="13">
        <f t="shared" si="1010"/>
        <v>68.670959648388916</v>
      </c>
      <c r="CJ115" s="13">
        <f t="shared" si="1010"/>
        <v>30.040656725540376</v>
      </c>
      <c r="CK115" s="13">
        <f t="shared" si="1010"/>
        <v>19.078508990794901</v>
      </c>
      <c r="CL115" s="13">
        <f t="shared" si="1010"/>
        <v>9.6726696947599216</v>
      </c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E115" s="134"/>
      <c r="DF115" s="13">
        <v>18.477031971381098</v>
      </c>
    </row>
    <row r="116" spans="1:110" s="98" customFormat="1" x14ac:dyDescent="0.2">
      <c r="A116" s="98" t="s">
        <v>426</v>
      </c>
      <c r="AB116" s="99"/>
      <c r="AC116" s="99"/>
      <c r="AD116" s="99"/>
      <c r="AE116" s="99"/>
      <c r="AL116" s="175"/>
      <c r="AM116" s="175"/>
      <c r="AN116" s="175"/>
      <c r="AO116" s="175">
        <f t="shared" ref="AO116:CI116" si="1011">+CORREL(AL95:AO95,AL112:AO112)</f>
        <v>-0.99980271636536056</v>
      </c>
      <c r="AP116" s="175">
        <f t="shared" si="1011"/>
        <v>-0.99323653354335595</v>
      </c>
      <c r="AQ116" s="175">
        <f t="shared" si="1011"/>
        <v>-0.99133740040380991</v>
      </c>
      <c r="AR116" s="175">
        <f t="shared" si="1011"/>
        <v>-0.11743192939491179</v>
      </c>
      <c r="AS116" s="175">
        <f t="shared" si="1011"/>
        <v>-0.22937011264540039</v>
      </c>
      <c r="AT116" s="175">
        <f t="shared" si="1011"/>
        <v>-0.9849281099371916</v>
      </c>
      <c r="AU116" s="175">
        <f t="shared" si="1011"/>
        <v>-0.98503806622299916</v>
      </c>
      <c r="AV116" s="175">
        <f t="shared" si="1011"/>
        <v>-0.53956177642634173</v>
      </c>
      <c r="AW116" s="175">
        <f t="shared" si="1011"/>
        <v>0.95300687069002699</v>
      </c>
      <c r="AX116" s="175">
        <f t="shared" si="1011"/>
        <v>-0.40006843401069214</v>
      </c>
      <c r="AY116" s="175">
        <f t="shared" si="1011"/>
        <v>-0.94306166058177554</v>
      </c>
      <c r="AZ116" s="175">
        <f t="shared" si="1011"/>
        <v>-0.87918097193863709</v>
      </c>
      <c r="BA116" s="175">
        <f t="shared" si="1011"/>
        <v>-0.98877353614792052</v>
      </c>
      <c r="BB116" s="175">
        <f t="shared" si="1011"/>
        <v>-0.98978782008046362</v>
      </c>
      <c r="BC116" s="175">
        <f t="shared" si="1011"/>
        <v>-0.98129598435342935</v>
      </c>
      <c r="BD116" s="175">
        <f t="shared" si="1011"/>
        <v>-0.88769638026851738</v>
      </c>
      <c r="BE116" s="175">
        <f t="shared" si="1011"/>
        <v>-0.96224401209220289</v>
      </c>
      <c r="BF116" s="175">
        <f t="shared" si="1011"/>
        <v>-0.97988525056954734</v>
      </c>
      <c r="BG116" s="175">
        <f t="shared" si="1011"/>
        <v>-0.69724048385766457</v>
      </c>
      <c r="BH116" s="175">
        <f t="shared" si="1011"/>
        <v>-0.95789698338955409</v>
      </c>
      <c r="BI116" s="175">
        <f t="shared" si="1011"/>
        <v>-0.95050245461236049</v>
      </c>
      <c r="BJ116" s="175">
        <f t="shared" si="1011"/>
        <v>-0.82213743149274665</v>
      </c>
      <c r="BK116" s="175">
        <f t="shared" si="1011"/>
        <v>0.69886514596311156</v>
      </c>
      <c r="BL116" s="175">
        <f t="shared" si="1011"/>
        <v>0.78887687615391799</v>
      </c>
      <c r="BM116" s="175">
        <f t="shared" si="1011"/>
        <v>0.4790556565740407</v>
      </c>
      <c r="BN116" s="175">
        <f t="shared" si="1011"/>
        <v>0.28909350058089611</v>
      </c>
      <c r="BO116" s="175">
        <f t="shared" si="1011"/>
        <v>0.46456160962410481</v>
      </c>
      <c r="BP116" s="175">
        <f t="shared" si="1011"/>
        <v>0.93651746789013923</v>
      </c>
      <c r="BQ116" s="175">
        <f t="shared" si="1011"/>
        <v>-0.97484477199789932</v>
      </c>
      <c r="BR116" s="175">
        <f t="shared" si="1011"/>
        <v>0.99397618552644051</v>
      </c>
      <c r="BS116" s="175">
        <f t="shared" si="1011"/>
        <v>0.49315432122998465</v>
      </c>
      <c r="BT116" s="175">
        <f t="shared" si="1011"/>
        <v>0.35781297686556063</v>
      </c>
      <c r="BU116" s="175">
        <f t="shared" si="1011"/>
        <v>0.14520203724433398</v>
      </c>
      <c r="BV116" s="175">
        <f t="shared" si="1011"/>
        <v>0.35835330657832515</v>
      </c>
      <c r="BW116" s="175">
        <f t="shared" si="1011"/>
        <v>0.7948639314634508</v>
      </c>
      <c r="BX116" s="175">
        <f t="shared" si="1011"/>
        <v>-0.97874236850867413</v>
      </c>
      <c r="BY116" s="175">
        <f t="shared" si="1011"/>
        <v>-0.99180879528436927</v>
      </c>
      <c r="BZ116" s="175">
        <f t="shared" si="1011"/>
        <v>0.8067279077526347</v>
      </c>
      <c r="CA116" s="175">
        <f t="shared" si="1011"/>
        <v>0.28667623428545175</v>
      </c>
      <c r="CB116" s="175">
        <f t="shared" si="1011"/>
        <v>-0.13544390245263893</v>
      </c>
      <c r="CC116" s="175">
        <f t="shared" si="1011"/>
        <v>-0.90432275481960955</v>
      </c>
      <c r="CD116" s="175">
        <f t="shared" si="1011"/>
        <v>-0.90044691101292507</v>
      </c>
      <c r="CE116" s="175">
        <f t="shared" si="1011"/>
        <v>-0.99336196987355074</v>
      </c>
      <c r="CF116" s="175">
        <f t="shared" si="1011"/>
        <v>-0.87095617082841303</v>
      </c>
      <c r="CG116" s="175">
        <f t="shared" si="1011"/>
        <v>-0.10157443502347967</v>
      </c>
      <c r="CH116" s="175">
        <f t="shared" si="1011"/>
        <v>-0.86721146941859717</v>
      </c>
      <c r="CI116" s="175">
        <f t="shared" si="1011"/>
        <v>-0.88175580332105541</v>
      </c>
      <c r="CJ116" s="175">
        <f>+CORREL(CG95:CJ95,CG112:CJ112)</f>
        <v>-0.89629560194703661</v>
      </c>
      <c r="CK116" s="175">
        <f>+CORREL(CH95:CK95,CH112:CK112)</f>
        <v>-0.94119225051909716</v>
      </c>
      <c r="CL116" s="175">
        <f>+CORREL(CI95:CL95,CI112:CL112)</f>
        <v>-0.89637224093732715</v>
      </c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E116" s="137"/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62" customFormat="1" x14ac:dyDescent="0.2">
      <c r="A118" s="49" t="s">
        <v>505</v>
      </c>
      <c r="E118" s="162" t="e">
        <f t="shared" ref="E118:AE118" ca="1" si="1012">+E$146/E$91</f>
        <v>#DIV/0!</v>
      </c>
      <c r="F118" s="162" t="e">
        <f t="shared" ca="1" si="1012"/>
        <v>#DIV/0!</v>
      </c>
      <c r="G118" s="162" t="e">
        <f t="shared" ca="1" si="1012"/>
        <v>#DIV/0!</v>
      </c>
      <c r="H118" s="162" t="e">
        <f t="shared" ca="1" si="1012"/>
        <v>#DIV/0!</v>
      </c>
      <c r="I118" s="162" t="e">
        <f t="shared" ca="1" si="1012"/>
        <v>#DIV/0!</v>
      </c>
      <c r="J118" s="162" t="e">
        <f t="shared" ca="1" si="1012"/>
        <v>#DIV/0!</v>
      </c>
      <c r="K118" s="162" t="e">
        <f t="shared" ca="1" si="1012"/>
        <v>#DIV/0!</v>
      </c>
      <c r="L118" s="162" t="e">
        <f t="shared" ca="1" si="1012"/>
        <v>#DIV/0!</v>
      </c>
      <c r="M118" s="162" t="e">
        <f t="shared" ca="1" si="1012"/>
        <v>#DIV/0!</v>
      </c>
      <c r="N118" s="162" t="e">
        <f t="shared" ca="1" si="1012"/>
        <v>#DIV/0!</v>
      </c>
      <c r="O118" s="162" t="e">
        <f t="shared" ca="1" si="1012"/>
        <v>#DIV/0!</v>
      </c>
      <c r="P118" s="162" t="e">
        <f t="shared" ca="1" si="1012"/>
        <v>#DIV/0!</v>
      </c>
      <c r="Q118" s="162" t="e">
        <f t="shared" ca="1" si="1012"/>
        <v>#DIV/0!</v>
      </c>
      <c r="R118" s="162" t="e">
        <f t="shared" ca="1" si="1012"/>
        <v>#DIV/0!</v>
      </c>
      <c r="S118" s="162" t="e">
        <f t="shared" ca="1" si="1012"/>
        <v>#DIV/0!</v>
      </c>
      <c r="T118" s="162" t="e">
        <f t="shared" ca="1" si="1012"/>
        <v>#DIV/0!</v>
      </c>
      <c r="U118" s="162" t="e">
        <f t="shared" ca="1" si="1012"/>
        <v>#DIV/0!</v>
      </c>
      <c r="V118" s="162" t="e">
        <f t="shared" ca="1" si="1012"/>
        <v>#DIV/0!</v>
      </c>
      <c r="W118" s="162" t="e">
        <f t="shared" ca="1" si="1012"/>
        <v>#DIV/0!</v>
      </c>
      <c r="X118" s="162" t="e">
        <f t="shared" ca="1" si="1012"/>
        <v>#DIV/0!</v>
      </c>
      <c r="Y118" s="162" t="e">
        <f t="shared" ca="1" si="1012"/>
        <v>#DIV/0!</v>
      </c>
      <c r="Z118" s="162" t="e">
        <f t="shared" ca="1" si="1012"/>
        <v>#DIV/0!</v>
      </c>
      <c r="AA118" s="162" t="e">
        <f t="shared" ca="1" si="1012"/>
        <v>#DIV/0!</v>
      </c>
      <c r="AB118" s="21" t="e">
        <f t="shared" ca="1" si="1012"/>
        <v>#DIV/0!</v>
      </c>
      <c r="AC118" s="21" t="e">
        <f t="shared" ca="1" si="1012"/>
        <v>#DIV/0!</v>
      </c>
      <c r="AD118" s="21" t="e">
        <f t="shared" ca="1" si="1012"/>
        <v>#DIV/0!</v>
      </c>
      <c r="AE118" s="21" t="e">
        <f t="shared" ca="1" si="1012"/>
        <v>#DIV/0!</v>
      </c>
      <c r="AL118" s="162">
        <f t="shared" ref="AL118:BQ118" si="1013">+AL$146/AL$91</f>
        <v>102.13649932157395</v>
      </c>
      <c r="AM118" s="162">
        <f t="shared" si="1013"/>
        <v>106.82054274084128</v>
      </c>
      <c r="AN118" s="162">
        <f t="shared" si="1013"/>
        <v>149.94928086838533</v>
      </c>
      <c r="AO118" s="162">
        <f t="shared" si="1013"/>
        <v>162.98808683853457</v>
      </c>
      <c r="AP118" s="162">
        <f t="shared" si="1013"/>
        <v>178.02835820895521</v>
      </c>
      <c r="AQ118" s="162">
        <f t="shared" si="1013"/>
        <v>192.67750339213026</v>
      </c>
      <c r="AR118" s="162">
        <f t="shared" si="1013"/>
        <v>184.07359565807326</v>
      </c>
      <c r="AS118" s="162">
        <f t="shared" si="1013"/>
        <v>193.79061058344635</v>
      </c>
      <c r="AT118" s="162">
        <f t="shared" si="1013"/>
        <v>152.67820895522388</v>
      </c>
      <c r="AU118" s="162">
        <f t="shared" si="1013"/>
        <v>166.87367706919949</v>
      </c>
      <c r="AV118" s="162">
        <f t="shared" si="1013"/>
        <v>219.66151967435547</v>
      </c>
      <c r="AW118" s="162">
        <f t="shared" si="1013"/>
        <v>227.62366350067842</v>
      </c>
      <c r="AX118" s="162">
        <f t="shared" si="1013"/>
        <v>214.253487109905</v>
      </c>
      <c r="AY118" s="162">
        <f t="shared" si="1013"/>
        <v>220.32236092265939</v>
      </c>
      <c r="AZ118" s="162">
        <f t="shared" si="1013"/>
        <v>148.43611940298507</v>
      </c>
      <c r="BA118" s="162">
        <f t="shared" si="1013"/>
        <v>148.69058344640433</v>
      </c>
      <c r="BB118" s="162">
        <f t="shared" si="1013"/>
        <v>157.56279511533242</v>
      </c>
      <c r="BC118" s="162">
        <f t="shared" si="1013"/>
        <v>166.19850746268656</v>
      </c>
      <c r="BD118" s="162">
        <f t="shared" si="1013"/>
        <v>214.58521031207596</v>
      </c>
      <c r="BE118" s="162">
        <f t="shared" si="1013"/>
        <v>217.83793758480326</v>
      </c>
      <c r="BF118" s="162">
        <f t="shared" si="1013"/>
        <v>258.96312075983718</v>
      </c>
      <c r="BG118" s="162">
        <f t="shared" si="1013"/>
        <v>253.80065128900952</v>
      </c>
      <c r="BH118" s="162">
        <f t="shared" si="1013"/>
        <v>258.04409769335143</v>
      </c>
      <c r="BI118" s="162">
        <f t="shared" si="1013"/>
        <v>184.79432835820899</v>
      </c>
      <c r="BJ118" s="162">
        <f t="shared" si="1013"/>
        <v>163.30952510176391</v>
      </c>
      <c r="BK118" s="162">
        <f t="shared" si="1013"/>
        <v>153.27332428765266</v>
      </c>
      <c r="BL118" s="162">
        <f t="shared" si="1013"/>
        <v>141.802170963365</v>
      </c>
      <c r="BM118" s="162">
        <f t="shared" si="1013"/>
        <v>146.51940298507461</v>
      </c>
      <c r="BN118" s="162">
        <f t="shared" si="1013"/>
        <v>171.17647218453189</v>
      </c>
      <c r="BO118" s="162">
        <f t="shared" si="1013"/>
        <v>148.27826322930801</v>
      </c>
      <c r="BP118" s="162">
        <f t="shared" si="1013"/>
        <v>137.24613297150611</v>
      </c>
      <c r="BQ118" s="162">
        <f t="shared" si="1013"/>
        <v>145.13337856173675</v>
      </c>
      <c r="BR118" s="162">
        <f t="shared" ref="BR118:DB118" si="1014">+BR$146/BR$91</f>
        <v>149.92325644504749</v>
      </c>
      <c r="BS118" s="162">
        <f t="shared" si="1014"/>
        <v>137.84477611940298</v>
      </c>
      <c r="BT118" s="162">
        <f t="shared" si="1014"/>
        <v>121.23842605156038</v>
      </c>
      <c r="BU118" s="162">
        <f t="shared" si="1014"/>
        <v>117.12407055630939</v>
      </c>
      <c r="BV118" s="162">
        <f t="shared" si="1014"/>
        <v>120.92602442333785</v>
      </c>
      <c r="BW118" s="162">
        <f t="shared" si="1014"/>
        <v>107.33959294436904</v>
      </c>
      <c r="BX118" s="162">
        <f t="shared" si="1014"/>
        <v>71.030013568521028</v>
      </c>
      <c r="BY118" s="162">
        <f t="shared" si="1014"/>
        <v>79.056363636363685</v>
      </c>
      <c r="BZ118" s="162">
        <f t="shared" si="1014"/>
        <v>122.98993215739483</v>
      </c>
      <c r="CA118" s="162">
        <f t="shared" si="1014"/>
        <v>131.6819267299864</v>
      </c>
      <c r="CB118" s="162">
        <f t="shared" si="1014"/>
        <v>145.57093622795117</v>
      </c>
      <c r="CC118" s="162">
        <f t="shared" si="1014"/>
        <v>164.63470827679782</v>
      </c>
      <c r="CD118" s="162">
        <f t="shared" si="1014"/>
        <v>230.44233378561736</v>
      </c>
      <c r="CE118" s="162">
        <f t="shared" si="1014"/>
        <v>258.97421981004072</v>
      </c>
      <c r="CF118" s="162">
        <f t="shared" si="1014"/>
        <v>274.25237449118049</v>
      </c>
      <c r="CG118" s="162">
        <f t="shared" si="1014"/>
        <v>288.92265943012211</v>
      </c>
      <c r="CH118" s="162">
        <f t="shared" si="1014"/>
        <v>315.18046132971506</v>
      </c>
      <c r="CI118" s="162">
        <f t="shared" si="1014"/>
        <v>325.82903663500679</v>
      </c>
      <c r="CJ118" s="162">
        <f t="shared" si="1014"/>
        <v>300.53188602442333</v>
      </c>
      <c r="CK118" s="162">
        <f t="shared" si="1014"/>
        <v>291.07191316146537</v>
      </c>
      <c r="CL118" s="162">
        <f t="shared" si="1014"/>
        <v>304.1194029850746</v>
      </c>
      <c r="CM118" s="21">
        <f t="shared" si="1014"/>
        <v>315.0973046796243</v>
      </c>
      <c r="CN118" s="21">
        <f t="shared" si="1014"/>
        <v>317.98470600941067</v>
      </c>
      <c r="CO118" s="21">
        <f t="shared" si="1014"/>
        <v>327.48807038324787</v>
      </c>
      <c r="CP118" s="21">
        <f t="shared" si="1014"/>
        <v>344.85272816141622</v>
      </c>
      <c r="CQ118" s="21">
        <f t="shared" si="1014"/>
        <v>353.18242872419273</v>
      </c>
      <c r="CR118" s="21">
        <f t="shared" si="1014"/>
        <v>364.81375826059252</v>
      </c>
      <c r="CS118" s="21">
        <f t="shared" si="1014"/>
        <v>379.78276670726422</v>
      </c>
      <c r="CT118" s="21">
        <f t="shared" si="1014"/>
        <v>396.74275225259464</v>
      </c>
      <c r="CU118" s="21">
        <f t="shared" si="1014"/>
        <v>406.30681057545542</v>
      </c>
      <c r="CV118" s="21">
        <f t="shared" si="1014"/>
        <v>420.94364909648152</v>
      </c>
      <c r="CW118" s="21">
        <f t="shared" si="1014"/>
        <v>437.5900796833584</v>
      </c>
      <c r="CX118" s="21">
        <f t="shared" si="1014"/>
        <v>456.00679090452724</v>
      </c>
      <c r="CY118" s="21">
        <f t="shared" si="1014"/>
        <v>477.83377079383666</v>
      </c>
      <c r="CZ118" s="21">
        <f t="shared" si="1014"/>
        <v>508.19559080643762</v>
      </c>
      <c r="DA118" s="21">
        <f t="shared" si="1014"/>
        <v>545.97427037720865</v>
      </c>
      <c r="DB118" s="21">
        <f t="shared" si="1014"/>
        <v>592.12052747020221</v>
      </c>
      <c r="DE118" s="22"/>
      <c r="DF118" s="162">
        <v>304.44169267856017</v>
      </c>
    </row>
    <row r="119" spans="1:110" s="162" customFormat="1" x14ac:dyDescent="0.2">
      <c r="A119" s="49" t="s">
        <v>501</v>
      </c>
      <c r="AB119" s="21"/>
      <c r="AC119" s="21"/>
      <c r="AD119" s="21"/>
      <c r="AE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E119" s="22"/>
    </row>
    <row r="120" spans="1:110" s="162" customFormat="1" x14ac:dyDescent="0.2">
      <c r="A120" s="49" t="s">
        <v>502</v>
      </c>
      <c r="E120" s="162" t="e">
        <f t="shared" ref="E120:AE122" ca="1" si="1015">+E103/E$118</f>
        <v>#DIV/0!</v>
      </c>
      <c r="F120" s="162" t="e">
        <f t="shared" ca="1" si="1015"/>
        <v>#DIV/0!</v>
      </c>
      <c r="G120" s="162" t="e">
        <f t="shared" ca="1" si="1015"/>
        <v>#DIV/0!</v>
      </c>
      <c r="H120" s="162" t="e">
        <f t="shared" ca="1" si="1015"/>
        <v>#DIV/0!</v>
      </c>
      <c r="I120" s="162" t="e">
        <f t="shared" ca="1" si="1015"/>
        <v>#DIV/0!</v>
      </c>
      <c r="J120" s="162" t="e">
        <f t="shared" ca="1" si="1015"/>
        <v>#DIV/0!</v>
      </c>
      <c r="K120" s="162" t="e">
        <f t="shared" ca="1" si="1015"/>
        <v>#DIV/0!</v>
      </c>
      <c r="L120" s="162" t="e">
        <f t="shared" ca="1" si="1015"/>
        <v>#DIV/0!</v>
      </c>
      <c r="M120" s="162" t="e">
        <f t="shared" ca="1" si="1015"/>
        <v>#DIV/0!</v>
      </c>
      <c r="N120" s="162" t="e">
        <f t="shared" ca="1" si="1015"/>
        <v>#DIV/0!</v>
      </c>
      <c r="O120" s="162" t="e">
        <f t="shared" ca="1" si="1015"/>
        <v>#DIV/0!</v>
      </c>
      <c r="P120" s="162" t="e">
        <f t="shared" ca="1" si="1015"/>
        <v>#DIV/0!</v>
      </c>
      <c r="Q120" s="162" t="e">
        <f t="shared" ca="1" si="1015"/>
        <v>#DIV/0!</v>
      </c>
      <c r="R120" s="162" t="e">
        <f t="shared" ca="1" si="1015"/>
        <v>#DIV/0!</v>
      </c>
      <c r="S120" s="162" t="e">
        <f t="shared" ca="1" si="1015"/>
        <v>#DIV/0!</v>
      </c>
      <c r="T120" s="162" t="e">
        <f t="shared" ca="1" si="1015"/>
        <v>#DIV/0!</v>
      </c>
      <c r="U120" s="162" t="e">
        <f t="shared" ca="1" si="1015"/>
        <v>#DIV/0!</v>
      </c>
      <c r="V120" s="162" t="e">
        <f t="shared" ca="1" si="1015"/>
        <v>#DIV/0!</v>
      </c>
      <c r="W120" s="162" t="e">
        <f t="shared" ca="1" si="1015"/>
        <v>#DIV/0!</v>
      </c>
      <c r="X120" s="162" t="e">
        <f t="shared" ca="1" si="1015"/>
        <v>#DIV/0!</v>
      </c>
      <c r="Y120" s="162" t="e">
        <f t="shared" ca="1" si="1015"/>
        <v>#DIV/0!</v>
      </c>
      <c r="Z120" s="162" t="e">
        <f t="shared" ca="1" si="1015"/>
        <v>#DIV/0!</v>
      </c>
      <c r="AA120" s="162" t="e">
        <f t="shared" ref="AA120" ca="1" si="1016">+AA103/AA$118</f>
        <v>#DIV/0!</v>
      </c>
      <c r="AB120" s="21" t="e">
        <f t="shared" ca="1" si="1015"/>
        <v>#DIV/0!</v>
      </c>
      <c r="AC120" s="21" t="e">
        <f t="shared" ca="1" si="1015"/>
        <v>#DIV/0!</v>
      </c>
      <c r="AD120" s="21" t="e">
        <f t="shared" ca="1" si="1015"/>
        <v>#DIV/0!</v>
      </c>
      <c r="AE120" s="21" t="e">
        <f t="shared" ca="1" si="1015"/>
        <v>#DIV/0!</v>
      </c>
      <c r="AL120" s="162">
        <f t="shared" ref="AL120:CI122" si="1017">+AL103/AL$118</f>
        <v>2.6087549381664861</v>
      </c>
      <c r="AM120" s="162">
        <f t="shared" si="1017"/>
        <v>2.6068999999526201</v>
      </c>
      <c r="AN120" s="162">
        <f t="shared" si="1017"/>
        <v>2.1929523498936332</v>
      </c>
      <c r="AO120" s="162">
        <f t="shared" si="1017"/>
        <v>2.2849234353222583</v>
      </c>
      <c r="AP120" s="162">
        <f t="shared" si="1017"/>
        <v>2.2138772326054359</v>
      </c>
      <c r="AQ120" s="162">
        <f t="shared" si="1017"/>
        <v>2.2139880854376046</v>
      </c>
      <c r="AR120" s="162">
        <f t="shared" si="1017"/>
        <v>2.7023306231228519</v>
      </c>
      <c r="AS120" s="162">
        <f t="shared" si="1017"/>
        <v>2.5328787198692506</v>
      </c>
      <c r="AT120" s="162">
        <f t="shared" si="1017"/>
        <v>3.5638880141353906</v>
      </c>
      <c r="AU120" s="162">
        <f t="shared" si="1017"/>
        <v>2.6040655880064296</v>
      </c>
      <c r="AV120" s="162">
        <f t="shared" si="1017"/>
        <v>1.3586813040465491</v>
      </c>
      <c r="AW120" s="162">
        <f t="shared" si="1017"/>
        <v>1.7188458967001641</v>
      </c>
      <c r="AX120" s="162">
        <f t="shared" si="1017"/>
        <v>1.8030044934663809</v>
      </c>
      <c r="AY120" s="162">
        <f t="shared" si="1017"/>
        <v>2.0844457098079676</v>
      </c>
      <c r="AZ120" s="162">
        <f t="shared" si="1017"/>
        <v>3.6025598227087987</v>
      </c>
      <c r="BA120" s="162">
        <f t="shared" si="1017"/>
        <v>3.1700057197630045</v>
      </c>
      <c r="BB120" s="162">
        <f t="shared" si="1017"/>
        <v>2.9572336518842222</v>
      </c>
      <c r="BC120" s="162">
        <f t="shared" si="1017"/>
        <v>2.6023097716271679</v>
      </c>
      <c r="BD120" s="162">
        <f t="shared" si="1017"/>
        <v>1.869886556563956</v>
      </c>
      <c r="BE120" s="162">
        <f t="shared" si="1017"/>
        <v>1.9794531879100989</v>
      </c>
      <c r="BF120" s="162">
        <f t="shared" si="1017"/>
        <v>1.2644657626893432</v>
      </c>
      <c r="BG120" s="162">
        <f t="shared" si="1017"/>
        <v>1.0610689871451155</v>
      </c>
      <c r="BH120" s="162">
        <f t="shared" si="1017"/>
        <v>0.86593726420178929</v>
      </c>
      <c r="BI120" s="162">
        <f t="shared" si="1017"/>
        <v>0.93401134944698483</v>
      </c>
      <c r="BJ120" s="162">
        <f t="shared" si="1017"/>
        <v>1.0672984315604834</v>
      </c>
      <c r="BK120" s="162">
        <f t="shared" si="1017"/>
        <v>1.060849960393915</v>
      </c>
      <c r="BL120" s="162">
        <f t="shared" si="1017"/>
        <v>0.82826658577987178</v>
      </c>
      <c r="BM120" s="162">
        <f t="shared" si="1017"/>
        <v>1.263313910846712</v>
      </c>
      <c r="BN120" s="162">
        <f t="shared" si="1017"/>
        <v>0.41506872465163658</v>
      </c>
      <c r="BO120" s="162">
        <f t="shared" si="1017"/>
        <v>0.66260554892027057</v>
      </c>
      <c r="BP120" s="162">
        <f t="shared" si="1017"/>
        <v>0.9712477657033487</v>
      </c>
      <c r="BQ120" s="162">
        <f t="shared" si="1017"/>
        <v>1.2657322651788043</v>
      </c>
      <c r="BR120" s="162">
        <f t="shared" si="1017"/>
        <v>2.0133634177739421</v>
      </c>
      <c r="BS120" s="162">
        <f t="shared" si="1017"/>
        <v>2.4632779678634851</v>
      </c>
      <c r="BT120" s="162">
        <f t="shared" si="1017"/>
        <v>2.7483035771043118</v>
      </c>
      <c r="BU120" s="162">
        <f t="shared" si="1017"/>
        <v>4.1182824137597063</v>
      </c>
      <c r="BV120" s="162">
        <f t="shared" si="1017"/>
        <v>3.5848362837299863</v>
      </c>
      <c r="BW120" s="162">
        <f t="shared" si="1017"/>
        <v>3.8354906023667521</v>
      </c>
      <c r="BX120" s="162">
        <f t="shared" si="1017"/>
        <v>5.6968875503542371</v>
      </c>
      <c r="BY120" s="162">
        <f t="shared" si="1017"/>
        <v>4.9091557231894365</v>
      </c>
      <c r="BZ120" s="162">
        <f t="shared" si="1017"/>
        <v>3.4197921132417766</v>
      </c>
      <c r="CA120" s="162">
        <f t="shared" si="1017"/>
        <v>4.5222606836629291</v>
      </c>
      <c r="CB120" s="162">
        <f t="shared" si="1017"/>
        <v>4.330191289097213</v>
      </c>
      <c r="CC120" s="162">
        <f t="shared" si="1017"/>
        <v>4.7423171466817129</v>
      </c>
      <c r="CD120" s="162">
        <f t="shared" si="1017"/>
        <v>4.3091040768741609</v>
      </c>
      <c r="CE120" s="162">
        <f t="shared" si="1017"/>
        <v>3.8231604702825046</v>
      </c>
      <c r="CF120" s="162">
        <f t="shared" si="1017"/>
        <v>3.5540257465714116</v>
      </c>
      <c r="CG120" s="162">
        <f t="shared" si="1017"/>
        <v>2.5636618514483227</v>
      </c>
      <c r="CH120" s="162">
        <f t="shared" si="1017"/>
        <v>2.1386160714285714</v>
      </c>
      <c r="CI120" s="162">
        <f t="shared" si="1017"/>
        <v>2.1116902505247026</v>
      </c>
      <c r="CJ120" s="162">
        <f>+CJ103/CJ$118</f>
        <v>2.264152429884601</v>
      </c>
      <c r="CK120" s="162">
        <f>+CK103/CK$118</f>
        <v>1.2625745851202685</v>
      </c>
      <c r="CL120" s="162">
        <f>+CL103/CL$118</f>
        <v>0.9741239693757362</v>
      </c>
      <c r="CM120" s="21">
        <f t="shared" ref="CM120:DB120" si="1018">+CM103/CM$118</f>
        <v>1.2218447897910436</v>
      </c>
      <c r="CN120" s="21">
        <f t="shared" si="1018"/>
        <v>1.2107500540878404</v>
      </c>
      <c r="CO120" s="21">
        <f t="shared" si="1018"/>
        <v>1.1756153424136884</v>
      </c>
      <c r="CP120" s="21">
        <f t="shared" si="1018"/>
        <v>1.116418600057564</v>
      </c>
      <c r="CQ120" s="21">
        <f t="shared" si="1018"/>
        <v>1.0900882056639749</v>
      </c>
      <c r="CR120" s="21">
        <f t="shared" si="1018"/>
        <v>1.0553330056291026</v>
      </c>
      <c r="CS120" s="21">
        <f t="shared" si="1018"/>
        <v>1.0137374145171711</v>
      </c>
      <c r="CT120" s="21">
        <f t="shared" si="1018"/>
        <v>0.97040210013687067</v>
      </c>
      <c r="CU120" s="21">
        <f t="shared" si="1018"/>
        <v>0.94755979958770953</v>
      </c>
      <c r="CV120" s="21">
        <f t="shared" si="1018"/>
        <v>0.91461173206049928</v>
      </c>
      <c r="CW120" s="21">
        <f t="shared" si="1018"/>
        <v>0.8798188484496432</v>
      </c>
      <c r="CX120" s="21">
        <f t="shared" si="1018"/>
        <v>0.84428567222939954</v>
      </c>
      <c r="CY120" s="21">
        <f t="shared" si="1018"/>
        <v>0.80571952744233688</v>
      </c>
      <c r="CZ120" s="21">
        <f t="shared" si="1018"/>
        <v>0.75758233043513246</v>
      </c>
      <c r="DA120" s="21">
        <f t="shared" si="1018"/>
        <v>0.7051614350507891</v>
      </c>
      <c r="DB120" s="21">
        <f t="shared" si="1018"/>
        <v>0.65020546010267255</v>
      </c>
      <c r="DE120" s="22"/>
      <c r="DF120" s="162">
        <v>1.0313961837399577</v>
      </c>
    </row>
    <row r="121" spans="1:110" s="162" customFormat="1" x14ac:dyDescent="0.2">
      <c r="A121" s="49" t="s">
        <v>503</v>
      </c>
      <c r="E121" s="162" t="e">
        <f t="shared" ca="1" si="1015"/>
        <v>#DIV/0!</v>
      </c>
      <c r="F121" s="162" t="e">
        <f t="shared" ca="1" si="1015"/>
        <v>#DIV/0!</v>
      </c>
      <c r="G121" s="162" t="e">
        <f t="shared" ca="1" si="1015"/>
        <v>#DIV/0!</v>
      </c>
      <c r="H121" s="162" t="e">
        <f t="shared" ca="1" si="1015"/>
        <v>#DIV/0!</v>
      </c>
      <c r="I121" s="162" t="e">
        <f t="shared" ca="1" si="1015"/>
        <v>#DIV/0!</v>
      </c>
      <c r="J121" s="162" t="e">
        <f t="shared" ca="1" si="1015"/>
        <v>#DIV/0!</v>
      </c>
      <c r="K121" s="162" t="e">
        <f t="shared" ca="1" si="1015"/>
        <v>#DIV/0!</v>
      </c>
      <c r="L121" s="162" t="e">
        <f t="shared" ca="1" si="1015"/>
        <v>#DIV/0!</v>
      </c>
      <c r="M121" s="162" t="e">
        <f t="shared" ca="1" si="1015"/>
        <v>#DIV/0!</v>
      </c>
      <c r="N121" s="162" t="e">
        <f t="shared" ca="1" si="1015"/>
        <v>#DIV/0!</v>
      </c>
      <c r="O121" s="162" t="e">
        <f t="shared" ca="1" si="1015"/>
        <v>#DIV/0!</v>
      </c>
      <c r="P121" s="162" t="e">
        <f t="shared" ca="1" si="1015"/>
        <v>#DIV/0!</v>
      </c>
      <c r="Q121" s="162" t="e">
        <f t="shared" ca="1" si="1015"/>
        <v>#DIV/0!</v>
      </c>
      <c r="R121" s="162" t="e">
        <f t="shared" ca="1" si="1015"/>
        <v>#DIV/0!</v>
      </c>
      <c r="S121" s="162" t="e">
        <f t="shared" ca="1" si="1015"/>
        <v>#DIV/0!</v>
      </c>
      <c r="T121" s="162" t="e">
        <f t="shared" ca="1" si="1015"/>
        <v>#DIV/0!</v>
      </c>
      <c r="U121" s="162" t="e">
        <f t="shared" ca="1" si="1015"/>
        <v>#DIV/0!</v>
      </c>
      <c r="V121" s="162" t="e">
        <f t="shared" ca="1" si="1015"/>
        <v>#DIV/0!</v>
      </c>
      <c r="W121" s="162" t="e">
        <f t="shared" ca="1" si="1015"/>
        <v>#DIV/0!</v>
      </c>
      <c r="X121" s="162" t="e">
        <f t="shared" ca="1" si="1015"/>
        <v>#DIV/0!</v>
      </c>
      <c r="Y121" s="162" t="e">
        <f t="shared" ca="1" si="1015"/>
        <v>#DIV/0!</v>
      </c>
      <c r="Z121" s="162" t="e">
        <f t="shared" ca="1" si="1015"/>
        <v>#DIV/0!</v>
      </c>
      <c r="AA121" s="162" t="e">
        <f t="shared" ref="AA121" ca="1" si="1019">+AA104/AA$118</f>
        <v>#DIV/0!</v>
      </c>
      <c r="AB121" s="21" t="e">
        <f t="shared" ca="1" si="1015"/>
        <v>#DIV/0!</v>
      </c>
      <c r="AC121" s="21" t="e">
        <f t="shared" ca="1" si="1015"/>
        <v>#DIV/0!</v>
      </c>
      <c r="AD121" s="21" t="e">
        <f t="shared" ca="1" si="1015"/>
        <v>#DIV/0!</v>
      </c>
      <c r="AE121" s="21" t="e">
        <f t="shared" ca="1" si="1015"/>
        <v>#DIV/0!</v>
      </c>
      <c r="AL121" s="162">
        <f t="shared" si="1017"/>
        <v>3.2650607200483299</v>
      </c>
      <c r="AM121" s="162">
        <f t="shared" si="1017"/>
        <v>2.9593339846681945</v>
      </c>
      <c r="AN121" s="162">
        <f t="shared" si="1017"/>
        <v>2.3417445132458283</v>
      </c>
      <c r="AO121" s="162">
        <f t="shared" si="1017"/>
        <v>2.4585387654237887</v>
      </c>
      <c r="AP121" s="162">
        <f t="shared" si="1017"/>
        <v>2.3358669533426997</v>
      </c>
      <c r="AQ121" s="162">
        <f t="shared" si="1017"/>
        <v>2.3837023524530583</v>
      </c>
      <c r="AR121" s="162">
        <f t="shared" si="1017"/>
        <v>2.9267409732280343</v>
      </c>
      <c r="AS121" s="162">
        <f t="shared" si="1017"/>
        <v>2.8121539990001687</v>
      </c>
      <c r="AT121" s="162">
        <f t="shared" si="1017"/>
        <v>3.9663199546350807</v>
      </c>
      <c r="AU121" s="162">
        <f t="shared" si="1017"/>
        <v>3.4346339702356117</v>
      </c>
      <c r="AV121" s="162">
        <f t="shared" si="1017"/>
        <v>2.0367700299226872</v>
      </c>
      <c r="AW121" s="162">
        <f t="shared" si="1017"/>
        <v>1.8974301413030052</v>
      </c>
      <c r="AX121" s="162">
        <f t="shared" si="1017"/>
        <v>1.8804828123676023</v>
      </c>
      <c r="AY121" s="162">
        <f t="shared" si="1017"/>
        <v>2.222198409410955</v>
      </c>
      <c r="AZ121" s="162">
        <f t="shared" si="1017"/>
        <v>4.0327111919092795</v>
      </c>
      <c r="BA121" s="162">
        <f t="shared" si="1017"/>
        <v>3.8405256524252964</v>
      </c>
      <c r="BB121" s="162">
        <f t="shared" si="1017"/>
        <v>3.5097117920205494</v>
      </c>
      <c r="BC121" s="162">
        <f t="shared" si="1017"/>
        <v>2.930230887358221</v>
      </c>
      <c r="BD121" s="162">
        <f t="shared" si="1017"/>
        <v>2.1809517968147825</v>
      </c>
      <c r="BE121" s="162">
        <f t="shared" si="1017"/>
        <v>2.1435660159893803</v>
      </c>
      <c r="BF121" s="162">
        <f t="shared" si="1017"/>
        <v>1.7127921485443829</v>
      </c>
      <c r="BG121" s="162">
        <f t="shared" si="1017"/>
        <v>1.4672933190228037</v>
      </c>
      <c r="BH121" s="162">
        <f t="shared" si="1017"/>
        <v>1.092836466793039</v>
      </c>
      <c r="BI121" s="162">
        <f t="shared" si="1017"/>
        <v>1.2595083521656183</v>
      </c>
      <c r="BJ121" s="162">
        <f t="shared" si="1017"/>
        <v>1.2142586286772452</v>
      </c>
      <c r="BK121" s="162">
        <f t="shared" si="1017"/>
        <v>1.5612631950938736</v>
      </c>
      <c r="BL121" s="162">
        <f t="shared" si="1017"/>
        <v>1.2157782834265636</v>
      </c>
      <c r="BM121" s="162">
        <f t="shared" si="1017"/>
        <v>1.2824240078233236</v>
      </c>
      <c r="BN121" s="162">
        <f t="shared" si="1017"/>
        <v>1.1789003326488428</v>
      </c>
      <c r="BO121" s="162">
        <f t="shared" si="1017"/>
        <v>0.80288234706318784</v>
      </c>
      <c r="BP121" s="162">
        <f t="shared" si="1017"/>
        <v>1.1304507940650754</v>
      </c>
      <c r="BQ121" s="162">
        <f t="shared" si="1017"/>
        <v>1.3005278445971657</v>
      </c>
      <c r="BR121" s="162">
        <f t="shared" si="1017"/>
        <v>2.3812182877101122</v>
      </c>
      <c r="BS121" s="162">
        <f t="shared" si="1017"/>
        <v>2.6163486941833773</v>
      </c>
      <c r="BT121" s="162">
        <f t="shared" si="1017"/>
        <v>2.9536840064857568</v>
      </c>
      <c r="BU121" s="162">
        <f t="shared" si="1017"/>
        <v>4.5806126567473466</v>
      </c>
      <c r="BV121" s="162">
        <f t="shared" si="1017"/>
        <v>4.3692001165138139</v>
      </c>
      <c r="BW121" s="162">
        <f t="shared" si="1017"/>
        <v>4.3101523613917365</v>
      </c>
      <c r="BX121" s="162">
        <f t="shared" si="1017"/>
        <v>6.961845776968171</v>
      </c>
      <c r="BY121" s="162">
        <f t="shared" si="1017"/>
        <v>5.6086566546307548</v>
      </c>
      <c r="BZ121" s="162">
        <f t="shared" si="1017"/>
        <v>3.7507135088883299</v>
      </c>
      <c r="CA121" s="162">
        <f t="shared" si="1017"/>
        <v>4.5488398816357591</v>
      </c>
      <c r="CB121" s="162">
        <f t="shared" si="1017"/>
        <v>4.5702804229973433</v>
      </c>
      <c r="CC121" s="162">
        <f t="shared" si="1017"/>
        <v>4.8750352122020404</v>
      </c>
      <c r="CD121" s="162">
        <f t="shared" si="1017"/>
        <v>4.624150356814809</v>
      </c>
      <c r="CE121" s="162">
        <f t="shared" si="1017"/>
        <v>4.0544576242769717</v>
      </c>
      <c r="CF121" s="162">
        <f t="shared" si="1017"/>
        <v>4.299142358156379</v>
      </c>
      <c r="CG121" s="162">
        <f t="shared" si="1017"/>
        <v>3.4071401735732803</v>
      </c>
      <c r="CH121" s="162">
        <f t="shared" si="1017"/>
        <v>2.5697976219176195</v>
      </c>
      <c r="CI121" s="162">
        <f t="shared" si="1017"/>
        <v>2.2827922510577339</v>
      </c>
      <c r="CJ121" s="162">
        <f t="shared" ref="CJ121:CL122" si="1020">+CJ104/CJ$118</f>
        <v>2.4123896122659056</v>
      </c>
      <c r="CK121" s="162">
        <f t="shared" ref="CK121" si="1021">+CK104/CK$118</f>
        <v>2.5407810460563121</v>
      </c>
      <c r="CL121" s="162">
        <f t="shared" si="1020"/>
        <v>1.2955437769925404</v>
      </c>
      <c r="CM121" s="94">
        <f t="shared" ref="CM121:DB121" si="1022">+CL121</f>
        <v>1.2955437769925404</v>
      </c>
      <c r="CN121" s="94">
        <f t="shared" si="1022"/>
        <v>1.2955437769925404</v>
      </c>
      <c r="CO121" s="94">
        <f t="shared" si="1022"/>
        <v>1.2955437769925404</v>
      </c>
      <c r="CP121" s="94">
        <f t="shared" si="1022"/>
        <v>1.2955437769925404</v>
      </c>
      <c r="CQ121" s="94">
        <f t="shared" si="1022"/>
        <v>1.2955437769925404</v>
      </c>
      <c r="CR121" s="94">
        <f t="shared" si="1022"/>
        <v>1.2955437769925404</v>
      </c>
      <c r="CS121" s="94">
        <f t="shared" si="1022"/>
        <v>1.2955437769925404</v>
      </c>
      <c r="CT121" s="94">
        <f t="shared" si="1022"/>
        <v>1.2955437769925404</v>
      </c>
      <c r="CU121" s="94">
        <f t="shared" si="1022"/>
        <v>1.2955437769925404</v>
      </c>
      <c r="CV121" s="94">
        <f t="shared" si="1022"/>
        <v>1.2955437769925404</v>
      </c>
      <c r="CW121" s="94">
        <f t="shared" si="1022"/>
        <v>1.2955437769925404</v>
      </c>
      <c r="CX121" s="94">
        <f t="shared" si="1022"/>
        <v>1.2955437769925404</v>
      </c>
      <c r="CY121" s="94">
        <f t="shared" si="1022"/>
        <v>1.2955437769925404</v>
      </c>
      <c r="CZ121" s="94">
        <f t="shared" si="1022"/>
        <v>1.2955437769925404</v>
      </c>
      <c r="DA121" s="94">
        <f t="shared" si="1022"/>
        <v>1.2955437769925404</v>
      </c>
      <c r="DB121" s="94">
        <f t="shared" si="1022"/>
        <v>1.2955437769925404</v>
      </c>
      <c r="DC121" s="94"/>
      <c r="DE121" s="22"/>
      <c r="DF121" s="162">
        <v>2.5407810460563121</v>
      </c>
    </row>
    <row r="122" spans="1:110" s="162" customFormat="1" x14ac:dyDescent="0.2">
      <c r="A122" s="49" t="s">
        <v>504</v>
      </c>
      <c r="E122" s="162" t="e">
        <f t="shared" ca="1" si="1015"/>
        <v>#DIV/0!</v>
      </c>
      <c r="F122" s="162" t="e">
        <f t="shared" ca="1" si="1015"/>
        <v>#DIV/0!</v>
      </c>
      <c r="G122" s="162" t="e">
        <f t="shared" ca="1" si="1015"/>
        <v>#DIV/0!</v>
      </c>
      <c r="H122" s="162" t="e">
        <f t="shared" ca="1" si="1015"/>
        <v>#DIV/0!</v>
      </c>
      <c r="I122" s="162" t="e">
        <f t="shared" ca="1" si="1015"/>
        <v>#DIV/0!</v>
      </c>
      <c r="J122" s="162" t="e">
        <f t="shared" ca="1" si="1015"/>
        <v>#DIV/0!</v>
      </c>
      <c r="K122" s="162" t="e">
        <f t="shared" ca="1" si="1015"/>
        <v>#DIV/0!</v>
      </c>
      <c r="L122" s="162" t="e">
        <f t="shared" ca="1" si="1015"/>
        <v>#DIV/0!</v>
      </c>
      <c r="M122" s="162" t="e">
        <f t="shared" ca="1" si="1015"/>
        <v>#DIV/0!</v>
      </c>
      <c r="N122" s="162" t="e">
        <f t="shared" ca="1" si="1015"/>
        <v>#DIV/0!</v>
      </c>
      <c r="O122" s="162" t="e">
        <f t="shared" ca="1" si="1015"/>
        <v>#DIV/0!</v>
      </c>
      <c r="P122" s="162" t="e">
        <f t="shared" ca="1" si="1015"/>
        <v>#DIV/0!</v>
      </c>
      <c r="Q122" s="162" t="e">
        <f t="shared" ca="1" si="1015"/>
        <v>#DIV/0!</v>
      </c>
      <c r="R122" s="162" t="e">
        <f t="shared" ca="1" si="1015"/>
        <v>#DIV/0!</v>
      </c>
      <c r="S122" s="162" t="e">
        <f t="shared" ca="1" si="1015"/>
        <v>#DIV/0!</v>
      </c>
      <c r="T122" s="162" t="e">
        <f t="shared" ca="1" si="1015"/>
        <v>#DIV/0!</v>
      </c>
      <c r="U122" s="162" t="e">
        <f t="shared" ca="1" si="1015"/>
        <v>#DIV/0!</v>
      </c>
      <c r="V122" s="162" t="e">
        <f t="shared" ca="1" si="1015"/>
        <v>#DIV/0!</v>
      </c>
      <c r="W122" s="162" t="e">
        <f t="shared" ca="1" si="1015"/>
        <v>#DIV/0!</v>
      </c>
      <c r="X122" s="162" t="e">
        <f t="shared" ca="1" si="1015"/>
        <v>#DIV/0!</v>
      </c>
      <c r="Y122" s="162" t="e">
        <f t="shared" ca="1" si="1015"/>
        <v>#DIV/0!</v>
      </c>
      <c r="Z122" s="162" t="e">
        <f t="shared" ca="1" si="1015"/>
        <v>#DIV/0!</v>
      </c>
      <c r="AA122" s="162" t="e">
        <f t="shared" ref="AA122" ca="1" si="1023">+AA105/AA$118</f>
        <v>#DIV/0!</v>
      </c>
      <c r="AB122" s="21" t="e">
        <f t="shared" ca="1" si="1015"/>
        <v>#DIV/0!</v>
      </c>
      <c r="AC122" s="21" t="e">
        <f t="shared" ca="1" si="1015"/>
        <v>#DIV/0!</v>
      </c>
      <c r="AD122" s="21" t="e">
        <f t="shared" ca="1" si="1015"/>
        <v>#DIV/0!</v>
      </c>
      <c r="AE122" s="21" t="e">
        <f t="shared" ca="1" si="1015"/>
        <v>#DIV/0!</v>
      </c>
      <c r="AL122" s="162">
        <f t="shared" si="1017"/>
        <v>2.568553181785536</v>
      </c>
      <c r="AM122" s="162">
        <f t="shared" si="1017"/>
        <v>2.3350488185754332</v>
      </c>
      <c r="AN122" s="162">
        <f t="shared" si="1017"/>
        <v>1.7980427722160857</v>
      </c>
      <c r="AO122" s="162">
        <f t="shared" si="1017"/>
        <v>2.0047714253856928</v>
      </c>
      <c r="AP122" s="162">
        <f t="shared" si="1017"/>
        <v>1.83984952392125</v>
      </c>
      <c r="AQ122" s="162">
        <f t="shared" si="1017"/>
        <v>2.052489940274639</v>
      </c>
      <c r="AR122" s="162">
        <f t="shared" si="1017"/>
        <v>2.3139797777312539</v>
      </c>
      <c r="AS122" s="162">
        <f t="shared" si="1017"/>
        <v>2.3901777317210033</v>
      </c>
      <c r="AT122" s="162">
        <f t="shared" si="1017"/>
        <v>3.171500671184396</v>
      </c>
      <c r="AU122" s="162">
        <f t="shared" si="1017"/>
        <v>2.5048887718022956</v>
      </c>
      <c r="AV122" s="162">
        <f t="shared" si="1017"/>
        <v>1.2708188508111715</v>
      </c>
      <c r="AW122" s="162">
        <f t="shared" si="1017"/>
        <v>1.2817208699355216</v>
      </c>
      <c r="AX122" s="162">
        <f t="shared" si="1017"/>
        <v>1.2415200498629493</v>
      </c>
      <c r="AY122" s="162">
        <f t="shared" si="1017"/>
        <v>1.6720953717871645</v>
      </c>
      <c r="AZ122" s="162">
        <f t="shared" si="1017"/>
        <v>3.0585547629916685</v>
      </c>
      <c r="BA122" s="162">
        <f t="shared" si="1017"/>
        <v>2.8851860693292219</v>
      </c>
      <c r="BB122" s="162">
        <f t="shared" si="1017"/>
        <v>2.7608040316979006</v>
      </c>
      <c r="BC122" s="162">
        <f t="shared" si="1017"/>
        <v>2.5096494930536224</v>
      </c>
      <c r="BD122" s="162">
        <f t="shared" si="1017"/>
        <v>1.6681019138244686</v>
      </c>
      <c r="BE122" s="162">
        <f t="shared" si="1017"/>
        <v>1.789174118710485</v>
      </c>
      <c r="BF122" s="162">
        <f t="shared" si="1017"/>
        <v>1.2530741792416915</v>
      </c>
      <c r="BG122" s="162">
        <f t="shared" si="1017"/>
        <v>1.0342763057021642</v>
      </c>
      <c r="BH122" s="162">
        <f t="shared" si="1017"/>
        <v>0.85121109904642223</v>
      </c>
      <c r="BI122" s="162">
        <f t="shared" si="1017"/>
        <v>0.83714690474767406</v>
      </c>
      <c r="BJ122" s="162">
        <f t="shared" si="1017"/>
        <v>0.86890216545285481</v>
      </c>
      <c r="BK122" s="162">
        <f t="shared" si="1017"/>
        <v>0.99234488915076546</v>
      </c>
      <c r="BL122" s="162">
        <f t="shared" si="1017"/>
        <v>0.74752029027387323</v>
      </c>
      <c r="BM122" s="162">
        <f t="shared" si="1017"/>
        <v>0.76440387906446106</v>
      </c>
      <c r="BN122" s="162">
        <f t="shared" si="1017"/>
        <v>0.37154638828774228</v>
      </c>
      <c r="BO122" s="162">
        <f t="shared" si="1017"/>
        <v>0.43701617882985777</v>
      </c>
      <c r="BP122" s="162">
        <f t="shared" si="1017"/>
        <v>0.7155028551543049</v>
      </c>
      <c r="BQ122" s="162">
        <f t="shared" si="1017"/>
        <v>0.86816693202247885</v>
      </c>
      <c r="BR122" s="162">
        <f t="shared" si="1017"/>
        <v>1.2309631232406197</v>
      </c>
      <c r="BS122" s="162">
        <f t="shared" si="1017"/>
        <v>2.0352602971111788</v>
      </c>
      <c r="BT122" s="162">
        <f t="shared" si="1017"/>
        <v>2.2146443891131686</v>
      </c>
      <c r="BU122" s="162">
        <f t="shared" si="1017"/>
        <v>2.781665617089069</v>
      </c>
      <c r="BV122" s="162">
        <f t="shared" si="1017"/>
        <v>3.1105793959054999</v>
      </c>
      <c r="BW122" s="162">
        <f t="shared" si="1017"/>
        <v>3.4102048457526104</v>
      </c>
      <c r="BX122" s="162">
        <f t="shared" si="1017"/>
        <v>5.4969720598932703</v>
      </c>
      <c r="BY122" s="162">
        <f t="shared" si="1017"/>
        <v>4.7497757641268574</v>
      </c>
      <c r="BZ122" s="162">
        <f t="shared" si="1017"/>
        <v>3.097814539099184</v>
      </c>
      <c r="CA122" s="162">
        <f t="shared" si="1017"/>
        <v>3.1853270256295807</v>
      </c>
      <c r="CB122" s="162">
        <f t="shared" si="1017"/>
        <v>4.0186593227918923</v>
      </c>
      <c r="CC122" s="162">
        <f t="shared" si="1017"/>
        <v>3.6957577558738244</v>
      </c>
      <c r="CD122" s="162">
        <f t="shared" si="1017"/>
        <v>3.368304717492169</v>
      </c>
      <c r="CE122" s="162">
        <f t="shared" si="1017"/>
        <v>3.303224547321653</v>
      </c>
      <c r="CF122" s="162">
        <f t="shared" si="1017"/>
        <v>3.4641450297836966</v>
      </c>
      <c r="CG122" s="162">
        <f t="shared" si="1017"/>
        <v>2.4850941127850623</v>
      </c>
      <c r="CH122" s="162">
        <f t="shared" si="1017"/>
        <v>1.9233425747348121</v>
      </c>
      <c r="CI122" s="162">
        <f t="shared" si="1017"/>
        <v>1.6651370473398406</v>
      </c>
      <c r="CJ122" s="162">
        <f t="shared" si="1020"/>
        <v>2.0872993155509003</v>
      </c>
      <c r="CK122" s="162">
        <f t="shared" ref="CK122" si="1024">+CK105/CK$118</f>
        <v>1.1608815028901733</v>
      </c>
      <c r="CL122" s="162">
        <f t="shared" si="1020"/>
        <v>0.96721878680800943</v>
      </c>
      <c r="CM122" s="94">
        <f t="shared" ref="CM122:DB122" si="1025">+CL122</f>
        <v>0.96721878680800943</v>
      </c>
      <c r="CN122" s="94">
        <f t="shared" si="1025"/>
        <v>0.96721878680800943</v>
      </c>
      <c r="CO122" s="94">
        <f t="shared" si="1025"/>
        <v>0.96721878680800943</v>
      </c>
      <c r="CP122" s="94">
        <f t="shared" si="1025"/>
        <v>0.96721878680800943</v>
      </c>
      <c r="CQ122" s="94">
        <f t="shared" si="1025"/>
        <v>0.96721878680800943</v>
      </c>
      <c r="CR122" s="94">
        <f t="shared" si="1025"/>
        <v>0.96721878680800943</v>
      </c>
      <c r="CS122" s="94">
        <f t="shared" si="1025"/>
        <v>0.96721878680800943</v>
      </c>
      <c r="CT122" s="94">
        <f t="shared" si="1025"/>
        <v>0.96721878680800943</v>
      </c>
      <c r="CU122" s="94">
        <f t="shared" si="1025"/>
        <v>0.96721878680800943</v>
      </c>
      <c r="CV122" s="94">
        <f t="shared" si="1025"/>
        <v>0.96721878680800943</v>
      </c>
      <c r="CW122" s="94">
        <f t="shared" si="1025"/>
        <v>0.96721878680800943</v>
      </c>
      <c r="CX122" s="94">
        <f t="shared" si="1025"/>
        <v>0.96721878680800943</v>
      </c>
      <c r="CY122" s="94">
        <f t="shared" si="1025"/>
        <v>0.96721878680800943</v>
      </c>
      <c r="CZ122" s="94">
        <f t="shared" si="1025"/>
        <v>0.96721878680800943</v>
      </c>
      <c r="DA122" s="94">
        <f t="shared" si="1025"/>
        <v>0.96721878680800943</v>
      </c>
      <c r="DB122" s="94">
        <f t="shared" si="1025"/>
        <v>0.96721878680800943</v>
      </c>
      <c r="DC122" s="94"/>
      <c r="DE122" s="22"/>
      <c r="DF122" s="162">
        <v>1.1608815028901733</v>
      </c>
    </row>
    <row r="123" spans="1:110" s="4" customFormat="1" x14ac:dyDescent="0.2">
      <c r="A123" s="3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E123" s="119"/>
    </row>
    <row r="124" spans="1:110" s="177" customFormat="1" x14ac:dyDescent="0.2">
      <c r="A124" s="177" t="s">
        <v>510</v>
      </c>
      <c r="E124" s="177">
        <f t="shared" ref="E124:Y124" si="1026">+E36</f>
        <v>13924.720000000001</v>
      </c>
      <c r="F124" s="177">
        <f t="shared" si="1026"/>
        <v>19532.84</v>
      </c>
      <c r="G124" s="177">
        <f t="shared" si="1026"/>
        <v>23769.45</v>
      </c>
      <c r="H124" s="177">
        <f t="shared" si="1026"/>
        <v>32361.200000000001</v>
      </c>
      <c r="I124" s="177">
        <f t="shared" si="1026"/>
        <v>35660.07</v>
      </c>
      <c r="J124" s="177">
        <f t="shared" si="1026"/>
        <v>70880.95</v>
      </c>
      <c r="K124" s="177">
        <f t="shared" si="1026"/>
        <v>92519.25</v>
      </c>
      <c r="L124" s="177">
        <f t="shared" si="1026"/>
        <v>122127.92000000001</v>
      </c>
      <c r="M124" s="177">
        <f t="shared" si="1026"/>
        <v>165654.49</v>
      </c>
      <c r="N124" s="177">
        <f t="shared" si="1026"/>
        <v>188792.69</v>
      </c>
      <c r="O124" s="177">
        <f t="shared" si="1026"/>
        <v>232833.66</v>
      </c>
      <c r="P124" s="177">
        <f t="shared" si="1026"/>
        <v>263158.98000000004</v>
      </c>
      <c r="Q124" s="177">
        <f t="shared" si="1026"/>
        <v>273045.60000000003</v>
      </c>
      <c r="R124" s="177">
        <f t="shared" si="1026"/>
        <v>269692.51</v>
      </c>
      <c r="S124" s="177">
        <f t="shared" si="1026"/>
        <v>291550.48000000004</v>
      </c>
      <c r="T124" s="177">
        <f t="shared" si="1026"/>
        <v>301938.40000000002</v>
      </c>
      <c r="U124" s="177">
        <f t="shared" si="1026"/>
        <v>261067.97</v>
      </c>
      <c r="V124" s="177">
        <f t="shared" si="1026"/>
        <v>249794.75</v>
      </c>
      <c r="W124" s="177">
        <f t="shared" si="1026"/>
        <v>278453.62</v>
      </c>
      <c r="X124" s="177">
        <f t="shared" si="1026"/>
        <v>345966.97</v>
      </c>
      <c r="Y124" s="177">
        <f t="shared" si="1026"/>
        <v>434016</v>
      </c>
      <c r="Z124" s="177">
        <f>+Z36</f>
        <v>439695</v>
      </c>
      <c r="AA124" s="177">
        <f>+AA36</f>
        <v>335582</v>
      </c>
      <c r="AB124" s="178">
        <f t="shared" ref="AA124:AE124" si="1027">+AB36</f>
        <v>407877.65490634291</v>
      </c>
      <c r="AC124" s="178">
        <f t="shared" si="1027"/>
        <v>449405.85904626502</v>
      </c>
      <c r="AD124" s="178">
        <f t="shared" si="1027"/>
        <v>486985.76372279227</v>
      </c>
      <c r="AE124" s="178">
        <f t="shared" si="1027"/>
        <v>573136.68547869683</v>
      </c>
      <c r="AL124" s="177">
        <f t="shared" ref="AL124:BQ124" si="1028">+SUM(AI34:AL34)</f>
        <v>193614.62000000002</v>
      </c>
      <c r="AM124" s="177">
        <f t="shared" si="1028"/>
        <v>197147.82</v>
      </c>
      <c r="AN124" s="177">
        <f t="shared" si="1028"/>
        <v>210286.73</v>
      </c>
      <c r="AO124" s="177">
        <f t="shared" si="1028"/>
        <v>227682.69</v>
      </c>
      <c r="AP124" s="177">
        <f t="shared" si="1028"/>
        <v>236626.43</v>
      </c>
      <c r="AQ124" s="177">
        <f t="shared" si="1028"/>
        <v>254152.97</v>
      </c>
      <c r="AR124" s="177">
        <f t="shared" si="1028"/>
        <v>257681.30000000002</v>
      </c>
      <c r="AS124" s="177">
        <f t="shared" si="1028"/>
        <v>263994.73</v>
      </c>
      <c r="AT124" s="177">
        <f t="shared" si="1028"/>
        <v>266785.62</v>
      </c>
      <c r="AU124" s="177">
        <f t="shared" si="1028"/>
        <v>262906.73</v>
      </c>
      <c r="AV124" s="177">
        <f t="shared" si="1028"/>
        <v>264197.63</v>
      </c>
      <c r="AW124" s="177">
        <f t="shared" si="1028"/>
        <v>264782.37</v>
      </c>
      <c r="AX124" s="177">
        <f t="shared" si="1028"/>
        <v>276641.94</v>
      </c>
      <c r="AY124" s="177">
        <f t="shared" si="1028"/>
        <v>281297.65000000002</v>
      </c>
      <c r="AZ124" s="177">
        <f t="shared" si="1028"/>
        <v>283287.30000000005</v>
      </c>
      <c r="BA124" s="177">
        <f t="shared" si="1028"/>
        <v>276613.5</v>
      </c>
      <c r="BB124" s="177">
        <f t="shared" si="1028"/>
        <v>274492.12</v>
      </c>
      <c r="BC124" s="177">
        <f t="shared" si="1028"/>
        <v>268144.44999999995</v>
      </c>
      <c r="BD124" s="177">
        <f t="shared" si="1028"/>
        <v>273346.29000000004</v>
      </c>
      <c r="BE124" s="177">
        <f t="shared" si="1028"/>
        <v>281769.44</v>
      </c>
      <c r="BF124" s="177">
        <f t="shared" si="1028"/>
        <v>292951.80000000005</v>
      </c>
      <c r="BG124" s="177">
        <f t="shared" si="1028"/>
        <v>299834.63</v>
      </c>
      <c r="BH124" s="177">
        <f t="shared" si="1028"/>
        <v>301977.03000000003</v>
      </c>
      <c r="BI124" s="177">
        <f t="shared" si="1028"/>
        <v>305527.04000000004</v>
      </c>
      <c r="BJ124" s="177">
        <f t="shared" si="1028"/>
        <v>302020.40000000002</v>
      </c>
      <c r="BK124" s="177">
        <f t="shared" si="1028"/>
        <v>296786.33999999997</v>
      </c>
      <c r="BL124" s="177">
        <f t="shared" si="1028"/>
        <v>290237.21000000002</v>
      </c>
      <c r="BM124" s="177">
        <f t="shared" si="1028"/>
        <v>284997.34000000003</v>
      </c>
      <c r="BN124" s="177">
        <f t="shared" si="1028"/>
        <v>261067.97</v>
      </c>
      <c r="BO124" s="177">
        <f t="shared" si="1028"/>
        <v>231584.03999999998</v>
      </c>
      <c r="BP124" s="177">
        <f t="shared" si="1028"/>
        <v>219682.09</v>
      </c>
      <c r="BQ124" s="177">
        <f t="shared" si="1028"/>
        <v>223659.81</v>
      </c>
      <c r="BR124" s="177">
        <f t="shared" ref="BR124:CW124" si="1029">+SUM(BO34:BR34)</f>
        <v>249794.74999999997</v>
      </c>
      <c r="BS124" s="177">
        <f t="shared" si="1029"/>
        <v>284218.14</v>
      </c>
      <c r="BT124" s="177">
        <f t="shared" si="1029"/>
        <v>292066.96000000002</v>
      </c>
      <c r="BU124" s="177">
        <f t="shared" si="1029"/>
        <v>288642.45999999996</v>
      </c>
      <c r="BV124" s="177">
        <f t="shared" si="1029"/>
        <v>278453.62</v>
      </c>
      <c r="BW124" s="177">
        <f t="shared" si="1029"/>
        <v>283981.83</v>
      </c>
      <c r="BX124" s="177">
        <f t="shared" si="1029"/>
        <v>302214.38</v>
      </c>
      <c r="BY124" s="177">
        <f t="shared" si="1029"/>
        <v>318473.68</v>
      </c>
      <c r="BZ124" s="177">
        <f t="shared" si="1029"/>
        <v>345966.97</v>
      </c>
      <c r="CA124" s="177">
        <f t="shared" si="1029"/>
        <v>376268.31</v>
      </c>
      <c r="CB124" s="177">
        <f t="shared" si="1029"/>
        <v>401785.94</v>
      </c>
      <c r="CC124" s="177">
        <f t="shared" si="1029"/>
        <v>423874.35</v>
      </c>
      <c r="CD124" s="177">
        <f t="shared" si="1029"/>
        <v>436975</v>
      </c>
      <c r="CE124" s="177">
        <f t="shared" si="1029"/>
        <v>441841</v>
      </c>
      <c r="CF124" s="177">
        <f t="shared" si="1029"/>
        <v>420368</v>
      </c>
      <c r="CG124" s="177">
        <f t="shared" si="1029"/>
        <v>404263</v>
      </c>
      <c r="CH124" s="177">
        <f t="shared" si="1029"/>
        <v>383607</v>
      </c>
      <c r="CI124" s="177">
        <f t="shared" si="1029"/>
        <v>380912</v>
      </c>
      <c r="CJ124" s="177">
        <f t="shared" si="1029"/>
        <v>369605</v>
      </c>
      <c r="CK124" s="177">
        <f t="shared" si="1029"/>
        <v>345241</v>
      </c>
      <c r="CL124" s="177">
        <f t="shared" si="1029"/>
        <v>352311</v>
      </c>
      <c r="CM124" s="178">
        <f t="shared" si="1029"/>
        <v>336694.45621175645</v>
      </c>
      <c r="CN124" s="178">
        <f t="shared" si="1029"/>
        <v>354867.31200876588</v>
      </c>
      <c r="CO124" s="178">
        <f t="shared" si="1029"/>
        <v>389491.06794479158</v>
      </c>
      <c r="CP124" s="178">
        <f t="shared" si="1029"/>
        <v>407877.65490634291</v>
      </c>
      <c r="CQ124" s="178">
        <f t="shared" si="1029"/>
        <v>413718.41727605619</v>
      </c>
      <c r="CR124" s="178">
        <f t="shared" si="1029"/>
        <v>427880.27513893269</v>
      </c>
      <c r="CS124" s="178">
        <f t="shared" si="1029"/>
        <v>441889.86640705372</v>
      </c>
      <c r="CT124" s="178">
        <f t="shared" si="1029"/>
        <v>449405.85904626502</v>
      </c>
      <c r="CU124" s="178">
        <f t="shared" si="1029"/>
        <v>457886.78773709026</v>
      </c>
      <c r="CV124" s="178">
        <f t="shared" si="1029"/>
        <v>468124.14307433541</v>
      </c>
      <c r="CW124" s="178">
        <f t="shared" si="1029"/>
        <v>477923.93699203682</v>
      </c>
      <c r="CX124" s="178">
        <f t="shared" ref="CX124:DB124" si="1030">+SUM(CU34:CX34)</f>
        <v>486985.76372279227</v>
      </c>
      <c r="CY124" s="178">
        <f t="shared" si="1030"/>
        <v>502437.82980015024</v>
      </c>
      <c r="CZ124" s="178">
        <f t="shared" si="1030"/>
        <v>521268.88571838778</v>
      </c>
      <c r="DA124" s="178">
        <f t="shared" si="1030"/>
        <v>544352.46873408335</v>
      </c>
      <c r="DB124" s="178">
        <f t="shared" si="1030"/>
        <v>573136.68547869683</v>
      </c>
      <c r="DE124" s="179"/>
      <c r="DF124" s="177">
        <v>349802.899163011</v>
      </c>
    </row>
    <row r="125" spans="1:110" s="163" customFormat="1" x14ac:dyDescent="0.2">
      <c r="A125" s="163" t="s">
        <v>511</v>
      </c>
      <c r="E125" s="163" t="e">
        <f t="shared" ref="E125:AE125" ca="1" si="1031">+E124/E91</f>
        <v>#DIV/0!</v>
      </c>
      <c r="F125" s="163" t="e">
        <f t="shared" ca="1" si="1031"/>
        <v>#DIV/0!</v>
      </c>
      <c r="G125" s="163" t="e">
        <f t="shared" ca="1" si="1031"/>
        <v>#DIV/0!</v>
      </c>
      <c r="H125" s="163" t="e">
        <f t="shared" ca="1" si="1031"/>
        <v>#DIV/0!</v>
      </c>
      <c r="I125" s="163" t="e">
        <f t="shared" ca="1" si="1031"/>
        <v>#DIV/0!</v>
      </c>
      <c r="J125" s="163" t="e">
        <f t="shared" ca="1" si="1031"/>
        <v>#DIV/0!</v>
      </c>
      <c r="K125" s="163" t="e">
        <f t="shared" ca="1" si="1031"/>
        <v>#DIV/0!</v>
      </c>
      <c r="L125" s="163" t="e">
        <f t="shared" ca="1" si="1031"/>
        <v>#DIV/0!</v>
      </c>
      <c r="M125" s="163" t="e">
        <f t="shared" ca="1" si="1031"/>
        <v>#DIV/0!</v>
      </c>
      <c r="N125" s="163" t="e">
        <f t="shared" ca="1" si="1031"/>
        <v>#DIV/0!</v>
      </c>
      <c r="O125" s="163" t="e">
        <f t="shared" ca="1" si="1031"/>
        <v>#DIV/0!</v>
      </c>
      <c r="P125" s="163" t="e">
        <f t="shared" ca="1" si="1031"/>
        <v>#DIV/0!</v>
      </c>
      <c r="Q125" s="163" t="e">
        <f t="shared" ca="1" si="1031"/>
        <v>#DIV/0!</v>
      </c>
      <c r="R125" s="163" t="e">
        <f t="shared" ca="1" si="1031"/>
        <v>#DIV/0!</v>
      </c>
      <c r="S125" s="163" t="e">
        <f t="shared" ca="1" si="1031"/>
        <v>#DIV/0!</v>
      </c>
      <c r="T125" s="163" t="e">
        <f t="shared" ca="1" si="1031"/>
        <v>#DIV/0!</v>
      </c>
      <c r="U125" s="163" t="e">
        <f t="shared" ca="1" si="1031"/>
        <v>#DIV/0!</v>
      </c>
      <c r="V125" s="163" t="e">
        <f t="shared" ca="1" si="1031"/>
        <v>#DIV/0!</v>
      </c>
      <c r="W125" s="163" t="e">
        <f t="shared" ca="1" si="1031"/>
        <v>#DIV/0!</v>
      </c>
      <c r="X125" s="163" t="e">
        <f t="shared" ca="1" si="1031"/>
        <v>#DIV/0!</v>
      </c>
      <c r="Y125" s="163" t="e">
        <f t="shared" ca="1" si="1031"/>
        <v>#DIV/0!</v>
      </c>
      <c r="Z125" s="163" t="e">
        <f t="shared" ref="Z125:AA125" ca="1" si="1032">+Z124/Z91</f>
        <v>#DIV/0!</v>
      </c>
      <c r="AA125" s="163" t="e">
        <f t="shared" ca="1" si="1032"/>
        <v>#DIV/0!</v>
      </c>
      <c r="AB125" s="94" t="e">
        <f t="shared" ca="1" si="1031"/>
        <v>#DIV/0!</v>
      </c>
      <c r="AC125" s="94" t="e">
        <f t="shared" ca="1" si="1031"/>
        <v>#DIV/0!</v>
      </c>
      <c r="AD125" s="94" t="e">
        <f t="shared" ca="1" si="1031"/>
        <v>#DIV/0!</v>
      </c>
      <c r="AE125" s="94" t="e">
        <f t="shared" ca="1" si="1031"/>
        <v>#DIV/0!</v>
      </c>
      <c r="AL125" s="163">
        <f t="shared" ref="AL125:BQ125" si="1033">+AL124/AL91</f>
        <v>525.41280868385354</v>
      </c>
      <c r="AM125" s="163">
        <f t="shared" si="1033"/>
        <v>535.00086838534605</v>
      </c>
      <c r="AN125" s="163">
        <f t="shared" si="1033"/>
        <v>570.6559837177748</v>
      </c>
      <c r="AO125" s="163">
        <f t="shared" si="1033"/>
        <v>617.863473541384</v>
      </c>
      <c r="AP125" s="163">
        <f t="shared" si="1033"/>
        <v>642.1341383989145</v>
      </c>
      <c r="AQ125" s="163">
        <f t="shared" si="1033"/>
        <v>689.69598371777477</v>
      </c>
      <c r="AR125" s="163">
        <f t="shared" si="1033"/>
        <v>699.270827679783</v>
      </c>
      <c r="AS125" s="163">
        <f t="shared" si="1033"/>
        <v>716.4036092265942</v>
      </c>
      <c r="AT125" s="163">
        <f t="shared" si="1033"/>
        <v>723.97725915875174</v>
      </c>
      <c r="AU125" s="163">
        <f t="shared" si="1033"/>
        <v>713.45109905020342</v>
      </c>
      <c r="AV125" s="163">
        <f t="shared" si="1033"/>
        <v>716.95421981004074</v>
      </c>
      <c r="AW125" s="163">
        <f t="shared" si="1033"/>
        <v>718.54103120759839</v>
      </c>
      <c r="AX125" s="163">
        <f t="shared" si="1033"/>
        <v>750.72439620081411</v>
      </c>
      <c r="AY125" s="163">
        <f t="shared" si="1033"/>
        <v>763.35861601085492</v>
      </c>
      <c r="AZ125" s="163">
        <f t="shared" si="1033"/>
        <v>768.75793758480336</v>
      </c>
      <c r="BA125" s="163">
        <f t="shared" si="1033"/>
        <v>750.64721845318866</v>
      </c>
      <c r="BB125" s="163">
        <f t="shared" si="1033"/>
        <v>744.89042062415194</v>
      </c>
      <c r="BC125" s="163">
        <f t="shared" si="1033"/>
        <v>727.6647218453187</v>
      </c>
      <c r="BD125" s="163">
        <f t="shared" si="1033"/>
        <v>741.78097693351435</v>
      </c>
      <c r="BE125" s="163">
        <f t="shared" si="1033"/>
        <v>764.63891451831751</v>
      </c>
      <c r="BF125" s="163">
        <f t="shared" si="1033"/>
        <v>794.98453188602457</v>
      </c>
      <c r="BG125" s="163">
        <f t="shared" si="1033"/>
        <v>813.6624966078698</v>
      </c>
      <c r="BH125" s="163">
        <f t="shared" si="1033"/>
        <v>819.47633649932163</v>
      </c>
      <c r="BI125" s="163">
        <f t="shared" si="1033"/>
        <v>829.11001356852114</v>
      </c>
      <c r="BJ125" s="163">
        <f t="shared" si="1033"/>
        <v>819.59402985074632</v>
      </c>
      <c r="BK125" s="163">
        <f t="shared" si="1033"/>
        <v>805.39033921302564</v>
      </c>
      <c r="BL125" s="163">
        <f t="shared" si="1033"/>
        <v>787.61793758480326</v>
      </c>
      <c r="BM125" s="163">
        <f t="shared" si="1033"/>
        <v>773.39848032564453</v>
      </c>
      <c r="BN125" s="163">
        <f t="shared" si="1033"/>
        <v>708.46124830393489</v>
      </c>
      <c r="BO125" s="163">
        <f t="shared" si="1033"/>
        <v>628.45058344640427</v>
      </c>
      <c r="BP125" s="163">
        <f t="shared" si="1033"/>
        <v>596.15221166892809</v>
      </c>
      <c r="BQ125" s="163">
        <f t="shared" si="1033"/>
        <v>606.9465671641791</v>
      </c>
      <c r="BR125" s="163">
        <f t="shared" ref="BR125:CW125" si="1034">+BR124/BR91</f>
        <v>677.86906377204878</v>
      </c>
      <c r="BS125" s="163">
        <f t="shared" si="1034"/>
        <v>771.2839620081412</v>
      </c>
      <c r="BT125" s="163">
        <f t="shared" si="1034"/>
        <v>792.58333785617378</v>
      </c>
      <c r="BU125" s="163">
        <f t="shared" si="1034"/>
        <v>783.29025780189954</v>
      </c>
      <c r="BV125" s="163">
        <f t="shared" si="1034"/>
        <v>755.64075983717771</v>
      </c>
      <c r="BW125" s="163">
        <f t="shared" si="1034"/>
        <v>770.64268656716422</v>
      </c>
      <c r="BX125" s="163">
        <f t="shared" si="1034"/>
        <v>820.12043419267297</v>
      </c>
      <c r="BY125" s="163">
        <f t="shared" si="1034"/>
        <v>864.24336499321566</v>
      </c>
      <c r="BZ125" s="163">
        <f t="shared" si="1034"/>
        <v>938.85202170963362</v>
      </c>
      <c r="CA125" s="163">
        <f t="shared" si="1034"/>
        <v>1021.080895522388</v>
      </c>
      <c r="CB125" s="163">
        <f t="shared" si="1034"/>
        <v>1090.3281953867029</v>
      </c>
      <c r="CC125" s="163">
        <f t="shared" si="1034"/>
        <v>1150.26960651289</v>
      </c>
      <c r="CD125" s="163">
        <f t="shared" si="1034"/>
        <v>1185.8208955223881</v>
      </c>
      <c r="CE125" s="163">
        <f t="shared" si="1034"/>
        <v>1199.0257801899593</v>
      </c>
      <c r="CF125" s="163">
        <f t="shared" si="1034"/>
        <v>1140.7544097693351</v>
      </c>
      <c r="CG125" s="163">
        <f t="shared" si="1034"/>
        <v>1097.0502035278155</v>
      </c>
      <c r="CH125" s="163">
        <f t="shared" si="1034"/>
        <v>1040.9959294436906</v>
      </c>
      <c r="CI125" s="163">
        <f t="shared" si="1034"/>
        <v>1033.6824966078698</v>
      </c>
      <c r="CJ125" s="163">
        <f t="shared" si="1034"/>
        <v>1002.9986431478969</v>
      </c>
      <c r="CK125" s="163">
        <f t="shared" ref="CK125:CL125" si="1035">+CK124/CK91</f>
        <v>936.88195386702853</v>
      </c>
      <c r="CL125" s="163">
        <f t="shared" si="1035"/>
        <v>956.06784260515599</v>
      </c>
      <c r="CM125" s="50">
        <f t="shared" si="1034"/>
        <v>913.68916204004461</v>
      </c>
      <c r="CN125" s="50">
        <f t="shared" si="1034"/>
        <v>963.00491725580969</v>
      </c>
      <c r="CO125" s="50">
        <f t="shared" si="1034"/>
        <v>1056.9635493752824</v>
      </c>
      <c r="CP125" s="50">
        <f t="shared" si="1034"/>
        <v>1106.8593077512699</v>
      </c>
      <c r="CQ125" s="50">
        <f t="shared" si="1034"/>
        <v>1122.7094091616179</v>
      </c>
      <c r="CR125" s="50">
        <f t="shared" si="1034"/>
        <v>1161.1405024123003</v>
      </c>
      <c r="CS125" s="50">
        <f t="shared" si="1034"/>
        <v>1199.1583891643249</v>
      </c>
      <c r="CT125" s="50">
        <f t="shared" si="1034"/>
        <v>1219.5545700034329</v>
      </c>
      <c r="CU125" s="50">
        <f t="shared" si="1034"/>
        <v>1242.5693018645597</v>
      </c>
      <c r="CV125" s="50">
        <f t="shared" si="1034"/>
        <v>1270.3504561040311</v>
      </c>
      <c r="CW125" s="50">
        <f t="shared" si="1034"/>
        <v>1296.9441980787974</v>
      </c>
      <c r="CX125" s="50">
        <f t="shared" ref="CX125:DB125" si="1036">+CX124/CX91</f>
        <v>1321.5353153942801</v>
      </c>
      <c r="CY125" s="50">
        <f t="shared" si="1036"/>
        <v>1363.4676521035285</v>
      </c>
      <c r="CZ125" s="50">
        <f t="shared" si="1036"/>
        <v>1414.569567756819</v>
      </c>
      <c r="DA125" s="50">
        <f t="shared" si="1036"/>
        <v>1477.2115840816373</v>
      </c>
      <c r="DB125" s="50">
        <f t="shared" si="1036"/>
        <v>1555.3234341348625</v>
      </c>
      <c r="DE125" s="164"/>
      <c r="DF125" s="163">
        <v>949.26159881414105</v>
      </c>
    </row>
    <row r="126" spans="1:110" s="163" customFormat="1" x14ac:dyDescent="0.2">
      <c r="AB126" s="94"/>
      <c r="AC126" s="94"/>
      <c r="AD126" s="94"/>
      <c r="AE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E126" s="164"/>
    </row>
    <row r="127" spans="1:110" s="163" customFormat="1" x14ac:dyDescent="0.2">
      <c r="A127" s="163" t="s">
        <v>506</v>
      </c>
      <c r="AB127" s="94"/>
      <c r="AC127" s="94"/>
      <c r="AD127" s="94"/>
      <c r="AE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E127" s="164"/>
    </row>
    <row r="128" spans="1:110" s="163" customFormat="1" x14ac:dyDescent="0.2">
      <c r="A128" s="163" t="s">
        <v>507</v>
      </c>
      <c r="E128" s="163" t="e">
        <f t="shared" ref="E128:AE130" ca="1" si="1037">+E103/E$125</f>
        <v>#DIV/0!</v>
      </c>
      <c r="F128" s="163" t="e">
        <f t="shared" ca="1" si="1037"/>
        <v>#DIV/0!</v>
      </c>
      <c r="G128" s="163" t="e">
        <f t="shared" ca="1" si="1037"/>
        <v>#DIV/0!</v>
      </c>
      <c r="H128" s="163" t="e">
        <f t="shared" ca="1" si="1037"/>
        <v>#DIV/0!</v>
      </c>
      <c r="I128" s="163" t="e">
        <f t="shared" ca="1" si="1037"/>
        <v>#DIV/0!</v>
      </c>
      <c r="J128" s="163" t="e">
        <f t="shared" ca="1" si="1037"/>
        <v>#DIV/0!</v>
      </c>
      <c r="K128" s="163" t="e">
        <f t="shared" ca="1" si="1037"/>
        <v>#DIV/0!</v>
      </c>
      <c r="L128" s="163" t="e">
        <f t="shared" ca="1" si="1037"/>
        <v>#DIV/0!</v>
      </c>
      <c r="M128" s="163" t="e">
        <f t="shared" ca="1" si="1037"/>
        <v>#DIV/0!</v>
      </c>
      <c r="N128" s="163" t="e">
        <f t="shared" ca="1" si="1037"/>
        <v>#DIV/0!</v>
      </c>
      <c r="O128" s="163" t="e">
        <f t="shared" ca="1" si="1037"/>
        <v>#DIV/0!</v>
      </c>
      <c r="P128" s="163" t="e">
        <f t="shared" ca="1" si="1037"/>
        <v>#DIV/0!</v>
      </c>
      <c r="Q128" s="163" t="e">
        <f t="shared" ca="1" si="1037"/>
        <v>#DIV/0!</v>
      </c>
      <c r="R128" s="163" t="e">
        <f t="shared" ca="1" si="1037"/>
        <v>#DIV/0!</v>
      </c>
      <c r="S128" s="163" t="e">
        <f t="shared" ca="1" si="1037"/>
        <v>#DIV/0!</v>
      </c>
      <c r="T128" s="163" t="e">
        <f t="shared" ca="1" si="1037"/>
        <v>#DIV/0!</v>
      </c>
      <c r="U128" s="163" t="e">
        <f t="shared" ca="1" si="1037"/>
        <v>#DIV/0!</v>
      </c>
      <c r="V128" s="163" t="e">
        <f t="shared" ca="1" si="1037"/>
        <v>#DIV/0!</v>
      </c>
      <c r="W128" s="163" t="e">
        <f t="shared" ca="1" si="1037"/>
        <v>#DIV/0!</v>
      </c>
      <c r="X128" s="163" t="e">
        <f t="shared" ca="1" si="1037"/>
        <v>#DIV/0!</v>
      </c>
      <c r="Y128" s="163" t="e">
        <f t="shared" ca="1" si="1037"/>
        <v>#DIV/0!</v>
      </c>
      <c r="Z128" s="163" t="e">
        <f ca="1">+Z103/Z$125</f>
        <v>#DIV/0!</v>
      </c>
      <c r="AA128" s="163" t="e">
        <f ca="1">+AA103/AA$125</f>
        <v>#DIV/0!</v>
      </c>
      <c r="AB128" s="50" t="e">
        <f t="shared" ref="AA128:AE128" ca="1" si="1038">+AB103/AB$125</f>
        <v>#DIV/0!</v>
      </c>
      <c r="AC128" s="50" t="e">
        <f t="shared" ca="1" si="1038"/>
        <v>#DIV/0!</v>
      </c>
      <c r="AD128" s="50" t="e">
        <f t="shared" ca="1" si="1038"/>
        <v>#DIV/0!</v>
      </c>
      <c r="AE128" s="50" t="e">
        <f t="shared" ca="1" si="1038"/>
        <v>#DIV/0!</v>
      </c>
      <c r="AL128" s="163">
        <f t="shared" ref="AL128:BQ128" si="1039">+AL103/AL125</f>
        <v>0.5071233372472258</v>
      </c>
      <c r="AM128" s="163">
        <f t="shared" si="1039"/>
        <v>0.52050471190163294</v>
      </c>
      <c r="AN128" s="163">
        <f t="shared" si="1039"/>
        <v>0.5762344341031459</v>
      </c>
      <c r="AO128" s="163">
        <f t="shared" si="1039"/>
        <v>0.60274690970344746</v>
      </c>
      <c r="AP128" s="163">
        <f t="shared" si="1039"/>
        <v>0.61378597621309283</v>
      </c>
      <c r="AQ128" s="163">
        <f t="shared" si="1039"/>
        <v>0.61851265907414632</v>
      </c>
      <c r="AR128" s="163">
        <f t="shared" si="1039"/>
        <v>0.71135201808094306</v>
      </c>
      <c r="AS128" s="163">
        <f t="shared" si="1039"/>
        <v>0.6851558358104638</v>
      </c>
      <c r="AT128" s="163">
        <f t="shared" si="1039"/>
        <v>0.75158167198158654</v>
      </c>
      <c r="AU128" s="163">
        <f t="shared" si="1039"/>
        <v>0.60908168839953247</v>
      </c>
      <c r="AV128" s="163">
        <f t="shared" si="1039"/>
        <v>0.41627483562210604</v>
      </c>
      <c r="AW128" s="163">
        <f t="shared" si="1039"/>
        <v>0.54450613535938963</v>
      </c>
      <c r="AX128" s="163">
        <f t="shared" si="1039"/>
        <v>0.51456966358752398</v>
      </c>
      <c r="AY128" s="163">
        <f t="shared" si="1039"/>
        <v>0.60161762816006459</v>
      </c>
      <c r="AZ128" s="163">
        <f t="shared" si="1039"/>
        <v>0.69560257378286983</v>
      </c>
      <c r="BA128" s="163">
        <f t="shared" si="1039"/>
        <v>0.62792479398149403</v>
      </c>
      <c r="BB128" s="163">
        <f t="shared" si="1039"/>
        <v>0.62552824831547083</v>
      </c>
      <c r="BC128" s="163">
        <f t="shared" si="1039"/>
        <v>0.59436714054682105</v>
      </c>
      <c r="BD128" s="163">
        <f t="shared" si="1039"/>
        <v>0.54092786479743327</v>
      </c>
      <c r="BE128" s="163">
        <f t="shared" si="1039"/>
        <v>0.56392630797718868</v>
      </c>
      <c r="BF128" s="163">
        <f t="shared" si="1039"/>
        <v>0.41189480658592975</v>
      </c>
      <c r="BG128" s="163">
        <f t="shared" si="1039"/>
        <v>0.33097260980160964</v>
      </c>
      <c r="BH128" s="163">
        <f t="shared" si="1039"/>
        <v>0.27267413352598374</v>
      </c>
      <c r="BI128" s="163">
        <f t="shared" si="1039"/>
        <v>0.20817502765058041</v>
      </c>
      <c r="BJ128" s="163">
        <f t="shared" si="1039"/>
        <v>0.21266626360338572</v>
      </c>
      <c r="BK128" s="163">
        <f t="shared" si="1039"/>
        <v>0.20188968265857521</v>
      </c>
      <c r="BL128" s="163">
        <f t="shared" si="1039"/>
        <v>0.1491205245530027</v>
      </c>
      <c r="BM128" s="163">
        <f t="shared" si="1039"/>
        <v>0.23933328640891874</v>
      </c>
      <c r="BN128" s="163">
        <f t="shared" si="1039"/>
        <v>0.10028777180134353</v>
      </c>
      <c r="BO128" s="163">
        <f t="shared" si="1039"/>
        <v>0.15633687451000511</v>
      </c>
      <c r="BP128" s="163">
        <f t="shared" si="1039"/>
        <v>0.22360061304952081</v>
      </c>
      <c r="BQ128" s="163">
        <f t="shared" si="1039"/>
        <v>0.30266255703248607</v>
      </c>
      <c r="BR128" s="163">
        <f t="shared" ref="BR128:DB128" si="1040">+BR103/BR125</f>
        <v>0.44529248513029207</v>
      </c>
      <c r="BS128" s="163">
        <f t="shared" si="1040"/>
        <v>0.44023993331319383</v>
      </c>
      <c r="BT128" s="163">
        <f t="shared" si="1040"/>
        <v>0.42039743215049036</v>
      </c>
      <c r="BU128" s="163">
        <f t="shared" si="1040"/>
        <v>0.615799820303638</v>
      </c>
      <c r="BV128" s="163">
        <f t="shared" si="1040"/>
        <v>0.57368530529428929</v>
      </c>
      <c r="BW128" s="163">
        <f t="shared" si="1040"/>
        <v>0.53422942587559208</v>
      </c>
      <c r="BX128" s="163">
        <f t="shared" si="1040"/>
        <v>0.49340314315950151</v>
      </c>
      <c r="BY128" s="163">
        <f t="shared" si="1040"/>
        <v>0.44906332604942428</v>
      </c>
      <c r="BZ128" s="163">
        <f t="shared" si="1040"/>
        <v>0.44799392265683635</v>
      </c>
      <c r="CA128" s="163">
        <f t="shared" si="1040"/>
        <v>0.58320550566695351</v>
      </c>
      <c r="CB128" s="163">
        <f t="shared" si="1040"/>
        <v>0.57812867966459958</v>
      </c>
      <c r="CC128" s="163">
        <f t="shared" si="1040"/>
        <v>0.67875391610745028</v>
      </c>
      <c r="CD128" s="163">
        <f t="shared" si="1040"/>
        <v>0.83739458779106346</v>
      </c>
      <c r="CE128" s="163">
        <f t="shared" si="1040"/>
        <v>0.8257537213613042</v>
      </c>
      <c r="CF128" s="163">
        <f t="shared" si="1040"/>
        <v>0.8544345668557074</v>
      </c>
      <c r="CG128" s="163">
        <f t="shared" si="1040"/>
        <v>0.67517420590061428</v>
      </c>
      <c r="CH128" s="163">
        <f t="shared" si="1040"/>
        <v>0.64750493343447857</v>
      </c>
      <c r="CI128" s="163">
        <f t="shared" si="1040"/>
        <v>0.66562992239677399</v>
      </c>
      <c r="CJ128" s="163">
        <f t="shared" si="1040"/>
        <v>0.67841567348926557</v>
      </c>
      <c r="CK128" s="163">
        <f t="shared" ref="CK128:CL128" si="1041">+CK103/CK125</f>
        <v>0.3922585961690529</v>
      </c>
      <c r="CL128" s="163">
        <f t="shared" si="1041"/>
        <v>0.30986294779328494</v>
      </c>
      <c r="CM128" s="50">
        <f t="shared" si="1040"/>
        <v>0.42136868422559492</v>
      </c>
      <c r="CN128" s="50">
        <f t="shared" si="1040"/>
        <v>0.39979027427720787</v>
      </c>
      <c r="CO128" s="50">
        <f t="shared" si="1040"/>
        <v>0.364250971783799</v>
      </c>
      <c r="CP128" s="50">
        <f t="shared" si="1040"/>
        <v>0.34783101818258916</v>
      </c>
      <c r="CQ128" s="50">
        <f t="shared" si="1040"/>
        <v>0.34292043591894217</v>
      </c>
      <c r="CR128" s="50">
        <f t="shared" si="1040"/>
        <v>0.33157055429567073</v>
      </c>
      <c r="CS128" s="50">
        <f t="shared" si="1040"/>
        <v>0.32105850526409657</v>
      </c>
      <c r="CT128" s="50">
        <f t="shared" si="1040"/>
        <v>0.31568903062608855</v>
      </c>
      <c r="CU128" s="50">
        <f t="shared" si="1040"/>
        <v>0.30984187314323741</v>
      </c>
      <c r="CV128" s="50">
        <f t="shared" si="1040"/>
        <v>0.30306597533781005</v>
      </c>
      <c r="CW128" s="50">
        <f t="shared" si="1040"/>
        <v>0.29685163060238995</v>
      </c>
      <c r="CX128" s="50">
        <f t="shared" si="1040"/>
        <v>0.29132781811822805</v>
      </c>
      <c r="CY128" s="50">
        <f t="shared" si="1040"/>
        <v>0.28236826844115465</v>
      </c>
      <c r="CZ128" s="50">
        <f t="shared" si="1040"/>
        <v>0.27216759696769188</v>
      </c>
      <c r="DA128" s="50">
        <f t="shared" si="1040"/>
        <v>0.26062617173378677</v>
      </c>
      <c r="DB128" s="50">
        <f t="shared" si="1040"/>
        <v>0.24753693768791793</v>
      </c>
      <c r="DE128" s="106"/>
      <c r="DF128" s="163">
        <v>0.33078342196952082</v>
      </c>
    </row>
    <row r="129" spans="1:110" s="163" customFormat="1" x14ac:dyDescent="0.2">
      <c r="A129" s="163" t="s">
        <v>508</v>
      </c>
      <c r="E129" s="163" t="e">
        <f t="shared" ca="1" si="1037"/>
        <v>#DIV/0!</v>
      </c>
      <c r="F129" s="163" t="e">
        <f t="shared" ca="1" si="1037"/>
        <v>#DIV/0!</v>
      </c>
      <c r="G129" s="163" t="e">
        <f t="shared" ca="1" si="1037"/>
        <v>#DIV/0!</v>
      </c>
      <c r="H129" s="163" t="e">
        <f t="shared" ca="1" si="1037"/>
        <v>#DIV/0!</v>
      </c>
      <c r="I129" s="163" t="e">
        <f t="shared" ca="1" si="1037"/>
        <v>#DIV/0!</v>
      </c>
      <c r="J129" s="163" t="e">
        <f t="shared" ca="1" si="1037"/>
        <v>#DIV/0!</v>
      </c>
      <c r="K129" s="163" t="e">
        <f t="shared" ca="1" si="1037"/>
        <v>#DIV/0!</v>
      </c>
      <c r="L129" s="163" t="e">
        <f t="shared" ca="1" si="1037"/>
        <v>#DIV/0!</v>
      </c>
      <c r="M129" s="163" t="e">
        <f t="shared" ca="1" si="1037"/>
        <v>#DIV/0!</v>
      </c>
      <c r="N129" s="163" t="e">
        <f t="shared" ca="1" si="1037"/>
        <v>#DIV/0!</v>
      </c>
      <c r="O129" s="163" t="e">
        <f t="shared" ca="1" si="1037"/>
        <v>#DIV/0!</v>
      </c>
      <c r="P129" s="163" t="e">
        <f t="shared" ca="1" si="1037"/>
        <v>#DIV/0!</v>
      </c>
      <c r="Q129" s="163" t="e">
        <f t="shared" ca="1" si="1037"/>
        <v>#DIV/0!</v>
      </c>
      <c r="R129" s="163" t="e">
        <f t="shared" ca="1" si="1037"/>
        <v>#DIV/0!</v>
      </c>
      <c r="S129" s="163" t="e">
        <f t="shared" ca="1" si="1037"/>
        <v>#DIV/0!</v>
      </c>
      <c r="T129" s="163" t="e">
        <f t="shared" ca="1" si="1037"/>
        <v>#DIV/0!</v>
      </c>
      <c r="U129" s="163" t="e">
        <f t="shared" ca="1" si="1037"/>
        <v>#DIV/0!</v>
      </c>
      <c r="V129" s="163" t="e">
        <f t="shared" ca="1" si="1037"/>
        <v>#DIV/0!</v>
      </c>
      <c r="W129" s="163" t="e">
        <f t="shared" ca="1" si="1037"/>
        <v>#DIV/0!</v>
      </c>
      <c r="X129" s="163" t="e">
        <f t="shared" ca="1" si="1037"/>
        <v>#DIV/0!</v>
      </c>
      <c r="Y129" s="163" t="e">
        <f t="shared" ca="1" si="1037"/>
        <v>#DIV/0!</v>
      </c>
      <c r="Z129" s="163" t="e">
        <f t="shared" ref="Z129:AA130" ca="1" si="1042">+Z104/Z$125</f>
        <v>#DIV/0!</v>
      </c>
      <c r="AA129" s="163" t="e">
        <f t="shared" ca="1" si="1042"/>
        <v>#DIV/0!</v>
      </c>
      <c r="AB129" s="94" t="e">
        <f t="shared" ca="1" si="1037"/>
        <v>#DIV/0!</v>
      </c>
      <c r="AC129" s="94" t="e">
        <f t="shared" ca="1" si="1037"/>
        <v>#DIV/0!</v>
      </c>
      <c r="AD129" s="94" t="e">
        <f t="shared" ca="1" si="1037"/>
        <v>#DIV/0!</v>
      </c>
      <c r="AE129" s="94" t="e">
        <f t="shared" ca="1" si="1037"/>
        <v>#DIV/0!</v>
      </c>
      <c r="AL129" s="163">
        <f t="shared" ref="AL129:BQ129" si="1043">+AL104/AL125</f>
        <v>0.63470449617221569</v>
      </c>
      <c r="AM129" s="163">
        <f t="shared" si="1043"/>
        <v>0.59087317623937452</v>
      </c>
      <c r="AN129" s="163">
        <f t="shared" si="1043"/>
        <v>0.61533203148249338</v>
      </c>
      <c r="AO129" s="163">
        <f t="shared" si="1043"/>
        <v>0.64854542622182798</v>
      </c>
      <c r="AP129" s="163">
        <f t="shared" si="1043"/>
        <v>0.64760699335349026</v>
      </c>
      <c r="AQ129" s="163">
        <f t="shared" si="1043"/>
        <v>0.66592502920612029</v>
      </c>
      <c r="AR129" s="163">
        <f t="shared" si="1043"/>
        <v>0.77042501013440845</v>
      </c>
      <c r="AS129" s="163">
        <f t="shared" si="1043"/>
        <v>0.76070113760210356</v>
      </c>
      <c r="AT129" s="163">
        <f t="shared" si="1043"/>
        <v>0.83644979059247093</v>
      </c>
      <c r="AU129" s="163">
        <f t="shared" si="1043"/>
        <v>0.80334868186904163</v>
      </c>
      <c r="AV129" s="163">
        <f t="shared" si="1043"/>
        <v>0.62402868640418907</v>
      </c>
      <c r="AW129" s="163">
        <f t="shared" si="1043"/>
        <v>0.60107910507787954</v>
      </c>
      <c r="AX129" s="163">
        <f t="shared" si="1043"/>
        <v>0.53668163981209782</v>
      </c>
      <c r="AY129" s="163">
        <f t="shared" si="1043"/>
        <v>0.64137613662965187</v>
      </c>
      <c r="AZ129" s="163">
        <f t="shared" si="1043"/>
        <v>0.77865862677218489</v>
      </c>
      <c r="BA129" s="163">
        <f t="shared" si="1043"/>
        <v>0.7607435103492779</v>
      </c>
      <c r="BB129" s="163">
        <f t="shared" si="1043"/>
        <v>0.74239107483304079</v>
      </c>
      <c r="BC129" s="163">
        <f t="shared" si="1043"/>
        <v>0.66926427155214308</v>
      </c>
      <c r="BD129" s="163">
        <f t="shared" si="1043"/>
        <v>0.63091399557681938</v>
      </c>
      <c r="BE129" s="163">
        <f t="shared" si="1043"/>
        <v>0.6106804023885628</v>
      </c>
      <c r="BF129" s="163">
        <f t="shared" si="1043"/>
        <v>0.55793538390957143</v>
      </c>
      <c r="BG129" s="163">
        <f t="shared" si="1043"/>
        <v>0.45768362380289423</v>
      </c>
      <c r="BH129" s="163">
        <f t="shared" si="1043"/>
        <v>0.34412220028788282</v>
      </c>
      <c r="BI129" s="163">
        <f t="shared" si="1043"/>
        <v>0.28072269806299299</v>
      </c>
      <c r="BJ129" s="163">
        <f t="shared" si="1043"/>
        <v>0.24194905377252662</v>
      </c>
      <c r="BK129" s="163">
        <f t="shared" si="1043"/>
        <v>0.29712300775028938</v>
      </c>
      <c r="BL129" s="163">
        <f t="shared" si="1043"/>
        <v>0.21888785383514403</v>
      </c>
      <c r="BM129" s="163">
        <f t="shared" si="1043"/>
        <v>0.24295367107636864</v>
      </c>
      <c r="BN129" s="163">
        <f t="shared" si="1043"/>
        <v>0.28484267909234517</v>
      </c>
      <c r="BO129" s="163">
        <f t="shared" si="1043"/>
        <v>0.18943414667090186</v>
      </c>
      <c r="BP129" s="163">
        <f t="shared" si="1043"/>
        <v>0.26025232644135898</v>
      </c>
      <c r="BQ129" s="163">
        <f t="shared" si="1043"/>
        <v>0.3109828940657689</v>
      </c>
      <c r="BR129" s="163">
        <f t="shared" ref="BR129:CJ129" si="1044">+BR104/BR125</f>
        <v>0.52665037996194886</v>
      </c>
      <c r="BS129" s="163">
        <f t="shared" si="1044"/>
        <v>0.46759691341305654</v>
      </c>
      <c r="BT129" s="163">
        <f t="shared" si="1044"/>
        <v>0.45181368683400541</v>
      </c>
      <c r="BU129" s="163">
        <f t="shared" si="1044"/>
        <v>0.68493128141992698</v>
      </c>
      <c r="BV129" s="163">
        <f t="shared" si="1044"/>
        <v>0.69920791476871447</v>
      </c>
      <c r="BW129" s="163">
        <f t="shared" si="1044"/>
        <v>0.60034307476643833</v>
      </c>
      <c r="BX129" s="163">
        <f t="shared" si="1044"/>
        <v>0.60296022313696651</v>
      </c>
      <c r="BY129" s="163">
        <f t="shared" si="1044"/>
        <v>0.51304993241513708</v>
      </c>
      <c r="BZ129" s="163">
        <f t="shared" si="1044"/>
        <v>0.49134473733142792</v>
      </c>
      <c r="CA129" s="163">
        <f t="shared" si="1044"/>
        <v>0.58663324583460141</v>
      </c>
      <c r="CB129" s="163">
        <f t="shared" si="1044"/>
        <v>0.61018324832372173</v>
      </c>
      <c r="CC129" s="163">
        <f t="shared" si="1044"/>
        <v>0.69774946278301586</v>
      </c>
      <c r="CD129" s="163">
        <f t="shared" si="1044"/>
        <v>0.89861799874134662</v>
      </c>
      <c r="CE129" s="163">
        <f t="shared" si="1044"/>
        <v>0.87571094579271735</v>
      </c>
      <c r="CF129" s="163">
        <f t="shared" si="1044"/>
        <v>1.0335704073573631</v>
      </c>
      <c r="CG129" s="163">
        <f t="shared" si="1044"/>
        <v>0.89731536153444658</v>
      </c>
      <c r="CH129" s="163">
        <f t="shared" si="1044"/>
        <v>0.77805299434056219</v>
      </c>
      <c r="CI129" s="163">
        <f t="shared" si="1044"/>
        <v>0.71956331121098827</v>
      </c>
      <c r="CJ129" s="163">
        <f t="shared" si="1044"/>
        <v>0.72283248332679484</v>
      </c>
      <c r="CK129" s="163">
        <f t="shared" ref="CK129:CL129" si="1045">+CK104/CK125</f>
        <v>0.78937372733829403</v>
      </c>
      <c r="CL129" s="163">
        <f t="shared" si="1045"/>
        <v>0.4121046461790861</v>
      </c>
      <c r="CM129" s="94">
        <f t="shared" ref="CM129:DB129" si="1046">+CL129</f>
        <v>0.4121046461790861</v>
      </c>
      <c r="CN129" s="94">
        <f t="shared" si="1046"/>
        <v>0.4121046461790861</v>
      </c>
      <c r="CO129" s="94">
        <f t="shared" si="1046"/>
        <v>0.4121046461790861</v>
      </c>
      <c r="CP129" s="94">
        <f t="shared" si="1046"/>
        <v>0.4121046461790861</v>
      </c>
      <c r="CQ129" s="94">
        <f t="shared" si="1046"/>
        <v>0.4121046461790861</v>
      </c>
      <c r="CR129" s="94">
        <f t="shared" si="1046"/>
        <v>0.4121046461790861</v>
      </c>
      <c r="CS129" s="94">
        <f t="shared" si="1046"/>
        <v>0.4121046461790861</v>
      </c>
      <c r="CT129" s="94">
        <f t="shared" si="1046"/>
        <v>0.4121046461790861</v>
      </c>
      <c r="CU129" s="94">
        <f t="shared" si="1046"/>
        <v>0.4121046461790861</v>
      </c>
      <c r="CV129" s="94">
        <f t="shared" si="1046"/>
        <v>0.4121046461790861</v>
      </c>
      <c r="CW129" s="94">
        <f t="shared" si="1046"/>
        <v>0.4121046461790861</v>
      </c>
      <c r="CX129" s="94">
        <f t="shared" si="1046"/>
        <v>0.4121046461790861</v>
      </c>
      <c r="CY129" s="94">
        <f t="shared" si="1046"/>
        <v>0.4121046461790861</v>
      </c>
      <c r="CZ129" s="94">
        <f t="shared" si="1046"/>
        <v>0.4121046461790861</v>
      </c>
      <c r="DA129" s="94">
        <f t="shared" si="1046"/>
        <v>0.4121046461790861</v>
      </c>
      <c r="DB129" s="94">
        <f t="shared" si="1046"/>
        <v>0.4121046461790861</v>
      </c>
      <c r="DE129" s="164"/>
      <c r="DF129" s="163">
        <v>0.78174151134435199</v>
      </c>
    </row>
    <row r="130" spans="1:110" s="163" customFormat="1" x14ac:dyDescent="0.2">
      <c r="A130" s="163" t="s">
        <v>509</v>
      </c>
      <c r="E130" s="163" t="e">
        <f t="shared" ca="1" si="1037"/>
        <v>#DIV/0!</v>
      </c>
      <c r="F130" s="163" t="e">
        <f t="shared" ca="1" si="1037"/>
        <v>#DIV/0!</v>
      </c>
      <c r="G130" s="163" t="e">
        <f t="shared" ca="1" si="1037"/>
        <v>#DIV/0!</v>
      </c>
      <c r="H130" s="163" t="e">
        <f t="shared" ca="1" si="1037"/>
        <v>#DIV/0!</v>
      </c>
      <c r="I130" s="163" t="e">
        <f t="shared" ca="1" si="1037"/>
        <v>#DIV/0!</v>
      </c>
      <c r="J130" s="163" t="e">
        <f t="shared" ca="1" si="1037"/>
        <v>#DIV/0!</v>
      </c>
      <c r="K130" s="163" t="e">
        <f t="shared" ca="1" si="1037"/>
        <v>#DIV/0!</v>
      </c>
      <c r="L130" s="163" t="e">
        <f t="shared" ca="1" si="1037"/>
        <v>#DIV/0!</v>
      </c>
      <c r="M130" s="163" t="e">
        <f t="shared" ca="1" si="1037"/>
        <v>#DIV/0!</v>
      </c>
      <c r="N130" s="163" t="e">
        <f t="shared" ca="1" si="1037"/>
        <v>#DIV/0!</v>
      </c>
      <c r="O130" s="163" t="e">
        <f t="shared" ca="1" si="1037"/>
        <v>#DIV/0!</v>
      </c>
      <c r="P130" s="163" t="e">
        <f t="shared" ca="1" si="1037"/>
        <v>#DIV/0!</v>
      </c>
      <c r="Q130" s="163" t="e">
        <f t="shared" ca="1" si="1037"/>
        <v>#DIV/0!</v>
      </c>
      <c r="R130" s="163" t="e">
        <f t="shared" ca="1" si="1037"/>
        <v>#DIV/0!</v>
      </c>
      <c r="S130" s="163" t="e">
        <f t="shared" ca="1" si="1037"/>
        <v>#DIV/0!</v>
      </c>
      <c r="T130" s="163" t="e">
        <f t="shared" ca="1" si="1037"/>
        <v>#DIV/0!</v>
      </c>
      <c r="U130" s="163" t="e">
        <f t="shared" ca="1" si="1037"/>
        <v>#DIV/0!</v>
      </c>
      <c r="V130" s="163" t="e">
        <f t="shared" ca="1" si="1037"/>
        <v>#DIV/0!</v>
      </c>
      <c r="W130" s="163" t="e">
        <f t="shared" ca="1" si="1037"/>
        <v>#DIV/0!</v>
      </c>
      <c r="X130" s="163" t="e">
        <f t="shared" ca="1" si="1037"/>
        <v>#DIV/0!</v>
      </c>
      <c r="Y130" s="163" t="e">
        <f t="shared" ca="1" si="1037"/>
        <v>#DIV/0!</v>
      </c>
      <c r="Z130" s="163" t="e">
        <f t="shared" ca="1" si="1042"/>
        <v>#DIV/0!</v>
      </c>
      <c r="AA130" s="163" t="e">
        <f t="shared" ca="1" si="1042"/>
        <v>#DIV/0!</v>
      </c>
      <c r="AB130" s="94" t="e">
        <f t="shared" ca="1" si="1037"/>
        <v>#DIV/0!</v>
      </c>
      <c r="AC130" s="94" t="e">
        <f t="shared" ca="1" si="1037"/>
        <v>#DIV/0!</v>
      </c>
      <c r="AD130" s="94" t="e">
        <f t="shared" ca="1" si="1037"/>
        <v>#DIV/0!</v>
      </c>
      <c r="AE130" s="94" t="e">
        <f t="shared" ca="1" si="1037"/>
        <v>#DIV/0!</v>
      </c>
      <c r="AL130" s="163">
        <f t="shared" ref="AL130:BQ130" si="1047">+AL105/AL125</f>
        <v>0.49930840278909078</v>
      </c>
      <c r="AM130" s="163">
        <f t="shared" si="1047"/>
        <v>0.46622575189341514</v>
      </c>
      <c r="AN130" s="163">
        <f t="shared" si="1047"/>
        <v>0.47246542287680915</v>
      </c>
      <c r="AO130" s="163">
        <f t="shared" si="1047"/>
        <v>0.5288447580487865</v>
      </c>
      <c r="AP130" s="163">
        <f t="shared" si="1047"/>
        <v>0.51008873459355963</v>
      </c>
      <c r="AQ130" s="163">
        <f t="shared" si="1047"/>
        <v>0.57339559279122421</v>
      </c>
      <c r="AR130" s="163">
        <f t="shared" si="1047"/>
        <v>0.60912390608422873</v>
      </c>
      <c r="AS130" s="163">
        <f t="shared" si="1047"/>
        <v>0.6465545344379533</v>
      </c>
      <c r="AT130" s="163">
        <f t="shared" si="1047"/>
        <v>0.66883183974504612</v>
      </c>
      <c r="AU130" s="163">
        <f t="shared" si="1047"/>
        <v>0.58588458347947203</v>
      </c>
      <c r="AV130" s="163">
        <f t="shared" si="1047"/>
        <v>0.38935540413439734</v>
      </c>
      <c r="AW130" s="163">
        <f t="shared" si="1047"/>
        <v>0.40603109262901455</v>
      </c>
      <c r="AX130" s="163">
        <f t="shared" si="1047"/>
        <v>0.35432443829738902</v>
      </c>
      <c r="AY130" s="163">
        <f t="shared" si="1047"/>
        <v>0.48260410280711541</v>
      </c>
      <c r="AZ130" s="163">
        <f t="shared" si="1047"/>
        <v>0.5905630079428198</v>
      </c>
      <c r="BA130" s="163">
        <f t="shared" si="1047"/>
        <v>0.57150681365876932</v>
      </c>
      <c r="BB130" s="163">
        <f t="shared" si="1047"/>
        <v>0.58397851275293444</v>
      </c>
      <c r="BC130" s="163">
        <f t="shared" si="1047"/>
        <v>0.57320354756550074</v>
      </c>
      <c r="BD130" s="163">
        <f t="shared" si="1047"/>
        <v>0.48255483913829589</v>
      </c>
      <c r="BE130" s="163">
        <f t="shared" si="1047"/>
        <v>0.50971771459672843</v>
      </c>
      <c r="BF130" s="163">
        <f t="shared" si="1047"/>
        <v>0.40818404256263308</v>
      </c>
      <c r="BG130" s="163">
        <f t="shared" si="1047"/>
        <v>0.32261533632722811</v>
      </c>
      <c r="BH130" s="163">
        <f t="shared" si="1047"/>
        <v>0.26803702586252998</v>
      </c>
      <c r="BI130" s="163">
        <f t="shared" si="1047"/>
        <v>0.18658561284788405</v>
      </c>
      <c r="BJ130" s="163">
        <f t="shared" si="1047"/>
        <v>0.17313449687504553</v>
      </c>
      <c r="BK130" s="163">
        <f t="shared" si="1047"/>
        <v>0.18885252602933142</v>
      </c>
      <c r="BL130" s="163">
        <f t="shared" si="1047"/>
        <v>0.1345830191793809</v>
      </c>
      <c r="BM130" s="163">
        <f t="shared" si="1047"/>
        <v>0.14481538669799515</v>
      </c>
      <c r="BN130" s="163">
        <f t="shared" si="1047"/>
        <v>8.9772023737726234E-2</v>
      </c>
      <c r="BO130" s="163">
        <f t="shared" si="1047"/>
        <v>0.10311073250125527</v>
      </c>
      <c r="BP130" s="163">
        <f t="shared" si="1047"/>
        <v>0.16472303226903931</v>
      </c>
      <c r="BQ130" s="163">
        <f t="shared" si="1047"/>
        <v>0.2075965279591358</v>
      </c>
      <c r="BR130" s="163">
        <f t="shared" ref="BR130:CJ130" si="1048">+BR105/BR125</f>
        <v>0.27225021742850886</v>
      </c>
      <c r="BS130" s="163">
        <f t="shared" si="1048"/>
        <v>0.36374411218087627</v>
      </c>
      <c r="BT130" s="163">
        <f t="shared" si="1048"/>
        <v>0.33876563785236091</v>
      </c>
      <c r="BU130" s="163">
        <f t="shared" si="1048"/>
        <v>0.41593776605146732</v>
      </c>
      <c r="BV130" s="163">
        <f t="shared" si="1048"/>
        <v>0.49778945233321081</v>
      </c>
      <c r="BW130" s="163">
        <f t="shared" si="1048"/>
        <v>0.47499315361127153</v>
      </c>
      <c r="BX130" s="163">
        <f t="shared" si="1048"/>
        <v>0.47608861299055327</v>
      </c>
      <c r="BY130" s="163">
        <f t="shared" si="1048"/>
        <v>0.43448409928255299</v>
      </c>
      <c r="BZ130" s="163">
        <f t="shared" si="1048"/>
        <v>0.40581475162209851</v>
      </c>
      <c r="CA130" s="163">
        <f t="shared" si="1048"/>
        <v>0.41079017523426303</v>
      </c>
      <c r="CB130" s="163">
        <f t="shared" si="1048"/>
        <v>0.53653569858616756</v>
      </c>
      <c r="CC130" s="163">
        <f t="shared" si="1048"/>
        <v>0.52896294621271611</v>
      </c>
      <c r="CD130" s="163">
        <f t="shared" si="1048"/>
        <v>0.65456765261170546</v>
      </c>
      <c r="CE130" s="163">
        <f t="shared" si="1048"/>
        <v>0.71345421769369533</v>
      </c>
      <c r="CF130" s="163">
        <f t="shared" si="1048"/>
        <v>0.83282605954782474</v>
      </c>
      <c r="CG130" s="163">
        <f t="shared" si="1048"/>
        <v>0.6544823543089523</v>
      </c>
      <c r="CH130" s="163">
        <f t="shared" si="1048"/>
        <v>0.58232696483640822</v>
      </c>
      <c r="CI130" s="163">
        <f t="shared" si="1048"/>
        <v>0.52487103320451967</v>
      </c>
      <c r="CJ130" s="163">
        <f t="shared" si="1048"/>
        <v>0.62542457488399772</v>
      </c>
      <c r="CK130" s="163">
        <f t="shared" ref="CK130:CL130" si="1049">+CK105/CK125</f>
        <v>0.36066443440958629</v>
      </c>
      <c r="CL130" s="163">
        <f t="shared" si="1049"/>
        <v>0.30766645094816797</v>
      </c>
      <c r="CM130" s="94">
        <f t="shared" ref="CM130:DB130" si="1050">+CL130</f>
        <v>0.30766645094816797</v>
      </c>
      <c r="CN130" s="94">
        <f t="shared" si="1050"/>
        <v>0.30766645094816797</v>
      </c>
      <c r="CO130" s="94">
        <f t="shared" si="1050"/>
        <v>0.30766645094816797</v>
      </c>
      <c r="CP130" s="94">
        <f t="shared" si="1050"/>
        <v>0.30766645094816797</v>
      </c>
      <c r="CQ130" s="94">
        <f t="shared" si="1050"/>
        <v>0.30766645094816797</v>
      </c>
      <c r="CR130" s="94">
        <f t="shared" si="1050"/>
        <v>0.30766645094816797</v>
      </c>
      <c r="CS130" s="94">
        <f t="shared" si="1050"/>
        <v>0.30766645094816797</v>
      </c>
      <c r="CT130" s="94">
        <f t="shared" si="1050"/>
        <v>0.30766645094816797</v>
      </c>
      <c r="CU130" s="94">
        <f t="shared" si="1050"/>
        <v>0.30766645094816797</v>
      </c>
      <c r="CV130" s="94">
        <f t="shared" si="1050"/>
        <v>0.30766645094816797</v>
      </c>
      <c r="CW130" s="94">
        <f t="shared" si="1050"/>
        <v>0.30766645094816797</v>
      </c>
      <c r="CX130" s="94">
        <f t="shared" si="1050"/>
        <v>0.30766645094816797</v>
      </c>
      <c r="CY130" s="94">
        <f t="shared" si="1050"/>
        <v>0.30766645094816797</v>
      </c>
      <c r="CZ130" s="94">
        <f t="shared" si="1050"/>
        <v>0.30766645094816797</v>
      </c>
      <c r="DA130" s="94">
        <f t="shared" si="1050"/>
        <v>0.30766645094816797</v>
      </c>
      <c r="DB130" s="94">
        <f t="shared" si="1050"/>
        <v>0.30766645094816797</v>
      </c>
      <c r="DE130" s="164"/>
      <c r="DF130" s="163">
        <v>0.33986726424596098</v>
      </c>
    </row>
    <row r="131" spans="1:110" s="4" customFormat="1" x14ac:dyDescent="0.2">
      <c r="A131" s="3"/>
      <c r="AB131" s="17"/>
      <c r="AC131" s="17"/>
      <c r="AD131" s="17"/>
      <c r="AE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E131" s="119"/>
    </row>
    <row r="132" spans="1:110" s="4" customFormat="1" x14ac:dyDescent="0.2">
      <c r="A132" s="3"/>
      <c r="AB132" s="17"/>
      <c r="AC132" s="17"/>
      <c r="AD132" s="17"/>
      <c r="AE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E132" s="119"/>
    </row>
    <row r="133" spans="1:110" s="162" customFormat="1" x14ac:dyDescent="0.2">
      <c r="A133" s="49" t="s">
        <v>340</v>
      </c>
      <c r="B133" s="162">
        <f t="shared" ref="B133:AE133" si="1051">+B104*B91</f>
        <v>755.55198144853171</v>
      </c>
      <c r="C133" s="162">
        <f t="shared" si="1051"/>
        <v>939.10572681713654</v>
      </c>
      <c r="D133" s="162">
        <f t="shared" si="1051"/>
        <v>1062.61680567334</v>
      </c>
      <c r="E133" s="162" t="e">
        <f t="shared" ca="1" si="1051"/>
        <v>#DIV/0!</v>
      </c>
      <c r="F133" s="162" t="e">
        <f t="shared" ca="1" si="1051"/>
        <v>#DIV/0!</v>
      </c>
      <c r="G133" s="162" t="e">
        <f t="shared" ca="1" si="1051"/>
        <v>#DIV/0!</v>
      </c>
      <c r="H133" s="162" t="e">
        <f t="shared" ca="1" si="1051"/>
        <v>#DIV/0!</v>
      </c>
      <c r="I133" s="162" t="e">
        <f t="shared" ca="1" si="1051"/>
        <v>#DIV/0!</v>
      </c>
      <c r="J133" s="162" t="e">
        <f t="shared" ca="1" si="1051"/>
        <v>#DIV/0!</v>
      </c>
      <c r="K133" s="162" t="e">
        <f t="shared" ca="1" si="1051"/>
        <v>#DIV/0!</v>
      </c>
      <c r="L133" s="162" t="e">
        <f t="shared" ca="1" si="1051"/>
        <v>#DIV/0!</v>
      </c>
      <c r="M133" s="162" t="e">
        <f t="shared" ca="1" si="1051"/>
        <v>#DIV/0!</v>
      </c>
      <c r="N133" s="162" t="e">
        <f t="shared" ca="1" si="1051"/>
        <v>#DIV/0!</v>
      </c>
      <c r="O133" s="162" t="e">
        <f t="shared" ca="1" si="1051"/>
        <v>#DIV/0!</v>
      </c>
      <c r="P133" s="162" t="e">
        <f t="shared" ca="1" si="1051"/>
        <v>#DIV/0!</v>
      </c>
      <c r="Q133" s="162" t="e">
        <f t="shared" ca="1" si="1051"/>
        <v>#DIV/0!</v>
      </c>
      <c r="R133" s="162" t="e">
        <f t="shared" ca="1" si="1051"/>
        <v>#DIV/0!</v>
      </c>
      <c r="S133" s="162" t="e">
        <f t="shared" ca="1" si="1051"/>
        <v>#DIV/0!</v>
      </c>
      <c r="T133" s="162" t="e">
        <f t="shared" ca="1" si="1051"/>
        <v>#DIV/0!</v>
      </c>
      <c r="U133" s="162" t="e">
        <f t="shared" ca="1" si="1051"/>
        <v>#DIV/0!</v>
      </c>
      <c r="V133" s="162" t="e">
        <f t="shared" ca="1" si="1051"/>
        <v>#DIV/0!</v>
      </c>
      <c r="W133" s="162" t="e">
        <f t="shared" ca="1" si="1051"/>
        <v>#DIV/0!</v>
      </c>
      <c r="X133" s="162" t="e">
        <f t="shared" ca="1" si="1051"/>
        <v>#DIV/0!</v>
      </c>
      <c r="Y133" s="162" t="e">
        <f t="shared" ca="1" si="1051"/>
        <v>#DIV/0!</v>
      </c>
      <c r="Z133" s="162" t="e">
        <f t="shared" ca="1" si="1051"/>
        <v>#DIV/0!</v>
      </c>
      <c r="AA133" s="162" t="e">
        <f t="shared" ref="AA133" ca="1" si="1052">+AA104*AA91</f>
        <v>#DIV/0!</v>
      </c>
      <c r="AB133" s="21" t="e">
        <f t="shared" ca="1" si="1051"/>
        <v>#DIV/0!</v>
      </c>
      <c r="AC133" s="21" t="e">
        <f t="shared" ca="1" si="1051"/>
        <v>#DIV/0!</v>
      </c>
      <c r="AD133" s="21" t="e">
        <f t="shared" ca="1" si="1051"/>
        <v>#DIV/0!</v>
      </c>
      <c r="AE133" s="21" t="e">
        <f t="shared" ca="1" si="1051"/>
        <v>#DIV/0!</v>
      </c>
      <c r="AL133" s="162">
        <f t="shared" ref="AL133:BQ133" si="1053">+AL104*AL91</f>
        <v>122888.06983867502</v>
      </c>
      <c r="AM133" s="162">
        <f t="shared" si="1053"/>
        <v>116489.3585920685</v>
      </c>
      <c r="AN133" s="162">
        <f t="shared" si="1053"/>
        <v>129396.16076471058</v>
      </c>
      <c r="AO133" s="162">
        <f t="shared" si="1053"/>
        <v>147662.56722938234</v>
      </c>
      <c r="AP133" s="162">
        <f t="shared" si="1053"/>
        <v>153240.93088027011</v>
      </c>
      <c r="AQ133" s="162">
        <f t="shared" si="1053"/>
        <v>169246.8239700722</v>
      </c>
      <c r="AR133" s="162">
        <f t="shared" si="1053"/>
        <v>198524.11816394757</v>
      </c>
      <c r="AS133" s="162">
        <f t="shared" si="1053"/>
        <v>200821.09143196014</v>
      </c>
      <c r="AT133" s="162">
        <f t="shared" si="1053"/>
        <v>223152.77598208253</v>
      </c>
      <c r="AU133" s="162">
        <f t="shared" si="1053"/>
        <v>211205.77499999999</v>
      </c>
      <c r="AV133" s="162">
        <f t="shared" si="1053"/>
        <v>164866.9</v>
      </c>
      <c r="AW133" s="162">
        <f t="shared" si="1053"/>
        <v>159155.15</v>
      </c>
      <c r="AX133" s="162">
        <f t="shared" si="1053"/>
        <v>148468.65</v>
      </c>
      <c r="AY133" s="162">
        <f t="shared" si="1053"/>
        <v>180417.6</v>
      </c>
      <c r="AZ133" s="162">
        <f t="shared" si="1053"/>
        <v>220584.1</v>
      </c>
      <c r="BA133" s="162">
        <f t="shared" si="1053"/>
        <v>210431.92499999999</v>
      </c>
      <c r="BB133" s="162">
        <f t="shared" si="1053"/>
        <v>203780.5</v>
      </c>
      <c r="BC133" s="162">
        <f t="shared" si="1053"/>
        <v>179459.5</v>
      </c>
      <c r="BD133" s="162">
        <f t="shared" si="1053"/>
        <v>172458</v>
      </c>
      <c r="BE133" s="162">
        <f t="shared" si="1053"/>
        <v>172071.07499999998</v>
      </c>
      <c r="BF133" s="162">
        <f t="shared" si="1053"/>
        <v>163448.17500000002</v>
      </c>
      <c r="BG133" s="162">
        <f t="shared" si="1053"/>
        <v>137229.4</v>
      </c>
      <c r="BH133" s="162">
        <f t="shared" si="1053"/>
        <v>103917</v>
      </c>
      <c r="BI133" s="162">
        <f t="shared" si="1053"/>
        <v>85768.375</v>
      </c>
      <c r="BJ133" s="162">
        <f t="shared" si="1053"/>
        <v>73073.55</v>
      </c>
      <c r="BK133" s="162">
        <f t="shared" si="1053"/>
        <v>88182.05</v>
      </c>
      <c r="BL133" s="162">
        <f t="shared" si="1053"/>
        <v>63529.4</v>
      </c>
      <c r="BM133" s="162">
        <f t="shared" si="1053"/>
        <v>69241.150000000009</v>
      </c>
      <c r="BN133" s="162">
        <f t="shared" si="1053"/>
        <v>74363.3</v>
      </c>
      <c r="BO133" s="162">
        <f t="shared" si="1053"/>
        <v>43869.924999999996</v>
      </c>
      <c r="BP133" s="162">
        <f t="shared" si="1053"/>
        <v>57172.775000000001</v>
      </c>
      <c r="BQ133" s="162">
        <f t="shared" si="1053"/>
        <v>69554.375</v>
      </c>
      <c r="BR133" s="162">
        <f t="shared" ref="BR133:CJ133" si="1054">+BR104*BR91</f>
        <v>131554.5</v>
      </c>
      <c r="BS133" s="162">
        <f t="shared" si="1054"/>
        <v>132899.52499999999</v>
      </c>
      <c r="BT133" s="162">
        <f t="shared" si="1054"/>
        <v>131959.85</v>
      </c>
      <c r="BU133" s="162">
        <f t="shared" si="1054"/>
        <v>197700.25</v>
      </c>
      <c r="BV133" s="162">
        <f t="shared" si="1054"/>
        <v>194696.97500000001</v>
      </c>
      <c r="BW133" s="162">
        <f t="shared" si="1054"/>
        <v>170486.52499999999</v>
      </c>
      <c r="BX133" s="162">
        <f t="shared" si="1054"/>
        <v>182223.25</v>
      </c>
      <c r="BY133" s="162">
        <f t="shared" si="1054"/>
        <v>163392.9</v>
      </c>
      <c r="BZ133" s="162">
        <f t="shared" si="1054"/>
        <v>169989.05000000002</v>
      </c>
      <c r="CA133" s="162">
        <f t="shared" si="1054"/>
        <v>220731.5</v>
      </c>
      <c r="CB133" s="162">
        <f t="shared" si="1054"/>
        <v>245163.05</v>
      </c>
      <c r="CC133" s="162">
        <f t="shared" si="1054"/>
        <v>295758.10000000003</v>
      </c>
      <c r="CD133" s="162">
        <f t="shared" si="1054"/>
        <v>392673.6</v>
      </c>
      <c r="CE133" s="162">
        <f t="shared" si="1054"/>
        <v>386925</v>
      </c>
      <c r="CF133" s="162">
        <f t="shared" si="1054"/>
        <v>434479.92499999999</v>
      </c>
      <c r="CG133" s="162">
        <f t="shared" si="1054"/>
        <v>362751.39999999997</v>
      </c>
      <c r="CH133" s="162">
        <f t="shared" si="1054"/>
        <v>298466.57500000001</v>
      </c>
      <c r="CI133" s="162">
        <f t="shared" si="1054"/>
        <v>274090.3</v>
      </c>
      <c r="CJ133" s="162">
        <f t="shared" si="1054"/>
        <v>267162.5</v>
      </c>
      <c r="CK133" s="162">
        <f t="shared" ref="CK133:CL133" si="1055">+CK104*CK91</f>
        <v>272524.17499999999</v>
      </c>
      <c r="CL133" s="162">
        <f t="shared" si="1055"/>
        <v>145189</v>
      </c>
      <c r="CM133" s="21">
        <f t="shared" ref="CM133:DB133" si="1056">+CM104*CM91</f>
        <v>147605.98541120617</v>
      </c>
      <c r="CN133" s="21">
        <f t="shared" si="1056"/>
        <v>328889.11097170622</v>
      </c>
      <c r="CO133" s="21">
        <f t="shared" si="1056"/>
        <v>528255.49252339185</v>
      </c>
      <c r="CP133" s="21">
        <f t="shared" si="1056"/>
        <v>555099.42206234403</v>
      </c>
      <c r="CQ133" s="21">
        <f t="shared" si="1056"/>
        <v>519010.66890045063</v>
      </c>
      <c r="CR133" s="21">
        <f t="shared" si="1056"/>
        <v>638169.84564413736</v>
      </c>
      <c r="CS133" s="21">
        <f t="shared" si="1056"/>
        <v>712653.71979127114</v>
      </c>
      <c r="CT133" s="21">
        <f t="shared" si="1056"/>
        <v>707138.98900019249</v>
      </c>
      <c r="CU133" s="21">
        <f t="shared" si="1056"/>
        <v>723960.38220280001</v>
      </c>
      <c r="CV133" s="21">
        <f t="shared" si="1056"/>
        <v>764918.40105214901</v>
      </c>
      <c r="CW133" s="21">
        <f t="shared" si="1056"/>
        <v>787777.71971939434</v>
      </c>
      <c r="CX133" s="21">
        <f t="shared" si="1056"/>
        <v>807629.46462999494</v>
      </c>
      <c r="CY133" s="21">
        <f t="shared" si="1056"/>
        <v>974744.24460099509</v>
      </c>
      <c r="CZ133" s="21">
        <f t="shared" si="1056"/>
        <v>1189038.7589851078</v>
      </c>
      <c r="DA133" s="21">
        <f t="shared" si="1056"/>
        <v>1477021.6120189296</v>
      </c>
      <c r="DB133" s="21">
        <f t="shared" si="1056"/>
        <v>1854910.105552509</v>
      </c>
      <c r="DE133" s="22"/>
      <c r="DF133" s="162">
        <v>249909.19315815915</v>
      </c>
    </row>
    <row r="134" spans="1:110" s="162" customFormat="1" x14ac:dyDescent="0.2">
      <c r="A134" s="49" t="s">
        <v>341</v>
      </c>
      <c r="B134" s="162">
        <f t="shared" ref="B134:AE134" si="1057">+B105*B91</f>
        <v>308.3985699747742</v>
      </c>
      <c r="C134" s="162">
        <f t="shared" si="1057"/>
        <v>355.42011194384213</v>
      </c>
      <c r="D134" s="162">
        <f t="shared" si="1057"/>
        <v>718.52260937254164</v>
      </c>
      <c r="E134" s="162" t="e">
        <f t="shared" ca="1" si="1057"/>
        <v>#DIV/0!</v>
      </c>
      <c r="F134" s="162" t="e">
        <f t="shared" ca="1" si="1057"/>
        <v>#DIV/0!</v>
      </c>
      <c r="G134" s="162" t="e">
        <f t="shared" ca="1" si="1057"/>
        <v>#DIV/0!</v>
      </c>
      <c r="H134" s="162" t="e">
        <f t="shared" ca="1" si="1057"/>
        <v>#DIV/0!</v>
      </c>
      <c r="I134" s="162" t="e">
        <f t="shared" ca="1" si="1057"/>
        <v>#DIV/0!</v>
      </c>
      <c r="J134" s="162" t="e">
        <f t="shared" ca="1" si="1057"/>
        <v>#DIV/0!</v>
      </c>
      <c r="K134" s="162" t="e">
        <f t="shared" ca="1" si="1057"/>
        <v>#DIV/0!</v>
      </c>
      <c r="L134" s="162" t="e">
        <f t="shared" ca="1" si="1057"/>
        <v>#DIV/0!</v>
      </c>
      <c r="M134" s="162" t="e">
        <f t="shared" ca="1" si="1057"/>
        <v>#DIV/0!</v>
      </c>
      <c r="N134" s="162" t="e">
        <f t="shared" ca="1" si="1057"/>
        <v>#DIV/0!</v>
      </c>
      <c r="O134" s="162" t="e">
        <f t="shared" ca="1" si="1057"/>
        <v>#DIV/0!</v>
      </c>
      <c r="P134" s="162" t="e">
        <f t="shared" ca="1" si="1057"/>
        <v>#DIV/0!</v>
      </c>
      <c r="Q134" s="162" t="e">
        <f t="shared" ca="1" si="1057"/>
        <v>#DIV/0!</v>
      </c>
      <c r="R134" s="162" t="e">
        <f t="shared" ca="1" si="1057"/>
        <v>#DIV/0!</v>
      </c>
      <c r="S134" s="162" t="e">
        <f t="shared" ca="1" si="1057"/>
        <v>#DIV/0!</v>
      </c>
      <c r="T134" s="162" t="e">
        <f t="shared" ca="1" si="1057"/>
        <v>#DIV/0!</v>
      </c>
      <c r="U134" s="162" t="e">
        <f t="shared" ca="1" si="1057"/>
        <v>#DIV/0!</v>
      </c>
      <c r="V134" s="162" t="e">
        <f t="shared" ca="1" si="1057"/>
        <v>#DIV/0!</v>
      </c>
      <c r="W134" s="162" t="e">
        <f t="shared" ca="1" si="1057"/>
        <v>#DIV/0!</v>
      </c>
      <c r="X134" s="162" t="e">
        <f t="shared" ca="1" si="1057"/>
        <v>#DIV/0!</v>
      </c>
      <c r="Y134" s="162" t="e">
        <f t="shared" ca="1" si="1057"/>
        <v>#DIV/0!</v>
      </c>
      <c r="Z134" s="162" t="e">
        <f t="shared" ca="1" si="1057"/>
        <v>#DIV/0!</v>
      </c>
      <c r="AA134" s="162" t="e">
        <f t="shared" ref="AA134" ca="1" si="1058">+AA105*AA91</f>
        <v>#DIV/0!</v>
      </c>
      <c r="AB134" s="21" t="e">
        <f t="shared" ca="1" si="1057"/>
        <v>#DIV/0!</v>
      </c>
      <c r="AC134" s="21" t="e">
        <f t="shared" ca="1" si="1057"/>
        <v>#DIV/0!</v>
      </c>
      <c r="AD134" s="21" t="e">
        <f t="shared" ca="1" si="1057"/>
        <v>#DIV/0!</v>
      </c>
      <c r="AE134" s="21" t="e">
        <f t="shared" ca="1" si="1057"/>
        <v>#DIV/0!</v>
      </c>
      <c r="AL134" s="162">
        <f t="shared" ref="AL134:BQ134" si="1059">+AL105*AL91</f>
        <v>96673.406668816766</v>
      </c>
      <c r="AM134" s="162">
        <f t="shared" si="1059"/>
        <v>91915.390613647673</v>
      </c>
      <c r="AN134" s="162">
        <f t="shared" si="1059"/>
        <v>99353.208814831392</v>
      </c>
      <c r="AO134" s="162">
        <f t="shared" si="1059"/>
        <v>120408.79710494686</v>
      </c>
      <c r="AP134" s="162">
        <f t="shared" si="1059"/>
        <v>120700.47625009152</v>
      </c>
      <c r="AQ134" s="162">
        <f t="shared" si="1059"/>
        <v>145730.19289280023</v>
      </c>
      <c r="AR134" s="162">
        <f t="shared" si="1059"/>
        <v>156959.83998086199</v>
      </c>
      <c r="AS134" s="162">
        <f t="shared" si="1059"/>
        <v>170686.98974922314</v>
      </c>
      <c r="AT134" s="162">
        <f t="shared" si="1059"/>
        <v>178434.71704212279</v>
      </c>
      <c r="AU134" s="162">
        <f t="shared" si="1059"/>
        <v>154033</v>
      </c>
      <c r="AV134" s="162">
        <f t="shared" si="1059"/>
        <v>102866.77499999999</v>
      </c>
      <c r="AW134" s="162">
        <f t="shared" si="1059"/>
        <v>107509.875</v>
      </c>
      <c r="AX134" s="162">
        <f t="shared" si="1059"/>
        <v>98021</v>
      </c>
      <c r="AY134" s="162">
        <f t="shared" si="1059"/>
        <v>135755.4</v>
      </c>
      <c r="AZ134" s="162">
        <f t="shared" si="1059"/>
        <v>167299</v>
      </c>
      <c r="BA134" s="162">
        <f t="shared" si="1059"/>
        <v>158086.5</v>
      </c>
      <c r="BB134" s="162">
        <f t="shared" si="1059"/>
        <v>160297.5</v>
      </c>
      <c r="BC134" s="162">
        <f t="shared" si="1059"/>
        <v>153701.35</v>
      </c>
      <c r="BD134" s="162">
        <f t="shared" si="1059"/>
        <v>131904.57499999998</v>
      </c>
      <c r="BE134" s="162">
        <f t="shared" si="1059"/>
        <v>143622.875</v>
      </c>
      <c r="BF134" s="162">
        <f t="shared" si="1059"/>
        <v>119578.25</v>
      </c>
      <c r="BG134" s="162">
        <f t="shared" si="1059"/>
        <v>96731.25</v>
      </c>
      <c r="BH134" s="162">
        <f t="shared" si="1059"/>
        <v>80941.025000000009</v>
      </c>
      <c r="BI134" s="162">
        <f t="shared" si="1059"/>
        <v>57006.95</v>
      </c>
      <c r="BJ134" s="162">
        <f t="shared" si="1059"/>
        <v>52290.15</v>
      </c>
      <c r="BK134" s="162">
        <f t="shared" si="1059"/>
        <v>56048.85</v>
      </c>
      <c r="BL134" s="162">
        <f t="shared" si="1059"/>
        <v>39061</v>
      </c>
      <c r="BM134" s="162">
        <f t="shared" si="1059"/>
        <v>41272</v>
      </c>
      <c r="BN134" s="162">
        <f t="shared" si="1059"/>
        <v>23436.600000000002</v>
      </c>
      <c r="BO134" s="162">
        <f t="shared" si="1059"/>
        <v>23878.799999999999</v>
      </c>
      <c r="BP134" s="162">
        <f t="shared" si="1059"/>
        <v>36186.700000000004</v>
      </c>
      <c r="BQ134" s="162">
        <f t="shared" si="1059"/>
        <v>46431</v>
      </c>
      <c r="BR134" s="162">
        <f t="shared" ref="BR134:CJ134" si="1060">+BR105*BR91</f>
        <v>68006.675000000003</v>
      </c>
      <c r="BS134" s="162">
        <f t="shared" si="1060"/>
        <v>103382.675</v>
      </c>
      <c r="BT134" s="162">
        <f t="shared" si="1060"/>
        <v>98942.25</v>
      </c>
      <c r="BU134" s="162">
        <f t="shared" si="1060"/>
        <v>120057.3</v>
      </c>
      <c r="BV134" s="162">
        <f t="shared" si="1060"/>
        <v>138611.27499999999</v>
      </c>
      <c r="BW134" s="162">
        <f t="shared" si="1060"/>
        <v>134889.42500000002</v>
      </c>
      <c r="BX134" s="162">
        <f t="shared" si="1060"/>
        <v>143880.82499999998</v>
      </c>
      <c r="BY134" s="162">
        <f t="shared" si="1060"/>
        <v>138371.75</v>
      </c>
      <c r="BZ134" s="162">
        <f t="shared" si="1060"/>
        <v>140398.5</v>
      </c>
      <c r="CA134" s="162">
        <f t="shared" si="1060"/>
        <v>154567.32499999998</v>
      </c>
      <c r="CB134" s="162">
        <f t="shared" si="1060"/>
        <v>215572.5</v>
      </c>
      <c r="CC134" s="162">
        <f t="shared" si="1060"/>
        <v>224213.82500000001</v>
      </c>
      <c r="CD134" s="162">
        <f t="shared" si="1060"/>
        <v>286029.7</v>
      </c>
      <c r="CE134" s="162">
        <f t="shared" si="1060"/>
        <v>315233.32500000001</v>
      </c>
      <c r="CF134" s="162">
        <f t="shared" si="1060"/>
        <v>350093.42499999999</v>
      </c>
      <c r="CG134" s="162">
        <f t="shared" si="1060"/>
        <v>264583</v>
      </c>
      <c r="CH134" s="162">
        <f t="shared" si="1060"/>
        <v>223384.7</v>
      </c>
      <c r="CI134" s="162">
        <f t="shared" si="1060"/>
        <v>199929.67499999999</v>
      </c>
      <c r="CJ134" s="162">
        <f t="shared" si="1060"/>
        <v>231160.05</v>
      </c>
      <c r="CK134" s="162">
        <f t="shared" ref="CK134:CL134" si="1061">+CK105*CK91</f>
        <v>124516.15</v>
      </c>
      <c r="CL134" s="162">
        <f t="shared" si="1061"/>
        <v>108394.27499999999</v>
      </c>
      <c r="CM134" s="21">
        <f t="shared" ref="CM134:DB134" si="1062">+CM105*CM91</f>
        <v>110198.73250940682</v>
      </c>
      <c r="CN134" s="21">
        <f t="shared" si="1062"/>
        <v>245539.92891453646</v>
      </c>
      <c r="CO134" s="21">
        <f t="shared" si="1062"/>
        <v>394381.60691816168</v>
      </c>
      <c r="CP134" s="21">
        <f t="shared" si="1062"/>
        <v>414422.57614121446</v>
      </c>
      <c r="CQ134" s="21">
        <f t="shared" si="1062"/>
        <v>387479.66562707495</v>
      </c>
      <c r="CR134" s="21">
        <f t="shared" si="1062"/>
        <v>476440.76166554057</v>
      </c>
      <c r="CS134" s="21">
        <f t="shared" si="1062"/>
        <v>532048.45603198581</v>
      </c>
      <c r="CT134" s="21">
        <f t="shared" si="1062"/>
        <v>527931.3035898644</v>
      </c>
      <c r="CU134" s="21">
        <f t="shared" si="1062"/>
        <v>540489.71173846093</v>
      </c>
      <c r="CV134" s="21">
        <f t="shared" si="1062"/>
        <v>571067.88748601417</v>
      </c>
      <c r="CW134" s="21">
        <f t="shared" si="1062"/>
        <v>588134.05140979646</v>
      </c>
      <c r="CX134" s="21">
        <f t="shared" si="1062"/>
        <v>602954.84015460138</v>
      </c>
      <c r="CY134" s="21">
        <f t="shared" si="1062"/>
        <v>727718.32372939761</v>
      </c>
      <c r="CZ134" s="21">
        <f t="shared" si="1062"/>
        <v>887704.95166362787</v>
      </c>
      <c r="DA134" s="21">
        <f t="shared" si="1062"/>
        <v>1102705.3481608327</v>
      </c>
      <c r="DB134" s="21">
        <f t="shared" si="1062"/>
        <v>1384826.9227113463</v>
      </c>
      <c r="DE134" s="22"/>
      <c r="DF134" s="162">
        <v>132214.71793229095</v>
      </c>
    </row>
    <row r="135" spans="1:110" s="162" customFormat="1" x14ac:dyDescent="0.2">
      <c r="A135" s="49" t="s">
        <v>80</v>
      </c>
      <c r="B135" s="162">
        <f>+B194</f>
        <v>2883.42</v>
      </c>
      <c r="C135" s="162">
        <f t="shared" ref="C135:W135" si="1063">+C194</f>
        <v>2488.6</v>
      </c>
      <c r="D135" s="162">
        <f t="shared" si="1063"/>
        <v>1532.11</v>
      </c>
      <c r="E135" s="162">
        <f t="shared" si="1063"/>
        <v>730.99000000000012</v>
      </c>
      <c r="F135" s="162">
        <f t="shared" si="1063"/>
        <v>-430.49000000000024</v>
      </c>
      <c r="G135" s="162">
        <f t="shared" si="1063"/>
        <v>1717.4799999999998</v>
      </c>
      <c r="H135" s="162">
        <f t="shared" si="1063"/>
        <v>6010.1299999999992</v>
      </c>
      <c r="I135" s="162">
        <f t="shared" si="1063"/>
        <v>6559.4399999999987</v>
      </c>
      <c r="J135" s="162">
        <f t="shared" si="1063"/>
        <v>30771.989999999998</v>
      </c>
      <c r="K135" s="162">
        <f t="shared" si="1063"/>
        <v>25482.079999999994</v>
      </c>
      <c r="L135" s="162">
        <f t="shared" si="1063"/>
        <v>20193.300000000003</v>
      </c>
      <c r="M135" s="162">
        <f t="shared" si="1063"/>
        <v>21384.659999999989</v>
      </c>
      <c r="N135" s="162">
        <f t="shared" si="1063"/>
        <v>25058.57</v>
      </c>
      <c r="O135" s="162">
        <f t="shared" si="1063"/>
        <v>21358.21</v>
      </c>
      <c r="P135" s="162">
        <f t="shared" si="1063"/>
        <v>27398.39</v>
      </c>
      <c r="Q135" s="162">
        <f t="shared" si="1063"/>
        <v>19666.520000000004</v>
      </c>
      <c r="R135" s="162">
        <f t="shared" si="1063"/>
        <v>27484.949999999997</v>
      </c>
      <c r="S135" s="162">
        <f t="shared" si="1063"/>
        <v>39175.46</v>
      </c>
      <c r="T135" s="162">
        <f t="shared" si="1063"/>
        <v>63823.219999999994</v>
      </c>
      <c r="U135" s="162">
        <f t="shared" si="1063"/>
        <v>74222.00999999998</v>
      </c>
      <c r="V135" s="162">
        <f t="shared" si="1063"/>
        <v>70060.860000000015</v>
      </c>
      <c r="W135" s="162">
        <f t="shared" si="1063"/>
        <v>76298.63</v>
      </c>
      <c r="X135" s="162">
        <f t="shared" ref="X135:Y135" si="1064">+X194</f>
        <v>69806.61</v>
      </c>
      <c r="Y135" s="162">
        <f t="shared" si="1064"/>
        <v>38441</v>
      </c>
      <c r="Z135" s="162">
        <f t="shared" ref="Z135:AA135" si="1065">+Z194</f>
        <v>-5534</v>
      </c>
      <c r="AA135" s="162">
        <f t="shared" si="1065"/>
        <v>21684</v>
      </c>
      <c r="AB135" s="21">
        <f t="shared" ref="AA135:AD135" si="1066">+AB194</f>
        <v>-7552.6379515991575</v>
      </c>
      <c r="AC135" s="21">
        <f t="shared" si="1066"/>
        <v>-32738.4084850168</v>
      </c>
      <c r="AD135" s="21">
        <f t="shared" si="1066"/>
        <v>-61740.623370772664</v>
      </c>
      <c r="AE135" s="21">
        <f t="shared" ref="AE135" si="1067">+AE194</f>
        <v>-133714.72065621865</v>
      </c>
      <c r="AL135" s="162">
        <f t="shared" ref="AL135:AM135" si="1068">+AL194</f>
        <v>15118.36</v>
      </c>
      <c r="AM135" s="162">
        <f t="shared" si="1068"/>
        <v>15755.051949359389</v>
      </c>
      <c r="AN135" s="162">
        <f t="shared" ref="AN135:AO135" si="1069">+AN194</f>
        <v>23501.069999999992</v>
      </c>
      <c r="AO135" s="162">
        <f t="shared" si="1069"/>
        <v>17731.435637058603</v>
      </c>
      <c r="AP135" s="162">
        <f t="shared" ref="AP135:CD135" si="1070">+AP194</f>
        <v>15670.400000000001</v>
      </c>
      <c r="AQ135" s="162">
        <f t="shared" si="1070"/>
        <v>10723.453361333479</v>
      </c>
      <c r="AR135" s="162">
        <f t="shared" si="1070"/>
        <v>18047.619999999995</v>
      </c>
      <c r="AS135" s="162">
        <f t="shared" si="1070"/>
        <v>12394.39005161493</v>
      </c>
      <c r="AT135" s="162">
        <f t="shared" si="1070"/>
        <v>22999.479999999996</v>
      </c>
      <c r="AU135" s="162">
        <f t="shared" si="1070"/>
        <v>19708.73092420023</v>
      </c>
      <c r="AV135" s="162">
        <f t="shared" si="1070"/>
        <v>30351.550000000003</v>
      </c>
      <c r="AW135" s="162">
        <f t="shared" si="1070"/>
        <v>26717.758164987143</v>
      </c>
      <c r="AX135" s="162">
        <f t="shared" si="1070"/>
        <v>12267.729999999996</v>
      </c>
      <c r="AY135" s="162">
        <f t="shared" si="1070"/>
        <v>11157.903778386244</v>
      </c>
      <c r="AZ135" s="162">
        <f t="shared" si="1070"/>
        <v>28582.770000000004</v>
      </c>
      <c r="BA135" s="162">
        <f t="shared" si="1070"/>
        <v>28473.479029646282</v>
      </c>
      <c r="BB135" s="162">
        <f t="shared" si="1070"/>
        <v>23370.089999999997</v>
      </c>
      <c r="BC135" s="162">
        <f t="shared" si="1070"/>
        <v>20632.095906989525</v>
      </c>
      <c r="BD135" s="162">
        <f t="shared" si="1070"/>
        <v>36244.410000000003</v>
      </c>
      <c r="BE135" s="162">
        <f t="shared" si="1070"/>
        <v>34946.483813560058</v>
      </c>
      <c r="BF135" s="162">
        <f t="shared" si="1070"/>
        <v>28219.340000000004</v>
      </c>
      <c r="BG135" s="162">
        <f t="shared" si="1070"/>
        <v>30554.469088638529</v>
      </c>
      <c r="BH135" s="162">
        <f t="shared" si="1070"/>
        <v>60569.640000000014</v>
      </c>
      <c r="BI135" s="162">
        <f t="shared" si="1070"/>
        <v>88363.929834362032</v>
      </c>
      <c r="BJ135" s="162">
        <f t="shared" si="1070"/>
        <v>48789.109999999993</v>
      </c>
      <c r="BK135" s="162">
        <f t="shared" si="1070"/>
        <v>52183.193362342754</v>
      </c>
      <c r="BL135" s="162">
        <f t="shared" si="1070"/>
        <v>61396.880000000005</v>
      </c>
      <c r="BM135" s="162">
        <f t="shared" si="1070"/>
        <v>60060.321480386905</v>
      </c>
      <c r="BN135" s="162">
        <f t="shared" si="1070"/>
        <v>55089.639999999992</v>
      </c>
      <c r="BO135" s="162">
        <f t="shared" si="1070"/>
        <v>63894.204093267472</v>
      </c>
      <c r="BP135" s="162">
        <f t="shared" si="1070"/>
        <v>70196.81</v>
      </c>
      <c r="BQ135" s="162">
        <f t="shared" si="1070"/>
        <v>68295.79079323</v>
      </c>
      <c r="BR135" s="162">
        <f t="shared" si="1070"/>
        <v>70060.860000000015</v>
      </c>
      <c r="BS135" s="162">
        <f t="shared" si="1070"/>
        <v>74899.182701262267</v>
      </c>
      <c r="BT135" s="162">
        <f t="shared" si="1070"/>
        <v>89479.59</v>
      </c>
      <c r="BU135" s="162">
        <f t="shared" si="1070"/>
        <v>93098.650950907846</v>
      </c>
      <c r="BV135" s="162">
        <f t="shared" si="1070"/>
        <v>76298.63</v>
      </c>
      <c r="BW135" s="162">
        <f t="shared" si="1070"/>
        <v>80395.971318197873</v>
      </c>
      <c r="BX135" s="162">
        <f t="shared" si="1070"/>
        <v>87972</v>
      </c>
      <c r="BY135" s="162">
        <f t="shared" si="1070"/>
        <v>86955.403870194685</v>
      </c>
      <c r="BZ135" s="162">
        <f t="shared" si="1070"/>
        <v>69806.600000000006</v>
      </c>
      <c r="CA135" s="162">
        <f t="shared" si="1070"/>
        <v>66304.155728113285</v>
      </c>
      <c r="CB135" s="162">
        <f t="shared" si="1070"/>
        <v>61027.11</v>
      </c>
      <c r="CC135" s="162">
        <f t="shared" si="1070"/>
        <v>54614.132040730925</v>
      </c>
      <c r="CD135" s="162">
        <f t="shared" si="1070"/>
        <v>38441</v>
      </c>
      <c r="CE135" s="162">
        <f t="shared" ref="CE135:CF135" si="1071">+CE194</f>
        <v>28433.019675216114</v>
      </c>
      <c r="CF135" s="162">
        <f t="shared" si="1071"/>
        <v>43742</v>
      </c>
      <c r="CG135" s="162">
        <f t="shared" ref="CG135:CH135" si="1072">+CG194</f>
        <v>38342.242134455388</v>
      </c>
      <c r="CH135" s="162">
        <f t="shared" si="1072"/>
        <v>-5534</v>
      </c>
      <c r="CI135" s="162">
        <f t="shared" ref="CI135:CJ135" si="1073">+CI194</f>
        <v>-19971.82487776615</v>
      </c>
      <c r="CJ135" s="162">
        <f t="shared" si="1073"/>
        <v>11575</v>
      </c>
      <c r="CK135" s="162">
        <f t="shared" ref="CK135:CL135" si="1074">+CK194</f>
        <v>12180.485397172044</v>
      </c>
      <c r="CL135" s="162">
        <f t="shared" si="1074"/>
        <v>21684</v>
      </c>
      <c r="CM135" s="21">
        <f t="shared" ref="CM135:DB135" si="1075">+CM194</f>
        <v>29916.694623411604</v>
      </c>
      <c r="CN135" s="21">
        <f t="shared" si="1075"/>
        <v>27429.718101994382</v>
      </c>
      <c r="CO135" s="21">
        <f t="shared" si="1075"/>
        <v>13208.111253714582</v>
      </c>
      <c r="CP135" s="21">
        <f t="shared" si="1075"/>
        <v>-7552.6379515991575</v>
      </c>
      <c r="CQ135" s="21">
        <f t="shared" si="1075"/>
        <v>11022.38954115838</v>
      </c>
      <c r="CR135" s="21">
        <f t="shared" si="1075"/>
        <v>-873.50249154670746</v>
      </c>
      <c r="CS135" s="21">
        <f t="shared" si="1075"/>
        <v>-16980.967084732649</v>
      </c>
      <c r="CT135" s="21">
        <f t="shared" si="1075"/>
        <v>-32738.4084850168</v>
      </c>
      <c r="CU135" s="21">
        <f t="shared" si="1075"/>
        <v>-15323.567674957114</v>
      </c>
      <c r="CV135" s="21">
        <f t="shared" si="1075"/>
        <v>-29622.654858588372</v>
      </c>
      <c r="CW135" s="21">
        <f t="shared" si="1075"/>
        <v>-46009.06923946616</v>
      </c>
      <c r="CX135" s="21">
        <f t="shared" si="1075"/>
        <v>-61740.623370772664</v>
      </c>
      <c r="CY135" s="21">
        <f t="shared" si="1075"/>
        <v>-53595.237135928212</v>
      </c>
      <c r="CZ135" s="21">
        <f t="shared" si="1075"/>
        <v>-76195.536443223595</v>
      </c>
      <c r="DA135" s="21">
        <f t="shared" si="1075"/>
        <v>-103527.17345718629</v>
      </c>
      <c r="DB135" s="21">
        <f t="shared" si="1075"/>
        <v>-133714.72065621865</v>
      </c>
      <c r="DE135" s="22"/>
      <c r="DF135" s="162">
        <v>-23514.94460437847</v>
      </c>
    </row>
    <row r="136" spans="1:110" s="162" customFormat="1" x14ac:dyDescent="0.2">
      <c r="A136" s="49" t="s">
        <v>342</v>
      </c>
      <c r="B136" s="162">
        <f>+B133+B135</f>
        <v>3638.9719814485316</v>
      </c>
      <c r="C136" s="162">
        <f t="shared" ref="C136:W136" si="1076">+C133+C135</f>
        <v>3427.7057268171366</v>
      </c>
      <c r="D136" s="162">
        <f t="shared" si="1076"/>
        <v>2594.7268056733401</v>
      </c>
      <c r="E136" s="162" t="e">
        <f t="shared" ca="1" si="1076"/>
        <v>#DIV/0!</v>
      </c>
      <c r="F136" s="162" t="e">
        <f t="shared" ca="1" si="1076"/>
        <v>#DIV/0!</v>
      </c>
      <c r="G136" s="162" t="e">
        <f t="shared" ca="1" si="1076"/>
        <v>#DIV/0!</v>
      </c>
      <c r="H136" s="162" t="e">
        <f t="shared" ca="1" si="1076"/>
        <v>#DIV/0!</v>
      </c>
      <c r="I136" s="162" t="e">
        <f t="shared" ca="1" si="1076"/>
        <v>#DIV/0!</v>
      </c>
      <c r="J136" s="162" t="e">
        <f t="shared" ca="1" si="1076"/>
        <v>#DIV/0!</v>
      </c>
      <c r="K136" s="162" t="e">
        <f t="shared" ca="1" si="1076"/>
        <v>#DIV/0!</v>
      </c>
      <c r="L136" s="162" t="e">
        <f t="shared" ca="1" si="1076"/>
        <v>#DIV/0!</v>
      </c>
      <c r="M136" s="162" t="e">
        <f t="shared" ca="1" si="1076"/>
        <v>#DIV/0!</v>
      </c>
      <c r="N136" s="162" t="e">
        <f t="shared" ca="1" si="1076"/>
        <v>#DIV/0!</v>
      </c>
      <c r="O136" s="162" t="e">
        <f t="shared" ca="1" si="1076"/>
        <v>#DIV/0!</v>
      </c>
      <c r="P136" s="162" t="e">
        <f t="shared" ca="1" si="1076"/>
        <v>#DIV/0!</v>
      </c>
      <c r="Q136" s="162" t="e">
        <f t="shared" ca="1" si="1076"/>
        <v>#DIV/0!</v>
      </c>
      <c r="R136" s="162" t="e">
        <f t="shared" ca="1" si="1076"/>
        <v>#DIV/0!</v>
      </c>
      <c r="S136" s="162" t="e">
        <f t="shared" ca="1" si="1076"/>
        <v>#DIV/0!</v>
      </c>
      <c r="T136" s="162" t="e">
        <f t="shared" ca="1" si="1076"/>
        <v>#DIV/0!</v>
      </c>
      <c r="U136" s="162" t="e">
        <f t="shared" ca="1" si="1076"/>
        <v>#DIV/0!</v>
      </c>
      <c r="V136" s="162" t="e">
        <f t="shared" ca="1" si="1076"/>
        <v>#DIV/0!</v>
      </c>
      <c r="W136" s="162" t="e">
        <f t="shared" ca="1" si="1076"/>
        <v>#DIV/0!</v>
      </c>
      <c r="X136" s="162" t="e">
        <f t="shared" ref="X136:Y136" ca="1" si="1077">+X133+X135</f>
        <v>#DIV/0!</v>
      </c>
      <c r="Y136" s="162" t="e">
        <f t="shared" ca="1" si="1077"/>
        <v>#DIV/0!</v>
      </c>
      <c r="Z136" s="162" t="e">
        <f t="shared" ref="Z136:AA136" ca="1" si="1078">+Z133+Z135</f>
        <v>#DIV/0!</v>
      </c>
      <c r="AA136" s="162" t="e">
        <f t="shared" ca="1" si="1078"/>
        <v>#DIV/0!</v>
      </c>
      <c r="AB136" s="21" t="e">
        <f t="shared" ref="AA136:AD136" ca="1" si="1079">+AB133+AB135</f>
        <v>#DIV/0!</v>
      </c>
      <c r="AC136" s="21" t="e">
        <f t="shared" ca="1" si="1079"/>
        <v>#DIV/0!</v>
      </c>
      <c r="AD136" s="21" t="e">
        <f t="shared" ca="1" si="1079"/>
        <v>#DIV/0!</v>
      </c>
      <c r="AE136" s="21" t="e">
        <f t="shared" ref="AE136" ca="1" si="1080">+AE133+AE135</f>
        <v>#DIV/0!</v>
      </c>
      <c r="AL136" s="162">
        <f t="shared" ref="AL136" si="1081">+AL133+AL135</f>
        <v>138006.42983867502</v>
      </c>
      <c r="AM136" s="162">
        <f t="shared" ref="AM136:AO136" si="1082">+AM133+AM135</f>
        <v>132244.4105414279</v>
      </c>
      <c r="AN136" s="162">
        <f t="shared" si="1082"/>
        <v>152897.23076471058</v>
      </c>
      <c r="AO136" s="162">
        <f t="shared" si="1082"/>
        <v>165394.00286644095</v>
      </c>
      <c r="AP136" s="162">
        <f t="shared" ref="AP136:CD136" si="1083">+AP133+AP135</f>
        <v>168911.33088027011</v>
      </c>
      <c r="AQ136" s="162">
        <f t="shared" si="1083"/>
        <v>179970.27733140567</v>
      </c>
      <c r="AR136" s="162">
        <f t="shared" si="1083"/>
        <v>216571.73816394756</v>
      </c>
      <c r="AS136" s="162">
        <f t="shared" si="1083"/>
        <v>213215.48148357507</v>
      </c>
      <c r="AT136" s="162">
        <f t="shared" si="1083"/>
        <v>246152.25598208251</v>
      </c>
      <c r="AU136" s="162">
        <f t="shared" si="1083"/>
        <v>230914.50592420023</v>
      </c>
      <c r="AV136" s="162">
        <f t="shared" si="1083"/>
        <v>195218.45</v>
      </c>
      <c r="AW136" s="162">
        <f t="shared" si="1083"/>
        <v>185872.90816498714</v>
      </c>
      <c r="AX136" s="162">
        <f t="shared" si="1083"/>
        <v>160736.38</v>
      </c>
      <c r="AY136" s="162">
        <f t="shared" si="1083"/>
        <v>191575.50377838625</v>
      </c>
      <c r="AZ136" s="162">
        <f t="shared" si="1083"/>
        <v>249166.87</v>
      </c>
      <c r="BA136" s="162">
        <f t="shared" si="1083"/>
        <v>238905.40402964628</v>
      </c>
      <c r="BB136" s="162">
        <f t="shared" si="1083"/>
        <v>227150.59</v>
      </c>
      <c r="BC136" s="162">
        <f t="shared" si="1083"/>
        <v>200091.59590698953</v>
      </c>
      <c r="BD136" s="162">
        <f t="shared" si="1083"/>
        <v>208702.41</v>
      </c>
      <c r="BE136" s="162">
        <f t="shared" si="1083"/>
        <v>207017.55881356006</v>
      </c>
      <c r="BF136" s="162">
        <f t="shared" si="1083"/>
        <v>191667.51500000001</v>
      </c>
      <c r="BG136" s="162">
        <f t="shared" si="1083"/>
        <v>167783.86908863852</v>
      </c>
      <c r="BH136" s="162">
        <f t="shared" si="1083"/>
        <v>164486.64000000001</v>
      </c>
      <c r="BI136" s="162">
        <f t="shared" si="1083"/>
        <v>174132.30483436203</v>
      </c>
      <c r="BJ136" s="162">
        <f t="shared" si="1083"/>
        <v>121862.66</v>
      </c>
      <c r="BK136" s="162">
        <f t="shared" si="1083"/>
        <v>140365.24336234276</v>
      </c>
      <c r="BL136" s="162">
        <f t="shared" si="1083"/>
        <v>124926.28</v>
      </c>
      <c r="BM136" s="162">
        <f t="shared" si="1083"/>
        <v>129301.47148038691</v>
      </c>
      <c r="BN136" s="162">
        <f t="shared" si="1083"/>
        <v>129452.94</v>
      </c>
      <c r="BO136" s="162">
        <f t="shared" si="1083"/>
        <v>107764.12909326746</v>
      </c>
      <c r="BP136" s="162">
        <f t="shared" si="1083"/>
        <v>127369.58499999999</v>
      </c>
      <c r="BQ136" s="162">
        <f t="shared" si="1083"/>
        <v>137850.16579323</v>
      </c>
      <c r="BR136" s="162">
        <f t="shared" si="1083"/>
        <v>201615.36000000002</v>
      </c>
      <c r="BS136" s="162">
        <f t="shared" si="1083"/>
        <v>207798.70770126226</v>
      </c>
      <c r="BT136" s="162">
        <f t="shared" si="1083"/>
        <v>221439.44</v>
      </c>
      <c r="BU136" s="162">
        <f t="shared" si="1083"/>
        <v>290798.90095090785</v>
      </c>
      <c r="BV136" s="162">
        <f t="shared" si="1083"/>
        <v>270995.60499999998</v>
      </c>
      <c r="BW136" s="162">
        <f t="shared" si="1083"/>
        <v>250882.49631819787</v>
      </c>
      <c r="BX136" s="162">
        <f t="shared" si="1083"/>
        <v>270195.25</v>
      </c>
      <c r="BY136" s="162">
        <f t="shared" si="1083"/>
        <v>250348.30387019468</v>
      </c>
      <c r="BZ136" s="162">
        <f t="shared" si="1083"/>
        <v>239795.65000000002</v>
      </c>
      <c r="CA136" s="162">
        <f t="shared" si="1083"/>
        <v>287035.65572811326</v>
      </c>
      <c r="CB136" s="162">
        <f t="shared" si="1083"/>
        <v>306190.15999999997</v>
      </c>
      <c r="CC136" s="162">
        <f t="shared" si="1083"/>
        <v>350372.23204073095</v>
      </c>
      <c r="CD136" s="162">
        <f t="shared" si="1083"/>
        <v>431114.6</v>
      </c>
      <c r="CE136" s="162">
        <f t="shared" ref="CE136:CF136" si="1084">+CE133+CE135</f>
        <v>415358.01967521611</v>
      </c>
      <c r="CF136" s="162">
        <f t="shared" si="1084"/>
        <v>478221.92499999999</v>
      </c>
      <c r="CG136" s="162">
        <f t="shared" ref="CG136:CH136" si="1085">+CG133+CG135</f>
        <v>401093.64213445538</v>
      </c>
      <c r="CH136" s="162">
        <f t="shared" si="1085"/>
        <v>292932.57500000001</v>
      </c>
      <c r="CI136" s="162">
        <f t="shared" ref="CI136:CJ136" si="1086">+CI133+CI135</f>
        <v>254118.47512223385</v>
      </c>
      <c r="CJ136" s="162">
        <f t="shared" si="1086"/>
        <v>278737.5</v>
      </c>
      <c r="CK136" s="162">
        <f t="shared" ref="CK136:CL136" si="1087">+CK133+CK135</f>
        <v>284704.66039717203</v>
      </c>
      <c r="CL136" s="162">
        <f t="shared" si="1087"/>
        <v>166873</v>
      </c>
      <c r="CM136" s="21">
        <f t="shared" ref="CM136:DB136" si="1088">+CM133+CM135</f>
        <v>177522.68003461778</v>
      </c>
      <c r="CN136" s="21">
        <f t="shared" si="1088"/>
        <v>356318.82907370059</v>
      </c>
      <c r="CO136" s="21">
        <f t="shared" si="1088"/>
        <v>541463.60377710639</v>
      </c>
      <c r="CP136" s="21">
        <f t="shared" si="1088"/>
        <v>547546.78411074483</v>
      </c>
      <c r="CQ136" s="21">
        <f t="shared" si="1088"/>
        <v>530033.05844160903</v>
      </c>
      <c r="CR136" s="21">
        <f t="shared" si="1088"/>
        <v>637296.34315259068</v>
      </c>
      <c r="CS136" s="21">
        <f t="shared" si="1088"/>
        <v>695672.75270653854</v>
      </c>
      <c r="CT136" s="21">
        <f t="shared" si="1088"/>
        <v>674400.58051517571</v>
      </c>
      <c r="CU136" s="21">
        <f t="shared" si="1088"/>
        <v>708636.81452784291</v>
      </c>
      <c r="CV136" s="21">
        <f t="shared" si="1088"/>
        <v>735295.74619356066</v>
      </c>
      <c r="CW136" s="21">
        <f t="shared" si="1088"/>
        <v>741768.65047992812</v>
      </c>
      <c r="CX136" s="21">
        <f t="shared" si="1088"/>
        <v>745888.84125922224</v>
      </c>
      <c r="CY136" s="21">
        <f t="shared" si="1088"/>
        <v>921149.00746506685</v>
      </c>
      <c r="CZ136" s="21">
        <f t="shared" si="1088"/>
        <v>1112843.2225418841</v>
      </c>
      <c r="DA136" s="21">
        <f t="shared" si="1088"/>
        <v>1373494.4385617434</v>
      </c>
      <c r="DB136" s="21">
        <f t="shared" si="1088"/>
        <v>1721195.3848962903</v>
      </c>
      <c r="DE136" s="22"/>
      <c r="DF136" s="162">
        <v>226394.24855378069</v>
      </c>
    </row>
    <row r="137" spans="1:110" s="162" customFormat="1" x14ac:dyDescent="0.2">
      <c r="A137" s="49" t="s">
        <v>345</v>
      </c>
      <c r="B137" s="162">
        <f>+B134+B135</f>
        <v>3191.8185699747742</v>
      </c>
      <c r="C137" s="162">
        <f t="shared" ref="C137:W137" si="1089">+C134+C135</f>
        <v>2844.020111943842</v>
      </c>
      <c r="D137" s="162">
        <f t="shared" si="1089"/>
        <v>2250.6326093725415</v>
      </c>
      <c r="E137" s="162" t="e">
        <f t="shared" ca="1" si="1089"/>
        <v>#DIV/0!</v>
      </c>
      <c r="F137" s="162" t="e">
        <f t="shared" ca="1" si="1089"/>
        <v>#DIV/0!</v>
      </c>
      <c r="G137" s="162" t="e">
        <f t="shared" ca="1" si="1089"/>
        <v>#DIV/0!</v>
      </c>
      <c r="H137" s="162" t="e">
        <f t="shared" ca="1" si="1089"/>
        <v>#DIV/0!</v>
      </c>
      <c r="I137" s="162" t="e">
        <f t="shared" ca="1" si="1089"/>
        <v>#DIV/0!</v>
      </c>
      <c r="J137" s="162" t="e">
        <f t="shared" ca="1" si="1089"/>
        <v>#DIV/0!</v>
      </c>
      <c r="K137" s="162" t="e">
        <f t="shared" ca="1" si="1089"/>
        <v>#DIV/0!</v>
      </c>
      <c r="L137" s="162" t="e">
        <f t="shared" ca="1" si="1089"/>
        <v>#DIV/0!</v>
      </c>
      <c r="M137" s="162" t="e">
        <f t="shared" ca="1" si="1089"/>
        <v>#DIV/0!</v>
      </c>
      <c r="N137" s="162" t="e">
        <f t="shared" ca="1" si="1089"/>
        <v>#DIV/0!</v>
      </c>
      <c r="O137" s="162" t="e">
        <f t="shared" ca="1" si="1089"/>
        <v>#DIV/0!</v>
      </c>
      <c r="P137" s="162" t="e">
        <f t="shared" ca="1" si="1089"/>
        <v>#DIV/0!</v>
      </c>
      <c r="Q137" s="162" t="e">
        <f t="shared" ca="1" si="1089"/>
        <v>#DIV/0!</v>
      </c>
      <c r="R137" s="162" t="e">
        <f t="shared" ca="1" si="1089"/>
        <v>#DIV/0!</v>
      </c>
      <c r="S137" s="162" t="e">
        <f t="shared" ca="1" si="1089"/>
        <v>#DIV/0!</v>
      </c>
      <c r="T137" s="162" t="e">
        <f t="shared" ca="1" si="1089"/>
        <v>#DIV/0!</v>
      </c>
      <c r="U137" s="162" t="e">
        <f t="shared" ca="1" si="1089"/>
        <v>#DIV/0!</v>
      </c>
      <c r="V137" s="162" t="e">
        <f t="shared" ca="1" si="1089"/>
        <v>#DIV/0!</v>
      </c>
      <c r="W137" s="162" t="e">
        <f t="shared" ca="1" si="1089"/>
        <v>#DIV/0!</v>
      </c>
      <c r="X137" s="162" t="e">
        <f t="shared" ref="X137:Y137" ca="1" si="1090">+X134+X135</f>
        <v>#DIV/0!</v>
      </c>
      <c r="Y137" s="162" t="e">
        <f t="shared" ca="1" si="1090"/>
        <v>#DIV/0!</v>
      </c>
      <c r="Z137" s="162" t="e">
        <f t="shared" ref="Z137:AA137" ca="1" si="1091">+Z134+Z135</f>
        <v>#DIV/0!</v>
      </c>
      <c r="AA137" s="162" t="e">
        <f t="shared" ca="1" si="1091"/>
        <v>#DIV/0!</v>
      </c>
      <c r="AB137" s="21" t="e">
        <f t="shared" ref="AA137:AD137" ca="1" si="1092">+AB134+AB135</f>
        <v>#DIV/0!</v>
      </c>
      <c r="AC137" s="21" t="e">
        <f t="shared" ca="1" si="1092"/>
        <v>#DIV/0!</v>
      </c>
      <c r="AD137" s="21" t="e">
        <f t="shared" ca="1" si="1092"/>
        <v>#DIV/0!</v>
      </c>
      <c r="AE137" s="21" t="e">
        <f t="shared" ref="AE137" ca="1" si="1093">+AE134+AE135</f>
        <v>#DIV/0!</v>
      </c>
      <c r="AL137" s="162">
        <f t="shared" ref="AL137:AM137" si="1094">+AL134+AL135</f>
        <v>111791.76666881677</v>
      </c>
      <c r="AM137" s="162">
        <f t="shared" si="1094"/>
        <v>107670.44256300706</v>
      </c>
      <c r="AN137" s="162">
        <f t="shared" ref="AN137:AO137" si="1095">+AN134+AN135</f>
        <v>122854.27881483138</v>
      </c>
      <c r="AO137" s="162">
        <f t="shared" si="1095"/>
        <v>138140.23274200546</v>
      </c>
      <c r="AP137" s="162">
        <f t="shared" ref="AP137:CD137" si="1096">+AP134+AP135</f>
        <v>136370.87625009153</v>
      </c>
      <c r="AQ137" s="162">
        <f t="shared" si="1096"/>
        <v>156453.64625413372</v>
      </c>
      <c r="AR137" s="162">
        <f t="shared" si="1096"/>
        <v>175007.45998086198</v>
      </c>
      <c r="AS137" s="162">
        <f t="shared" si="1096"/>
        <v>183081.37980083807</v>
      </c>
      <c r="AT137" s="162">
        <f t="shared" si="1096"/>
        <v>201434.19704212277</v>
      </c>
      <c r="AU137" s="162">
        <f t="shared" si="1096"/>
        <v>173741.73092420024</v>
      </c>
      <c r="AV137" s="162">
        <f t="shared" si="1096"/>
        <v>133218.32500000001</v>
      </c>
      <c r="AW137" s="162">
        <f t="shared" si="1096"/>
        <v>134227.63316498714</v>
      </c>
      <c r="AX137" s="162">
        <f t="shared" si="1096"/>
        <v>110288.73</v>
      </c>
      <c r="AY137" s="162">
        <f t="shared" si="1096"/>
        <v>146913.30377838624</v>
      </c>
      <c r="AZ137" s="162">
        <f t="shared" si="1096"/>
        <v>195881.77000000002</v>
      </c>
      <c r="BA137" s="162">
        <f t="shared" si="1096"/>
        <v>186559.97902964629</v>
      </c>
      <c r="BB137" s="162">
        <f t="shared" si="1096"/>
        <v>183667.59</v>
      </c>
      <c r="BC137" s="162">
        <f t="shared" si="1096"/>
        <v>174333.44590698954</v>
      </c>
      <c r="BD137" s="162">
        <f t="shared" si="1096"/>
        <v>168148.98499999999</v>
      </c>
      <c r="BE137" s="162">
        <f t="shared" si="1096"/>
        <v>178569.35881356004</v>
      </c>
      <c r="BF137" s="162">
        <f t="shared" si="1096"/>
        <v>147797.59</v>
      </c>
      <c r="BG137" s="162">
        <f t="shared" si="1096"/>
        <v>127285.71908863852</v>
      </c>
      <c r="BH137" s="162">
        <f t="shared" si="1096"/>
        <v>141510.66500000004</v>
      </c>
      <c r="BI137" s="162">
        <f t="shared" si="1096"/>
        <v>145370.87983436201</v>
      </c>
      <c r="BJ137" s="162">
        <f t="shared" si="1096"/>
        <v>101079.26</v>
      </c>
      <c r="BK137" s="162">
        <f t="shared" si="1096"/>
        <v>108232.04336234275</v>
      </c>
      <c r="BL137" s="162">
        <f t="shared" si="1096"/>
        <v>100457.88</v>
      </c>
      <c r="BM137" s="162">
        <f t="shared" si="1096"/>
        <v>101332.32148038691</v>
      </c>
      <c r="BN137" s="162">
        <f t="shared" si="1096"/>
        <v>78526.239999999991</v>
      </c>
      <c r="BO137" s="162">
        <f t="shared" si="1096"/>
        <v>87773.004093267475</v>
      </c>
      <c r="BP137" s="162">
        <f t="shared" si="1096"/>
        <v>106383.51000000001</v>
      </c>
      <c r="BQ137" s="162">
        <f t="shared" si="1096"/>
        <v>114726.79079323</v>
      </c>
      <c r="BR137" s="162">
        <f t="shared" si="1096"/>
        <v>138067.53500000003</v>
      </c>
      <c r="BS137" s="162">
        <f t="shared" si="1096"/>
        <v>178281.85770126228</v>
      </c>
      <c r="BT137" s="162">
        <f t="shared" si="1096"/>
        <v>188421.84</v>
      </c>
      <c r="BU137" s="162">
        <f t="shared" si="1096"/>
        <v>213155.95095090783</v>
      </c>
      <c r="BV137" s="162">
        <f t="shared" si="1096"/>
        <v>214909.905</v>
      </c>
      <c r="BW137" s="162">
        <f t="shared" si="1096"/>
        <v>215285.39631819789</v>
      </c>
      <c r="BX137" s="162">
        <f t="shared" si="1096"/>
        <v>231852.82499999998</v>
      </c>
      <c r="BY137" s="162">
        <f t="shared" si="1096"/>
        <v>225327.15387019468</v>
      </c>
      <c r="BZ137" s="162">
        <f t="shared" si="1096"/>
        <v>210205.1</v>
      </c>
      <c r="CA137" s="162">
        <f t="shared" si="1096"/>
        <v>220871.48072811327</v>
      </c>
      <c r="CB137" s="162">
        <f t="shared" si="1096"/>
        <v>276599.61</v>
      </c>
      <c r="CC137" s="162">
        <f t="shared" si="1096"/>
        <v>278827.95704073092</v>
      </c>
      <c r="CD137" s="162">
        <f t="shared" si="1096"/>
        <v>324470.7</v>
      </c>
      <c r="CE137" s="162">
        <f t="shared" ref="CE137:CF137" si="1097">+CE134+CE135</f>
        <v>343666.34467521613</v>
      </c>
      <c r="CF137" s="162">
        <f t="shared" si="1097"/>
        <v>393835.42499999999</v>
      </c>
      <c r="CG137" s="162">
        <f t="shared" ref="CG137:CH137" si="1098">+CG134+CG135</f>
        <v>302925.24213445536</v>
      </c>
      <c r="CH137" s="162">
        <f t="shared" si="1098"/>
        <v>217850.7</v>
      </c>
      <c r="CI137" s="162">
        <f t="shared" ref="CI137:CJ137" si="1099">+CI134+CI135</f>
        <v>179957.85012223385</v>
      </c>
      <c r="CJ137" s="162">
        <f t="shared" si="1099"/>
        <v>242735.05</v>
      </c>
      <c r="CK137" s="162">
        <f t="shared" ref="CK137:CL137" si="1100">+CK134+CK135</f>
        <v>136696.63539717204</v>
      </c>
      <c r="CL137" s="162">
        <f t="shared" si="1100"/>
        <v>130078.27499999999</v>
      </c>
      <c r="CM137" s="21">
        <f t="shared" ref="CM137:DB137" si="1101">+CM134+CM135</f>
        <v>140115.42713281844</v>
      </c>
      <c r="CN137" s="21">
        <f t="shared" si="1101"/>
        <v>272969.64701653086</v>
      </c>
      <c r="CO137" s="21">
        <f t="shared" si="1101"/>
        <v>407589.71817187627</v>
      </c>
      <c r="CP137" s="21">
        <f t="shared" si="1101"/>
        <v>406869.93818961532</v>
      </c>
      <c r="CQ137" s="21">
        <f t="shared" si="1101"/>
        <v>398502.05516823335</v>
      </c>
      <c r="CR137" s="21">
        <f t="shared" si="1101"/>
        <v>475567.25917399384</v>
      </c>
      <c r="CS137" s="21">
        <f t="shared" si="1101"/>
        <v>515067.48894725315</v>
      </c>
      <c r="CT137" s="21">
        <f t="shared" si="1101"/>
        <v>495192.89510484762</v>
      </c>
      <c r="CU137" s="21">
        <f t="shared" si="1101"/>
        <v>525166.14406350383</v>
      </c>
      <c r="CV137" s="21">
        <f t="shared" si="1101"/>
        <v>541445.23262742581</v>
      </c>
      <c r="CW137" s="21">
        <f t="shared" si="1101"/>
        <v>542124.98217033036</v>
      </c>
      <c r="CX137" s="21">
        <f t="shared" si="1101"/>
        <v>541214.21678382868</v>
      </c>
      <c r="CY137" s="21">
        <f t="shared" si="1101"/>
        <v>674123.08659346937</v>
      </c>
      <c r="CZ137" s="21">
        <f t="shared" si="1101"/>
        <v>811509.41522040428</v>
      </c>
      <c r="DA137" s="21">
        <f t="shared" si="1101"/>
        <v>999178.17470364633</v>
      </c>
      <c r="DB137" s="21">
        <f t="shared" si="1101"/>
        <v>1251112.2020551276</v>
      </c>
      <c r="DE137" s="22"/>
      <c r="DF137" s="162">
        <v>108699.77332791248</v>
      </c>
    </row>
    <row r="138" spans="1:110" s="162" customFormat="1" x14ac:dyDescent="0.2">
      <c r="A138" s="49" t="s">
        <v>13</v>
      </c>
      <c r="B138" s="162">
        <f t="shared" ref="B138:AE138" si="1102">+B54</f>
        <v>204.20000000000095</v>
      </c>
      <c r="C138" s="162">
        <f t="shared" si="1102"/>
        <v>636.83000000000038</v>
      </c>
      <c r="D138" s="162">
        <f t="shared" si="1102"/>
        <v>1227.7100000000009</v>
      </c>
      <c r="E138" s="162">
        <f t="shared" si="1102"/>
        <v>2008.0100000000002</v>
      </c>
      <c r="F138" s="162">
        <f t="shared" si="1102"/>
        <v>2426.5299999999997</v>
      </c>
      <c r="G138" s="162">
        <f t="shared" si="1102"/>
        <v>2976.4799999999987</v>
      </c>
      <c r="H138" s="162">
        <f t="shared" si="1102"/>
        <v>3963.5099999999993</v>
      </c>
      <c r="I138" s="162">
        <f t="shared" si="1102"/>
        <v>4183.2099999999973</v>
      </c>
      <c r="J138" s="162">
        <f t="shared" si="1102"/>
        <v>1848.75</v>
      </c>
      <c r="K138" s="162">
        <f t="shared" si="1102"/>
        <v>7010.8700000000026</v>
      </c>
      <c r="L138" s="162">
        <f t="shared" si="1102"/>
        <v>16739.420000000006</v>
      </c>
      <c r="M138" s="162">
        <f t="shared" si="1102"/>
        <v>21905.39</v>
      </c>
      <c r="N138" s="162">
        <f t="shared" si="1102"/>
        <v>24595.979999999996</v>
      </c>
      <c r="O138" s="162">
        <f t="shared" si="1102"/>
        <v>33224.240000000013</v>
      </c>
      <c r="P138" s="162">
        <f t="shared" si="1102"/>
        <v>39238.65000000006</v>
      </c>
      <c r="Q138" s="162">
        <f t="shared" si="1102"/>
        <v>35535.10000000002</v>
      </c>
      <c r="R138" s="162">
        <f t="shared" si="1102"/>
        <v>28782.97</v>
      </c>
      <c r="S138" s="162">
        <f t="shared" si="1102"/>
        <v>28893.800000000061</v>
      </c>
      <c r="T138" s="162">
        <f t="shared" si="1102"/>
        <v>23334.209999999992</v>
      </c>
      <c r="U138" s="162">
        <f t="shared" si="1102"/>
        <v>17300.75</v>
      </c>
      <c r="V138" s="162">
        <f t="shared" si="1102"/>
        <v>29173.190000000002</v>
      </c>
      <c r="W138" s="162">
        <f t="shared" si="1102"/>
        <v>23349.520000000004</v>
      </c>
      <c r="X138" s="162">
        <f t="shared" si="1102"/>
        <v>31815.799999999959</v>
      </c>
      <c r="Y138" s="162">
        <f t="shared" si="1102"/>
        <v>57809</v>
      </c>
      <c r="Z138" s="162">
        <f t="shared" si="1102"/>
        <v>54970</v>
      </c>
      <c r="AA138" s="162">
        <f t="shared" ref="AA138" si="1103">+AA54</f>
        <v>18076</v>
      </c>
      <c r="AB138" s="21">
        <f t="shared" si="1102"/>
        <v>38746.021708030981</v>
      </c>
      <c r="AC138" s="21">
        <f t="shared" si="1102"/>
        <v>45844.073323181467</v>
      </c>
      <c r="AD138" s="21">
        <f t="shared" si="1102"/>
        <v>54801.075740352942</v>
      </c>
      <c r="AE138" s="21">
        <f t="shared" si="1102"/>
        <v>100164.76226143228</v>
      </c>
      <c r="AL138" s="162">
        <f t="shared" ref="AL138:BQ138" si="1104">+SUM(AI54:AL54)</f>
        <v>24559.250000000015</v>
      </c>
      <c r="AM138" s="162">
        <f t="shared" si="1104"/>
        <v>25037.890000000014</v>
      </c>
      <c r="AN138" s="162">
        <f t="shared" si="1104"/>
        <v>28350.55000000001</v>
      </c>
      <c r="AO138" s="162">
        <f t="shared" si="1104"/>
        <v>32651.379999999997</v>
      </c>
      <c r="AP138" s="162">
        <f t="shared" si="1104"/>
        <v>34837.69999999999</v>
      </c>
      <c r="AQ138" s="162">
        <f t="shared" si="1104"/>
        <v>39750.439999999988</v>
      </c>
      <c r="AR138" s="162">
        <f t="shared" si="1104"/>
        <v>40670.69999999999</v>
      </c>
      <c r="AS138" s="162">
        <f t="shared" si="1104"/>
        <v>40797.75999999998</v>
      </c>
      <c r="AT138" s="162">
        <f t="shared" si="1104"/>
        <v>39236.279999999984</v>
      </c>
      <c r="AU138" s="162">
        <f t="shared" si="1104"/>
        <v>39096.82</v>
      </c>
      <c r="AV138" s="162">
        <f t="shared" si="1104"/>
        <v>36049.189999999995</v>
      </c>
      <c r="AW138" s="162">
        <f t="shared" si="1104"/>
        <v>34818.5</v>
      </c>
      <c r="AX138" s="162">
        <f t="shared" si="1104"/>
        <v>37222.010000000009</v>
      </c>
      <c r="AY138" s="162">
        <f t="shared" si="1104"/>
        <v>33831.789999999994</v>
      </c>
      <c r="AZ138" s="162">
        <f t="shared" si="1104"/>
        <v>33622.61</v>
      </c>
      <c r="BA138" s="162">
        <f t="shared" si="1104"/>
        <v>29584.139999999989</v>
      </c>
      <c r="BB138" s="162">
        <f t="shared" si="1104"/>
        <v>29543.499999999989</v>
      </c>
      <c r="BC138" s="162">
        <f t="shared" si="1104"/>
        <v>26891.749999999996</v>
      </c>
      <c r="BD138" s="162">
        <f t="shared" si="1104"/>
        <v>29203.059999999998</v>
      </c>
      <c r="BE138" s="162">
        <f t="shared" si="1104"/>
        <v>32140.420000000013</v>
      </c>
      <c r="BF138" s="162">
        <f t="shared" si="1104"/>
        <v>30883.560000000009</v>
      </c>
      <c r="BG138" s="162">
        <f t="shared" si="1104"/>
        <v>29961.890000000018</v>
      </c>
      <c r="BH138" s="162">
        <f t="shared" si="1104"/>
        <v>27467.54</v>
      </c>
      <c r="BI138" s="162">
        <f t="shared" si="1104"/>
        <v>25669.849999999995</v>
      </c>
      <c r="BJ138" s="162">
        <f t="shared" si="1104"/>
        <v>24575.430000000008</v>
      </c>
      <c r="BK138" s="162">
        <f t="shared" si="1104"/>
        <v>23390.210000000003</v>
      </c>
      <c r="BL138" s="162">
        <f t="shared" si="1104"/>
        <v>24308.03000000001</v>
      </c>
      <c r="BM138" s="162">
        <f t="shared" si="1104"/>
        <v>25746.060000000005</v>
      </c>
      <c r="BN138" s="162">
        <f t="shared" si="1104"/>
        <v>17987.07</v>
      </c>
      <c r="BO138" s="162">
        <f t="shared" si="1104"/>
        <v>15811.829999999993</v>
      </c>
      <c r="BP138" s="162">
        <f t="shared" si="1104"/>
        <v>14865.62</v>
      </c>
      <c r="BQ138" s="162">
        <f t="shared" si="1104"/>
        <v>19604.599999999991</v>
      </c>
      <c r="BR138" s="162">
        <f t="shared" ref="BR138:CW138" si="1105">+SUM(BO54:BR54)</f>
        <v>32287.429999999971</v>
      </c>
      <c r="BS138" s="162">
        <f t="shared" si="1105"/>
        <v>36847.399999999972</v>
      </c>
      <c r="BT138" s="162">
        <f t="shared" si="1105"/>
        <v>34865.70999999997</v>
      </c>
      <c r="BU138" s="162">
        <f t="shared" si="1105"/>
        <v>29811.029999999988</v>
      </c>
      <c r="BV138" s="162">
        <f t="shared" si="1105"/>
        <v>24720.090000000007</v>
      </c>
      <c r="BW138" s="162">
        <f t="shared" si="1105"/>
        <v>21890.15</v>
      </c>
      <c r="BX138" s="162">
        <f t="shared" si="1105"/>
        <v>23345.850000000006</v>
      </c>
      <c r="BY138" s="162">
        <f t="shared" si="1105"/>
        <v>25910.800000000014</v>
      </c>
      <c r="BZ138" s="162">
        <f t="shared" si="1105"/>
        <v>30742.410000000011</v>
      </c>
      <c r="CA138" s="162">
        <f t="shared" si="1105"/>
        <v>41546.680000000015</v>
      </c>
      <c r="CB138" s="162">
        <f t="shared" si="1105"/>
        <v>49650.37000000001</v>
      </c>
      <c r="CC138" s="162">
        <f t="shared" si="1105"/>
        <v>55425.399999999994</v>
      </c>
      <c r="CD138" s="162">
        <f t="shared" si="1105"/>
        <v>58996</v>
      </c>
      <c r="CE138" s="162">
        <f t="shared" si="1105"/>
        <v>61027</v>
      </c>
      <c r="CF138" s="162">
        <f t="shared" si="1105"/>
        <v>57265</v>
      </c>
      <c r="CG138" s="162">
        <f t="shared" si="1105"/>
        <v>52327</v>
      </c>
      <c r="CH138" s="162">
        <f t="shared" si="1105"/>
        <v>50029</v>
      </c>
      <c r="CI138" s="162">
        <f t="shared" si="1105"/>
        <v>45005</v>
      </c>
      <c r="CJ138" s="162">
        <f t="shared" si="1105"/>
        <v>33687</v>
      </c>
      <c r="CK138" s="162">
        <f t="shared" si="1105"/>
        <v>24086</v>
      </c>
      <c r="CL138" s="162">
        <f t="shared" si="1105"/>
        <v>20958</v>
      </c>
      <c r="CM138" s="21">
        <f t="shared" si="1105"/>
        <v>20616.169892389771</v>
      </c>
      <c r="CN138" s="21">
        <f t="shared" si="1105"/>
        <v>28201.865245467143</v>
      </c>
      <c r="CO138" s="21">
        <f t="shared" si="1105"/>
        <v>36688.553612552627</v>
      </c>
      <c r="CP138" s="21">
        <f t="shared" si="1105"/>
        <v>38746.021708030989</v>
      </c>
      <c r="CQ138" s="21">
        <f t="shared" si="1105"/>
        <v>38273.765265462018</v>
      </c>
      <c r="CR138" s="21">
        <f t="shared" si="1105"/>
        <v>42198.067158153644</v>
      </c>
      <c r="CS138" s="21">
        <f t="shared" si="1105"/>
        <v>45118.889542299818</v>
      </c>
      <c r="CT138" s="21">
        <f t="shared" si="1105"/>
        <v>45844.073323181481</v>
      </c>
      <c r="CU138" s="21">
        <f t="shared" si="1105"/>
        <v>47707.259252503747</v>
      </c>
      <c r="CV138" s="21">
        <f t="shared" si="1105"/>
        <v>50441.425483746309</v>
      </c>
      <c r="CW138" s="21">
        <f t="shared" si="1105"/>
        <v>52666.807315019905</v>
      </c>
      <c r="CX138" s="21">
        <f t="shared" ref="CX138:DB138" si="1106">+SUM(CU54:CX54)</f>
        <v>54801.075740352928</v>
      </c>
      <c r="CY138" s="21">
        <f t="shared" si="1106"/>
        <v>62121.437510013558</v>
      </c>
      <c r="CZ138" s="21">
        <f t="shared" si="1106"/>
        <v>71559.263734099484</v>
      </c>
      <c r="DA138" s="21">
        <f t="shared" si="1106"/>
        <v>84006.560756184597</v>
      </c>
      <c r="DB138" s="21">
        <f t="shared" si="1106"/>
        <v>100164.76226143233</v>
      </c>
      <c r="DE138" s="22"/>
      <c r="DF138" s="162">
        <v>20688.453629128646</v>
      </c>
    </row>
    <row r="139" spans="1:110" s="162" customFormat="1" x14ac:dyDescent="0.2">
      <c r="A139" s="49" t="s">
        <v>343</v>
      </c>
      <c r="B139" s="162">
        <f>+B136/B138</f>
        <v>17.820626745585283</v>
      </c>
      <c r="C139" s="162">
        <f t="shared" ref="C139:W139" si="1107">+C136/C138</f>
        <v>5.3824501465338228</v>
      </c>
      <c r="D139" s="162">
        <f t="shared" si="1107"/>
        <v>2.1134688205466583</v>
      </c>
      <c r="E139" s="162" t="e">
        <f t="shared" ca="1" si="1107"/>
        <v>#DIV/0!</v>
      </c>
      <c r="F139" s="162" t="e">
        <f t="shared" ca="1" si="1107"/>
        <v>#DIV/0!</v>
      </c>
      <c r="G139" s="162" t="e">
        <f t="shared" ca="1" si="1107"/>
        <v>#DIV/0!</v>
      </c>
      <c r="H139" s="162" t="e">
        <f t="shared" ca="1" si="1107"/>
        <v>#DIV/0!</v>
      </c>
      <c r="I139" s="162" t="e">
        <f t="shared" ca="1" si="1107"/>
        <v>#DIV/0!</v>
      </c>
      <c r="J139" s="162" t="e">
        <f t="shared" ca="1" si="1107"/>
        <v>#DIV/0!</v>
      </c>
      <c r="K139" s="162" t="e">
        <f t="shared" ca="1" si="1107"/>
        <v>#DIV/0!</v>
      </c>
      <c r="L139" s="162" t="e">
        <f t="shared" ca="1" si="1107"/>
        <v>#DIV/0!</v>
      </c>
      <c r="M139" s="162" t="e">
        <f t="shared" ca="1" si="1107"/>
        <v>#DIV/0!</v>
      </c>
      <c r="N139" s="162" t="e">
        <f t="shared" ca="1" si="1107"/>
        <v>#DIV/0!</v>
      </c>
      <c r="O139" s="162" t="e">
        <f t="shared" ca="1" si="1107"/>
        <v>#DIV/0!</v>
      </c>
      <c r="P139" s="162" t="e">
        <f t="shared" ca="1" si="1107"/>
        <v>#DIV/0!</v>
      </c>
      <c r="Q139" s="162" t="e">
        <f t="shared" ca="1" si="1107"/>
        <v>#DIV/0!</v>
      </c>
      <c r="R139" s="162" t="e">
        <f t="shared" ca="1" si="1107"/>
        <v>#DIV/0!</v>
      </c>
      <c r="S139" s="162" t="e">
        <f t="shared" ca="1" si="1107"/>
        <v>#DIV/0!</v>
      </c>
      <c r="T139" s="162" t="e">
        <f t="shared" ca="1" si="1107"/>
        <v>#DIV/0!</v>
      </c>
      <c r="U139" s="162" t="e">
        <f t="shared" ca="1" si="1107"/>
        <v>#DIV/0!</v>
      </c>
      <c r="V139" s="162" t="e">
        <f t="shared" ca="1" si="1107"/>
        <v>#DIV/0!</v>
      </c>
      <c r="W139" s="162" t="e">
        <f t="shared" ca="1" si="1107"/>
        <v>#DIV/0!</v>
      </c>
      <c r="X139" s="162" t="e">
        <f t="shared" ref="X139:Y139" ca="1" si="1108">+X136/X138</f>
        <v>#DIV/0!</v>
      </c>
      <c r="Y139" s="162" t="e">
        <f t="shared" ca="1" si="1108"/>
        <v>#DIV/0!</v>
      </c>
      <c r="Z139" s="162" t="e">
        <f t="shared" ref="Z139:AA139" ca="1" si="1109">+Z136/Z138</f>
        <v>#DIV/0!</v>
      </c>
      <c r="AA139" s="162" t="e">
        <f t="shared" ca="1" si="1109"/>
        <v>#DIV/0!</v>
      </c>
      <c r="AB139" s="21" t="e">
        <f t="shared" ref="AA139:AD139" ca="1" si="1110">+AB136/AB138</f>
        <v>#DIV/0!</v>
      </c>
      <c r="AC139" s="21" t="e">
        <f t="shared" ca="1" si="1110"/>
        <v>#DIV/0!</v>
      </c>
      <c r="AD139" s="21" t="e">
        <f t="shared" ca="1" si="1110"/>
        <v>#DIV/0!</v>
      </c>
      <c r="AE139" s="21" t="e">
        <f t="shared" ref="AE139" ca="1" si="1111">+AE136/AE138</f>
        <v>#DIV/0!</v>
      </c>
      <c r="AL139" s="162">
        <f t="shared" ref="AL139" si="1112">+AL136/AL138</f>
        <v>5.6193259093284578</v>
      </c>
      <c r="AM139" s="162">
        <f t="shared" ref="AM139:AO139" si="1113">+AM136/AM138</f>
        <v>5.2817713689703014</v>
      </c>
      <c r="AN139" s="162">
        <f t="shared" si="1113"/>
        <v>5.3930957517476914</v>
      </c>
      <c r="AO139" s="162">
        <f t="shared" si="1113"/>
        <v>5.0654521452520829</v>
      </c>
      <c r="AP139" s="162">
        <f t="shared" ref="AP139:CD139" si="1114">+AP136/AP138</f>
        <v>4.8485213111161229</v>
      </c>
      <c r="AQ139" s="162">
        <f t="shared" si="1114"/>
        <v>4.527504030934141</v>
      </c>
      <c r="AR139" s="162">
        <f t="shared" si="1114"/>
        <v>5.3250064091335441</v>
      </c>
      <c r="AS139" s="162">
        <f t="shared" si="1114"/>
        <v>5.2261565704483575</v>
      </c>
      <c r="AT139" s="162">
        <f t="shared" si="1114"/>
        <v>6.2735880155326296</v>
      </c>
      <c r="AU139" s="162">
        <f t="shared" si="1114"/>
        <v>5.9062221920913318</v>
      </c>
      <c r="AV139" s="162">
        <f t="shared" si="1114"/>
        <v>5.4153352682820346</v>
      </c>
      <c r="AW139" s="162">
        <f t="shared" si="1114"/>
        <v>5.3383376126193589</v>
      </c>
      <c r="AX139" s="162">
        <f t="shared" si="1114"/>
        <v>4.3183154268133279</v>
      </c>
      <c r="AY139" s="162">
        <f t="shared" si="1114"/>
        <v>5.6625884642339734</v>
      </c>
      <c r="AZ139" s="162">
        <f t="shared" si="1114"/>
        <v>7.4106938753416225</v>
      </c>
      <c r="BA139" s="162">
        <f t="shared" si="1114"/>
        <v>8.0754554308371436</v>
      </c>
      <c r="BB139" s="162">
        <f t="shared" si="1114"/>
        <v>7.6886824513006271</v>
      </c>
      <c r="BC139" s="162">
        <f t="shared" si="1114"/>
        <v>7.4406312682138411</v>
      </c>
      <c r="BD139" s="162">
        <f t="shared" si="1114"/>
        <v>7.1465938843395183</v>
      </c>
      <c r="BE139" s="162">
        <f t="shared" si="1114"/>
        <v>6.4410346477600475</v>
      </c>
      <c r="BF139" s="162">
        <f t="shared" si="1114"/>
        <v>6.2061341050060275</v>
      </c>
      <c r="BG139" s="162">
        <f t="shared" si="1114"/>
        <v>5.5999093878469752</v>
      </c>
      <c r="BH139" s="162">
        <f t="shared" si="1114"/>
        <v>5.9884008542446834</v>
      </c>
      <c r="BI139" s="162">
        <f t="shared" si="1114"/>
        <v>6.7835341785932552</v>
      </c>
      <c r="BJ139" s="162">
        <f t="shared" si="1114"/>
        <v>4.9587193387867465</v>
      </c>
      <c r="BK139" s="162">
        <f t="shared" si="1114"/>
        <v>6.0010253590003142</v>
      </c>
      <c r="BL139" s="162">
        <f t="shared" si="1114"/>
        <v>5.139300881231426</v>
      </c>
      <c r="BM139" s="162">
        <f t="shared" si="1114"/>
        <v>5.0221848112055545</v>
      </c>
      <c r="BN139" s="162">
        <f t="shared" si="1114"/>
        <v>7.1969998448885786</v>
      </c>
      <c r="BO139" s="162">
        <f t="shared" si="1114"/>
        <v>6.8154115680011431</v>
      </c>
      <c r="BP139" s="162">
        <f t="shared" si="1114"/>
        <v>8.5680640968893318</v>
      </c>
      <c r="BQ139" s="162">
        <f t="shared" si="1114"/>
        <v>7.0315214691057228</v>
      </c>
      <c r="BR139" s="162">
        <f t="shared" si="1114"/>
        <v>6.2443917029011038</v>
      </c>
      <c r="BS139" s="162">
        <f t="shared" si="1114"/>
        <v>5.6394401694899079</v>
      </c>
      <c r="BT139" s="162">
        <f t="shared" si="1114"/>
        <v>6.3512098276501527</v>
      </c>
      <c r="BU139" s="162">
        <f t="shared" si="1114"/>
        <v>9.7547418170693181</v>
      </c>
      <c r="BV139" s="162">
        <f t="shared" si="1114"/>
        <v>10.962565468005979</v>
      </c>
      <c r="BW139" s="162">
        <f t="shared" si="1114"/>
        <v>11.4609765724857</v>
      </c>
      <c r="BX139" s="162">
        <f t="shared" si="1114"/>
        <v>11.573588025280722</v>
      </c>
      <c r="BY139" s="162">
        <f t="shared" si="1114"/>
        <v>9.6619287660046993</v>
      </c>
      <c r="BZ139" s="162">
        <f t="shared" si="1114"/>
        <v>7.8001578275743491</v>
      </c>
      <c r="CA139" s="162">
        <f t="shared" si="1114"/>
        <v>6.9087507287733496</v>
      </c>
      <c r="CB139" s="162">
        <f t="shared" si="1114"/>
        <v>6.166926047076787</v>
      </c>
      <c r="CC139" s="162">
        <f t="shared" si="1114"/>
        <v>6.3215102108551493</v>
      </c>
      <c r="CD139" s="162">
        <f t="shared" si="1114"/>
        <v>7.307522543901281</v>
      </c>
      <c r="CE139" s="162">
        <f t="shared" ref="CE139:CF139" si="1115">+CE136/CE138</f>
        <v>6.8061353118327315</v>
      </c>
      <c r="CF139" s="162">
        <f t="shared" si="1115"/>
        <v>8.3510333537064518</v>
      </c>
      <c r="CG139" s="162">
        <f t="shared" ref="CG139:CH139" si="1116">+CG136/CG138</f>
        <v>7.6651373504014257</v>
      </c>
      <c r="CH139" s="162">
        <f t="shared" si="1116"/>
        <v>5.8552554518379338</v>
      </c>
      <c r="CI139" s="162">
        <f t="shared" ref="CI139:CJ139" si="1117">+CI136/CI138</f>
        <v>5.6464498416227942</v>
      </c>
      <c r="CJ139" s="162">
        <f t="shared" si="1117"/>
        <v>8.2743343129397093</v>
      </c>
      <c r="CK139" s="162">
        <f t="shared" ref="CK139:CL139" si="1118">+CK136/CK138</f>
        <v>11.820337972148636</v>
      </c>
      <c r="CL139" s="162">
        <f t="shared" si="1118"/>
        <v>7.9622578490313964</v>
      </c>
      <c r="CM139" s="21">
        <f t="shared" ref="CM139:DB139" si="1119">+CM136/CM138</f>
        <v>8.6108467751882607</v>
      </c>
      <c r="CN139" s="21">
        <f t="shared" si="1119"/>
        <v>12.634583775658999</v>
      </c>
      <c r="CO139" s="21">
        <f t="shared" si="1119"/>
        <v>14.75837967054253</v>
      </c>
      <c r="CP139" s="21">
        <f t="shared" si="1119"/>
        <v>14.131690428420253</v>
      </c>
      <c r="CQ139" s="21">
        <f t="shared" si="1119"/>
        <v>13.848469173737323</v>
      </c>
      <c r="CR139" s="21">
        <f t="shared" si="1119"/>
        <v>15.102500803273172</v>
      </c>
      <c r="CS139" s="21">
        <f t="shared" si="1119"/>
        <v>15.418658565484687</v>
      </c>
      <c r="CT139" s="21">
        <f t="shared" si="1119"/>
        <v>14.710747357917665</v>
      </c>
      <c r="CU139" s="21">
        <f t="shared" si="1119"/>
        <v>14.853857162013611</v>
      </c>
      <c r="CV139" s="21">
        <f t="shared" si="1119"/>
        <v>14.577219797852349</v>
      </c>
      <c r="CW139" s="21">
        <f t="shared" si="1119"/>
        <v>14.084177270194715</v>
      </c>
      <c r="CX139" s="21">
        <f t="shared" si="1119"/>
        <v>13.610843057045773</v>
      </c>
      <c r="CY139" s="21">
        <f t="shared" si="1119"/>
        <v>14.828198515473565</v>
      </c>
      <c r="CZ139" s="21">
        <f t="shared" si="1119"/>
        <v>15.551350928888764</v>
      </c>
      <c r="DA139" s="21">
        <f t="shared" si="1119"/>
        <v>16.349847276191774</v>
      </c>
      <c r="DB139" s="21">
        <f t="shared" si="1119"/>
        <v>17.183641692314215</v>
      </c>
      <c r="DE139" s="22"/>
      <c r="DF139" s="162">
        <v>10.943024191765847</v>
      </c>
    </row>
    <row r="140" spans="1:110" s="162" customFormat="1" x14ac:dyDescent="0.2">
      <c r="A140" s="49" t="s">
        <v>344</v>
      </c>
      <c r="B140" s="162">
        <f>+B137/B138</f>
        <v>15.630845102716744</v>
      </c>
      <c r="C140" s="162">
        <f t="shared" ref="C140:W140" si="1120">+C137/C138</f>
        <v>4.4659015937437623</v>
      </c>
      <c r="D140" s="162">
        <f t="shared" si="1120"/>
        <v>1.8331956320079985</v>
      </c>
      <c r="E140" s="162" t="e">
        <f t="shared" ca="1" si="1120"/>
        <v>#DIV/0!</v>
      </c>
      <c r="F140" s="162" t="e">
        <f t="shared" ca="1" si="1120"/>
        <v>#DIV/0!</v>
      </c>
      <c r="G140" s="162" t="e">
        <f t="shared" ca="1" si="1120"/>
        <v>#DIV/0!</v>
      </c>
      <c r="H140" s="162" t="e">
        <f t="shared" ca="1" si="1120"/>
        <v>#DIV/0!</v>
      </c>
      <c r="I140" s="162" t="e">
        <f t="shared" ca="1" si="1120"/>
        <v>#DIV/0!</v>
      </c>
      <c r="J140" s="162" t="e">
        <f t="shared" ca="1" si="1120"/>
        <v>#DIV/0!</v>
      </c>
      <c r="K140" s="162" t="e">
        <f t="shared" ca="1" si="1120"/>
        <v>#DIV/0!</v>
      </c>
      <c r="L140" s="162" t="e">
        <f t="shared" ca="1" si="1120"/>
        <v>#DIV/0!</v>
      </c>
      <c r="M140" s="162" t="e">
        <f t="shared" ca="1" si="1120"/>
        <v>#DIV/0!</v>
      </c>
      <c r="N140" s="162" t="e">
        <f t="shared" ca="1" si="1120"/>
        <v>#DIV/0!</v>
      </c>
      <c r="O140" s="162" t="e">
        <f t="shared" ca="1" si="1120"/>
        <v>#DIV/0!</v>
      </c>
      <c r="P140" s="162" t="e">
        <f t="shared" ca="1" si="1120"/>
        <v>#DIV/0!</v>
      </c>
      <c r="Q140" s="162" t="e">
        <f t="shared" ca="1" si="1120"/>
        <v>#DIV/0!</v>
      </c>
      <c r="R140" s="162" t="e">
        <f t="shared" ca="1" si="1120"/>
        <v>#DIV/0!</v>
      </c>
      <c r="S140" s="162" t="e">
        <f t="shared" ca="1" si="1120"/>
        <v>#DIV/0!</v>
      </c>
      <c r="T140" s="162" t="e">
        <f t="shared" ca="1" si="1120"/>
        <v>#DIV/0!</v>
      </c>
      <c r="U140" s="162" t="e">
        <f t="shared" ca="1" si="1120"/>
        <v>#DIV/0!</v>
      </c>
      <c r="V140" s="162" t="e">
        <f t="shared" ca="1" si="1120"/>
        <v>#DIV/0!</v>
      </c>
      <c r="W140" s="162" t="e">
        <f t="shared" ca="1" si="1120"/>
        <v>#DIV/0!</v>
      </c>
      <c r="X140" s="162" t="e">
        <f t="shared" ref="X140:Y140" ca="1" si="1121">+X137/X138</f>
        <v>#DIV/0!</v>
      </c>
      <c r="Y140" s="162" t="e">
        <f t="shared" ca="1" si="1121"/>
        <v>#DIV/0!</v>
      </c>
      <c r="Z140" s="162" t="e">
        <f t="shared" ref="Z140:AA140" ca="1" si="1122">+Z137/Z138</f>
        <v>#DIV/0!</v>
      </c>
      <c r="AA140" s="162" t="e">
        <f t="shared" ca="1" si="1122"/>
        <v>#DIV/0!</v>
      </c>
      <c r="AB140" s="21" t="e">
        <f t="shared" ref="AA140:AD140" ca="1" si="1123">+AB137/AB138</f>
        <v>#DIV/0!</v>
      </c>
      <c r="AC140" s="21" t="e">
        <f t="shared" ca="1" si="1123"/>
        <v>#DIV/0!</v>
      </c>
      <c r="AD140" s="21" t="e">
        <f t="shared" ca="1" si="1123"/>
        <v>#DIV/0!</v>
      </c>
      <c r="AE140" s="21" t="e">
        <f t="shared" ref="AE140" ca="1" si="1124">+AE137/AE138</f>
        <v>#DIV/0!</v>
      </c>
      <c r="AL140" s="162">
        <f t="shared" ref="AL140:AM140" si="1125">+AL137/AL138</f>
        <v>4.5519210345925343</v>
      </c>
      <c r="AM140" s="162">
        <f t="shared" si="1125"/>
        <v>4.3003001675862862</v>
      </c>
      <c r="AN140" s="162">
        <f t="shared" ref="AN140:AO140" si="1126">+AN137/AN138</f>
        <v>4.3334001920538165</v>
      </c>
      <c r="AO140" s="162">
        <f t="shared" si="1126"/>
        <v>4.2307624591060309</v>
      </c>
      <c r="AP140" s="162">
        <f t="shared" ref="AP140:CD140" si="1127">+AP137/AP138</f>
        <v>3.9144626726245297</v>
      </c>
      <c r="AQ140" s="162">
        <f t="shared" si="1127"/>
        <v>3.9358972191033299</v>
      </c>
      <c r="AR140" s="162">
        <f t="shared" si="1127"/>
        <v>4.3030353542196726</v>
      </c>
      <c r="AS140" s="162">
        <f t="shared" si="1127"/>
        <v>4.4875350950845867</v>
      </c>
      <c r="AT140" s="162">
        <f t="shared" si="1127"/>
        <v>5.133876020920507</v>
      </c>
      <c r="AU140" s="162">
        <f t="shared" si="1127"/>
        <v>4.4438839507714496</v>
      </c>
      <c r="AV140" s="162">
        <f t="shared" si="1127"/>
        <v>3.6954595928507694</v>
      </c>
      <c r="AW140" s="162">
        <f t="shared" si="1127"/>
        <v>3.855066506741736</v>
      </c>
      <c r="AX140" s="162">
        <f t="shared" si="1127"/>
        <v>2.9629976994794203</v>
      </c>
      <c r="AY140" s="162">
        <f t="shared" si="1127"/>
        <v>4.3424632210824869</v>
      </c>
      <c r="AZ140" s="162">
        <f t="shared" si="1127"/>
        <v>5.8258942419996549</v>
      </c>
      <c r="BA140" s="162">
        <f t="shared" si="1127"/>
        <v>6.3060808605437364</v>
      </c>
      <c r="BB140" s="162">
        <f t="shared" si="1127"/>
        <v>6.2168527764144423</v>
      </c>
      <c r="BC140" s="162">
        <f t="shared" si="1127"/>
        <v>6.4827854604847053</v>
      </c>
      <c r="BD140" s="162">
        <f t="shared" si="1127"/>
        <v>5.7579234847307097</v>
      </c>
      <c r="BE140" s="162">
        <f t="shared" si="1127"/>
        <v>5.5559124247150464</v>
      </c>
      <c r="BF140" s="162">
        <f t="shared" si="1127"/>
        <v>4.785639673664563</v>
      </c>
      <c r="BG140" s="162">
        <f t="shared" si="1127"/>
        <v>4.2482540016213415</v>
      </c>
      <c r="BH140" s="162">
        <f t="shared" si="1127"/>
        <v>5.1519235068011202</v>
      </c>
      <c r="BI140" s="162">
        <f t="shared" si="1127"/>
        <v>5.6630981417640553</v>
      </c>
      <c r="BJ140" s="162">
        <f t="shared" si="1127"/>
        <v>4.113021013264059</v>
      </c>
      <c r="BK140" s="162">
        <f t="shared" si="1127"/>
        <v>4.6272369235822479</v>
      </c>
      <c r="BL140" s="162">
        <f t="shared" si="1127"/>
        <v>4.1327034728852965</v>
      </c>
      <c r="BM140" s="162">
        <f t="shared" si="1127"/>
        <v>3.9358380070731944</v>
      </c>
      <c r="BN140" s="162">
        <f t="shared" si="1127"/>
        <v>4.3657049202566061</v>
      </c>
      <c r="BO140" s="162">
        <f t="shared" si="1127"/>
        <v>5.5510971274841374</v>
      </c>
      <c r="BP140" s="162">
        <f t="shared" si="1127"/>
        <v>7.1563453122035945</v>
      </c>
      <c r="BQ140" s="162">
        <f t="shared" si="1127"/>
        <v>5.8520342569208275</v>
      </c>
      <c r="BR140" s="162">
        <f t="shared" si="1127"/>
        <v>4.276200831097432</v>
      </c>
      <c r="BS140" s="162">
        <f t="shared" si="1127"/>
        <v>4.8383836498982946</v>
      </c>
      <c r="BT140" s="162">
        <f t="shared" si="1127"/>
        <v>5.4042163489571893</v>
      </c>
      <c r="BU140" s="162">
        <f t="shared" si="1127"/>
        <v>7.1502377123805489</v>
      </c>
      <c r="BV140" s="162">
        <f t="shared" si="1127"/>
        <v>8.6937347315483056</v>
      </c>
      <c r="BW140" s="162">
        <f t="shared" si="1127"/>
        <v>9.8348068112003748</v>
      </c>
      <c r="BX140" s="162">
        <f t="shared" si="1127"/>
        <v>9.9312222514922315</v>
      </c>
      <c r="BY140" s="162">
        <f t="shared" si="1127"/>
        <v>8.6962638695136611</v>
      </c>
      <c r="BZ140" s="162">
        <f t="shared" si="1127"/>
        <v>6.8376259375891459</v>
      </c>
      <c r="CA140" s="162">
        <f t="shared" si="1127"/>
        <v>5.3162245630243667</v>
      </c>
      <c r="CB140" s="162">
        <f t="shared" si="1127"/>
        <v>5.5709476082454152</v>
      </c>
      <c r="CC140" s="162">
        <f t="shared" si="1127"/>
        <v>5.0306891252157122</v>
      </c>
      <c r="CD140" s="162">
        <f t="shared" si="1127"/>
        <v>5.4998762627974784</v>
      </c>
      <c r="CE140" s="162">
        <f t="shared" ref="CE140:CF140" si="1128">+CE137/CE138</f>
        <v>5.6313819239880072</v>
      </c>
      <c r="CF140" s="162">
        <f t="shared" si="1128"/>
        <v>6.8774194534183177</v>
      </c>
      <c r="CG140" s="162">
        <f t="shared" ref="CG140:CH140" si="1129">+CG137/CG138</f>
        <v>5.7890810123732557</v>
      </c>
      <c r="CH140" s="162">
        <f t="shared" si="1129"/>
        <v>4.3544883967298968</v>
      </c>
      <c r="CI140" s="162">
        <f t="shared" ref="CI140:CJ140" si="1130">+CI137/CI138</f>
        <v>3.9986190450446362</v>
      </c>
      <c r="CJ140" s="162">
        <f t="shared" si="1130"/>
        <v>7.2056000831181164</v>
      </c>
      <c r="CK140" s="162">
        <f t="shared" ref="CK140:CL140" si="1131">+CK137/CK138</f>
        <v>5.6753564476115601</v>
      </c>
      <c r="CL140" s="162">
        <f t="shared" si="1131"/>
        <v>6.2066168050386485</v>
      </c>
      <c r="CM140" s="21">
        <f t="shared" ref="CM140:DB140" si="1132">+CM137/CM138</f>
        <v>6.7963849669545304</v>
      </c>
      <c r="CN140" s="21">
        <f t="shared" si="1132"/>
        <v>9.6791345054882498</v>
      </c>
      <c r="CO140" s="21">
        <f t="shared" si="1132"/>
        <v>11.109451805492366</v>
      </c>
      <c r="CP140" s="21">
        <f t="shared" si="1132"/>
        <v>10.500947458698253</v>
      </c>
      <c r="CQ140" s="21">
        <f t="shared" si="1132"/>
        <v>10.41188533200936</v>
      </c>
      <c r="CR140" s="21">
        <f t="shared" si="1132"/>
        <v>11.26988251361421</v>
      </c>
      <c r="CS140" s="21">
        <f t="shared" si="1132"/>
        <v>11.415783814102241</v>
      </c>
      <c r="CT140" s="21">
        <f t="shared" si="1132"/>
        <v>10.801677495233582</v>
      </c>
      <c r="CU140" s="21">
        <f t="shared" si="1132"/>
        <v>11.00809713850712</v>
      </c>
      <c r="CV140" s="21">
        <f t="shared" si="1132"/>
        <v>10.734138209513828</v>
      </c>
      <c r="CW140" s="21">
        <f t="shared" si="1132"/>
        <v>10.293484830543795</v>
      </c>
      <c r="CX140" s="21">
        <f t="shared" si="1132"/>
        <v>9.8759779707262947</v>
      </c>
      <c r="CY140" s="21">
        <f t="shared" si="1132"/>
        <v>10.851698119265274</v>
      </c>
      <c r="CZ140" s="21">
        <f t="shared" si="1132"/>
        <v>11.340382402980246</v>
      </c>
      <c r="DA140" s="21">
        <f t="shared" si="1132"/>
        <v>11.894049294597345</v>
      </c>
      <c r="DB140" s="21">
        <f t="shared" si="1132"/>
        <v>12.490542320558761</v>
      </c>
      <c r="DE140" s="22"/>
      <c r="DF140" s="162">
        <v>5.2541275088277679</v>
      </c>
    </row>
    <row r="141" spans="1:110" s="10" customFormat="1" x14ac:dyDescent="0.2">
      <c r="A141" s="149" t="s">
        <v>490</v>
      </c>
      <c r="AB141" s="20"/>
      <c r="AC141" s="20"/>
      <c r="AD141" s="20"/>
      <c r="AE141" s="20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E141" s="126"/>
    </row>
    <row r="142" spans="1:110" x14ac:dyDescent="0.2">
      <c r="A142" s="152" t="s">
        <v>491</v>
      </c>
      <c r="AA142" s="2"/>
      <c r="CL142" s="2"/>
    </row>
    <row r="143" spans="1:110" s="23" customFormat="1" outlineLevel="1" x14ac:dyDescent="0.2">
      <c r="A143" s="23" t="s">
        <v>41</v>
      </c>
      <c r="B143" s="23">
        <f>'Annual Raw'!C41</f>
        <v>255.9</v>
      </c>
      <c r="C143" s="23">
        <f>'Annual Raw'!D41</f>
        <v>319.82</v>
      </c>
      <c r="D143" s="23">
        <f>'Annual Raw'!E41</f>
        <v>319.83</v>
      </c>
      <c r="E143" s="23">
        <f>'Annual Raw'!F41</f>
        <v>353</v>
      </c>
      <c r="F143" s="23">
        <f>'Annual Raw'!G41</f>
        <v>361.79</v>
      </c>
      <c r="G143" s="23">
        <f>'Annual Raw'!H41</f>
        <v>382.87</v>
      </c>
      <c r="H143" s="23">
        <f>'Annual Raw'!I41</f>
        <v>385.41</v>
      </c>
      <c r="I143" s="23">
        <f>'Annual Raw'!J41</f>
        <v>385.54</v>
      </c>
      <c r="J143" s="23">
        <f>'Annual Raw'!K41</f>
        <v>514.04999999999995</v>
      </c>
      <c r="K143" s="23">
        <f>'Annual Raw'!L41</f>
        <v>570.6</v>
      </c>
      <c r="L143" s="23">
        <f>'Annual Raw'!M41</f>
        <v>634.65</v>
      </c>
      <c r="M143" s="23">
        <f>'Annual Raw'!N41</f>
        <v>634.75</v>
      </c>
      <c r="N143" s="23">
        <f>'Annual Raw'!O41</f>
        <v>638.07000000000005</v>
      </c>
      <c r="O143" s="23">
        <f>'Annual Raw'!P41</f>
        <v>643.78</v>
      </c>
      <c r="P143" s="23">
        <f>'Annual Raw'!Q41</f>
        <v>643.78</v>
      </c>
      <c r="Q143" s="23">
        <f>'Annual Raw'!R41</f>
        <v>679.18</v>
      </c>
      <c r="R143" s="23">
        <f>'Annual Raw'!S41</f>
        <v>679.22</v>
      </c>
      <c r="S143" s="23">
        <f>'Annual Raw'!T41</f>
        <v>679.22</v>
      </c>
      <c r="T143" s="23">
        <f>'Annual Raw'!U41</f>
        <v>679.22</v>
      </c>
      <c r="U143" s="23">
        <f>'Annual Raw'!V41</f>
        <v>719.54</v>
      </c>
      <c r="V143" s="23">
        <f>'Annual Raw'!W41</f>
        <v>765.81</v>
      </c>
      <c r="W143" s="23">
        <f>'Annual Raw'!X41</f>
        <v>765.88</v>
      </c>
      <c r="X143" s="23">
        <f>'Annual Raw'!Y41</f>
        <v>766.02</v>
      </c>
      <c r="Y143" s="23">
        <f>'Annual Raw'!Z41</f>
        <v>767</v>
      </c>
      <c r="Z143" s="23">
        <f>'Annual Raw'!AA41</f>
        <v>736</v>
      </c>
      <c r="AA143" s="23">
        <f>'Annual Raw'!AB41</f>
        <v>737</v>
      </c>
      <c r="AB143" s="24">
        <f>+CP143</f>
        <v>737</v>
      </c>
      <c r="AC143" s="24">
        <f>+CT143</f>
        <v>737</v>
      </c>
      <c r="AD143" s="24">
        <f>+CX143</f>
        <v>737</v>
      </c>
      <c r="AE143" s="24">
        <f>+DB143</f>
        <v>737</v>
      </c>
      <c r="AJ143" s="23">
        <f>+'QTR Raw'!D56</f>
        <v>637.98</v>
      </c>
      <c r="AK143" s="23">
        <f t="shared" ref="AK143:CE143" si="1133">+AJ143</f>
        <v>637.98</v>
      </c>
      <c r="AL143" s="23">
        <f>+'QTR Raw'!F56</f>
        <v>638.07000000000005</v>
      </c>
      <c r="AM143" s="23">
        <f t="shared" si="1133"/>
        <v>638.07000000000005</v>
      </c>
      <c r="AN143" s="23">
        <f>+'QTR Raw'!H56</f>
        <v>643.78</v>
      </c>
      <c r="AO143" s="23">
        <f t="shared" si="1133"/>
        <v>643.78</v>
      </c>
      <c r="AP143" s="23">
        <f>+'QTR Raw'!J56</f>
        <v>643.78</v>
      </c>
      <c r="AQ143" s="23">
        <f t="shared" si="1133"/>
        <v>643.78</v>
      </c>
      <c r="AR143" s="23">
        <f>+'QTR Raw'!L56</f>
        <v>643.78</v>
      </c>
      <c r="AS143" s="23">
        <f t="shared" si="1133"/>
        <v>643.78</v>
      </c>
      <c r="AT143" s="23">
        <f>+'QTR Raw'!N56</f>
        <v>643.78</v>
      </c>
      <c r="AU143" s="23">
        <f t="shared" si="1133"/>
        <v>643.78</v>
      </c>
      <c r="AV143" s="23">
        <f>+'QTR Raw'!P56</f>
        <v>679.18</v>
      </c>
      <c r="AW143" s="23">
        <f t="shared" si="1133"/>
        <v>679.18</v>
      </c>
      <c r="AX143" s="23">
        <f>+'QTR Raw'!R56</f>
        <v>679.18</v>
      </c>
      <c r="AY143" s="23">
        <f t="shared" si="1133"/>
        <v>679.18</v>
      </c>
      <c r="AZ143" s="23">
        <f>+'QTR Raw'!T56</f>
        <v>679.18</v>
      </c>
      <c r="BA143" s="23">
        <f t="shared" si="1133"/>
        <v>679.18</v>
      </c>
      <c r="BB143" s="23">
        <f>+'QTR Raw'!V56</f>
        <v>679.22</v>
      </c>
      <c r="BC143" s="23">
        <f t="shared" si="1133"/>
        <v>679.22</v>
      </c>
      <c r="BD143" s="23">
        <f>+'QTR Raw'!X56</f>
        <v>679.22</v>
      </c>
      <c r="BE143" s="23">
        <f t="shared" si="1133"/>
        <v>679.22</v>
      </c>
      <c r="BF143" s="23">
        <f>+'QTR Raw'!Z56</f>
        <v>679.22</v>
      </c>
      <c r="BG143" s="23">
        <f t="shared" si="1133"/>
        <v>679.22</v>
      </c>
      <c r="BH143" s="23">
        <f>+'QTR Raw'!AB56</f>
        <v>679.22</v>
      </c>
      <c r="BI143" s="23">
        <f t="shared" si="1133"/>
        <v>679.22</v>
      </c>
      <c r="BJ143" s="23">
        <f>+'QTR Raw'!AD56</f>
        <v>679.22</v>
      </c>
      <c r="BK143" s="23">
        <f t="shared" si="1133"/>
        <v>679.22</v>
      </c>
      <c r="BL143" s="23">
        <f>+'QTR Raw'!AF56</f>
        <v>679.22</v>
      </c>
      <c r="BM143" s="23">
        <f t="shared" si="1133"/>
        <v>679.22</v>
      </c>
      <c r="BN143" s="23">
        <f>+'QTR Raw'!AH56</f>
        <v>719.54</v>
      </c>
      <c r="BO143" s="23">
        <f t="shared" si="1133"/>
        <v>719.54</v>
      </c>
      <c r="BP143" s="23">
        <f>+'QTR Raw'!AJ56</f>
        <v>719.54</v>
      </c>
      <c r="BQ143" s="23">
        <f t="shared" si="1133"/>
        <v>719.54</v>
      </c>
      <c r="BR143" s="23">
        <f>+'QTR Raw'!AL56</f>
        <v>765.81</v>
      </c>
      <c r="BS143" s="23">
        <f t="shared" si="1133"/>
        <v>765.81</v>
      </c>
      <c r="BT143" s="23">
        <f>+'QTR Raw'!AN56</f>
        <v>765.81</v>
      </c>
      <c r="BU143" s="23">
        <f t="shared" si="1133"/>
        <v>765.81</v>
      </c>
      <c r="BV143" s="23">
        <f>+'QTR Raw'!AP56</f>
        <v>765.88</v>
      </c>
      <c r="BW143" s="23">
        <f t="shared" si="1133"/>
        <v>765.88</v>
      </c>
      <c r="BX143" s="23">
        <f>+'QTR Raw'!AR56</f>
        <v>765.98</v>
      </c>
      <c r="BY143" s="23">
        <f t="shared" si="1133"/>
        <v>765.98</v>
      </c>
      <c r="BZ143" s="23">
        <f>+'QTR Raw'!AT56</f>
        <v>766.02</v>
      </c>
      <c r="CA143" s="23">
        <f t="shared" si="1133"/>
        <v>766.02</v>
      </c>
      <c r="CB143" s="23">
        <f>+'QTR Raw'!AV56</f>
        <v>766.21</v>
      </c>
      <c r="CC143" s="23">
        <f t="shared" si="1133"/>
        <v>766.21</v>
      </c>
      <c r="CD143" s="23">
        <f>+'QTR Raw'!AX56</f>
        <v>767</v>
      </c>
      <c r="CE143" s="23">
        <f t="shared" si="1133"/>
        <v>767</v>
      </c>
      <c r="CF143" s="23">
        <f>+'QTR Raw'!AZ56</f>
        <v>736</v>
      </c>
      <c r="CG143" s="23">
        <f t="shared" ref="CG143:CG144" si="1134">+CF143</f>
        <v>736</v>
      </c>
      <c r="CH143" s="23">
        <f>Z143</f>
        <v>736</v>
      </c>
      <c r="CI143" s="23">
        <f>CH143</f>
        <v>736</v>
      </c>
      <c r="CJ143" s="23">
        <f>+'QTR Raw'!BD56</f>
        <v>737</v>
      </c>
      <c r="CK143" s="23">
        <f t="shared" ref="CK143:DB143" si="1135">CJ143</f>
        <v>737</v>
      </c>
      <c r="CL143" s="23">
        <f>+'QTR Raw'!BF56</f>
        <v>737</v>
      </c>
      <c r="CM143" s="24">
        <f t="shared" si="1135"/>
        <v>737</v>
      </c>
      <c r="CN143" s="24">
        <f t="shared" si="1135"/>
        <v>737</v>
      </c>
      <c r="CO143" s="24">
        <f t="shared" si="1135"/>
        <v>737</v>
      </c>
      <c r="CP143" s="24">
        <f t="shared" si="1135"/>
        <v>737</v>
      </c>
      <c r="CQ143" s="24">
        <f t="shared" si="1135"/>
        <v>737</v>
      </c>
      <c r="CR143" s="24">
        <f t="shared" si="1135"/>
        <v>737</v>
      </c>
      <c r="CS143" s="24">
        <f t="shared" si="1135"/>
        <v>737</v>
      </c>
      <c r="CT143" s="24">
        <f t="shared" si="1135"/>
        <v>737</v>
      </c>
      <c r="CU143" s="24">
        <f t="shared" si="1135"/>
        <v>737</v>
      </c>
      <c r="CV143" s="24">
        <f t="shared" si="1135"/>
        <v>737</v>
      </c>
      <c r="CW143" s="24">
        <f t="shared" si="1135"/>
        <v>737</v>
      </c>
      <c r="CX143" s="24">
        <f t="shared" si="1135"/>
        <v>737</v>
      </c>
      <c r="CY143" s="24">
        <f t="shared" si="1135"/>
        <v>737</v>
      </c>
      <c r="CZ143" s="24">
        <f t="shared" si="1135"/>
        <v>737</v>
      </c>
      <c r="DA143" s="24">
        <f t="shared" si="1135"/>
        <v>737</v>
      </c>
      <c r="DB143" s="24">
        <f t="shared" si="1135"/>
        <v>737</v>
      </c>
      <c r="DE143" s="123"/>
      <c r="DF143" s="23">
        <v>737</v>
      </c>
    </row>
    <row r="144" spans="1:110" s="23" customFormat="1" outlineLevel="1" x14ac:dyDescent="0.2">
      <c r="A144" s="23" t="s">
        <v>42</v>
      </c>
      <c r="B144" s="23">
        <f>'Annual Raw'!C42</f>
        <v>0</v>
      </c>
      <c r="C144" s="23">
        <f>'Annual Raw'!D42</f>
        <v>0</v>
      </c>
      <c r="D144" s="23">
        <f>'Annual Raw'!E42</f>
        <v>0</v>
      </c>
      <c r="E144" s="23">
        <f>'Annual Raw'!F42</f>
        <v>3.83</v>
      </c>
      <c r="F144" s="23">
        <f>'Annual Raw'!G42</f>
        <v>0</v>
      </c>
      <c r="G144" s="23">
        <f>'Annual Raw'!H42</f>
        <v>0</v>
      </c>
      <c r="H144" s="23">
        <f>'Annual Raw'!I42</f>
        <v>0</v>
      </c>
      <c r="I144" s="23">
        <f>'Annual Raw'!J42</f>
        <v>0</v>
      </c>
      <c r="J144" s="23">
        <f>'Annual Raw'!K42</f>
        <v>0</v>
      </c>
      <c r="K144" s="23">
        <f>'Annual Raw'!L42</f>
        <v>0</v>
      </c>
      <c r="L144" s="23">
        <f>'Annual Raw'!M42</f>
        <v>3.06</v>
      </c>
      <c r="M144" s="23">
        <f>'Annual Raw'!N42</f>
        <v>0</v>
      </c>
      <c r="N144" s="23">
        <f>'Annual Raw'!O42</f>
        <v>0</v>
      </c>
      <c r="O144" s="23">
        <f>'Annual Raw'!P42</f>
        <v>0</v>
      </c>
      <c r="P144" s="23">
        <f>'Annual Raw'!Q42</f>
        <v>0</v>
      </c>
      <c r="Q144" s="23">
        <f>'Annual Raw'!R42</f>
        <v>0</v>
      </c>
      <c r="R144" s="23">
        <f>'Annual Raw'!S42</f>
        <v>0</v>
      </c>
      <c r="S144" s="23">
        <f>'Annual Raw'!T42</f>
        <v>0</v>
      </c>
      <c r="T144" s="23">
        <f>'Annual Raw'!U42</f>
        <v>8.44</v>
      </c>
      <c r="U144" s="23">
        <f>'Annual Raw'!V42</f>
        <v>880.64</v>
      </c>
      <c r="V144" s="23">
        <f>'Annual Raw'!W42</f>
        <v>22.18</v>
      </c>
      <c r="W144" s="23">
        <f>'Annual Raw'!X42</f>
        <v>44.67</v>
      </c>
      <c r="X144" s="23">
        <f>'Annual Raw'!Y42</f>
        <v>65.680000000000007</v>
      </c>
      <c r="Y144" s="23">
        <f>'Annual Raw'!Z42</f>
        <v>91</v>
      </c>
      <c r="Z144" s="23">
        <f>'Annual Raw'!AA42</f>
        <v>94</v>
      </c>
      <c r="AA144" s="23">
        <f>'Annual Raw'!AB42</f>
        <v>53</v>
      </c>
      <c r="AB144" s="24">
        <f t="shared" ref="AB144:AB145" si="1136">+CP144</f>
        <v>0</v>
      </c>
      <c r="AC144" s="24">
        <f t="shared" ref="AC144:AC145" si="1137">+CT144</f>
        <v>0</v>
      </c>
      <c r="AD144" s="24">
        <f t="shared" ref="AD144:AD145" si="1138">+CX144</f>
        <v>0</v>
      </c>
      <c r="AE144" s="24">
        <f t="shared" ref="AE144:AE145" si="1139">+DB144</f>
        <v>0</v>
      </c>
      <c r="AJ144" s="23">
        <f>+'QTR Raw'!D57</f>
        <v>0</v>
      </c>
      <c r="AK144" s="23">
        <f t="shared" ref="AK144:CE144" si="1140">+AJ144</f>
        <v>0</v>
      </c>
      <c r="AL144" s="23">
        <f>+'QTR Raw'!F57</f>
        <v>0</v>
      </c>
      <c r="AM144" s="23">
        <f t="shared" si="1140"/>
        <v>0</v>
      </c>
      <c r="AN144" s="23">
        <f>+'QTR Raw'!H57</f>
        <v>0</v>
      </c>
      <c r="AO144" s="23">
        <f t="shared" si="1140"/>
        <v>0</v>
      </c>
      <c r="AP144" s="23">
        <f>+'QTR Raw'!J57</f>
        <v>0</v>
      </c>
      <c r="AQ144" s="23">
        <f t="shared" si="1140"/>
        <v>0</v>
      </c>
      <c r="AR144" s="23">
        <f>+'QTR Raw'!L57</f>
        <v>0</v>
      </c>
      <c r="AS144" s="23">
        <f t="shared" si="1140"/>
        <v>0</v>
      </c>
      <c r="AT144" s="23">
        <f>+'QTR Raw'!N57</f>
        <v>0</v>
      </c>
      <c r="AU144" s="23">
        <f t="shared" si="1140"/>
        <v>0</v>
      </c>
      <c r="AV144" s="23">
        <f>+'QTR Raw'!P57</f>
        <v>0</v>
      </c>
      <c r="AW144" s="23">
        <f t="shared" si="1140"/>
        <v>0</v>
      </c>
      <c r="AX144" s="23">
        <f>+'QTR Raw'!R57</f>
        <v>0</v>
      </c>
      <c r="AY144" s="23">
        <f t="shared" si="1140"/>
        <v>0</v>
      </c>
      <c r="AZ144" s="23">
        <f>+'QTR Raw'!T57</f>
        <v>0</v>
      </c>
      <c r="BA144" s="23">
        <f t="shared" si="1140"/>
        <v>0</v>
      </c>
      <c r="BB144" s="23">
        <f>+'QTR Raw'!V57</f>
        <v>0</v>
      </c>
      <c r="BC144" s="23">
        <f t="shared" si="1140"/>
        <v>0</v>
      </c>
      <c r="BD144" s="23">
        <f>+'QTR Raw'!X57</f>
        <v>0</v>
      </c>
      <c r="BE144" s="23">
        <f t="shared" si="1140"/>
        <v>0</v>
      </c>
      <c r="BF144" s="23">
        <f>+'QTR Raw'!Z57</f>
        <v>0</v>
      </c>
      <c r="BG144" s="23">
        <f t="shared" si="1140"/>
        <v>0</v>
      </c>
      <c r="BH144" s="23">
        <f>+'QTR Raw'!AB57</f>
        <v>0</v>
      </c>
      <c r="BI144" s="23">
        <f t="shared" si="1140"/>
        <v>0</v>
      </c>
      <c r="BJ144" s="23">
        <f>+'QTR Raw'!AD57</f>
        <v>0</v>
      </c>
      <c r="BK144" s="23">
        <f t="shared" si="1140"/>
        <v>0</v>
      </c>
      <c r="BL144" s="23">
        <f>+'QTR Raw'!AF57</f>
        <v>0</v>
      </c>
      <c r="BM144" s="23">
        <f t="shared" si="1140"/>
        <v>0</v>
      </c>
      <c r="BN144" s="23">
        <f>+'QTR Raw'!AH57</f>
        <v>0</v>
      </c>
      <c r="BO144" s="23">
        <f t="shared" si="1140"/>
        <v>0</v>
      </c>
      <c r="BP144" s="23">
        <f>+'QTR Raw'!AJ57</f>
        <v>0</v>
      </c>
      <c r="BQ144" s="23">
        <f t="shared" si="1140"/>
        <v>0</v>
      </c>
      <c r="BR144" s="23">
        <f>+'QTR Raw'!AL57</f>
        <v>0</v>
      </c>
      <c r="BS144" s="23">
        <f t="shared" si="1140"/>
        <v>0</v>
      </c>
      <c r="BT144" s="23">
        <f>+'QTR Raw'!AN57</f>
        <v>0</v>
      </c>
      <c r="BU144" s="23">
        <f t="shared" si="1140"/>
        <v>0</v>
      </c>
      <c r="BV144" s="23">
        <f>+'QTR Raw'!AP57</f>
        <v>0</v>
      </c>
      <c r="BW144" s="23">
        <f t="shared" si="1140"/>
        <v>0</v>
      </c>
      <c r="BX144" s="23">
        <f>+'QTR Raw'!AR57</f>
        <v>0</v>
      </c>
      <c r="BY144" s="23">
        <f t="shared" si="1140"/>
        <v>0</v>
      </c>
      <c r="BZ144" s="23">
        <f>+'QTR Raw'!AT57</f>
        <v>0</v>
      </c>
      <c r="CA144" s="23">
        <f t="shared" si="1140"/>
        <v>0</v>
      </c>
      <c r="CB144" s="23">
        <f>+'QTR Raw'!AV57</f>
        <v>0</v>
      </c>
      <c r="CC144" s="23">
        <f t="shared" si="1140"/>
        <v>0</v>
      </c>
      <c r="CD144" s="23">
        <f>+'QTR Raw'!AX57</f>
        <v>0</v>
      </c>
      <c r="CE144" s="23">
        <f t="shared" si="1140"/>
        <v>0</v>
      </c>
      <c r="CF144" s="23">
        <f>+'QTR Raw'!AZ57</f>
        <v>0</v>
      </c>
      <c r="CG144" s="23">
        <f t="shared" si="1134"/>
        <v>0</v>
      </c>
      <c r="CH144" s="23">
        <f t="shared" ref="CH144:CH145" si="1141">Z144</f>
        <v>94</v>
      </c>
      <c r="CI144" s="23">
        <f>CH144</f>
        <v>94</v>
      </c>
      <c r="CJ144" s="23">
        <f>+'QTR Raw'!BD57</f>
        <v>0</v>
      </c>
      <c r="CK144" s="23">
        <f t="shared" ref="CK144:DB144" si="1142">CJ144</f>
        <v>0</v>
      </c>
      <c r="CL144" s="23">
        <f>+'QTR Raw'!BF57</f>
        <v>0</v>
      </c>
      <c r="CM144" s="24">
        <f t="shared" si="1142"/>
        <v>0</v>
      </c>
      <c r="CN144" s="24">
        <f t="shared" si="1142"/>
        <v>0</v>
      </c>
      <c r="CO144" s="24">
        <f t="shared" si="1142"/>
        <v>0</v>
      </c>
      <c r="CP144" s="24">
        <f t="shared" si="1142"/>
        <v>0</v>
      </c>
      <c r="CQ144" s="24">
        <f t="shared" si="1142"/>
        <v>0</v>
      </c>
      <c r="CR144" s="24">
        <f t="shared" si="1142"/>
        <v>0</v>
      </c>
      <c r="CS144" s="24">
        <f t="shared" si="1142"/>
        <v>0</v>
      </c>
      <c r="CT144" s="24">
        <f t="shared" si="1142"/>
        <v>0</v>
      </c>
      <c r="CU144" s="24">
        <f t="shared" si="1142"/>
        <v>0</v>
      </c>
      <c r="CV144" s="24">
        <f t="shared" si="1142"/>
        <v>0</v>
      </c>
      <c r="CW144" s="24">
        <f t="shared" si="1142"/>
        <v>0</v>
      </c>
      <c r="CX144" s="24">
        <f t="shared" si="1142"/>
        <v>0</v>
      </c>
      <c r="CY144" s="24">
        <f t="shared" si="1142"/>
        <v>0</v>
      </c>
      <c r="CZ144" s="24">
        <f t="shared" si="1142"/>
        <v>0</v>
      </c>
      <c r="DA144" s="24">
        <f t="shared" si="1142"/>
        <v>0</v>
      </c>
      <c r="DB144" s="24">
        <f t="shared" si="1142"/>
        <v>0</v>
      </c>
      <c r="DE144" s="123"/>
      <c r="DF144" s="23">
        <v>0</v>
      </c>
    </row>
    <row r="145" spans="1:110" s="23" customFormat="1" outlineLevel="1" x14ac:dyDescent="0.2">
      <c r="A145" s="23" t="s">
        <v>43</v>
      </c>
      <c r="B145" s="23">
        <f>'Annual Raw'!C43</f>
        <v>2997.88</v>
      </c>
      <c r="C145" s="23">
        <f>'Annual Raw'!D43</f>
        <v>1836.17</v>
      </c>
      <c r="D145" s="23">
        <f>'Annual Raw'!E43</f>
        <v>1900.18</v>
      </c>
      <c r="E145" s="23">
        <f>'Annual Raw'!F43</f>
        <v>3298.84</v>
      </c>
      <c r="F145" s="23">
        <f>'Annual Raw'!G43</f>
        <v>4035.37</v>
      </c>
      <c r="G145" s="23">
        <f>'Annual Raw'!H43</f>
        <v>5748.6</v>
      </c>
      <c r="H145" s="23">
        <f>'Annual Raw'!I43</f>
        <v>7336.26</v>
      </c>
      <c r="I145" s="23">
        <f>'Annual Raw'!J43</f>
        <v>8311.98</v>
      </c>
      <c r="J145" s="23">
        <f>'Annual Raw'!K43</f>
        <v>5426.59</v>
      </c>
      <c r="K145" s="23">
        <f>'Annual Raw'!L43</f>
        <v>7635.88</v>
      </c>
      <c r="L145" s="23">
        <f>'Annual Raw'!M43</f>
        <v>18533.759999999998</v>
      </c>
      <c r="M145" s="23">
        <f>'Annual Raw'!N43</f>
        <v>32063.75</v>
      </c>
      <c r="N145" s="23">
        <f>'Annual Raw'!O43</f>
        <v>36999.230000000003</v>
      </c>
      <c r="O145" s="23">
        <f>'Annual Raw'!P43</f>
        <v>64959.67</v>
      </c>
      <c r="P145" s="23">
        <f>'Annual Raw'!Q43</f>
        <v>55618.14</v>
      </c>
      <c r="Q145" s="23">
        <f>'Annual Raw'!R43</f>
        <v>78273.23</v>
      </c>
      <c r="R145" s="23">
        <f>'Annual Raw'!S43</f>
        <v>57382.67</v>
      </c>
      <c r="S145" s="23">
        <f>'Annual Raw'!T43</f>
        <v>94748.69</v>
      </c>
      <c r="T145" s="23">
        <f>'Annual Raw'!U43</f>
        <v>59491.9</v>
      </c>
      <c r="U145" s="23">
        <f>'Annual Raw'!V43</f>
        <v>61478.35</v>
      </c>
      <c r="V145" s="23">
        <f>'Annual Raw'!W43</f>
        <v>54458.73</v>
      </c>
      <c r="W145" s="23">
        <f>'Annual Raw'!X43</f>
        <v>43750.69</v>
      </c>
      <c r="X145" s="23">
        <f>'Annual Raw'!Y43</f>
        <v>44490.09</v>
      </c>
      <c r="Y145" s="23">
        <f>'Annual Raw'!Z43</f>
        <v>84060</v>
      </c>
      <c r="Z145" s="23">
        <f>'Annual Raw'!AA43</f>
        <v>115314</v>
      </c>
      <c r="AA145" s="23">
        <f>'Annual Raw'!AB43</f>
        <v>111278</v>
      </c>
      <c r="AB145" s="24">
        <f t="shared" si="1136"/>
        <v>126341.23032748187</v>
      </c>
      <c r="AC145" s="24">
        <f t="shared" si="1137"/>
        <v>145462.70420508113</v>
      </c>
      <c r="AD145" s="24">
        <f t="shared" si="1138"/>
        <v>167301.50244831829</v>
      </c>
      <c r="AE145" s="24">
        <f t="shared" si="1139"/>
        <v>217459.4143727695</v>
      </c>
      <c r="AJ145" s="23">
        <f>+'QTR Raw'!D58</f>
        <v>39618.69</v>
      </c>
      <c r="AK145" s="23">
        <f>+AJ145+AK74</f>
        <v>41246.19</v>
      </c>
      <c r="AL145" s="23">
        <f>+'QTR Raw'!F58</f>
        <v>36999.230000000003</v>
      </c>
      <c r="AM145" s="23">
        <f>+AL145+AM74</f>
        <v>38725.30000000001</v>
      </c>
      <c r="AN145" s="23">
        <f>+'QTR Raw'!H58</f>
        <v>54612.53</v>
      </c>
      <c r="AO145" s="23">
        <f>+AN145+AO74</f>
        <v>59417.329999999994</v>
      </c>
      <c r="AP145" s="23">
        <f>+'QTR Raw'!J58</f>
        <v>64959.67</v>
      </c>
      <c r="AQ145" s="23">
        <f>+AP145+AQ74</f>
        <v>70357.88</v>
      </c>
      <c r="AR145" s="23">
        <f>+'QTR Raw'!L58</f>
        <v>67187.34</v>
      </c>
      <c r="AS145" s="23">
        <f>+AR145+AS74</f>
        <v>70768.059999999983</v>
      </c>
      <c r="AT145" s="23">
        <f>+'QTR Raw'!N58</f>
        <v>55618.14</v>
      </c>
      <c r="AU145" s="23">
        <f>+AT145+AU74</f>
        <v>60849.170000000013</v>
      </c>
      <c r="AV145" s="23">
        <f>+'QTR Raw'!P58</f>
        <v>80266.09</v>
      </c>
      <c r="AW145" s="23">
        <f>+AV145+AW74</f>
        <v>83200.14</v>
      </c>
      <c r="AX145" s="23">
        <f>+'QTR Raw'!R58</f>
        <v>78273.23</v>
      </c>
      <c r="AY145" s="23">
        <f>+AX145+AY74</f>
        <v>80509.609999999986</v>
      </c>
      <c r="AZ145" s="23">
        <f>+'QTR Raw'!T58</f>
        <v>54019.53</v>
      </c>
      <c r="BA145" s="23">
        <f>+AZ145+BA74</f>
        <v>54113.299999999996</v>
      </c>
      <c r="BB145" s="23">
        <f>+'QTR Raw'!V58</f>
        <v>57382.67</v>
      </c>
      <c r="BC145" s="23">
        <f>+BB145+BC74</f>
        <v>60564.93</v>
      </c>
      <c r="BD145" s="23">
        <f>+'QTR Raw'!X58</f>
        <v>78395.429999999993</v>
      </c>
      <c r="BE145" s="23">
        <f>+BD145+BE74</f>
        <v>79594.06</v>
      </c>
      <c r="BF145" s="23">
        <f>+'QTR Raw'!Z58</f>
        <v>94748.69</v>
      </c>
      <c r="BG145" s="23">
        <f>+BF145+BG74</f>
        <v>92846.32</v>
      </c>
      <c r="BH145" s="23">
        <f>+'QTR Raw'!AB58</f>
        <v>94410.03</v>
      </c>
      <c r="BI145" s="23">
        <f>+BH145+BI74</f>
        <v>67417.490000000005</v>
      </c>
      <c r="BJ145" s="23">
        <f>+'QTR Raw'!AD58</f>
        <v>59500.34</v>
      </c>
      <c r="BK145" s="23">
        <f>+BJ145+BK74</f>
        <v>55802</v>
      </c>
      <c r="BL145" s="23">
        <f>+'QTR Raw'!AF58</f>
        <v>51574.879999999997</v>
      </c>
      <c r="BM145" s="23">
        <f>+BL145+BM74</f>
        <v>53313.179999999993</v>
      </c>
      <c r="BN145" s="23">
        <f>+'QTR Raw'!AH58</f>
        <v>62358.99</v>
      </c>
      <c r="BO145" s="23">
        <f>+BN145+BO74</f>
        <v>53921</v>
      </c>
      <c r="BP145" s="23">
        <f>+'QTR Raw'!AJ58</f>
        <v>49855.66</v>
      </c>
      <c r="BQ145" s="23">
        <f>+BP145+BQ74</f>
        <v>52762.109999999993</v>
      </c>
      <c r="BR145" s="23">
        <f>+'QTR Raw'!AL58</f>
        <v>54480.91</v>
      </c>
      <c r="BS145" s="23">
        <f>+BR145+BS74</f>
        <v>50029.99</v>
      </c>
      <c r="BT145" s="23">
        <f>+'QTR Raw'!AN58</f>
        <v>43910.55</v>
      </c>
      <c r="BU145" s="23">
        <f>+BT145+BU74</f>
        <v>42394.410000000011</v>
      </c>
      <c r="BV145" s="23">
        <f>+'QTR Raw'!AP58</f>
        <v>43795.360000000001</v>
      </c>
      <c r="BW145" s="23">
        <f>+BV145+BW74</f>
        <v>38788.759999999995</v>
      </c>
      <c r="BX145" s="23">
        <f>+'QTR Raw'!AR58</f>
        <v>25408.58</v>
      </c>
      <c r="BY145" s="23">
        <f>+BX145+BY74</f>
        <v>28366.290000000019</v>
      </c>
      <c r="BZ145" s="23">
        <f>+'QTR Raw'!AT58</f>
        <v>44555.77</v>
      </c>
      <c r="CA145" s="23">
        <f>+BZ145+CA74</f>
        <v>47758.77</v>
      </c>
      <c r="CB145" s="23">
        <f>+'QTR Raw'!AV58</f>
        <v>52876.68</v>
      </c>
      <c r="CC145" s="23">
        <f>+CB145+CC74</f>
        <v>59901.68</v>
      </c>
      <c r="CD145" s="23">
        <f>+'QTR Raw'!AX58</f>
        <v>84151</v>
      </c>
      <c r="CE145" s="23">
        <f>+CD145+CE74</f>
        <v>94665</v>
      </c>
      <c r="CF145" s="23">
        <f>+'QTR Raw'!AZ58</f>
        <v>100326</v>
      </c>
      <c r="CG145" s="23">
        <f>+CF145+CG74</f>
        <v>105732</v>
      </c>
      <c r="CH145" s="23">
        <f t="shared" si="1141"/>
        <v>115314</v>
      </c>
      <c r="CI145" s="23">
        <f>CH145+CI74</f>
        <v>119238</v>
      </c>
      <c r="CJ145" s="23">
        <f>+'QTR Raw'!BD58</f>
        <v>110009</v>
      </c>
      <c r="CK145" s="23">
        <f t="shared" ref="CK145:DB145" si="1143">CJ145+CK74</f>
        <v>106523</v>
      </c>
      <c r="CL145" s="23">
        <f>+'QTR Raw'!BF58</f>
        <v>111331</v>
      </c>
      <c r="CM145" s="24">
        <f t="shared" si="1143"/>
        <v>115376.35677444156</v>
      </c>
      <c r="CN145" s="24">
        <f t="shared" si="1143"/>
        <v>116440.36416446783</v>
      </c>
      <c r="CO145" s="24">
        <f t="shared" si="1143"/>
        <v>119942.35393622683</v>
      </c>
      <c r="CP145" s="24">
        <f t="shared" si="1143"/>
        <v>126341.23032748187</v>
      </c>
      <c r="CQ145" s="24">
        <f t="shared" si="1143"/>
        <v>129410.72498486502</v>
      </c>
      <c r="CR145" s="24">
        <f t="shared" si="1143"/>
        <v>133696.86991902834</v>
      </c>
      <c r="CS145" s="24">
        <f t="shared" si="1143"/>
        <v>139212.94953162686</v>
      </c>
      <c r="CT145" s="24">
        <f t="shared" si="1143"/>
        <v>145462.70420508113</v>
      </c>
      <c r="CU145" s="24">
        <f t="shared" si="1143"/>
        <v>148987.05969705532</v>
      </c>
      <c r="CV145" s="24">
        <f t="shared" si="1143"/>
        <v>154380.73469205343</v>
      </c>
      <c r="CW145" s="24">
        <f t="shared" si="1143"/>
        <v>160514.94436331757</v>
      </c>
      <c r="CX145" s="24">
        <f t="shared" si="1143"/>
        <v>167301.50244831829</v>
      </c>
      <c r="CY145" s="24">
        <f t="shared" si="1143"/>
        <v>175344.74453752881</v>
      </c>
      <c r="CZ145" s="24">
        <f t="shared" si="1143"/>
        <v>186533.07521217226</v>
      </c>
      <c r="DA145" s="24">
        <f t="shared" si="1143"/>
        <v>200454.5186340014</v>
      </c>
      <c r="DB145" s="24">
        <f t="shared" si="1143"/>
        <v>217459.4143727695</v>
      </c>
      <c r="DE145" s="123"/>
      <c r="DF145" s="23">
        <v>111449.76375204942</v>
      </c>
    </row>
    <row r="146" spans="1:110" s="22" customFormat="1" x14ac:dyDescent="0.2">
      <c r="A146" s="22" t="s">
        <v>44</v>
      </c>
      <c r="B146" s="22">
        <f>B143+B144+B145</f>
        <v>3253.78</v>
      </c>
      <c r="C146" s="22">
        <f t="shared" ref="C146:V146" si="1144">C143+C144+C145</f>
        <v>2155.9900000000002</v>
      </c>
      <c r="D146" s="22">
        <f t="shared" si="1144"/>
        <v>2220.0100000000002</v>
      </c>
      <c r="E146" s="22">
        <f t="shared" si="1144"/>
        <v>3655.67</v>
      </c>
      <c r="F146" s="22">
        <f t="shared" si="1144"/>
        <v>4397.16</v>
      </c>
      <c r="G146" s="22">
        <f t="shared" si="1144"/>
        <v>6131.47</v>
      </c>
      <c r="H146" s="22">
        <f t="shared" si="1144"/>
        <v>7721.67</v>
      </c>
      <c r="I146" s="22">
        <f t="shared" si="1144"/>
        <v>8697.52</v>
      </c>
      <c r="J146" s="22">
        <f t="shared" si="1144"/>
        <v>5940.64</v>
      </c>
      <c r="K146" s="22">
        <f t="shared" si="1144"/>
        <v>8206.48</v>
      </c>
      <c r="L146" s="22">
        <f t="shared" si="1144"/>
        <v>19171.469999999998</v>
      </c>
      <c r="M146" s="22">
        <f>M143+M144+M145</f>
        <v>32698.5</v>
      </c>
      <c r="N146" s="22">
        <f t="shared" si="1144"/>
        <v>37637.300000000003</v>
      </c>
      <c r="O146" s="22">
        <f t="shared" si="1144"/>
        <v>65603.45</v>
      </c>
      <c r="P146" s="22">
        <f t="shared" si="1144"/>
        <v>56261.919999999998</v>
      </c>
      <c r="Q146" s="22">
        <f t="shared" si="1144"/>
        <v>78952.409999999989</v>
      </c>
      <c r="R146" s="22">
        <f t="shared" si="1144"/>
        <v>58061.89</v>
      </c>
      <c r="S146" s="22">
        <f t="shared" si="1144"/>
        <v>95427.91</v>
      </c>
      <c r="T146" s="22">
        <f t="shared" si="1144"/>
        <v>60179.560000000005</v>
      </c>
      <c r="U146" s="22">
        <f t="shared" si="1144"/>
        <v>63078.53</v>
      </c>
      <c r="V146" s="22">
        <f t="shared" si="1144"/>
        <v>55246.720000000001</v>
      </c>
      <c r="W146" s="22">
        <f t="shared" ref="W146" si="1145">W143+W144+W145</f>
        <v>44561.240000000005</v>
      </c>
      <c r="X146" s="22">
        <f t="shared" ref="X146:Y146" si="1146">X143+X144+X145</f>
        <v>45321.789999999994</v>
      </c>
      <c r="Y146" s="22">
        <f t="shared" si="1146"/>
        <v>84918</v>
      </c>
      <c r="Z146" s="22">
        <f t="shared" ref="Z146:AA146" si="1147">Z143+Z144+Z145</f>
        <v>116144</v>
      </c>
      <c r="AA146" s="22">
        <f t="shared" si="1147"/>
        <v>112068</v>
      </c>
      <c r="AB146" s="21">
        <f t="shared" ref="AA146:AD146" si="1148">AB143+AB144+AB145</f>
        <v>127078.23032748187</v>
      </c>
      <c r="AC146" s="21">
        <f t="shared" si="1148"/>
        <v>146199.70420508113</v>
      </c>
      <c r="AD146" s="21">
        <f t="shared" si="1148"/>
        <v>168038.50244831829</v>
      </c>
      <c r="AE146" s="21">
        <f t="shared" ref="AE146" si="1149">AE143+AE144+AE145</f>
        <v>218196.4143727695</v>
      </c>
      <c r="AJ146" s="22">
        <f t="shared" ref="AJ146" si="1150">AJ143+AJ144+AJ145</f>
        <v>40256.670000000006</v>
      </c>
      <c r="AK146" s="22">
        <f t="shared" ref="AK146" si="1151">AK143+AK144+AK145</f>
        <v>41884.170000000006</v>
      </c>
      <c r="AL146" s="22">
        <f t="shared" ref="AL146:AM146" si="1152">AL143+AL144+AL145</f>
        <v>37637.300000000003</v>
      </c>
      <c r="AM146" s="22">
        <f t="shared" si="1152"/>
        <v>39363.37000000001</v>
      </c>
      <c r="AN146" s="22">
        <f t="shared" ref="AN146:AO146" si="1153">AN143+AN144+AN145</f>
        <v>55256.31</v>
      </c>
      <c r="AO146" s="22">
        <f t="shared" si="1153"/>
        <v>60061.109999999993</v>
      </c>
      <c r="AP146" s="22">
        <f t="shared" ref="AP146:CE146" si="1154">AP143+AP144+AP145</f>
        <v>65603.45</v>
      </c>
      <c r="AQ146" s="22">
        <f t="shared" si="1154"/>
        <v>71001.66</v>
      </c>
      <c r="AR146" s="22">
        <f t="shared" si="1154"/>
        <v>67831.12</v>
      </c>
      <c r="AS146" s="22">
        <f t="shared" si="1154"/>
        <v>71411.839999999982</v>
      </c>
      <c r="AT146" s="22">
        <f t="shared" si="1154"/>
        <v>56261.919999999998</v>
      </c>
      <c r="AU146" s="22">
        <f t="shared" si="1154"/>
        <v>61492.950000000012</v>
      </c>
      <c r="AV146" s="22">
        <f t="shared" si="1154"/>
        <v>80945.26999999999</v>
      </c>
      <c r="AW146" s="22">
        <f t="shared" si="1154"/>
        <v>83879.319999999992</v>
      </c>
      <c r="AX146" s="22">
        <f t="shared" si="1154"/>
        <v>78952.409999999989</v>
      </c>
      <c r="AY146" s="22">
        <f t="shared" si="1154"/>
        <v>81188.789999999979</v>
      </c>
      <c r="AZ146" s="22">
        <f t="shared" si="1154"/>
        <v>54698.71</v>
      </c>
      <c r="BA146" s="22">
        <f t="shared" si="1154"/>
        <v>54792.479999999996</v>
      </c>
      <c r="BB146" s="22">
        <f t="shared" si="1154"/>
        <v>58061.89</v>
      </c>
      <c r="BC146" s="22">
        <f t="shared" si="1154"/>
        <v>61244.15</v>
      </c>
      <c r="BD146" s="22">
        <f t="shared" si="1154"/>
        <v>79074.649999999994</v>
      </c>
      <c r="BE146" s="22">
        <f t="shared" si="1154"/>
        <v>80273.279999999999</v>
      </c>
      <c r="BF146" s="22">
        <f t="shared" si="1154"/>
        <v>95427.91</v>
      </c>
      <c r="BG146" s="22">
        <f t="shared" si="1154"/>
        <v>93525.540000000008</v>
      </c>
      <c r="BH146" s="22">
        <f t="shared" si="1154"/>
        <v>95089.25</v>
      </c>
      <c r="BI146" s="22">
        <f t="shared" si="1154"/>
        <v>68096.710000000006</v>
      </c>
      <c r="BJ146" s="22">
        <f t="shared" si="1154"/>
        <v>60179.56</v>
      </c>
      <c r="BK146" s="22">
        <f t="shared" si="1154"/>
        <v>56481.22</v>
      </c>
      <c r="BL146" s="22">
        <f t="shared" si="1154"/>
        <v>52254.1</v>
      </c>
      <c r="BM146" s="22">
        <f t="shared" si="1154"/>
        <v>53992.399999999994</v>
      </c>
      <c r="BN146" s="22">
        <f t="shared" si="1154"/>
        <v>63078.53</v>
      </c>
      <c r="BO146" s="22">
        <f t="shared" si="1154"/>
        <v>54640.54</v>
      </c>
      <c r="BP146" s="22">
        <f t="shared" si="1154"/>
        <v>50575.200000000004</v>
      </c>
      <c r="BQ146" s="22">
        <f t="shared" si="1154"/>
        <v>53481.649999999994</v>
      </c>
      <c r="BR146" s="22">
        <f t="shared" si="1154"/>
        <v>55246.720000000001</v>
      </c>
      <c r="BS146" s="22">
        <f t="shared" si="1154"/>
        <v>50795.799999999996</v>
      </c>
      <c r="BT146" s="22">
        <f t="shared" si="1154"/>
        <v>44676.36</v>
      </c>
      <c r="BU146" s="22">
        <f t="shared" si="1154"/>
        <v>43160.220000000008</v>
      </c>
      <c r="BV146" s="22">
        <f t="shared" si="1154"/>
        <v>44561.24</v>
      </c>
      <c r="BW146" s="22">
        <f t="shared" si="1154"/>
        <v>39554.639999999992</v>
      </c>
      <c r="BX146" s="22">
        <f t="shared" si="1154"/>
        <v>26174.560000000001</v>
      </c>
      <c r="BY146" s="22">
        <f t="shared" si="1154"/>
        <v>29132.270000000019</v>
      </c>
      <c r="BZ146" s="22">
        <f t="shared" si="1154"/>
        <v>45321.789999999994</v>
      </c>
      <c r="CA146" s="22">
        <f t="shared" si="1154"/>
        <v>48524.789999999994</v>
      </c>
      <c r="CB146" s="22">
        <f t="shared" si="1154"/>
        <v>53642.89</v>
      </c>
      <c r="CC146" s="22">
        <f t="shared" si="1154"/>
        <v>60667.89</v>
      </c>
      <c r="CD146" s="22">
        <f t="shared" si="1154"/>
        <v>84918</v>
      </c>
      <c r="CE146" s="22">
        <f t="shared" si="1154"/>
        <v>95432</v>
      </c>
      <c r="CF146" s="22">
        <f t="shared" ref="CF146:CG146" si="1155">CF143+CF144+CF145</f>
        <v>101062</v>
      </c>
      <c r="CG146" s="22">
        <f t="shared" si="1155"/>
        <v>106468</v>
      </c>
      <c r="CH146" s="22">
        <f t="shared" ref="CH146:CI146" si="1156">CH143+CH144+CH145</f>
        <v>116144</v>
      </c>
      <c r="CI146" s="22">
        <f t="shared" si="1156"/>
        <v>120068</v>
      </c>
      <c r="CJ146" s="22">
        <f t="shared" ref="CJ146:DB146" si="1157">CJ143+CJ144+CJ145</f>
        <v>110746</v>
      </c>
      <c r="CK146" s="22">
        <f t="shared" si="1157"/>
        <v>107260</v>
      </c>
      <c r="CL146" s="22">
        <f t="shared" ref="CL146" si="1158">CL143+CL144+CL145</f>
        <v>112068</v>
      </c>
      <c r="CM146" s="21">
        <f t="shared" si="1157"/>
        <v>116113.35677444156</v>
      </c>
      <c r="CN146" s="21">
        <f t="shared" si="1157"/>
        <v>117177.36416446783</v>
      </c>
      <c r="CO146" s="21">
        <f t="shared" si="1157"/>
        <v>120679.35393622683</v>
      </c>
      <c r="CP146" s="21">
        <f t="shared" si="1157"/>
        <v>127078.23032748187</v>
      </c>
      <c r="CQ146" s="21">
        <f t="shared" si="1157"/>
        <v>130147.72498486502</v>
      </c>
      <c r="CR146" s="21">
        <f t="shared" si="1157"/>
        <v>134433.86991902834</v>
      </c>
      <c r="CS146" s="21">
        <f t="shared" si="1157"/>
        <v>139949.94953162686</v>
      </c>
      <c r="CT146" s="21">
        <f t="shared" si="1157"/>
        <v>146199.70420508113</v>
      </c>
      <c r="CU146" s="21">
        <f t="shared" si="1157"/>
        <v>149724.05969705532</v>
      </c>
      <c r="CV146" s="21">
        <f t="shared" si="1157"/>
        <v>155117.73469205343</v>
      </c>
      <c r="CW146" s="21">
        <f t="shared" si="1157"/>
        <v>161251.94436331757</v>
      </c>
      <c r="CX146" s="21">
        <f t="shared" si="1157"/>
        <v>168038.50244831829</v>
      </c>
      <c r="CY146" s="21">
        <f t="shared" si="1157"/>
        <v>176081.74453752881</v>
      </c>
      <c r="CZ146" s="21">
        <f t="shared" si="1157"/>
        <v>187270.07521217226</v>
      </c>
      <c r="DA146" s="21">
        <f t="shared" si="1157"/>
        <v>201191.5186340014</v>
      </c>
      <c r="DB146" s="21">
        <f t="shared" si="1157"/>
        <v>218196.4143727695</v>
      </c>
      <c r="DE146" s="126"/>
      <c r="DF146" s="22">
        <v>112186.76375204942</v>
      </c>
    </row>
    <row r="147" spans="1:110" s="22" customFormat="1" x14ac:dyDescent="0.2">
      <c r="AB147" s="21"/>
      <c r="AC147" s="21"/>
      <c r="AD147" s="21"/>
      <c r="AE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E147" s="126"/>
    </row>
    <row r="148" spans="1:110" s="23" customFormat="1" x14ac:dyDescent="0.2">
      <c r="A148" s="23" t="s">
        <v>23</v>
      </c>
      <c r="B148" s="23">
        <f>'Annual Raw'!C45</f>
        <v>0</v>
      </c>
      <c r="C148" s="23">
        <f>'Annual Raw'!D45</f>
        <v>40.24</v>
      </c>
      <c r="D148" s="23">
        <f>'Annual Raw'!E45</f>
        <v>41.13</v>
      </c>
      <c r="E148" s="23">
        <f>'Annual Raw'!F45</f>
        <v>46.26</v>
      </c>
      <c r="F148" s="23">
        <f>'Annual Raw'!G45</f>
        <v>63.05</v>
      </c>
      <c r="G148" s="23">
        <f>'Annual Raw'!H45</f>
        <v>173.93</v>
      </c>
      <c r="H148" s="23">
        <f>'Annual Raw'!I45</f>
        <v>249.96</v>
      </c>
      <c r="I148" s="23">
        <f>'Annual Raw'!J45</f>
        <v>468.31</v>
      </c>
      <c r="J148" s="23">
        <f>'Annual Raw'!K45</f>
        <v>403.03</v>
      </c>
      <c r="K148" s="23">
        <f>'Annual Raw'!L45</f>
        <v>213.51</v>
      </c>
      <c r="L148" s="23">
        <f>'Annual Raw'!M45</f>
        <v>246.6</v>
      </c>
      <c r="M148" s="23">
        <f>'Annual Raw'!N45</f>
        <v>307.13</v>
      </c>
      <c r="N148" s="23">
        <f>'Annual Raw'!O45</f>
        <v>370.48</v>
      </c>
      <c r="O148" s="23">
        <f>'Annual Raw'!P45</f>
        <v>420.65</v>
      </c>
      <c r="P148" s="23">
        <f>'Annual Raw'!Q45</f>
        <v>433.34</v>
      </c>
      <c r="Q148" s="23">
        <f>'Annual Raw'!R45</f>
        <v>432.84</v>
      </c>
      <c r="R148" s="23">
        <f>'Annual Raw'!S45</f>
        <v>453.17</v>
      </c>
      <c r="S148" s="23">
        <f>'Annual Raw'!T45</f>
        <v>525.05999999999995</v>
      </c>
      <c r="T148" s="23">
        <f>'Annual Raw'!U45</f>
        <v>523.05999999999995</v>
      </c>
      <c r="U148" s="23">
        <f>'Annual Raw'!V45</f>
        <v>813.56</v>
      </c>
      <c r="V148" s="23">
        <f>'Annual Raw'!W45</f>
        <v>1573.49</v>
      </c>
      <c r="W148" s="23">
        <f>'Annual Raw'!X45</f>
        <v>4271.0600000000004</v>
      </c>
      <c r="X148" s="23">
        <f>'Annual Raw'!Y45</f>
        <v>7277.72</v>
      </c>
      <c r="Y148" s="23">
        <f>'Annual Raw'!Z45</f>
        <v>8176</v>
      </c>
      <c r="Z148" s="23">
        <f>'Annual Raw'!AA45</f>
        <v>6610</v>
      </c>
      <c r="AA148" s="23">
        <f>'Annual Raw'!AB45</f>
        <v>6774</v>
      </c>
      <c r="AB148" s="24">
        <f>+CP148</f>
        <v>6774</v>
      </c>
      <c r="AC148" s="24">
        <f>+CT148</f>
        <v>6774</v>
      </c>
      <c r="AD148" s="24">
        <f>+CX148</f>
        <v>6774</v>
      </c>
      <c r="AE148" s="24">
        <f>+DB148</f>
        <v>6774</v>
      </c>
      <c r="AJ148" s="23">
        <f>+'QTR Raw'!D60</f>
        <v>349.79</v>
      </c>
      <c r="AK148" s="23">
        <f t="shared" ref="AK148:CE148" si="1159">+AJ148</f>
        <v>349.79</v>
      </c>
      <c r="AL148" s="23">
        <f>+'QTR Raw'!F60</f>
        <v>370.48</v>
      </c>
      <c r="AM148" s="23">
        <f t="shared" si="1159"/>
        <v>370.48</v>
      </c>
      <c r="AN148" s="23">
        <f>+'QTR Raw'!H60</f>
        <v>410.56</v>
      </c>
      <c r="AO148" s="23">
        <f t="shared" si="1159"/>
        <v>410.56</v>
      </c>
      <c r="AP148" s="23">
        <f>+'QTR Raw'!J60</f>
        <v>420.65</v>
      </c>
      <c r="AQ148" s="23">
        <f t="shared" si="1159"/>
        <v>420.65</v>
      </c>
      <c r="AR148" s="23">
        <f>+'QTR Raw'!L60</f>
        <v>423.92</v>
      </c>
      <c r="AS148" s="23">
        <f t="shared" si="1159"/>
        <v>423.92</v>
      </c>
      <c r="AT148" s="23">
        <f>+'QTR Raw'!N60</f>
        <v>433.34</v>
      </c>
      <c r="AU148" s="23">
        <f t="shared" si="1159"/>
        <v>433.34</v>
      </c>
      <c r="AV148" s="23">
        <f>+'QTR Raw'!P60</f>
        <v>416.45</v>
      </c>
      <c r="AW148" s="23">
        <f t="shared" si="1159"/>
        <v>416.45</v>
      </c>
      <c r="AX148" s="23">
        <f>+'QTR Raw'!R60</f>
        <v>432.84</v>
      </c>
      <c r="AY148" s="23">
        <f t="shared" si="1159"/>
        <v>432.84</v>
      </c>
      <c r="AZ148" s="23">
        <f>+'QTR Raw'!T60</f>
        <v>426.2</v>
      </c>
      <c r="BA148" s="23">
        <f t="shared" si="1159"/>
        <v>426.2</v>
      </c>
      <c r="BB148" s="23">
        <f>+'QTR Raw'!V60</f>
        <v>453.17</v>
      </c>
      <c r="BC148" s="23">
        <f t="shared" si="1159"/>
        <v>453.17</v>
      </c>
      <c r="BD148" s="23">
        <f>+'QTR Raw'!X60</f>
        <v>569.62</v>
      </c>
      <c r="BE148" s="23">
        <f t="shared" si="1159"/>
        <v>569.62</v>
      </c>
      <c r="BF148" s="23">
        <f>+'QTR Raw'!Z60</f>
        <v>525.05999999999995</v>
      </c>
      <c r="BG148" s="23">
        <f t="shared" si="1159"/>
        <v>525.05999999999995</v>
      </c>
      <c r="BH148" s="22">
        <f>+'QTR Raw'!AB60</f>
        <v>549.87</v>
      </c>
      <c r="BI148" s="23">
        <f t="shared" si="1159"/>
        <v>549.87</v>
      </c>
      <c r="BJ148" s="23">
        <f>+'QTR Raw'!AD60</f>
        <v>523.05999999999995</v>
      </c>
      <c r="BK148" s="23">
        <f t="shared" si="1159"/>
        <v>523.05999999999995</v>
      </c>
      <c r="BL148" s="23">
        <f>+'QTR Raw'!AF60</f>
        <v>622.07000000000005</v>
      </c>
      <c r="BM148" s="23">
        <f t="shared" si="1159"/>
        <v>622.07000000000005</v>
      </c>
      <c r="BN148" s="23">
        <f>+'QTR Raw'!AH60</f>
        <v>813.56</v>
      </c>
      <c r="BO148" s="23">
        <f t="shared" si="1159"/>
        <v>813.56</v>
      </c>
      <c r="BP148" s="23">
        <f>+'QTR Raw'!AJ60</f>
        <v>1461.77</v>
      </c>
      <c r="BQ148" s="23">
        <f t="shared" si="1159"/>
        <v>1461.77</v>
      </c>
      <c r="BR148" s="23">
        <f>+'QTR Raw'!AL60</f>
        <v>1573.49</v>
      </c>
      <c r="BS148" s="23">
        <f t="shared" si="1159"/>
        <v>1573.49</v>
      </c>
      <c r="BT148" s="23">
        <f>+'QTR Raw'!AN60</f>
        <v>1833.16</v>
      </c>
      <c r="BU148" s="23">
        <f t="shared" si="1159"/>
        <v>1833.16</v>
      </c>
      <c r="BV148" s="23">
        <f>+'QTR Raw'!AP60</f>
        <v>4271.0600000000004</v>
      </c>
      <c r="BW148" s="23">
        <f t="shared" si="1159"/>
        <v>4271.0600000000004</v>
      </c>
      <c r="BX148" s="23">
        <f>+'QTR Raw'!AR60</f>
        <v>4689.7</v>
      </c>
      <c r="BY148" s="23">
        <f t="shared" si="1159"/>
        <v>4689.7</v>
      </c>
      <c r="BZ148" s="23">
        <f>+'QTR Raw'!AT60</f>
        <v>7277.72</v>
      </c>
      <c r="CA148" s="23">
        <f t="shared" si="1159"/>
        <v>7277.72</v>
      </c>
      <c r="CB148" s="23">
        <f>+'QTR Raw'!AV60</f>
        <v>7237.83</v>
      </c>
      <c r="CC148" s="23">
        <f t="shared" si="1159"/>
        <v>7237.83</v>
      </c>
      <c r="CD148" s="23">
        <f>+'QTR Raw'!AX60</f>
        <v>8176</v>
      </c>
      <c r="CE148" s="23">
        <f t="shared" si="1159"/>
        <v>8176</v>
      </c>
      <c r="CF148" s="23">
        <f>+'QTR Raw'!AZ60</f>
        <v>8186</v>
      </c>
      <c r="CG148" s="23">
        <f t="shared" ref="CG148:CI148" si="1160">+CF148</f>
        <v>8186</v>
      </c>
      <c r="CH148" s="23">
        <f t="shared" ref="CH148:CH153" si="1161">Z148</f>
        <v>6610</v>
      </c>
      <c r="CI148" s="23">
        <f t="shared" si="1160"/>
        <v>6610</v>
      </c>
      <c r="CJ148" s="23">
        <f>+'QTR Raw'!BD60</f>
        <v>6601</v>
      </c>
      <c r="CK148" s="23">
        <f t="shared" ref="CK148" si="1162">+CJ148</f>
        <v>6601</v>
      </c>
      <c r="CL148" s="23">
        <f>+'QTR Raw'!BF60</f>
        <v>6774</v>
      </c>
      <c r="CM148" s="24">
        <f t="shared" ref="CM148" si="1163">+CL148</f>
        <v>6774</v>
      </c>
      <c r="CN148" s="24">
        <f t="shared" ref="CN148" si="1164">+CM148</f>
        <v>6774</v>
      </c>
      <c r="CO148" s="24">
        <f t="shared" ref="CO148" si="1165">+CN148</f>
        <v>6774</v>
      </c>
      <c r="CP148" s="24">
        <f t="shared" ref="CP148" si="1166">+CO148</f>
        <v>6774</v>
      </c>
      <c r="CQ148" s="24">
        <f t="shared" ref="CQ148" si="1167">+CP148</f>
        <v>6774</v>
      </c>
      <c r="CR148" s="24">
        <f t="shared" ref="CR148" si="1168">+CQ148</f>
        <v>6774</v>
      </c>
      <c r="CS148" s="24">
        <f t="shared" ref="CS148" si="1169">+CR148</f>
        <v>6774</v>
      </c>
      <c r="CT148" s="24">
        <f t="shared" ref="CT148" si="1170">+CS148</f>
        <v>6774</v>
      </c>
      <c r="CU148" s="24">
        <f t="shared" ref="CU148" si="1171">+CT148</f>
        <v>6774</v>
      </c>
      <c r="CV148" s="24">
        <f t="shared" ref="CV148" si="1172">+CU148</f>
        <v>6774</v>
      </c>
      <c r="CW148" s="24">
        <f t="shared" ref="CW148" si="1173">+CV148</f>
        <v>6774</v>
      </c>
      <c r="CX148" s="24">
        <f t="shared" ref="CX148" si="1174">+CW148</f>
        <v>6774</v>
      </c>
      <c r="CY148" s="24">
        <f t="shared" ref="CY148" si="1175">+CX148</f>
        <v>6774</v>
      </c>
      <c r="CZ148" s="24">
        <f t="shared" ref="CZ148" si="1176">+CY148</f>
        <v>6774</v>
      </c>
      <c r="DA148" s="24">
        <f t="shared" ref="DA148" si="1177">+CZ148</f>
        <v>6774</v>
      </c>
      <c r="DB148" s="24">
        <f t="shared" ref="DB148" si="1178">+DA148</f>
        <v>6774</v>
      </c>
      <c r="DE148" s="123"/>
      <c r="DF148" s="23">
        <v>6601</v>
      </c>
    </row>
    <row r="149" spans="1:110" s="23" customFormat="1" x14ac:dyDescent="0.2">
      <c r="AB149" s="24"/>
      <c r="AC149" s="24"/>
      <c r="AD149" s="24"/>
      <c r="AE149" s="24"/>
      <c r="BH149" s="22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45</v>
      </c>
      <c r="B150" s="23">
        <f>'Annual Raw'!C47</f>
        <v>1813.33</v>
      </c>
      <c r="C150" s="23">
        <f>'Annual Raw'!D47</f>
        <v>1771.25</v>
      </c>
      <c r="D150" s="23">
        <f>'Annual Raw'!E47</f>
        <v>1356.1</v>
      </c>
      <c r="E150" s="23">
        <f>'Annual Raw'!F47</f>
        <v>1148.1400000000001</v>
      </c>
      <c r="F150" s="23">
        <f>'Annual Raw'!G47</f>
        <v>576.70000000000005</v>
      </c>
      <c r="G150" s="23">
        <f>'Annual Raw'!H47</f>
        <v>881.62</v>
      </c>
      <c r="H150" s="23">
        <f>'Annual Raw'!I47</f>
        <v>4462.6499999999996</v>
      </c>
      <c r="I150" s="23">
        <f>'Annual Raw'!J47</f>
        <v>6011.87</v>
      </c>
      <c r="J150" s="23">
        <f>'Annual Raw'!K47</f>
        <v>13705.5</v>
      </c>
      <c r="K150" s="23">
        <f>'Annual Raw'!L47</f>
        <v>21290.03</v>
      </c>
      <c r="L150" s="23">
        <f>'Annual Raw'!M47</f>
        <v>9257.6200000000008</v>
      </c>
      <c r="M150" s="23">
        <f>'Annual Raw'!N47</f>
        <v>7636.45</v>
      </c>
      <c r="N150" s="23">
        <f>'Annual Raw'!O47</f>
        <v>9202.59</v>
      </c>
      <c r="O150" s="23">
        <f>'Annual Raw'!P47</f>
        <v>9355.2099999999991</v>
      </c>
      <c r="P150" s="23">
        <f>'Annual Raw'!Q47</f>
        <v>8324.2999999999993</v>
      </c>
      <c r="Q150" s="23">
        <f>'Annual Raw'!R47</f>
        <v>5666.36</v>
      </c>
      <c r="R150" s="23">
        <f>'Annual Raw'!S47</f>
        <v>7757.76</v>
      </c>
      <c r="S150" s="23">
        <f>'Annual Raw'!T47</f>
        <v>7755.68</v>
      </c>
      <c r="T150" s="23">
        <f>'Annual Raw'!U47</f>
        <v>13271.81</v>
      </c>
      <c r="U150" s="23">
        <f>'Annual Raw'!V47</f>
        <v>13703.67</v>
      </c>
      <c r="V150" s="23">
        <f>'Annual Raw'!W47</f>
        <v>19351.3</v>
      </c>
      <c r="W150" s="23">
        <f>'Annual Raw'!X47</f>
        <v>15136.69</v>
      </c>
      <c r="X150" s="23">
        <f>'Annual Raw'!Y47</f>
        <v>11153.36</v>
      </c>
      <c r="Y150" s="23">
        <f>'Annual Raw'!Z47</f>
        <v>13286</v>
      </c>
      <c r="Z150" s="23">
        <f>'Annual Raw'!AA47</f>
        <v>334</v>
      </c>
      <c r="AA150" s="23">
        <f>'Annual Raw'!AB47</f>
        <v>281</v>
      </c>
      <c r="AB150" s="24">
        <f t="shared" ref="AB150:AB153" si="1179">+CP150</f>
        <v>0</v>
      </c>
      <c r="AC150" s="24">
        <f t="shared" ref="AC150:AC153" si="1180">+CT150</f>
        <v>0</v>
      </c>
      <c r="AD150" s="24">
        <f t="shared" ref="AD150:AD153" si="1181">+CX150</f>
        <v>0</v>
      </c>
      <c r="AE150" s="24">
        <f t="shared" ref="AE150:AE153" si="1182">+DB150</f>
        <v>0</v>
      </c>
      <c r="AJ150" s="23">
        <f>+'QTR Raw'!D62</f>
        <v>0</v>
      </c>
      <c r="AK150" s="23">
        <f t="shared" ref="AK150:CC153" si="1183">+AJ150</f>
        <v>0</v>
      </c>
      <c r="AL150" s="23">
        <f>+'QTR Raw'!F62</f>
        <v>0</v>
      </c>
      <c r="AM150" s="23">
        <f t="shared" si="1183"/>
        <v>0</v>
      </c>
      <c r="AN150" s="23">
        <f>+'QTR Raw'!H62</f>
        <v>0</v>
      </c>
      <c r="AO150" s="23">
        <f t="shared" si="1183"/>
        <v>0</v>
      </c>
      <c r="AP150" s="23">
        <f>+'QTR Raw'!J62</f>
        <v>0</v>
      </c>
      <c r="AQ150" s="23">
        <f t="shared" si="1183"/>
        <v>0</v>
      </c>
      <c r="AR150" s="23">
        <f>+'QTR Raw'!L62</f>
        <v>0</v>
      </c>
      <c r="AS150" s="23">
        <f t="shared" si="1183"/>
        <v>0</v>
      </c>
      <c r="AT150" s="23">
        <f>+'QTR Raw'!N62</f>
        <v>0</v>
      </c>
      <c r="AU150" s="23">
        <f t="shared" si="1183"/>
        <v>0</v>
      </c>
      <c r="AV150" s="23">
        <f>+'QTR Raw'!P62</f>
        <v>0</v>
      </c>
      <c r="AW150" s="23">
        <f t="shared" si="1183"/>
        <v>0</v>
      </c>
      <c r="AX150" s="23">
        <f>+'QTR Raw'!R62</f>
        <v>0</v>
      </c>
      <c r="AY150" s="23">
        <f t="shared" si="1183"/>
        <v>0</v>
      </c>
      <c r="AZ150" s="23">
        <f>+'QTR Raw'!T62</f>
        <v>0</v>
      </c>
      <c r="BA150" s="23">
        <f t="shared" si="1183"/>
        <v>0</v>
      </c>
      <c r="BB150" s="23">
        <f>+'QTR Raw'!V62</f>
        <v>0</v>
      </c>
      <c r="BC150" s="23">
        <f t="shared" si="1183"/>
        <v>0</v>
      </c>
      <c r="BD150" s="23">
        <f>+'QTR Raw'!X62</f>
        <v>0</v>
      </c>
      <c r="BE150" s="23">
        <f t="shared" si="1183"/>
        <v>0</v>
      </c>
      <c r="BF150" s="23">
        <f>+'QTR Raw'!Z62</f>
        <v>0</v>
      </c>
      <c r="BG150" s="23">
        <f t="shared" si="1183"/>
        <v>0</v>
      </c>
      <c r="BH150" s="22">
        <f>+'QTR Raw'!AB62</f>
        <v>0</v>
      </c>
      <c r="BI150" s="23">
        <f t="shared" si="1183"/>
        <v>0</v>
      </c>
      <c r="BJ150" s="23">
        <f>+'QTR Raw'!AD62</f>
        <v>0</v>
      </c>
      <c r="BK150" s="23">
        <f t="shared" si="1183"/>
        <v>0</v>
      </c>
      <c r="BL150" s="23">
        <f>+'QTR Raw'!AF62</f>
        <v>0</v>
      </c>
      <c r="BM150" s="23">
        <f t="shared" si="1183"/>
        <v>0</v>
      </c>
      <c r="BN150" s="23">
        <f>+'QTR Raw'!AH62</f>
        <v>0</v>
      </c>
      <c r="BO150" s="23">
        <f t="shared" si="1183"/>
        <v>0</v>
      </c>
      <c r="BP150" s="23">
        <f>+'QTR Raw'!AJ62</f>
        <v>0</v>
      </c>
      <c r="BQ150" s="23">
        <f t="shared" si="1183"/>
        <v>0</v>
      </c>
      <c r="BR150" s="23">
        <f>+'QTR Raw'!AL62</f>
        <v>0</v>
      </c>
      <c r="BS150" s="23">
        <f t="shared" si="1183"/>
        <v>0</v>
      </c>
      <c r="BT150" s="23">
        <f>+'QTR Raw'!AN62</f>
        <v>0</v>
      </c>
      <c r="BU150" s="23">
        <f t="shared" si="1183"/>
        <v>0</v>
      </c>
      <c r="BV150" s="23">
        <f>+'QTR Raw'!AP62</f>
        <v>0</v>
      </c>
      <c r="BW150" s="23">
        <f t="shared" si="1183"/>
        <v>0</v>
      </c>
      <c r="BX150" s="23">
        <f>+'QTR Raw'!AR62</f>
        <v>0</v>
      </c>
      <c r="BY150" s="23">
        <f t="shared" si="1183"/>
        <v>0</v>
      </c>
      <c r="BZ150" s="23">
        <f>+'QTR Raw'!AT62</f>
        <v>0</v>
      </c>
      <c r="CA150" s="23">
        <f t="shared" si="1183"/>
        <v>0</v>
      </c>
      <c r="CB150" s="23">
        <f>+'QTR Raw'!AV62</f>
        <v>0</v>
      </c>
      <c r="CC150" s="23">
        <f t="shared" si="1183"/>
        <v>0</v>
      </c>
      <c r="CD150" s="23">
        <f>+'QTR Raw'!AX62</f>
        <v>0</v>
      </c>
      <c r="CE150" s="23">
        <f t="shared" ref="CE150:CE153" si="1184">+CD150</f>
        <v>0</v>
      </c>
      <c r="CF150" s="23">
        <f>+'QTR Raw'!AZ62</f>
        <v>0</v>
      </c>
      <c r="CG150" s="23">
        <f t="shared" ref="CG150:CI153" si="1185">+CF150</f>
        <v>0</v>
      </c>
      <c r="CH150" s="23">
        <f t="shared" si="1161"/>
        <v>334</v>
      </c>
      <c r="CI150" s="23">
        <f t="shared" si="1185"/>
        <v>334</v>
      </c>
      <c r="CJ150" s="23">
        <f>+'QTR Raw'!BD62</f>
        <v>0</v>
      </c>
      <c r="CK150" s="23">
        <f t="shared" ref="CK150:CK153" si="1186">+CJ150</f>
        <v>0</v>
      </c>
      <c r="CL150" s="23">
        <f>+'QTR Raw'!BF62</f>
        <v>0</v>
      </c>
      <c r="CM150" s="24">
        <f t="shared" ref="CM150:CM153" si="1187">+CL150</f>
        <v>0</v>
      </c>
      <c r="CN150" s="24">
        <f t="shared" ref="CN150:CN153" si="1188">+CM150</f>
        <v>0</v>
      </c>
      <c r="CO150" s="24">
        <f t="shared" ref="CO150:CO153" si="1189">+CN150</f>
        <v>0</v>
      </c>
      <c r="CP150" s="24">
        <f t="shared" ref="CP150:CP153" si="1190">+CO150</f>
        <v>0</v>
      </c>
      <c r="CQ150" s="24">
        <f t="shared" ref="CQ150:CQ153" si="1191">+CP150</f>
        <v>0</v>
      </c>
      <c r="CR150" s="24">
        <f t="shared" ref="CR150:CR153" si="1192">+CQ150</f>
        <v>0</v>
      </c>
      <c r="CS150" s="24">
        <f t="shared" ref="CS150:CS153" si="1193">+CR150</f>
        <v>0</v>
      </c>
      <c r="CT150" s="24">
        <f t="shared" ref="CT150:CT153" si="1194">+CS150</f>
        <v>0</v>
      </c>
      <c r="CU150" s="24">
        <f t="shared" ref="CU150:CU153" si="1195">+CT150</f>
        <v>0</v>
      </c>
      <c r="CV150" s="24">
        <f t="shared" ref="CV150:CV153" si="1196">+CU150</f>
        <v>0</v>
      </c>
      <c r="CW150" s="24">
        <f t="shared" ref="CW150:CW153" si="1197">+CV150</f>
        <v>0</v>
      </c>
      <c r="CX150" s="24">
        <f t="shared" ref="CX150:CX153" si="1198">+CW150</f>
        <v>0</v>
      </c>
      <c r="CY150" s="24">
        <f t="shared" ref="CY150:CY153" si="1199">+CX150</f>
        <v>0</v>
      </c>
      <c r="CZ150" s="24">
        <f t="shared" ref="CZ150:CZ153" si="1200">+CY150</f>
        <v>0</v>
      </c>
      <c r="DA150" s="24">
        <f t="shared" ref="DA150:DA153" si="1201">+CZ150</f>
        <v>0</v>
      </c>
      <c r="DB150" s="24">
        <f t="shared" ref="DB150:DB153" si="1202">+DA150</f>
        <v>0</v>
      </c>
      <c r="DE150" s="123"/>
      <c r="DF150" s="23">
        <v>0</v>
      </c>
    </row>
    <row r="151" spans="1:110" s="23" customFormat="1" outlineLevel="1" x14ac:dyDescent="0.2">
      <c r="A151" s="23" t="s">
        <v>46</v>
      </c>
      <c r="B151" s="23">
        <f>'Annual Raw'!C48</f>
        <v>1185.55</v>
      </c>
      <c r="C151" s="23">
        <f>'Annual Raw'!D48</f>
        <v>1049.06</v>
      </c>
      <c r="D151" s="23">
        <f>'Annual Raw'!E48</f>
        <v>433.55</v>
      </c>
      <c r="E151" s="23">
        <f>'Annual Raw'!F48</f>
        <v>550.28</v>
      </c>
      <c r="F151" s="23">
        <f>'Annual Raw'!G48</f>
        <v>2137.5</v>
      </c>
      <c r="G151" s="23">
        <f>'Annual Raw'!H48</f>
        <v>2497.52</v>
      </c>
      <c r="H151" s="23">
        <f>'Annual Raw'!I48</f>
        <v>2839.25</v>
      </c>
      <c r="I151" s="23">
        <f>'Annual Raw'!J48</f>
        <v>5573</v>
      </c>
      <c r="J151" s="23">
        <f>'Annual Raw'!K48</f>
        <v>21268.35</v>
      </c>
      <c r="K151" s="23">
        <f>'Annual Raw'!L48</f>
        <v>14009.48</v>
      </c>
      <c r="L151" s="23">
        <f>'Annual Raw'!M48</f>
        <v>7998.38</v>
      </c>
      <c r="M151" s="23">
        <f>'Annual Raw'!N48</f>
        <v>20326.03</v>
      </c>
      <c r="N151" s="23">
        <f>'Annual Raw'!O48</f>
        <v>22952.7</v>
      </c>
      <c r="O151" s="23">
        <f>'Annual Raw'!P48</f>
        <v>35903.4</v>
      </c>
      <c r="P151" s="23">
        <f>'Annual Raw'!Q48</f>
        <v>47747.040000000001</v>
      </c>
      <c r="Q151" s="23">
        <f>'Annual Raw'!R48</f>
        <v>44844.03</v>
      </c>
      <c r="R151" s="23">
        <f>'Annual Raw'!S48</f>
        <v>52871.42</v>
      </c>
      <c r="S151" s="23">
        <f>'Annual Raw'!T48</f>
        <v>53443.82</v>
      </c>
      <c r="T151" s="23">
        <f>'Annual Raw'!U48</f>
        <v>57545.69</v>
      </c>
      <c r="U151" s="23">
        <f>'Annual Raw'!V48</f>
        <v>69611.95</v>
      </c>
      <c r="V151" s="23">
        <f>'Annual Raw'!W48</f>
        <v>73761.47</v>
      </c>
      <c r="W151" s="23">
        <f>'Annual Raw'!X48</f>
        <v>82622.48</v>
      </c>
      <c r="X151" s="23">
        <f>'Annual Raw'!Y48</f>
        <v>77542.45</v>
      </c>
      <c r="Y151" s="23">
        <f>'Annual Raw'!Z48</f>
        <v>48863</v>
      </c>
      <c r="Z151" s="23">
        <f>'Annual Raw'!AA48</f>
        <v>39883</v>
      </c>
      <c r="AA151" s="23">
        <f>'Annual Raw'!AB48</f>
        <v>43967</v>
      </c>
      <c r="AB151" s="24">
        <f t="shared" si="1179"/>
        <v>44248</v>
      </c>
      <c r="AC151" s="24">
        <f t="shared" si="1180"/>
        <v>44248</v>
      </c>
      <c r="AD151" s="24">
        <f t="shared" si="1181"/>
        <v>44248</v>
      </c>
      <c r="AE151" s="24">
        <f t="shared" si="1182"/>
        <v>44248</v>
      </c>
      <c r="AJ151" s="23">
        <f>+'QTR Raw'!D63</f>
        <v>28501.41</v>
      </c>
      <c r="AK151" s="23">
        <f t="shared" si="1183"/>
        <v>28501.41</v>
      </c>
      <c r="AL151" s="23">
        <f>+'QTR Raw'!F63</f>
        <v>32155.29</v>
      </c>
      <c r="AM151" s="23">
        <f t="shared" si="1183"/>
        <v>32155.29</v>
      </c>
      <c r="AN151" s="23">
        <f>+'QTR Raw'!H63</f>
        <v>40425.56</v>
      </c>
      <c r="AO151" s="23">
        <f t="shared" si="1183"/>
        <v>40425.56</v>
      </c>
      <c r="AP151" s="23">
        <f>+'QTR Raw'!J63</f>
        <v>45258.61</v>
      </c>
      <c r="AQ151" s="23">
        <f t="shared" si="1183"/>
        <v>45258.61</v>
      </c>
      <c r="AR151" s="23">
        <f>+'QTR Raw'!L63</f>
        <v>47996.39</v>
      </c>
      <c r="AS151" s="23">
        <f t="shared" si="1183"/>
        <v>47996.39</v>
      </c>
      <c r="AT151" s="23">
        <f>+'QTR Raw'!N63</f>
        <v>56071.34</v>
      </c>
      <c r="AU151" s="23">
        <f t="shared" si="1183"/>
        <v>56071.34</v>
      </c>
      <c r="AV151" s="23">
        <f>+'QTR Raw'!P63</f>
        <v>53306.29</v>
      </c>
      <c r="AW151" s="23">
        <f t="shared" si="1183"/>
        <v>53306.29</v>
      </c>
      <c r="AX151" s="23">
        <f>+'QTR Raw'!R63</f>
        <v>50510.39</v>
      </c>
      <c r="AY151" s="23">
        <f t="shared" si="1183"/>
        <v>50510.39</v>
      </c>
      <c r="AZ151" s="23">
        <f>+'QTR Raw'!T63</f>
        <v>54058.98</v>
      </c>
      <c r="BA151" s="23">
        <f t="shared" si="1183"/>
        <v>54058.98</v>
      </c>
      <c r="BB151" s="23">
        <f>+'QTR Raw'!V63</f>
        <v>60629.18</v>
      </c>
      <c r="BC151" s="23">
        <f t="shared" si="1183"/>
        <v>60629.18</v>
      </c>
      <c r="BD151" s="23">
        <f>+'QTR Raw'!X63</f>
        <v>62702.19</v>
      </c>
      <c r="BE151" s="23">
        <f t="shared" si="1183"/>
        <v>62702.19</v>
      </c>
      <c r="BF151" s="23">
        <f>+'QTR Raw'!Z63</f>
        <v>61199.5</v>
      </c>
      <c r="BG151" s="23">
        <f t="shared" si="1183"/>
        <v>61199.5</v>
      </c>
      <c r="BH151" s="23">
        <f>+'QTR Raw'!AB63</f>
        <v>71968.240000000005</v>
      </c>
      <c r="BI151" s="23">
        <f t="shared" si="1183"/>
        <v>71968.240000000005</v>
      </c>
      <c r="BJ151" s="23">
        <f>+'QTR Raw'!AD63</f>
        <v>70817.5</v>
      </c>
      <c r="BK151" s="23">
        <f t="shared" si="1183"/>
        <v>70817.5</v>
      </c>
      <c r="BL151" s="23">
        <f>+'QTR Raw'!AF63</f>
        <v>73919.69</v>
      </c>
      <c r="BM151" s="23">
        <f t="shared" si="1183"/>
        <v>73919.69</v>
      </c>
      <c r="BN151" s="23">
        <f>+'QTR Raw'!AH63</f>
        <v>83315.62</v>
      </c>
      <c r="BO151" s="23">
        <f t="shared" si="1183"/>
        <v>83315.62</v>
      </c>
      <c r="BP151" s="23">
        <f>+'QTR Raw'!AJ63</f>
        <v>85333.37</v>
      </c>
      <c r="BQ151" s="23">
        <f t="shared" si="1183"/>
        <v>85333.37</v>
      </c>
      <c r="BR151" s="23">
        <f>+'QTR Raw'!AL63</f>
        <v>93112.77</v>
      </c>
      <c r="BS151" s="23">
        <f t="shared" si="1183"/>
        <v>93112.77</v>
      </c>
      <c r="BT151" s="23">
        <f>+'QTR Raw'!AN63</f>
        <v>101799.21</v>
      </c>
      <c r="BU151" s="23">
        <f t="shared" si="1183"/>
        <v>101799.21</v>
      </c>
      <c r="BV151" s="23">
        <f>+'QTR Raw'!AP63</f>
        <v>97759.17</v>
      </c>
      <c r="BW151" s="23">
        <f t="shared" si="1183"/>
        <v>97759.17</v>
      </c>
      <c r="BX151" s="23">
        <f>+'QTR Raw'!AR63</f>
        <v>94154.93</v>
      </c>
      <c r="BY151" s="23">
        <f t="shared" si="1183"/>
        <v>94154.93</v>
      </c>
      <c r="BZ151" s="23">
        <f>+'QTR Raw'!AT63</f>
        <v>88695.81</v>
      </c>
      <c r="CA151" s="23">
        <f t="shared" si="1183"/>
        <v>88695.81</v>
      </c>
      <c r="CB151" s="23">
        <f>+'QTR Raw'!AV63</f>
        <v>80870.12</v>
      </c>
      <c r="CC151" s="23">
        <f t="shared" si="1183"/>
        <v>80870.12</v>
      </c>
      <c r="CD151" s="23">
        <f>+'QTR Raw'!AX63</f>
        <v>62149</v>
      </c>
      <c r="CE151" s="23">
        <f t="shared" si="1184"/>
        <v>62149</v>
      </c>
      <c r="CF151" s="23">
        <f>+'QTR Raw'!AZ63</f>
        <v>58569</v>
      </c>
      <c r="CG151" s="23">
        <f t="shared" si="1185"/>
        <v>58569</v>
      </c>
      <c r="CH151" s="23">
        <f t="shared" si="1161"/>
        <v>39883</v>
      </c>
      <c r="CI151" s="23">
        <f t="shared" si="1185"/>
        <v>39883</v>
      </c>
      <c r="CJ151" s="23">
        <f>+'QTR Raw'!BD63</f>
        <v>44987</v>
      </c>
      <c r="CK151" s="23">
        <f t="shared" si="1186"/>
        <v>44987</v>
      </c>
      <c r="CL151" s="23">
        <f>+'QTR Raw'!BF63</f>
        <v>44248</v>
      </c>
      <c r="CM151" s="24">
        <f t="shared" si="1187"/>
        <v>44248</v>
      </c>
      <c r="CN151" s="24">
        <f t="shared" si="1188"/>
        <v>44248</v>
      </c>
      <c r="CO151" s="24">
        <f t="shared" si="1189"/>
        <v>44248</v>
      </c>
      <c r="CP151" s="24">
        <f t="shared" si="1190"/>
        <v>44248</v>
      </c>
      <c r="CQ151" s="24">
        <f t="shared" si="1191"/>
        <v>44248</v>
      </c>
      <c r="CR151" s="24">
        <f t="shared" si="1192"/>
        <v>44248</v>
      </c>
      <c r="CS151" s="24">
        <f t="shared" si="1193"/>
        <v>44248</v>
      </c>
      <c r="CT151" s="24">
        <f t="shared" si="1194"/>
        <v>44248</v>
      </c>
      <c r="CU151" s="24">
        <f t="shared" si="1195"/>
        <v>44248</v>
      </c>
      <c r="CV151" s="24">
        <f t="shared" si="1196"/>
        <v>44248</v>
      </c>
      <c r="CW151" s="24">
        <f t="shared" si="1197"/>
        <v>44248</v>
      </c>
      <c r="CX151" s="24">
        <f t="shared" si="1198"/>
        <v>44248</v>
      </c>
      <c r="CY151" s="24">
        <f t="shared" si="1199"/>
        <v>44248</v>
      </c>
      <c r="CZ151" s="24">
        <f t="shared" si="1200"/>
        <v>44248</v>
      </c>
      <c r="DA151" s="24">
        <f t="shared" si="1201"/>
        <v>44248</v>
      </c>
      <c r="DB151" s="24">
        <f t="shared" si="1202"/>
        <v>44248</v>
      </c>
      <c r="DE151" s="123"/>
      <c r="DF151" s="23">
        <v>44987</v>
      </c>
    </row>
    <row r="152" spans="1:110" s="23" customFormat="1" outlineLevel="1" x14ac:dyDescent="0.2">
      <c r="A152" s="23" t="s">
        <v>47</v>
      </c>
      <c r="B152" s="23">
        <f>'Annual Raw'!C87+'Annual Raw'!C88+'Annual Raw'!C89+'Annual Raw'!C90</f>
        <v>0</v>
      </c>
      <c r="C152" s="23">
        <f>'Annual Raw'!D87+'Annual Raw'!D88+'Annual Raw'!D89+'Annual Raw'!D90</f>
        <v>0</v>
      </c>
      <c r="D152" s="23">
        <f>'Annual Raw'!E87+'Annual Raw'!E88+'Annual Raw'!E89+'Annual Raw'!E90</f>
        <v>0</v>
      </c>
      <c r="E152" s="23">
        <f>'Annual Raw'!F87+'Annual Raw'!F88+'Annual Raw'!F89+'Annual Raw'!F90</f>
        <v>0</v>
      </c>
      <c r="F152" s="23">
        <f>'Annual Raw'!G87+'Annual Raw'!G88+'Annual Raw'!G89+'Annual Raw'!G90</f>
        <v>0</v>
      </c>
      <c r="G152" s="23">
        <f>'Annual Raw'!H87+'Annual Raw'!H88+'Annual Raw'!H89+'Annual Raw'!H90</f>
        <v>0</v>
      </c>
      <c r="H152" s="23">
        <f>'Annual Raw'!I87+'Annual Raw'!I88+'Annual Raw'!I89+'Annual Raw'!I90</f>
        <v>0</v>
      </c>
      <c r="I152" s="23">
        <f>'Annual Raw'!J87+'Annual Raw'!J88+'Annual Raw'!J89+'Annual Raw'!J90</f>
        <v>0</v>
      </c>
      <c r="J152" s="23">
        <f>'Annual Raw'!K87+'Annual Raw'!K88+'Annual Raw'!K89+'Annual Raw'!K90</f>
        <v>0</v>
      </c>
      <c r="K152" s="23">
        <f>'Annual Raw'!L87+'Annual Raw'!L88+'Annual Raw'!L89+'Annual Raw'!L90</f>
        <v>0</v>
      </c>
      <c r="L152" s="23">
        <f>'Annual Raw'!M87+'Annual Raw'!M88+'Annual Raw'!M89+'Annual Raw'!M90</f>
        <v>2448.4</v>
      </c>
      <c r="M152" s="23">
        <f>'Annual Raw'!N87+'Annual Raw'!N88+'Annual Raw'!N89+'Annual Raw'!N90</f>
        <v>8444.89</v>
      </c>
      <c r="N152" s="23">
        <f>'Annual Raw'!O87+'Annual Raw'!O88+'Annual Raw'!O89+'Annual Raw'!O90</f>
        <v>9940.2100000000009</v>
      </c>
      <c r="O152" s="23">
        <f>'Annual Raw'!P87+'Annual Raw'!P88+'Annual Raw'!P89+'Annual Raw'!P90</f>
        <v>5687.81</v>
      </c>
      <c r="P152" s="23">
        <f>'Annual Raw'!Q87+'Annual Raw'!Q88+'Annual Raw'!Q89+'Annual Raw'!Q90</f>
        <v>4398.91</v>
      </c>
      <c r="Q152" s="23">
        <f>'Annual Raw'!R87+'Annual Raw'!R88+'Annual Raw'!R89+'Annual Raw'!R90</f>
        <v>7398.79</v>
      </c>
      <c r="R152" s="23">
        <f>'Annual Raw'!S87+'Annual Raw'!S88+'Annual Raw'!S89+'Annual Raw'!S90</f>
        <v>4114.8600000000006</v>
      </c>
      <c r="S152" s="23">
        <f>'Annual Raw'!T87+'Annual Raw'!T88+'Annual Raw'!T89+'Annual Raw'!T90</f>
        <v>10956.119999999999</v>
      </c>
      <c r="T152" s="23">
        <f>'Annual Raw'!U87+'Annual Raw'!U88+'Annual Raw'!U89+'Annual Raw'!U90</f>
        <v>15034.11</v>
      </c>
      <c r="U152" s="23">
        <f>'Annual Raw'!V87+'Annual Raw'!V88+'Annual Raw'!V89+'Annual Raw'!V90</f>
        <v>19132.370000000003</v>
      </c>
      <c r="V152" s="23">
        <f>'Annual Raw'!W87+'Annual Raw'!W88+'Annual Raw'!W89+'Annual Raw'!W90</f>
        <v>21128.95</v>
      </c>
      <c r="W152" s="23">
        <f>'Annual Raw'!X87+'Annual Raw'!X88+'Annual Raw'!X89+'Annual Raw'!X90</f>
        <v>24539.49</v>
      </c>
      <c r="X152" s="23">
        <f>'Annual Raw'!Y87+'Annual Raw'!Y88+'Annual Raw'!Y89+'Annual Raw'!Y90</f>
        <v>22897.83</v>
      </c>
      <c r="Y152" s="23">
        <f>'Annual Raw'!Z87+'Annual Raw'!Z88+'Annual Raw'!Z89+'Annual Raw'!Z90</f>
        <v>30617</v>
      </c>
      <c r="Z152" s="23">
        <f>'Annual Raw'!AA87+'Annual Raw'!AA88+'Annual Raw'!AA89+'Annual Raw'!AA90</f>
        <v>16595</v>
      </c>
      <c r="AA152" s="23">
        <f>'Annual Raw'!AB87+'Annual Raw'!AB88+'Annual Raw'!AB89+'Annual Raw'!AB90</f>
        <v>8875</v>
      </c>
      <c r="AB152" s="24">
        <f t="shared" si="1179"/>
        <v>0</v>
      </c>
      <c r="AC152" s="24">
        <f t="shared" si="1180"/>
        <v>0</v>
      </c>
      <c r="AD152" s="24">
        <f t="shared" si="1181"/>
        <v>0</v>
      </c>
      <c r="AE152" s="24">
        <f t="shared" si="1182"/>
        <v>0</v>
      </c>
      <c r="AJ152" s="23">
        <f>+'QTR Raw'!D90</f>
        <v>0</v>
      </c>
      <c r="AK152" s="23">
        <f t="shared" si="1183"/>
        <v>0</v>
      </c>
      <c r="AL152" s="23">
        <f>+'QTR Raw'!F90</f>
        <v>0</v>
      </c>
      <c r="AM152" s="23">
        <f t="shared" si="1183"/>
        <v>0</v>
      </c>
      <c r="AN152" s="23">
        <f>+'QTR Raw'!H90</f>
        <v>0</v>
      </c>
      <c r="AO152" s="23">
        <f t="shared" si="1183"/>
        <v>0</v>
      </c>
      <c r="AP152" s="23">
        <f>+'QTR Raw'!J90</f>
        <v>0</v>
      </c>
      <c r="AQ152" s="23">
        <f t="shared" si="1183"/>
        <v>0</v>
      </c>
      <c r="AR152" s="23">
        <f>+'QTR Raw'!L90</f>
        <v>0</v>
      </c>
      <c r="AS152" s="23">
        <f t="shared" si="1183"/>
        <v>0</v>
      </c>
      <c r="AT152" s="23">
        <f>+'QTR Raw'!N90</f>
        <v>0</v>
      </c>
      <c r="AU152" s="23">
        <f t="shared" si="1183"/>
        <v>0</v>
      </c>
      <c r="AV152" s="23">
        <f>+'QTR Raw'!P90</f>
        <v>0</v>
      </c>
      <c r="AW152" s="23">
        <f t="shared" si="1183"/>
        <v>0</v>
      </c>
      <c r="AX152" s="23">
        <f>+'QTR Raw'!R90</f>
        <v>0</v>
      </c>
      <c r="AY152" s="23">
        <f t="shared" si="1183"/>
        <v>0</v>
      </c>
      <c r="AZ152" s="23">
        <f>+'QTR Raw'!T90</f>
        <v>0</v>
      </c>
      <c r="BA152" s="23">
        <f t="shared" si="1183"/>
        <v>0</v>
      </c>
      <c r="BB152" s="23">
        <f>+'QTR Raw'!V90</f>
        <v>0</v>
      </c>
      <c r="BC152" s="23">
        <f t="shared" si="1183"/>
        <v>0</v>
      </c>
      <c r="BD152" s="23">
        <f>+'QTR Raw'!X90</f>
        <v>0</v>
      </c>
      <c r="BE152" s="23">
        <f t="shared" si="1183"/>
        <v>0</v>
      </c>
      <c r="BF152" s="23">
        <f>+'QTR Raw'!Z90</f>
        <v>0</v>
      </c>
      <c r="BG152" s="23">
        <f t="shared" si="1183"/>
        <v>0</v>
      </c>
      <c r="BH152" s="22">
        <f>+'QTR Raw'!AB90</f>
        <v>0</v>
      </c>
      <c r="BI152" s="23">
        <f t="shared" si="1183"/>
        <v>0</v>
      </c>
      <c r="BJ152" s="23">
        <f>+'QTR Raw'!AD90</f>
        <v>0</v>
      </c>
      <c r="BK152" s="23">
        <f t="shared" si="1183"/>
        <v>0</v>
      </c>
      <c r="BL152" s="23">
        <f>+'QTR Raw'!AF90</f>
        <v>0</v>
      </c>
      <c r="BM152" s="23">
        <f t="shared" si="1183"/>
        <v>0</v>
      </c>
      <c r="BN152" s="23">
        <f>+'QTR Raw'!AH90</f>
        <v>0</v>
      </c>
      <c r="BO152" s="23">
        <f t="shared" si="1183"/>
        <v>0</v>
      </c>
      <c r="BP152" s="23">
        <f>+'QTR Raw'!AJ90</f>
        <v>0</v>
      </c>
      <c r="BQ152" s="23">
        <f t="shared" si="1183"/>
        <v>0</v>
      </c>
      <c r="BR152" s="23">
        <f>+'QTR Raw'!AL90</f>
        <v>0</v>
      </c>
      <c r="BS152" s="23">
        <f t="shared" si="1183"/>
        <v>0</v>
      </c>
      <c r="BT152" s="23">
        <f>+'QTR Raw'!AN90</f>
        <v>0</v>
      </c>
      <c r="BU152" s="23">
        <f t="shared" si="1183"/>
        <v>0</v>
      </c>
      <c r="BV152" s="23">
        <f>+'QTR Raw'!AP90</f>
        <v>0</v>
      </c>
      <c r="BW152" s="23">
        <f t="shared" si="1183"/>
        <v>0</v>
      </c>
      <c r="BX152" s="23">
        <f>+'QTR Raw'!AR90</f>
        <v>0</v>
      </c>
      <c r="BY152" s="23">
        <f t="shared" si="1183"/>
        <v>0</v>
      </c>
      <c r="BZ152" s="23">
        <f>+'QTR Raw'!AT90</f>
        <v>0</v>
      </c>
      <c r="CA152" s="23">
        <f t="shared" si="1183"/>
        <v>0</v>
      </c>
      <c r="CB152" s="23">
        <f>+'QTR Raw'!AV90</f>
        <v>0</v>
      </c>
      <c r="CC152" s="23">
        <f t="shared" si="1183"/>
        <v>0</v>
      </c>
      <c r="CD152" s="23">
        <f>+'QTR Raw'!AX90</f>
        <v>0</v>
      </c>
      <c r="CE152" s="23">
        <f t="shared" si="1184"/>
        <v>0</v>
      </c>
      <c r="CF152" s="23">
        <f>+'QTR Raw'!AZ90</f>
        <v>0</v>
      </c>
      <c r="CG152" s="23">
        <f t="shared" si="1185"/>
        <v>0</v>
      </c>
      <c r="CH152" s="23">
        <f>+Z152</f>
        <v>16595</v>
      </c>
      <c r="CI152" s="23">
        <f t="shared" si="1185"/>
        <v>16595</v>
      </c>
      <c r="CJ152" s="23">
        <f>+'QTR Raw'!BD90</f>
        <v>0</v>
      </c>
      <c r="CK152" s="23">
        <f t="shared" si="1186"/>
        <v>0</v>
      </c>
      <c r="CL152" s="23">
        <f>+'QTR Raw'!BF90</f>
        <v>0</v>
      </c>
      <c r="CM152" s="24">
        <f t="shared" si="1187"/>
        <v>0</v>
      </c>
      <c r="CN152" s="24">
        <f t="shared" si="1188"/>
        <v>0</v>
      </c>
      <c r="CO152" s="24">
        <f t="shared" si="1189"/>
        <v>0</v>
      </c>
      <c r="CP152" s="24">
        <f t="shared" si="1190"/>
        <v>0</v>
      </c>
      <c r="CQ152" s="24">
        <f t="shared" si="1191"/>
        <v>0</v>
      </c>
      <c r="CR152" s="24">
        <f t="shared" si="1192"/>
        <v>0</v>
      </c>
      <c r="CS152" s="24">
        <f t="shared" si="1193"/>
        <v>0</v>
      </c>
      <c r="CT152" s="24">
        <f t="shared" si="1194"/>
        <v>0</v>
      </c>
      <c r="CU152" s="24">
        <f t="shared" si="1195"/>
        <v>0</v>
      </c>
      <c r="CV152" s="24">
        <f t="shared" si="1196"/>
        <v>0</v>
      </c>
      <c r="CW152" s="24">
        <f t="shared" si="1197"/>
        <v>0</v>
      </c>
      <c r="CX152" s="24">
        <f t="shared" si="1198"/>
        <v>0</v>
      </c>
      <c r="CY152" s="24">
        <f t="shared" si="1199"/>
        <v>0</v>
      </c>
      <c r="CZ152" s="24">
        <f t="shared" si="1200"/>
        <v>0</v>
      </c>
      <c r="DA152" s="24">
        <f t="shared" si="1201"/>
        <v>0</v>
      </c>
      <c r="DB152" s="24">
        <f t="shared" si="1202"/>
        <v>0</v>
      </c>
      <c r="DE152" s="123"/>
      <c r="DF152" s="23">
        <v>0</v>
      </c>
    </row>
    <row r="153" spans="1:110" s="23" customFormat="1" outlineLevel="1" x14ac:dyDescent="0.2">
      <c r="A153" s="23" t="s">
        <v>48</v>
      </c>
      <c r="B153" s="23">
        <f>'Annual Raw'!C56</f>
        <v>0</v>
      </c>
      <c r="C153" s="23">
        <f>'Annual Raw'!D56</f>
        <v>0</v>
      </c>
      <c r="D153" s="23">
        <f>'Annual Raw'!E56</f>
        <v>0</v>
      </c>
      <c r="E153" s="23">
        <f>'Annual Raw'!F56</f>
        <v>0</v>
      </c>
      <c r="F153" s="23">
        <f>'Annual Raw'!G56</f>
        <v>0</v>
      </c>
      <c r="G153" s="23">
        <f>'Annual Raw'!H56</f>
        <v>0</v>
      </c>
      <c r="H153" s="23">
        <f>'Annual Raw'!I56</f>
        <v>0</v>
      </c>
      <c r="I153" s="23">
        <f>'Annual Raw'!J56</f>
        <v>0</v>
      </c>
      <c r="J153" s="23">
        <f>'Annual Raw'!K56</f>
        <v>0</v>
      </c>
      <c r="K153" s="23">
        <f>'Annual Raw'!L56</f>
        <v>0</v>
      </c>
      <c r="L153" s="23">
        <f>'Annual Raw'!M56</f>
        <v>13106.15</v>
      </c>
      <c r="M153" s="23">
        <f>'Annual Raw'!N56</f>
        <v>10741.59</v>
      </c>
      <c r="N153" s="23">
        <f>'Annual Raw'!O56</f>
        <v>11620.21</v>
      </c>
      <c r="O153" s="23">
        <f>'Annual Raw'!P56</f>
        <v>9695.86</v>
      </c>
      <c r="P153" s="23">
        <f>'Annual Raw'!Q56</f>
        <v>13140.14</v>
      </c>
      <c r="Q153" s="23">
        <f>'Annual Raw'!R56</f>
        <v>11450.78</v>
      </c>
      <c r="R153" s="23">
        <f>'Annual Raw'!S56</f>
        <v>13859.94</v>
      </c>
      <c r="S153" s="23">
        <f>'Annual Raw'!T56</f>
        <v>16794.849999999999</v>
      </c>
      <c r="T153" s="23">
        <f>'Annual Raw'!U56</f>
        <v>20150.259999999998</v>
      </c>
      <c r="U153" s="23">
        <f>'Annual Raw'!V56</f>
        <v>16362.53</v>
      </c>
      <c r="V153" s="23">
        <f>'Annual Raw'!W56</f>
        <v>21662.79</v>
      </c>
      <c r="W153" s="23">
        <f>'Annual Raw'!X56</f>
        <v>17378.38</v>
      </c>
      <c r="X153" s="23">
        <f>'Annual Raw'!Y56</f>
        <v>14066.84</v>
      </c>
      <c r="Y153" s="23">
        <f>'Annual Raw'!Z56</f>
        <v>5735</v>
      </c>
      <c r="Z153" s="23">
        <f>'Annual Raw'!AA56</f>
        <v>5687</v>
      </c>
      <c r="AA153" s="23">
        <f>'Annual Raw'!AB56</f>
        <v>16830</v>
      </c>
      <c r="AB153" s="24">
        <f t="shared" si="1179"/>
        <v>25705</v>
      </c>
      <c r="AC153" s="24">
        <f t="shared" si="1180"/>
        <v>25705</v>
      </c>
      <c r="AD153" s="24">
        <f t="shared" si="1181"/>
        <v>25705</v>
      </c>
      <c r="AE153" s="24">
        <f t="shared" si="1182"/>
        <v>25705</v>
      </c>
      <c r="AJ153" s="23">
        <f>+'QTR Raw'!D88</f>
        <v>13223.07</v>
      </c>
      <c r="AK153" s="23">
        <f t="shared" si="1183"/>
        <v>13223.07</v>
      </c>
      <c r="AL153" s="23">
        <f>+'QTR Raw'!F88</f>
        <v>11620.21</v>
      </c>
      <c r="AM153" s="23">
        <f t="shared" si="1183"/>
        <v>11620.21</v>
      </c>
      <c r="AN153" s="23">
        <f>+'QTR Raw'!H88</f>
        <v>14767.09</v>
      </c>
      <c r="AO153" s="23">
        <f t="shared" si="1183"/>
        <v>14767.09</v>
      </c>
      <c r="AP153" s="23">
        <f>+'QTR Raw'!J88</f>
        <v>9695.86</v>
      </c>
      <c r="AQ153" s="23">
        <f t="shared" si="1183"/>
        <v>9695.86</v>
      </c>
      <c r="AR153" s="23">
        <f>+'QTR Raw'!L88</f>
        <v>12777.28</v>
      </c>
      <c r="AS153" s="23">
        <f t="shared" si="1183"/>
        <v>12777.28</v>
      </c>
      <c r="AT153" s="23">
        <f>+'QTR Raw'!N88</f>
        <v>13140.14</v>
      </c>
      <c r="AU153" s="23">
        <f t="shared" si="1183"/>
        <v>13140.14</v>
      </c>
      <c r="AV153" s="23">
        <f>+'QTR Raw'!P88</f>
        <v>12844.1</v>
      </c>
      <c r="AW153" s="23">
        <f t="shared" si="1183"/>
        <v>12844.1</v>
      </c>
      <c r="AX153" s="23">
        <f>+'QTR Raw'!R88</f>
        <v>11450.78</v>
      </c>
      <c r="AY153" s="23">
        <f t="shared" si="1183"/>
        <v>11450.78</v>
      </c>
      <c r="AZ153" s="23">
        <f>+'QTR Raw'!T88</f>
        <v>14980.71</v>
      </c>
      <c r="BA153" s="23">
        <f t="shared" si="1183"/>
        <v>14980.71</v>
      </c>
      <c r="BB153" s="23">
        <f>+'QTR Raw'!V88</f>
        <v>13859.94</v>
      </c>
      <c r="BC153" s="23">
        <f t="shared" si="1183"/>
        <v>13859.94</v>
      </c>
      <c r="BD153" s="23">
        <f>+'QTR Raw'!X88</f>
        <v>13724.61</v>
      </c>
      <c r="BE153" s="23">
        <f t="shared" si="1183"/>
        <v>13724.61</v>
      </c>
      <c r="BF153" s="23">
        <f>+'QTR Raw'!Z88</f>
        <v>16794.849999999999</v>
      </c>
      <c r="BG153" s="23">
        <f t="shared" si="1183"/>
        <v>16794.849999999999</v>
      </c>
      <c r="BH153" s="23">
        <f>+'QTR Raw'!AB88</f>
        <v>20954.96</v>
      </c>
      <c r="BI153" s="23">
        <f t="shared" si="1183"/>
        <v>20954.96</v>
      </c>
      <c r="BJ153" s="23">
        <f>+'QTR Raw'!AD88</f>
        <v>20150.259999999998</v>
      </c>
      <c r="BK153" s="23">
        <f t="shared" si="1183"/>
        <v>20150.259999999998</v>
      </c>
      <c r="BL153" s="23">
        <f>+'QTR Raw'!AF88</f>
        <v>21545.39</v>
      </c>
      <c r="BM153" s="23">
        <f t="shared" si="1183"/>
        <v>21545.39</v>
      </c>
      <c r="BN153" s="23">
        <f>+'QTR Raw'!AH88</f>
        <v>16362.53</v>
      </c>
      <c r="BO153" s="23">
        <f t="shared" si="1183"/>
        <v>16362.53</v>
      </c>
      <c r="BP153" s="23">
        <f>+'QTR Raw'!AJ88</f>
        <v>24139.79</v>
      </c>
      <c r="BQ153" s="23">
        <f t="shared" si="1183"/>
        <v>24139.79</v>
      </c>
      <c r="BR153" s="23">
        <f>+'QTR Raw'!AL88</f>
        <v>42791.74</v>
      </c>
      <c r="BS153" s="23">
        <f t="shared" si="1183"/>
        <v>42791.74</v>
      </c>
      <c r="BT153" s="23">
        <f>+'QTR Raw'!AN88</f>
        <v>39978.639999999999</v>
      </c>
      <c r="BU153" s="23">
        <f t="shared" si="1183"/>
        <v>39978.639999999999</v>
      </c>
      <c r="BV153" s="23">
        <f>+'QTR Raw'!AP88</f>
        <v>41917.870000000003</v>
      </c>
      <c r="BW153" s="23">
        <f t="shared" si="1183"/>
        <v>41917.870000000003</v>
      </c>
      <c r="BX153" s="23">
        <f>+'QTR Raw'!AR88</f>
        <v>42338.64</v>
      </c>
      <c r="BY153" s="23">
        <f t="shared" si="1183"/>
        <v>42338.64</v>
      </c>
      <c r="BZ153" s="23">
        <f>+'QTR Raw'!AT88</f>
        <v>36964.660000000003</v>
      </c>
      <c r="CA153" s="23">
        <f t="shared" si="1183"/>
        <v>36964.660000000003</v>
      </c>
      <c r="CB153" s="23">
        <f>+'QTR Raw'!AV88</f>
        <v>38598.379999999997</v>
      </c>
      <c r="CC153" s="23">
        <f t="shared" si="1183"/>
        <v>38598.379999999997</v>
      </c>
      <c r="CD153" s="23">
        <f>+'QTR Raw'!AX88</f>
        <v>36352</v>
      </c>
      <c r="CE153" s="23">
        <f t="shared" si="1184"/>
        <v>36352</v>
      </c>
      <c r="CF153" s="23">
        <f>+'QTR Raw'!AZ88</f>
        <v>38691</v>
      </c>
      <c r="CG153" s="23">
        <f t="shared" si="1185"/>
        <v>38691</v>
      </c>
      <c r="CH153" s="23">
        <f t="shared" si="1161"/>
        <v>5687</v>
      </c>
      <c r="CI153" s="23">
        <f t="shared" si="1185"/>
        <v>5687</v>
      </c>
      <c r="CJ153" s="23">
        <f>+'QTR Raw'!BD88</f>
        <v>13514</v>
      </c>
      <c r="CK153" s="23">
        <f t="shared" si="1186"/>
        <v>13514</v>
      </c>
      <c r="CL153" s="23">
        <f>+'QTR Raw'!BF88</f>
        <v>25705</v>
      </c>
      <c r="CM153" s="24">
        <f t="shared" si="1187"/>
        <v>25705</v>
      </c>
      <c r="CN153" s="24">
        <f t="shared" si="1188"/>
        <v>25705</v>
      </c>
      <c r="CO153" s="24">
        <f t="shared" si="1189"/>
        <v>25705</v>
      </c>
      <c r="CP153" s="24">
        <f t="shared" si="1190"/>
        <v>25705</v>
      </c>
      <c r="CQ153" s="24">
        <f t="shared" si="1191"/>
        <v>25705</v>
      </c>
      <c r="CR153" s="24">
        <f t="shared" si="1192"/>
        <v>25705</v>
      </c>
      <c r="CS153" s="24">
        <f t="shared" si="1193"/>
        <v>25705</v>
      </c>
      <c r="CT153" s="24">
        <f t="shared" si="1194"/>
        <v>25705</v>
      </c>
      <c r="CU153" s="24">
        <f t="shared" si="1195"/>
        <v>25705</v>
      </c>
      <c r="CV153" s="24">
        <f t="shared" si="1196"/>
        <v>25705</v>
      </c>
      <c r="CW153" s="24">
        <f t="shared" si="1197"/>
        <v>25705</v>
      </c>
      <c r="CX153" s="24">
        <f t="shared" si="1198"/>
        <v>25705</v>
      </c>
      <c r="CY153" s="24">
        <f t="shared" si="1199"/>
        <v>25705</v>
      </c>
      <c r="CZ153" s="24">
        <f t="shared" si="1200"/>
        <v>25705</v>
      </c>
      <c r="DA153" s="24">
        <f t="shared" si="1201"/>
        <v>25705</v>
      </c>
      <c r="DB153" s="24">
        <f t="shared" si="1202"/>
        <v>25705</v>
      </c>
      <c r="DE153" s="123"/>
      <c r="DF153" s="23">
        <v>13514</v>
      </c>
    </row>
    <row r="154" spans="1:110" s="22" customFormat="1" x14ac:dyDescent="0.2">
      <c r="A154" s="22" t="s">
        <v>49</v>
      </c>
      <c r="B154" s="22">
        <f>SUM(B150:B153)</f>
        <v>2998.88</v>
      </c>
      <c r="C154" s="22">
        <f t="shared" ref="C154:V154" si="1203">SUM(C150:C153)</f>
        <v>2820.31</v>
      </c>
      <c r="D154" s="22">
        <f t="shared" si="1203"/>
        <v>1789.6499999999999</v>
      </c>
      <c r="E154" s="22">
        <f t="shared" si="1203"/>
        <v>1698.42</v>
      </c>
      <c r="F154" s="22">
        <f t="shared" si="1203"/>
        <v>2714.2</v>
      </c>
      <c r="G154" s="22">
        <f t="shared" si="1203"/>
        <v>3379.14</v>
      </c>
      <c r="H154" s="22">
        <f t="shared" si="1203"/>
        <v>7301.9</v>
      </c>
      <c r="I154" s="22">
        <f t="shared" si="1203"/>
        <v>11584.869999999999</v>
      </c>
      <c r="J154" s="22">
        <f t="shared" si="1203"/>
        <v>34973.85</v>
      </c>
      <c r="K154" s="22">
        <f t="shared" si="1203"/>
        <v>35299.509999999995</v>
      </c>
      <c r="L154" s="22">
        <f t="shared" si="1203"/>
        <v>32810.550000000003</v>
      </c>
      <c r="M154" s="22">
        <f t="shared" si="1203"/>
        <v>47148.959999999992</v>
      </c>
      <c r="N154" s="22">
        <f t="shared" si="1203"/>
        <v>53715.71</v>
      </c>
      <c r="O154" s="22">
        <f t="shared" si="1203"/>
        <v>60642.28</v>
      </c>
      <c r="P154" s="22">
        <f t="shared" si="1203"/>
        <v>73610.39</v>
      </c>
      <c r="Q154" s="22">
        <f t="shared" si="1203"/>
        <v>69359.960000000006</v>
      </c>
      <c r="R154" s="22">
        <f t="shared" si="1203"/>
        <v>78603.98</v>
      </c>
      <c r="S154" s="22">
        <f t="shared" si="1203"/>
        <v>88950.47</v>
      </c>
      <c r="T154" s="22">
        <f t="shared" si="1203"/>
        <v>106001.87</v>
      </c>
      <c r="U154" s="22">
        <f t="shared" si="1203"/>
        <v>118810.51999999999</v>
      </c>
      <c r="V154" s="22">
        <f t="shared" si="1203"/>
        <v>135904.51</v>
      </c>
      <c r="W154" s="22">
        <f t="shared" ref="W154" si="1204">SUM(W150:W153)</f>
        <v>139677.04</v>
      </c>
      <c r="X154" s="22">
        <f t="shared" ref="X154:Y154" si="1205">SUM(X150:X153)</f>
        <v>125660.48</v>
      </c>
      <c r="Y154" s="22">
        <f t="shared" si="1205"/>
        <v>98501</v>
      </c>
      <c r="Z154" s="22">
        <f t="shared" ref="Z154:AA154" si="1206">SUM(Z150:Z153)</f>
        <v>62499</v>
      </c>
      <c r="AA154" s="22">
        <f t="shared" si="1206"/>
        <v>69953</v>
      </c>
      <c r="AB154" s="21">
        <f t="shared" ref="AA154:AD154" si="1207">SUM(AB150:AB153)</f>
        <v>69953</v>
      </c>
      <c r="AC154" s="21">
        <f t="shared" si="1207"/>
        <v>69953</v>
      </c>
      <c r="AD154" s="21">
        <f t="shared" si="1207"/>
        <v>69953</v>
      </c>
      <c r="AE154" s="21">
        <f t="shared" ref="AE154" si="1208">SUM(AE150:AE153)</f>
        <v>69953</v>
      </c>
      <c r="AJ154" s="22">
        <f t="shared" ref="AJ154" si="1209">SUM(AJ150:AJ153)</f>
        <v>41724.479999999996</v>
      </c>
      <c r="AK154" s="22">
        <f t="shared" ref="AK154" si="1210">SUM(AK150:AK153)</f>
        <v>41724.479999999996</v>
      </c>
      <c r="AL154" s="22">
        <f t="shared" ref="AL154:AM154" si="1211">SUM(AL150:AL153)</f>
        <v>43775.5</v>
      </c>
      <c r="AM154" s="22">
        <f t="shared" si="1211"/>
        <v>43775.5</v>
      </c>
      <c r="AN154" s="22">
        <f t="shared" ref="AN154:AO154" si="1212">SUM(AN150:AN153)</f>
        <v>55192.649999999994</v>
      </c>
      <c r="AO154" s="22">
        <f t="shared" si="1212"/>
        <v>55192.649999999994</v>
      </c>
      <c r="AP154" s="22">
        <f t="shared" ref="AP154:CE154" si="1213">SUM(AP150:AP153)</f>
        <v>54954.47</v>
      </c>
      <c r="AQ154" s="22">
        <f t="shared" si="1213"/>
        <v>54954.47</v>
      </c>
      <c r="AR154" s="22">
        <f t="shared" si="1213"/>
        <v>60773.67</v>
      </c>
      <c r="AS154" s="22">
        <f t="shared" si="1213"/>
        <v>60773.67</v>
      </c>
      <c r="AT154" s="22">
        <f t="shared" si="1213"/>
        <v>69211.48</v>
      </c>
      <c r="AU154" s="22">
        <f t="shared" si="1213"/>
        <v>69211.48</v>
      </c>
      <c r="AV154" s="22">
        <f t="shared" si="1213"/>
        <v>66150.39</v>
      </c>
      <c r="AW154" s="22">
        <f t="shared" si="1213"/>
        <v>66150.39</v>
      </c>
      <c r="AX154" s="22">
        <f t="shared" si="1213"/>
        <v>61961.17</v>
      </c>
      <c r="AY154" s="22">
        <f t="shared" si="1213"/>
        <v>61961.17</v>
      </c>
      <c r="AZ154" s="22">
        <f t="shared" si="1213"/>
        <v>69039.69</v>
      </c>
      <c r="BA154" s="22">
        <f t="shared" si="1213"/>
        <v>69039.69</v>
      </c>
      <c r="BB154" s="22">
        <f t="shared" si="1213"/>
        <v>74489.119999999995</v>
      </c>
      <c r="BC154" s="22">
        <f t="shared" si="1213"/>
        <v>74489.119999999995</v>
      </c>
      <c r="BD154" s="22">
        <f t="shared" si="1213"/>
        <v>76426.8</v>
      </c>
      <c r="BE154" s="22">
        <f t="shared" si="1213"/>
        <v>76426.8</v>
      </c>
      <c r="BF154" s="22">
        <f t="shared" si="1213"/>
        <v>77994.350000000006</v>
      </c>
      <c r="BG154" s="22">
        <f t="shared" si="1213"/>
        <v>77994.350000000006</v>
      </c>
      <c r="BH154" s="22">
        <f t="shared" ref="BH154" si="1214">SUM(BH150:BH153)</f>
        <v>92923.200000000012</v>
      </c>
      <c r="BI154" s="22">
        <f t="shared" si="1213"/>
        <v>92923.200000000012</v>
      </c>
      <c r="BJ154" s="22">
        <f t="shared" si="1213"/>
        <v>90967.76</v>
      </c>
      <c r="BK154" s="22">
        <f t="shared" si="1213"/>
        <v>90967.76</v>
      </c>
      <c r="BL154" s="22">
        <f t="shared" si="1213"/>
        <v>95465.08</v>
      </c>
      <c r="BM154" s="22">
        <f t="shared" si="1213"/>
        <v>95465.08</v>
      </c>
      <c r="BN154" s="22">
        <f t="shared" si="1213"/>
        <v>99678.15</v>
      </c>
      <c r="BO154" s="22">
        <f t="shared" si="1213"/>
        <v>99678.15</v>
      </c>
      <c r="BP154" s="22">
        <f t="shared" si="1213"/>
        <v>109473.16</v>
      </c>
      <c r="BQ154" s="22">
        <f t="shared" si="1213"/>
        <v>109473.16</v>
      </c>
      <c r="BR154" s="22">
        <f t="shared" si="1213"/>
        <v>135904.51</v>
      </c>
      <c r="BS154" s="22">
        <f t="shared" si="1213"/>
        <v>135904.51</v>
      </c>
      <c r="BT154" s="22">
        <f t="shared" si="1213"/>
        <v>141777.85</v>
      </c>
      <c r="BU154" s="22">
        <f t="shared" si="1213"/>
        <v>141777.85</v>
      </c>
      <c r="BV154" s="22">
        <f t="shared" si="1213"/>
        <v>139677.04</v>
      </c>
      <c r="BW154" s="22">
        <f t="shared" si="1213"/>
        <v>139677.04</v>
      </c>
      <c r="BX154" s="22">
        <f t="shared" si="1213"/>
        <v>136493.57</v>
      </c>
      <c r="BY154" s="22">
        <f t="shared" si="1213"/>
        <v>136493.57</v>
      </c>
      <c r="BZ154" s="22">
        <f t="shared" si="1213"/>
        <v>125660.47</v>
      </c>
      <c r="CA154" s="22">
        <f t="shared" si="1213"/>
        <v>125660.47</v>
      </c>
      <c r="CB154" s="22">
        <f t="shared" si="1213"/>
        <v>119468.5</v>
      </c>
      <c r="CC154" s="22">
        <f t="shared" si="1213"/>
        <v>119468.5</v>
      </c>
      <c r="CD154" s="22">
        <f t="shared" si="1213"/>
        <v>98501</v>
      </c>
      <c r="CE154" s="22">
        <f t="shared" si="1213"/>
        <v>98501</v>
      </c>
      <c r="CF154" s="22">
        <f t="shared" ref="CF154:CG154" si="1215">SUM(CF150:CF153)</f>
        <v>97260</v>
      </c>
      <c r="CG154" s="22">
        <f t="shared" si="1215"/>
        <v>97260</v>
      </c>
      <c r="CH154" s="22">
        <f t="shared" ref="CH154:CI154" si="1216">SUM(CH150:CH153)</f>
        <v>62499</v>
      </c>
      <c r="CI154" s="22">
        <f t="shared" si="1216"/>
        <v>62499</v>
      </c>
      <c r="CJ154" s="22">
        <f t="shared" ref="CJ154:DB154" si="1217">SUM(CJ150:CJ153)</f>
        <v>58501</v>
      </c>
      <c r="CK154" s="22">
        <f t="shared" si="1217"/>
        <v>58501</v>
      </c>
      <c r="CL154" s="22">
        <f t="shared" ref="CL154" si="1218">SUM(CL150:CL153)</f>
        <v>69953</v>
      </c>
      <c r="CM154" s="21">
        <f t="shared" si="1217"/>
        <v>69953</v>
      </c>
      <c r="CN154" s="21">
        <f t="shared" si="1217"/>
        <v>69953</v>
      </c>
      <c r="CO154" s="21">
        <f t="shared" si="1217"/>
        <v>69953</v>
      </c>
      <c r="CP154" s="21">
        <f t="shared" si="1217"/>
        <v>69953</v>
      </c>
      <c r="CQ154" s="21">
        <f t="shared" si="1217"/>
        <v>69953</v>
      </c>
      <c r="CR154" s="21">
        <f t="shared" si="1217"/>
        <v>69953</v>
      </c>
      <c r="CS154" s="21">
        <f t="shared" si="1217"/>
        <v>69953</v>
      </c>
      <c r="CT154" s="21">
        <f t="shared" si="1217"/>
        <v>69953</v>
      </c>
      <c r="CU154" s="21">
        <f t="shared" si="1217"/>
        <v>69953</v>
      </c>
      <c r="CV154" s="21">
        <f t="shared" si="1217"/>
        <v>69953</v>
      </c>
      <c r="CW154" s="21">
        <f t="shared" si="1217"/>
        <v>69953</v>
      </c>
      <c r="CX154" s="21">
        <f t="shared" si="1217"/>
        <v>69953</v>
      </c>
      <c r="CY154" s="21">
        <f t="shared" si="1217"/>
        <v>69953</v>
      </c>
      <c r="CZ154" s="21">
        <f t="shared" si="1217"/>
        <v>69953</v>
      </c>
      <c r="DA154" s="21">
        <f t="shared" si="1217"/>
        <v>69953</v>
      </c>
      <c r="DB154" s="21">
        <f t="shared" si="1217"/>
        <v>69953</v>
      </c>
      <c r="DE154" s="126"/>
      <c r="DF154" s="22">
        <v>58501</v>
      </c>
    </row>
    <row r="155" spans="1:110" s="26" customFormat="1" x14ac:dyDescent="0.2">
      <c r="A155" s="26" t="s">
        <v>437</v>
      </c>
      <c r="B155" s="26">
        <f>B154+B146+B148</f>
        <v>6252.66</v>
      </c>
      <c r="C155" s="26">
        <f t="shared" ref="C155:V155" si="1219">C154+C146+C148</f>
        <v>5016.54</v>
      </c>
      <c r="D155" s="26">
        <f>D154+D146+D148</f>
        <v>4050.79</v>
      </c>
      <c r="E155" s="26">
        <f t="shared" si="1219"/>
        <v>5400.35</v>
      </c>
      <c r="F155" s="26">
        <f t="shared" si="1219"/>
        <v>7174.41</v>
      </c>
      <c r="G155" s="26">
        <f t="shared" si="1219"/>
        <v>9684.5400000000009</v>
      </c>
      <c r="H155" s="26">
        <f t="shared" si="1219"/>
        <v>15273.529999999999</v>
      </c>
      <c r="I155" s="26">
        <f t="shared" si="1219"/>
        <v>20750.7</v>
      </c>
      <c r="J155" s="26">
        <f t="shared" si="1219"/>
        <v>41317.519999999997</v>
      </c>
      <c r="K155" s="26">
        <f t="shared" si="1219"/>
        <v>43719.499999999993</v>
      </c>
      <c r="L155" s="26">
        <f t="shared" si="1219"/>
        <v>52228.62</v>
      </c>
      <c r="M155" s="26">
        <f t="shared" si="1219"/>
        <v>80154.59</v>
      </c>
      <c r="N155" s="26">
        <f t="shared" si="1219"/>
        <v>91723.49</v>
      </c>
      <c r="O155" s="26">
        <f t="shared" si="1219"/>
        <v>126666.37999999999</v>
      </c>
      <c r="P155" s="26">
        <f t="shared" si="1219"/>
        <v>130305.65</v>
      </c>
      <c r="Q155" s="26">
        <f t="shared" si="1219"/>
        <v>148745.21</v>
      </c>
      <c r="R155" s="26">
        <f t="shared" si="1219"/>
        <v>137119.04000000001</v>
      </c>
      <c r="S155" s="26">
        <f t="shared" si="1219"/>
        <v>184903.44</v>
      </c>
      <c r="T155" s="26">
        <f t="shared" si="1219"/>
        <v>166704.49</v>
      </c>
      <c r="U155" s="26">
        <f t="shared" si="1219"/>
        <v>182702.61</v>
      </c>
      <c r="V155" s="26">
        <f t="shared" si="1219"/>
        <v>192724.72</v>
      </c>
      <c r="W155" s="26">
        <f t="shared" ref="W155" si="1220">W154+W146+W148</f>
        <v>188509.34000000003</v>
      </c>
      <c r="X155" s="26">
        <f t="shared" ref="X155:Y155" si="1221">X154+X146+X148</f>
        <v>178259.99</v>
      </c>
      <c r="Y155" s="26">
        <f t="shared" si="1221"/>
        <v>191595</v>
      </c>
      <c r="Z155" s="26">
        <f t="shared" ref="Z155:AA155" si="1222">Z154+Z146+Z148</f>
        <v>185253</v>
      </c>
      <c r="AA155" s="26">
        <f t="shared" si="1222"/>
        <v>188795</v>
      </c>
      <c r="AB155" s="27">
        <f t="shared" ref="AA155:AD155" si="1223">AB154+AB146+AB148</f>
        <v>203805.23032748187</v>
      </c>
      <c r="AC155" s="27">
        <f t="shared" si="1223"/>
        <v>222926.70420508113</v>
      </c>
      <c r="AD155" s="27">
        <f t="shared" si="1223"/>
        <v>244765.50244831829</v>
      </c>
      <c r="AE155" s="27">
        <f t="shared" ref="AE155" si="1224">AE154+AE146+AE148</f>
        <v>294923.41437276953</v>
      </c>
      <c r="AJ155" s="26">
        <f t="shared" ref="AJ155" si="1225">AJ154+AJ146+AJ148</f>
        <v>82330.939999999988</v>
      </c>
      <c r="AK155" s="26">
        <f t="shared" ref="AK155" si="1226">AK154+AK146+AK148</f>
        <v>83958.439999999988</v>
      </c>
      <c r="AL155" s="26">
        <f t="shared" ref="AL155" si="1227">AL154+AL146+AL148</f>
        <v>81783.28</v>
      </c>
      <c r="AM155" s="26">
        <f t="shared" ref="AM155:AO155" si="1228">AM154+AM146+AM148</f>
        <v>83509.350000000006</v>
      </c>
      <c r="AN155" s="26">
        <f t="shared" si="1228"/>
        <v>110859.51999999999</v>
      </c>
      <c r="AO155" s="26">
        <f t="shared" si="1228"/>
        <v>115664.31999999998</v>
      </c>
      <c r="AP155" s="26">
        <f t="shared" ref="AP155:CE155" si="1229">AP154+AP146+AP148</f>
        <v>120978.56999999999</v>
      </c>
      <c r="AQ155" s="26">
        <f t="shared" si="1229"/>
        <v>126376.78</v>
      </c>
      <c r="AR155" s="26">
        <f t="shared" si="1229"/>
        <v>129028.70999999999</v>
      </c>
      <c r="AS155" s="26">
        <f t="shared" si="1229"/>
        <v>132609.43</v>
      </c>
      <c r="AT155" s="26">
        <f t="shared" si="1229"/>
        <v>125906.73999999999</v>
      </c>
      <c r="AU155" s="26">
        <f t="shared" si="1229"/>
        <v>131137.77000000002</v>
      </c>
      <c r="AV155" s="26">
        <f t="shared" si="1229"/>
        <v>147512.10999999999</v>
      </c>
      <c r="AW155" s="26">
        <f t="shared" si="1229"/>
        <v>150446.16</v>
      </c>
      <c r="AX155" s="26">
        <f t="shared" si="1229"/>
        <v>141346.41999999998</v>
      </c>
      <c r="AY155" s="26">
        <f t="shared" si="1229"/>
        <v>143582.79999999996</v>
      </c>
      <c r="AZ155" s="26">
        <f t="shared" si="1229"/>
        <v>124164.59999999999</v>
      </c>
      <c r="BA155" s="26">
        <f t="shared" si="1229"/>
        <v>124258.37</v>
      </c>
      <c r="BB155" s="26">
        <f t="shared" si="1229"/>
        <v>133004.18000000002</v>
      </c>
      <c r="BC155" s="26">
        <f t="shared" si="1229"/>
        <v>136186.44</v>
      </c>
      <c r="BD155" s="26">
        <f t="shared" si="1229"/>
        <v>156071.07</v>
      </c>
      <c r="BE155" s="26">
        <f t="shared" si="1229"/>
        <v>157269.70000000001</v>
      </c>
      <c r="BF155" s="26">
        <f t="shared" si="1229"/>
        <v>173947.32</v>
      </c>
      <c r="BG155" s="26">
        <f t="shared" si="1229"/>
        <v>172044.95</v>
      </c>
      <c r="BH155" s="26">
        <f t="shared" ref="BH155" si="1230">BH154+BH146+BH148</f>
        <v>188562.32</v>
      </c>
      <c r="BI155" s="26">
        <f t="shared" si="1229"/>
        <v>161569.78000000003</v>
      </c>
      <c r="BJ155" s="26">
        <f t="shared" si="1229"/>
        <v>151670.38</v>
      </c>
      <c r="BK155" s="26">
        <f t="shared" si="1229"/>
        <v>147972.03999999998</v>
      </c>
      <c r="BL155" s="26">
        <f t="shared" si="1229"/>
        <v>148341.25</v>
      </c>
      <c r="BM155" s="26">
        <f t="shared" si="1229"/>
        <v>150079.54999999999</v>
      </c>
      <c r="BN155" s="26">
        <f t="shared" si="1229"/>
        <v>163570.23999999999</v>
      </c>
      <c r="BO155" s="26">
        <f t="shared" si="1229"/>
        <v>155132.25</v>
      </c>
      <c r="BP155" s="26">
        <f t="shared" si="1229"/>
        <v>161510.13</v>
      </c>
      <c r="BQ155" s="26">
        <f t="shared" si="1229"/>
        <v>164416.57999999999</v>
      </c>
      <c r="BR155" s="26">
        <f t="shared" si="1229"/>
        <v>192724.72</v>
      </c>
      <c r="BS155" s="26">
        <f t="shared" si="1229"/>
        <v>188273.8</v>
      </c>
      <c r="BT155" s="26">
        <f t="shared" si="1229"/>
        <v>188287.37000000002</v>
      </c>
      <c r="BU155" s="26">
        <f t="shared" si="1229"/>
        <v>186771.23</v>
      </c>
      <c r="BV155" s="26">
        <f t="shared" si="1229"/>
        <v>188509.34</v>
      </c>
      <c r="BW155" s="26">
        <f t="shared" si="1229"/>
        <v>183502.74</v>
      </c>
      <c r="BX155" s="26">
        <f t="shared" si="1229"/>
        <v>167357.83000000002</v>
      </c>
      <c r="BY155" s="26">
        <f t="shared" si="1229"/>
        <v>170315.54000000004</v>
      </c>
      <c r="BZ155" s="26">
        <f t="shared" si="1229"/>
        <v>178259.98</v>
      </c>
      <c r="CA155" s="26">
        <f t="shared" si="1229"/>
        <v>181462.98</v>
      </c>
      <c r="CB155" s="26">
        <f t="shared" si="1229"/>
        <v>180349.22</v>
      </c>
      <c r="CC155" s="26">
        <f t="shared" si="1229"/>
        <v>187374.22</v>
      </c>
      <c r="CD155" s="26">
        <f t="shared" si="1229"/>
        <v>191595</v>
      </c>
      <c r="CE155" s="26">
        <f t="shared" si="1229"/>
        <v>202109</v>
      </c>
      <c r="CF155" s="26">
        <f t="shared" ref="CF155:CG155" si="1231">CF154+CF146+CF148</f>
        <v>206508</v>
      </c>
      <c r="CG155" s="26">
        <f t="shared" si="1231"/>
        <v>211914</v>
      </c>
      <c r="CH155" s="26">
        <f t="shared" ref="CH155:CI155" si="1232">CH154+CH146+CH148</f>
        <v>185253</v>
      </c>
      <c r="CI155" s="26">
        <f t="shared" si="1232"/>
        <v>189177</v>
      </c>
      <c r="CJ155" s="26">
        <f t="shared" ref="CJ155:DB155" si="1233">CJ154+CJ146+CJ148</f>
        <v>175848</v>
      </c>
      <c r="CK155" s="26">
        <f t="shared" si="1233"/>
        <v>172362</v>
      </c>
      <c r="CL155" s="26">
        <f t="shared" ref="CL155" si="1234">CL154+CL146+CL148</f>
        <v>188795</v>
      </c>
      <c r="CM155" s="27">
        <f t="shared" si="1233"/>
        <v>192840.35677444155</v>
      </c>
      <c r="CN155" s="27">
        <f t="shared" si="1233"/>
        <v>193904.36416446784</v>
      </c>
      <c r="CO155" s="27">
        <f t="shared" si="1233"/>
        <v>197406.35393622683</v>
      </c>
      <c r="CP155" s="27">
        <f t="shared" si="1233"/>
        <v>203805.23032748187</v>
      </c>
      <c r="CQ155" s="27">
        <f t="shared" si="1233"/>
        <v>206874.72498486502</v>
      </c>
      <c r="CR155" s="27">
        <f t="shared" si="1233"/>
        <v>211160.86991902834</v>
      </c>
      <c r="CS155" s="27">
        <f t="shared" si="1233"/>
        <v>216676.94953162686</v>
      </c>
      <c r="CT155" s="27">
        <f t="shared" si="1233"/>
        <v>222926.70420508113</v>
      </c>
      <c r="CU155" s="27">
        <f t="shared" si="1233"/>
        <v>226451.05969705532</v>
      </c>
      <c r="CV155" s="27">
        <f t="shared" si="1233"/>
        <v>231844.73469205343</v>
      </c>
      <c r="CW155" s="27">
        <f t="shared" si="1233"/>
        <v>237978.94436331757</v>
      </c>
      <c r="CX155" s="27">
        <f t="shared" si="1233"/>
        <v>244765.50244831829</v>
      </c>
      <c r="CY155" s="27">
        <f t="shared" si="1233"/>
        <v>252808.74453752881</v>
      </c>
      <c r="CZ155" s="27">
        <f t="shared" si="1233"/>
        <v>263997.07521217223</v>
      </c>
      <c r="DA155" s="27">
        <f t="shared" si="1233"/>
        <v>277918.51863400138</v>
      </c>
      <c r="DB155" s="27">
        <f t="shared" si="1233"/>
        <v>294923.41437276953</v>
      </c>
      <c r="DE155" s="121"/>
      <c r="DF155" s="26">
        <v>177288.76375204942</v>
      </c>
    </row>
    <row r="156" spans="1:110" s="23" customFormat="1" x14ac:dyDescent="0.2">
      <c r="AB156" s="24"/>
      <c r="AC156" s="24"/>
      <c r="AD156" s="24"/>
      <c r="AE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</row>
    <row r="157" spans="1:110" s="23" customFormat="1" outlineLevel="1" x14ac:dyDescent="0.2">
      <c r="A157" s="23" t="s">
        <v>50</v>
      </c>
      <c r="B157" s="23">
        <f>'Annual Raw'!C62</f>
        <v>5638.14</v>
      </c>
      <c r="C157" s="23">
        <f>'Annual Raw'!D62</f>
        <v>6247.01</v>
      </c>
      <c r="D157" s="23">
        <f>'Annual Raw'!E62</f>
        <v>6398.22</v>
      </c>
      <c r="E157" s="23">
        <f>'Annual Raw'!F62-E161</f>
        <v>6975.11</v>
      </c>
      <c r="F157" s="23">
        <f>'Annual Raw'!G62-F161</f>
        <v>7800.63</v>
      </c>
      <c r="G157" s="23">
        <f>'Annual Raw'!H62-G161</f>
        <v>9305</v>
      </c>
      <c r="H157" s="23">
        <f>'Annual Raw'!I62-H161</f>
        <v>10359.18</v>
      </c>
      <c r="I157" s="23">
        <f>'Annual Raw'!J62-I161</f>
        <v>12975.65</v>
      </c>
      <c r="J157" s="23">
        <f>'Annual Raw'!K62-J161</f>
        <v>58469.38</v>
      </c>
      <c r="K157" s="23">
        <f>'Annual Raw'!L62-K161</f>
        <v>63822.799999999996</v>
      </c>
      <c r="L157" s="23">
        <f>'Annual Raw'!M62-L161</f>
        <v>71462.930000000008</v>
      </c>
      <c r="M157" s="23">
        <f>'Annual Raw'!N62-M161</f>
        <v>89918.319999999992</v>
      </c>
      <c r="N157" s="23">
        <f>'Annual Raw'!O62-N161</f>
        <v>103157.37000000001</v>
      </c>
      <c r="O157" s="23">
        <f>'Annual Raw'!P62-O161</f>
        <v>132950.38</v>
      </c>
      <c r="P157" s="23">
        <f>'Annual Raw'!Q62-P161</f>
        <v>158206.56</v>
      </c>
      <c r="Q157" s="23">
        <f>'Annual Raw'!R62-Q161</f>
        <v>167804.08</v>
      </c>
      <c r="R157" s="23">
        <f>'Annual Raw'!S62-R161</f>
        <v>162547.71</v>
      </c>
      <c r="S157" s="23">
        <f>'Annual Raw'!T62-S161</f>
        <v>212804.44</v>
      </c>
      <c r="T157" s="23">
        <f>'Annual Raw'!U62-T161</f>
        <v>231541.06</v>
      </c>
      <c r="U157" s="23">
        <f>'Annual Raw'!V62-U161</f>
        <v>269590.77999999997</v>
      </c>
      <c r="V157" s="23">
        <f>'Annual Raw'!W62-V161</f>
        <v>312687.8</v>
      </c>
      <c r="W157" s="23">
        <f>'Annual Raw'!X62-W161</f>
        <v>323116.01</v>
      </c>
      <c r="X157" s="23">
        <f>'Annual Raw'!Y62-X161</f>
        <v>330150.64</v>
      </c>
      <c r="Y157" s="23">
        <f>'Annual Raw'!Z62-Y161</f>
        <v>333539</v>
      </c>
      <c r="Z157" s="23">
        <f>'Annual Raw'!AA62-Z161</f>
        <v>319043</v>
      </c>
      <c r="AA157" s="23">
        <f>'Annual Raw'!AB62-AA161</f>
        <v>312525</v>
      </c>
      <c r="AB157" s="24">
        <f t="shared" ref="AB157:AB163" si="1235">+CP157</f>
        <v>415775</v>
      </c>
      <c r="AC157" s="24">
        <f t="shared" ref="AC157:AC163" si="1236">+CT157</f>
        <v>435775</v>
      </c>
      <c r="AD157" s="24">
        <f t="shared" ref="AD157:AD163" si="1237">+CX157</f>
        <v>455775</v>
      </c>
      <c r="AE157" s="24">
        <f t="shared" ref="AE157:AE163" si="1238">+DB157</f>
        <v>475775</v>
      </c>
      <c r="AJ157" s="23">
        <f>+'QTR Raw'!D68</f>
        <v>65988.3</v>
      </c>
      <c r="AL157" s="23">
        <f>+'QTR Raw'!F68</f>
        <v>69862.91</v>
      </c>
      <c r="AN157" s="23">
        <f>+'QTR Raw'!H68</f>
        <v>88379.45</v>
      </c>
      <c r="AP157" s="23">
        <f>+'QTR Raw'!J68</f>
        <v>97375.4</v>
      </c>
      <c r="AR157" s="23">
        <f>+'QTR Raw'!L68</f>
        <v>107767.56</v>
      </c>
      <c r="AT157" s="23">
        <f>+'QTR Raw'!N68</f>
        <v>112422.59</v>
      </c>
      <c r="AV157" s="23">
        <f>+'QTR Raw'!P68</f>
        <v>126499.73</v>
      </c>
      <c r="AX157" s="23">
        <f>+'QTR Raw'!R68</f>
        <v>125839.93</v>
      </c>
      <c r="AZ157" s="23">
        <f>+'QTR Raw'!T68</f>
        <v>120107.12</v>
      </c>
      <c r="BB157" s="23">
        <f>+'QTR Raw'!V68</f>
        <v>118782.77</v>
      </c>
      <c r="BD157" s="23">
        <f>+'QTR Raw'!X68</f>
        <v>135205.45000000001</v>
      </c>
      <c r="BF157" s="23">
        <f>+'QTR Raw'!Z68</f>
        <v>145187.97</v>
      </c>
      <c r="BH157" s="23">
        <f>+'QTR Raw'!AB68</f>
        <v>156617.06</v>
      </c>
      <c r="BJ157" s="23">
        <f>+'QTR Raw'!AD68</f>
        <v>133832.26999999999</v>
      </c>
      <c r="BL157" s="23">
        <f>+'QTR Raw'!AF68</f>
        <v>133632.82999999999</v>
      </c>
      <c r="BN157" s="23">
        <f>+'QTR Raw'!AH68</f>
        <v>147077.47</v>
      </c>
      <c r="BP157" s="23">
        <f>+'QTR Raw'!AJ68</f>
        <v>145214.76</v>
      </c>
      <c r="BR157" s="23">
        <f>+'QTR Raw'!AL68</f>
        <v>144000.01999999999</v>
      </c>
      <c r="BT157" s="23">
        <f>+'QTR Raw'!AN68</f>
        <v>138196.82</v>
      </c>
      <c r="BV157" s="23">
        <f>+'QTR Raw'!AP68</f>
        <v>138084.31</v>
      </c>
      <c r="BX157" s="23">
        <f>+'QTR Raw'!AR68</f>
        <v>125997.67</v>
      </c>
      <c r="BZ157" s="23">
        <f>+'QTR Raw'!AT68</f>
        <v>132492.75</v>
      </c>
      <c r="CB157" s="23">
        <f>+'QTR Raw'!AV68</f>
        <v>131564.57999999999</v>
      </c>
      <c r="CD157" s="23">
        <f>+'QTR Raw'!AX68</f>
        <v>137127</v>
      </c>
      <c r="CF157" s="23">
        <f>+'QTR Raw'!AZ68</f>
        <v>147454</v>
      </c>
      <c r="CH157" s="23">
        <f t="shared" ref="CH157:CH163" si="1239">Z157</f>
        <v>319043</v>
      </c>
      <c r="CI157" s="23">
        <f>CH157</f>
        <v>319043</v>
      </c>
      <c r="CJ157" s="23">
        <f>+CJ158+CJ160</f>
        <v>370563</v>
      </c>
      <c r="CK157" s="23">
        <f>+CJ157</f>
        <v>370563</v>
      </c>
      <c r="CL157" s="23">
        <f>+CL158+CL160</f>
        <v>395775</v>
      </c>
      <c r="CM157" s="24">
        <f>+CL157+5000</f>
        <v>400775</v>
      </c>
      <c r="CN157" s="24">
        <f t="shared" ref="CN157:DB157" si="1240">+CM157+5000</f>
        <v>405775</v>
      </c>
      <c r="CO157" s="24">
        <f t="shared" si="1240"/>
        <v>410775</v>
      </c>
      <c r="CP157" s="24">
        <f t="shared" si="1240"/>
        <v>415775</v>
      </c>
      <c r="CQ157" s="24">
        <f t="shared" si="1240"/>
        <v>420775</v>
      </c>
      <c r="CR157" s="24">
        <f t="shared" si="1240"/>
        <v>425775</v>
      </c>
      <c r="CS157" s="24">
        <f t="shared" si="1240"/>
        <v>430775</v>
      </c>
      <c r="CT157" s="24">
        <f t="shared" si="1240"/>
        <v>435775</v>
      </c>
      <c r="CU157" s="24">
        <f t="shared" si="1240"/>
        <v>440775</v>
      </c>
      <c r="CV157" s="24">
        <f t="shared" si="1240"/>
        <v>445775</v>
      </c>
      <c r="CW157" s="24">
        <f t="shared" si="1240"/>
        <v>450775</v>
      </c>
      <c r="CX157" s="24">
        <f t="shared" si="1240"/>
        <v>455775</v>
      </c>
      <c r="CY157" s="24">
        <f t="shared" si="1240"/>
        <v>460775</v>
      </c>
      <c r="CZ157" s="24">
        <f t="shared" si="1240"/>
        <v>465775</v>
      </c>
      <c r="DA157" s="24">
        <f t="shared" si="1240"/>
        <v>470775</v>
      </c>
      <c r="DB157" s="24">
        <f t="shared" si="1240"/>
        <v>475775</v>
      </c>
      <c r="DE157" s="123"/>
      <c r="DF157" s="23">
        <v>375063</v>
      </c>
    </row>
    <row r="158" spans="1:110" s="23" customFormat="1" outlineLevel="1" x14ac:dyDescent="0.2">
      <c r="A158" s="23" t="s">
        <v>51</v>
      </c>
      <c r="B158" s="23">
        <f>'Annual Raw'!C63</f>
        <v>2090.67</v>
      </c>
      <c r="C158" s="23">
        <f>'Annual Raw'!D63</f>
        <v>2524.75</v>
      </c>
      <c r="D158" s="23">
        <f>'Annual Raw'!E63</f>
        <v>2840.38</v>
      </c>
      <c r="E158" s="23">
        <f>'Annual Raw'!F63</f>
        <v>3237.49</v>
      </c>
      <c r="F158" s="23">
        <f>'Annual Raw'!G63</f>
        <v>3759.33</v>
      </c>
      <c r="G158" s="23">
        <f>'Annual Raw'!H63</f>
        <v>4843.5600000000004</v>
      </c>
      <c r="H158" s="23">
        <f>'Annual Raw'!I63</f>
        <v>5426.65</v>
      </c>
      <c r="I158" s="23">
        <f>'Annual Raw'!J63</f>
        <v>6060.49</v>
      </c>
      <c r="J158" s="23">
        <f>'Annual Raw'!K63</f>
        <v>33269.050000000003</v>
      </c>
      <c r="K158" s="23">
        <f>'Annual Raw'!L63</f>
        <v>34232.39</v>
      </c>
      <c r="L158" s="23">
        <f>'Annual Raw'!M63</f>
        <v>39698.67</v>
      </c>
      <c r="M158" s="23">
        <f>'Annual Raw'!N63</f>
        <v>49512.47</v>
      </c>
      <c r="N158" s="23">
        <f>'Annual Raw'!O63</f>
        <v>51722.65</v>
      </c>
      <c r="O158" s="23">
        <f>'Annual Raw'!P63</f>
        <v>68815.38</v>
      </c>
      <c r="P158" s="23">
        <f>'Annual Raw'!Q63</f>
        <v>74424.06</v>
      </c>
      <c r="Q158" s="23">
        <f>'Annual Raw'!R63</f>
        <v>61708.85</v>
      </c>
      <c r="R158" s="23">
        <f>'Annual Raw'!S63</f>
        <v>67568.13</v>
      </c>
      <c r="S158" s="23">
        <f>'Annual Raw'!T63</f>
        <v>91795.19</v>
      </c>
      <c r="T158" s="23">
        <f>'Annual Raw'!U63</f>
        <v>121282.5</v>
      </c>
      <c r="U158" s="23">
        <f>'Annual Raw'!V63</f>
        <v>143471.42000000001</v>
      </c>
      <c r="V158" s="23">
        <f>'Annual Raw'!W63</f>
        <v>174984.74</v>
      </c>
      <c r="W158" s="23">
        <f>'Annual Raw'!X63</f>
        <v>185240.57</v>
      </c>
      <c r="X158" s="23">
        <f>'Annual Raw'!Y63</f>
        <v>199061.6</v>
      </c>
      <c r="Y158" s="23">
        <f>'Annual Raw'!Z63</f>
        <v>213193</v>
      </c>
      <c r="Z158" s="23">
        <f>'Annual Raw'!AA63</f>
        <v>204303</v>
      </c>
      <c r="AA158" s="23">
        <f>'Annual Raw'!AB63</f>
        <v>209686</v>
      </c>
      <c r="AB158" s="24">
        <f t="shared" si="1235"/>
        <v>245077.30007180001</v>
      </c>
      <c r="AC158" s="24">
        <f t="shared" si="1236"/>
        <v>265539.68857002706</v>
      </c>
      <c r="AD158" s="24">
        <f t="shared" si="1237"/>
        <v>285949.03778293409</v>
      </c>
      <c r="AE158" s="24">
        <f t="shared" si="1238"/>
        <v>306311.43169789994</v>
      </c>
      <c r="AJ158" s="23">
        <f>+'QTR Raw'!D69</f>
        <v>0</v>
      </c>
      <c r="AL158" s="23">
        <f>+'QTR Raw'!F69</f>
        <v>0</v>
      </c>
      <c r="AN158" s="23">
        <f>+'QTR Raw'!H69</f>
        <v>0</v>
      </c>
      <c r="AP158" s="23">
        <f>+'QTR Raw'!J69</f>
        <v>0</v>
      </c>
      <c r="AR158" s="23">
        <f>+'QTR Raw'!L69</f>
        <v>0</v>
      </c>
      <c r="AT158" s="23">
        <f>+'QTR Raw'!N69</f>
        <v>0</v>
      </c>
      <c r="AV158" s="23">
        <f>+'QTR Raw'!P69</f>
        <v>0</v>
      </c>
      <c r="AX158" s="23">
        <f>+'QTR Raw'!R69</f>
        <v>0</v>
      </c>
      <c r="AZ158" s="23">
        <f>+'QTR Raw'!T69</f>
        <v>0</v>
      </c>
      <c r="BB158" s="23">
        <f>+'QTR Raw'!V69</f>
        <v>0</v>
      </c>
      <c r="BD158" s="23">
        <f>+'QTR Raw'!X69</f>
        <v>0</v>
      </c>
      <c r="BF158" s="23">
        <f>+'QTR Raw'!Z69</f>
        <v>0</v>
      </c>
      <c r="BH158" s="23">
        <f>+'QTR Raw'!AB69</f>
        <v>0</v>
      </c>
      <c r="BJ158" s="23">
        <f>+'QTR Raw'!AD69</f>
        <v>0</v>
      </c>
      <c r="BL158" s="23">
        <f>+'QTR Raw'!AF69</f>
        <v>0</v>
      </c>
      <c r="BN158" s="23">
        <f>+'QTR Raw'!AH69</f>
        <v>0</v>
      </c>
      <c r="BP158" s="23">
        <f>+'QTR Raw'!AJ69</f>
        <v>0</v>
      </c>
      <c r="BR158" s="23">
        <f>+'QTR Raw'!AL69</f>
        <v>0</v>
      </c>
      <c r="BT158" s="23">
        <f>+'QTR Raw'!AN69</f>
        <v>0</v>
      </c>
      <c r="BV158" s="23">
        <f>+'QTR Raw'!AP69</f>
        <v>0</v>
      </c>
      <c r="BX158" s="23">
        <f>+'QTR Raw'!AR69</f>
        <v>0</v>
      </c>
      <c r="BZ158" s="23">
        <f>+'QTR Raw'!AT69</f>
        <v>0</v>
      </c>
      <c r="CB158" s="23">
        <f>+'QTR Raw'!AV69</f>
        <v>0</v>
      </c>
      <c r="CD158" s="23">
        <f>+'QTR Raw'!AX69</f>
        <v>0</v>
      </c>
      <c r="CF158" s="23">
        <f>+'QTR Raw'!AZ69</f>
        <v>0</v>
      </c>
      <c r="CH158" s="23">
        <f t="shared" si="1239"/>
        <v>204303</v>
      </c>
      <c r="CI158" s="23">
        <f t="shared" ref="CI158:DB158" si="1241">CH158+CI58</f>
        <v>209623</v>
      </c>
      <c r="CJ158" s="23">
        <f t="shared" si="1241"/>
        <v>214494</v>
      </c>
      <c r="CK158" s="23">
        <f t="shared" si="1241"/>
        <v>219463</v>
      </c>
      <c r="CL158" s="23">
        <f t="shared" si="1241"/>
        <v>224555</v>
      </c>
      <c r="CM158" s="24">
        <f t="shared" si="1241"/>
        <v>229691.6</v>
      </c>
      <c r="CN158" s="24">
        <f t="shared" si="1241"/>
        <v>234824.10200000001</v>
      </c>
      <c r="CO158" s="24">
        <f t="shared" si="1241"/>
        <v>239952.62894000002</v>
      </c>
      <c r="CP158" s="24">
        <f t="shared" si="1241"/>
        <v>245077.30007180001</v>
      </c>
      <c r="CQ158" s="24">
        <f t="shared" si="1241"/>
        <v>250198.23106964602</v>
      </c>
      <c r="CR158" s="24">
        <f t="shared" si="1241"/>
        <v>255315.53413755665</v>
      </c>
      <c r="CS158" s="24">
        <f t="shared" si="1241"/>
        <v>260429.31811342994</v>
      </c>
      <c r="CT158" s="24">
        <f t="shared" si="1241"/>
        <v>265539.68857002706</v>
      </c>
      <c r="CU158" s="24">
        <f t="shared" si="1241"/>
        <v>270646.74791292625</v>
      </c>
      <c r="CV158" s="24">
        <f t="shared" si="1241"/>
        <v>275750.59547553846</v>
      </c>
      <c r="CW158" s="24">
        <f t="shared" si="1241"/>
        <v>280851.32761127228</v>
      </c>
      <c r="CX158" s="24">
        <f t="shared" si="1241"/>
        <v>285949.03778293409</v>
      </c>
      <c r="CY158" s="24">
        <f t="shared" si="1241"/>
        <v>291043.81664944609</v>
      </c>
      <c r="CZ158" s="24">
        <f t="shared" si="1241"/>
        <v>296135.7521499627</v>
      </c>
      <c r="DA158" s="24">
        <f t="shared" si="1241"/>
        <v>301224.92958546383</v>
      </c>
      <c r="DB158" s="24">
        <f t="shared" si="1241"/>
        <v>306311.43169789994</v>
      </c>
      <c r="DE158" s="123"/>
      <c r="DF158" s="23">
        <v>224902.6</v>
      </c>
    </row>
    <row r="159" spans="1:110" s="23" customFormat="1" outlineLevel="1" x14ac:dyDescent="0.2">
      <c r="A159" s="23" t="s">
        <v>52</v>
      </c>
      <c r="B159" s="23">
        <f>'Annual Raw'!C64</f>
        <v>0</v>
      </c>
      <c r="C159" s="23">
        <f>'Annual Raw'!D64</f>
        <v>0</v>
      </c>
      <c r="D159" s="23">
        <f>'Annual Raw'!E64</f>
        <v>0</v>
      </c>
      <c r="E159" s="23">
        <f>'Annual Raw'!F64</f>
        <v>0</v>
      </c>
      <c r="F159" s="23">
        <f>'Annual Raw'!G64</f>
        <v>0</v>
      </c>
      <c r="G159" s="23">
        <f>'Annual Raw'!H64</f>
        <v>0</v>
      </c>
      <c r="H159" s="23">
        <f>'Annual Raw'!I64</f>
        <v>0</v>
      </c>
      <c r="I159" s="23">
        <f>'Annual Raw'!J64</f>
        <v>0</v>
      </c>
      <c r="J159" s="23">
        <f>'Annual Raw'!K64</f>
        <v>0</v>
      </c>
      <c r="K159" s="23">
        <f>'Annual Raw'!L64</f>
        <v>0</v>
      </c>
      <c r="L159" s="23">
        <f>'Annual Raw'!M64</f>
        <v>0</v>
      </c>
      <c r="M159" s="23">
        <f>'Annual Raw'!N64</f>
        <v>139.18</v>
      </c>
      <c r="N159" s="23">
        <f>'Annual Raw'!O64</f>
        <v>25.36</v>
      </c>
      <c r="O159" s="23">
        <f>'Annual Raw'!P64</f>
        <v>22.16</v>
      </c>
      <c r="P159" s="23">
        <f>'Annual Raw'!Q64</f>
        <v>0</v>
      </c>
      <c r="Q159" s="23">
        <f>'Annual Raw'!R64</f>
        <v>0</v>
      </c>
      <c r="R159" s="23">
        <f>'Annual Raw'!S64</f>
        <v>0</v>
      </c>
      <c r="S159" s="23">
        <f>'Annual Raw'!T64</f>
        <v>0</v>
      </c>
      <c r="T159" s="23">
        <f>'Annual Raw'!U64</f>
        <v>0</v>
      </c>
      <c r="U159" s="23">
        <f>'Annual Raw'!V64</f>
        <v>0</v>
      </c>
      <c r="V159" s="23">
        <f>'Annual Raw'!W64</f>
        <v>0</v>
      </c>
      <c r="W159" s="23">
        <f>'Annual Raw'!X64</f>
        <v>0</v>
      </c>
      <c r="X159" s="23">
        <f>'Annual Raw'!Y64</f>
        <v>0</v>
      </c>
      <c r="Y159" s="23">
        <f>'Annual Raw'!Z64</f>
        <v>0</v>
      </c>
      <c r="Z159" s="23">
        <f>'Annual Raw'!AA64</f>
        <v>0</v>
      </c>
      <c r="AA159" s="23">
        <f>'Annual Raw'!AB64</f>
        <v>0</v>
      </c>
      <c r="AB159" s="24">
        <f t="shared" si="1235"/>
        <v>0</v>
      </c>
      <c r="AC159" s="24">
        <f t="shared" si="1236"/>
        <v>0</v>
      </c>
      <c r="AD159" s="24">
        <f t="shared" si="1237"/>
        <v>0</v>
      </c>
      <c r="AE159" s="24">
        <f t="shared" si="1238"/>
        <v>0</v>
      </c>
      <c r="AJ159" s="23">
        <f>+'QTR Raw'!D70</f>
        <v>0</v>
      </c>
      <c r="AL159" s="23">
        <f>+'QTR Raw'!F70</f>
        <v>0</v>
      </c>
      <c r="AN159" s="23">
        <f>+'QTR Raw'!H70</f>
        <v>0</v>
      </c>
      <c r="AP159" s="23">
        <f>+'QTR Raw'!J70</f>
        <v>0</v>
      </c>
      <c r="AR159" s="23">
        <f>+'QTR Raw'!L70</f>
        <v>0</v>
      </c>
      <c r="AT159" s="23">
        <f>+'QTR Raw'!N70</f>
        <v>0</v>
      </c>
      <c r="AV159" s="23">
        <f>+'QTR Raw'!P70</f>
        <v>0</v>
      </c>
      <c r="AX159" s="23">
        <f>+'QTR Raw'!R70</f>
        <v>0</v>
      </c>
      <c r="AZ159" s="23">
        <f>+'QTR Raw'!T70</f>
        <v>0</v>
      </c>
      <c r="BB159" s="23">
        <f>+'QTR Raw'!V70</f>
        <v>0</v>
      </c>
      <c r="BD159" s="23">
        <f>+'QTR Raw'!X70</f>
        <v>0</v>
      </c>
      <c r="BF159" s="23">
        <f>+'QTR Raw'!Z70</f>
        <v>0</v>
      </c>
      <c r="BH159" s="23">
        <f>+'QTR Raw'!AB70</f>
        <v>0</v>
      </c>
      <c r="BJ159" s="23">
        <f>+'QTR Raw'!AD70</f>
        <v>0</v>
      </c>
      <c r="BL159" s="23">
        <f>+'QTR Raw'!AF70</f>
        <v>0</v>
      </c>
      <c r="BN159" s="23">
        <f>+'QTR Raw'!AH70</f>
        <v>0</v>
      </c>
      <c r="BP159" s="23">
        <f>+'QTR Raw'!AJ70</f>
        <v>0</v>
      </c>
      <c r="BR159" s="23">
        <f>+'QTR Raw'!AL70</f>
        <v>0</v>
      </c>
      <c r="BT159" s="23">
        <f>+'QTR Raw'!AN70</f>
        <v>0</v>
      </c>
      <c r="BV159" s="23">
        <f>+'QTR Raw'!AP70</f>
        <v>0</v>
      </c>
      <c r="BX159" s="23">
        <f>+'QTR Raw'!AR70</f>
        <v>0</v>
      </c>
      <c r="BZ159" s="23">
        <f>+'QTR Raw'!AT70</f>
        <v>0</v>
      </c>
      <c r="CB159" s="23">
        <f>+'QTR Raw'!AV70</f>
        <v>0</v>
      </c>
      <c r="CD159" s="23">
        <f>+'QTR Raw'!AX70</f>
        <v>0</v>
      </c>
      <c r="CF159" s="23">
        <f>+'QTR Raw'!AZ70</f>
        <v>0</v>
      </c>
      <c r="CH159" s="23">
        <f t="shared" si="1239"/>
        <v>0</v>
      </c>
      <c r="CI159" s="23">
        <f>CH159</f>
        <v>0</v>
      </c>
      <c r="CJ159" s="23">
        <f>+'QTR Raw'!BD70</f>
        <v>0</v>
      </c>
      <c r="CK159" s="23">
        <f t="shared" ref="CK159:DB159" si="1242">CJ159</f>
        <v>0</v>
      </c>
      <c r="CL159" s="23">
        <f>+'QTR Raw'!BF70</f>
        <v>0</v>
      </c>
      <c r="CM159" s="24">
        <f t="shared" si="1242"/>
        <v>0</v>
      </c>
      <c r="CN159" s="24">
        <f t="shared" si="1242"/>
        <v>0</v>
      </c>
      <c r="CO159" s="24">
        <f t="shared" si="1242"/>
        <v>0</v>
      </c>
      <c r="CP159" s="24">
        <f t="shared" si="1242"/>
        <v>0</v>
      </c>
      <c r="CQ159" s="24">
        <f t="shared" si="1242"/>
        <v>0</v>
      </c>
      <c r="CR159" s="24">
        <f t="shared" si="1242"/>
        <v>0</v>
      </c>
      <c r="CS159" s="24">
        <f t="shared" si="1242"/>
        <v>0</v>
      </c>
      <c r="CT159" s="24">
        <f t="shared" si="1242"/>
        <v>0</v>
      </c>
      <c r="CU159" s="24">
        <f t="shared" si="1242"/>
        <v>0</v>
      </c>
      <c r="CV159" s="24">
        <f t="shared" si="1242"/>
        <v>0</v>
      </c>
      <c r="CW159" s="24">
        <f t="shared" si="1242"/>
        <v>0</v>
      </c>
      <c r="CX159" s="24">
        <f t="shared" si="1242"/>
        <v>0</v>
      </c>
      <c r="CY159" s="24">
        <f t="shared" si="1242"/>
        <v>0</v>
      </c>
      <c r="CZ159" s="24">
        <f t="shared" si="1242"/>
        <v>0</v>
      </c>
      <c r="DA159" s="24">
        <f t="shared" si="1242"/>
        <v>0</v>
      </c>
      <c r="DB159" s="24">
        <f t="shared" si="1242"/>
        <v>0</v>
      </c>
      <c r="DE159" s="123"/>
      <c r="DF159" s="23">
        <v>0</v>
      </c>
    </row>
    <row r="160" spans="1:110" s="22" customFormat="1" outlineLevel="1" x14ac:dyDescent="0.2">
      <c r="A160" s="22" t="s">
        <v>53</v>
      </c>
      <c r="B160" s="22">
        <f>+B157-B158-B159</f>
        <v>3547.4700000000003</v>
      </c>
      <c r="C160" s="22">
        <f t="shared" ref="C160:W160" si="1243">+C157-C158-C159</f>
        <v>3722.26</v>
      </c>
      <c r="D160" s="22">
        <f t="shared" si="1243"/>
        <v>3557.84</v>
      </c>
      <c r="E160" s="22">
        <f t="shared" si="1243"/>
        <v>3737.62</v>
      </c>
      <c r="F160" s="22">
        <f t="shared" si="1243"/>
        <v>4041.3</v>
      </c>
      <c r="G160" s="22">
        <f t="shared" si="1243"/>
        <v>4461.4399999999996</v>
      </c>
      <c r="H160" s="22">
        <f t="shared" si="1243"/>
        <v>4932.5300000000007</v>
      </c>
      <c r="I160" s="22">
        <f t="shared" si="1243"/>
        <v>6915.16</v>
      </c>
      <c r="J160" s="22">
        <f t="shared" si="1243"/>
        <v>25200.329999999994</v>
      </c>
      <c r="K160" s="22">
        <f t="shared" si="1243"/>
        <v>29590.409999999996</v>
      </c>
      <c r="L160" s="22">
        <f t="shared" si="1243"/>
        <v>31764.260000000009</v>
      </c>
      <c r="M160" s="22">
        <f t="shared" si="1243"/>
        <v>40266.669999999991</v>
      </c>
      <c r="N160" s="22">
        <f t="shared" si="1243"/>
        <v>51409.360000000008</v>
      </c>
      <c r="O160" s="22">
        <f t="shared" si="1243"/>
        <v>64112.84</v>
      </c>
      <c r="P160" s="22">
        <f t="shared" si="1243"/>
        <v>83782.5</v>
      </c>
      <c r="Q160" s="22">
        <f t="shared" si="1243"/>
        <v>106095.22999999998</v>
      </c>
      <c r="R160" s="22">
        <f t="shared" si="1243"/>
        <v>94979.579999999987</v>
      </c>
      <c r="S160" s="22">
        <f t="shared" si="1243"/>
        <v>121009.25</v>
      </c>
      <c r="T160" s="22">
        <f t="shared" si="1243"/>
        <v>110258.56</v>
      </c>
      <c r="U160" s="22">
        <f t="shared" si="1243"/>
        <v>126119.35999999996</v>
      </c>
      <c r="V160" s="22">
        <f t="shared" si="1243"/>
        <v>137703.06</v>
      </c>
      <c r="W160" s="22">
        <f t="shared" si="1243"/>
        <v>137875.44</v>
      </c>
      <c r="X160" s="22">
        <f t="shared" ref="X160:Y160" si="1244">+X157-X158-X159</f>
        <v>131089.04</v>
      </c>
      <c r="Y160" s="22">
        <f t="shared" si="1244"/>
        <v>120346</v>
      </c>
      <c r="Z160" s="22">
        <f t="shared" ref="Z160:AE160" si="1245">+Z157-Z158-Z159</f>
        <v>114740</v>
      </c>
      <c r="AA160" s="22">
        <f t="shared" ref="AA160" si="1246">+AA157-AA158-AA159</f>
        <v>102839</v>
      </c>
      <c r="AB160" s="21">
        <f t="shared" si="1245"/>
        <v>170697.69992819999</v>
      </c>
      <c r="AC160" s="21">
        <f t="shared" si="1245"/>
        <v>170235.31142997294</v>
      </c>
      <c r="AD160" s="21">
        <f t="shared" si="1245"/>
        <v>169825.96221706591</v>
      </c>
      <c r="AE160" s="21">
        <f t="shared" si="1245"/>
        <v>169463.56830210006</v>
      </c>
      <c r="AJ160" s="22">
        <f t="shared" ref="AJ160:AL160" si="1247">+AJ157-AJ158-AJ159</f>
        <v>65988.3</v>
      </c>
      <c r="AK160" s="22">
        <f t="shared" ref="AK160:CE160" si="1248">+AJ160</f>
        <v>65988.3</v>
      </c>
      <c r="AL160" s="22">
        <f t="shared" si="1247"/>
        <v>69862.91</v>
      </c>
      <c r="AM160" s="22">
        <f t="shared" si="1248"/>
        <v>69862.91</v>
      </c>
      <c r="AN160" s="22">
        <f t="shared" ref="AN160" si="1249">+AN157-AN158-AN159</f>
        <v>88379.45</v>
      </c>
      <c r="AO160" s="22">
        <f t="shared" si="1248"/>
        <v>88379.45</v>
      </c>
      <c r="AP160" s="22">
        <f t="shared" ref="AP160:CD160" si="1250">+AP157-AP158-AP159</f>
        <v>97375.4</v>
      </c>
      <c r="AQ160" s="22">
        <f t="shared" si="1248"/>
        <v>97375.4</v>
      </c>
      <c r="AR160" s="22">
        <f t="shared" si="1250"/>
        <v>107767.56</v>
      </c>
      <c r="AS160" s="22">
        <f t="shared" si="1248"/>
        <v>107767.56</v>
      </c>
      <c r="AT160" s="22">
        <f t="shared" si="1250"/>
        <v>112422.59</v>
      </c>
      <c r="AU160" s="22">
        <f t="shared" si="1248"/>
        <v>112422.59</v>
      </c>
      <c r="AV160" s="22">
        <f t="shared" si="1250"/>
        <v>126499.73</v>
      </c>
      <c r="AW160" s="22">
        <f t="shared" si="1248"/>
        <v>126499.73</v>
      </c>
      <c r="AX160" s="22">
        <f t="shared" si="1250"/>
        <v>125839.93</v>
      </c>
      <c r="AY160" s="22">
        <f t="shared" si="1248"/>
        <v>125839.93</v>
      </c>
      <c r="AZ160" s="22">
        <f t="shared" si="1250"/>
        <v>120107.12</v>
      </c>
      <c r="BA160" s="22">
        <f t="shared" si="1248"/>
        <v>120107.12</v>
      </c>
      <c r="BB160" s="22">
        <f t="shared" si="1250"/>
        <v>118782.77</v>
      </c>
      <c r="BC160" s="22">
        <f t="shared" si="1248"/>
        <v>118782.77</v>
      </c>
      <c r="BD160" s="22">
        <f t="shared" si="1250"/>
        <v>135205.45000000001</v>
      </c>
      <c r="BE160" s="22">
        <f t="shared" si="1248"/>
        <v>135205.45000000001</v>
      </c>
      <c r="BF160" s="22">
        <f t="shared" si="1250"/>
        <v>145187.97</v>
      </c>
      <c r="BG160" s="22">
        <f t="shared" si="1248"/>
        <v>145187.97</v>
      </c>
      <c r="BH160" s="22">
        <f t="shared" si="1250"/>
        <v>156617.06</v>
      </c>
      <c r="BI160" s="22">
        <f t="shared" si="1248"/>
        <v>156617.06</v>
      </c>
      <c r="BJ160" s="22">
        <f t="shared" si="1250"/>
        <v>133832.26999999999</v>
      </c>
      <c r="BK160" s="22">
        <f t="shared" si="1248"/>
        <v>133832.26999999999</v>
      </c>
      <c r="BL160" s="22">
        <f t="shared" si="1250"/>
        <v>133632.82999999999</v>
      </c>
      <c r="BM160" s="22">
        <f t="shared" si="1248"/>
        <v>133632.82999999999</v>
      </c>
      <c r="BN160" s="22">
        <f t="shared" si="1250"/>
        <v>147077.47</v>
      </c>
      <c r="BO160" s="22">
        <f t="shared" si="1248"/>
        <v>147077.47</v>
      </c>
      <c r="BP160" s="22">
        <f t="shared" si="1250"/>
        <v>145214.76</v>
      </c>
      <c r="BQ160" s="22">
        <f t="shared" si="1248"/>
        <v>145214.76</v>
      </c>
      <c r="BR160" s="22">
        <f t="shared" si="1250"/>
        <v>144000.01999999999</v>
      </c>
      <c r="BS160" s="22">
        <f t="shared" si="1248"/>
        <v>144000.01999999999</v>
      </c>
      <c r="BT160" s="22">
        <f t="shared" si="1250"/>
        <v>138196.82</v>
      </c>
      <c r="BU160" s="22">
        <f t="shared" si="1248"/>
        <v>138196.82</v>
      </c>
      <c r="BV160" s="22">
        <f t="shared" si="1250"/>
        <v>138084.31</v>
      </c>
      <c r="BW160" s="22">
        <f t="shared" si="1248"/>
        <v>138084.31</v>
      </c>
      <c r="BX160" s="22">
        <f t="shared" si="1250"/>
        <v>125997.67</v>
      </c>
      <c r="BY160" s="22">
        <f t="shared" si="1248"/>
        <v>125997.67</v>
      </c>
      <c r="BZ160" s="22">
        <f t="shared" si="1250"/>
        <v>132492.75</v>
      </c>
      <c r="CA160" s="22">
        <f t="shared" si="1248"/>
        <v>132492.75</v>
      </c>
      <c r="CB160" s="22">
        <f t="shared" si="1250"/>
        <v>131564.57999999999</v>
      </c>
      <c r="CC160" s="22">
        <f t="shared" si="1248"/>
        <v>131564.57999999999</v>
      </c>
      <c r="CD160" s="22">
        <f t="shared" si="1250"/>
        <v>137127</v>
      </c>
      <c r="CE160" s="22">
        <f t="shared" si="1248"/>
        <v>137127</v>
      </c>
      <c r="CF160" s="22">
        <f t="shared" ref="CF160:CI160" si="1251">+CF157-CF158-CF159</f>
        <v>147454</v>
      </c>
      <c r="CG160" s="22">
        <f t="shared" ref="CG160:CI163" si="1252">+CF160</f>
        <v>147454</v>
      </c>
      <c r="CH160" s="22">
        <f t="shared" si="1251"/>
        <v>114740</v>
      </c>
      <c r="CI160" s="22">
        <f t="shared" si="1251"/>
        <v>109420</v>
      </c>
      <c r="CJ160" s="23">
        <f>+'QTR Raw'!BD68</f>
        <v>156069</v>
      </c>
      <c r="CK160" s="23">
        <f t="shared" ref="CK160:DB160" si="1253">+CK157-CK158-CK159</f>
        <v>151100</v>
      </c>
      <c r="CL160" s="23">
        <f>+'QTR Raw'!BF68</f>
        <v>171220</v>
      </c>
      <c r="CM160" s="21">
        <f t="shared" si="1253"/>
        <v>171083.4</v>
      </c>
      <c r="CN160" s="21">
        <f t="shared" si="1253"/>
        <v>170950.89799999999</v>
      </c>
      <c r="CO160" s="21">
        <f t="shared" si="1253"/>
        <v>170822.37105999998</v>
      </c>
      <c r="CP160" s="21">
        <f t="shared" si="1253"/>
        <v>170697.69992819999</v>
      </c>
      <c r="CQ160" s="21">
        <f t="shared" si="1253"/>
        <v>170576.76893035398</v>
      </c>
      <c r="CR160" s="21">
        <f t="shared" si="1253"/>
        <v>170459.46586244335</v>
      </c>
      <c r="CS160" s="21">
        <f t="shared" si="1253"/>
        <v>170345.68188657006</v>
      </c>
      <c r="CT160" s="21">
        <f t="shared" si="1253"/>
        <v>170235.31142997294</v>
      </c>
      <c r="CU160" s="21">
        <f t="shared" si="1253"/>
        <v>170128.25208707375</v>
      </c>
      <c r="CV160" s="21">
        <f t="shared" si="1253"/>
        <v>170024.40452446154</v>
      </c>
      <c r="CW160" s="21">
        <f t="shared" si="1253"/>
        <v>169923.67238872772</v>
      </c>
      <c r="CX160" s="21">
        <f t="shared" si="1253"/>
        <v>169825.96221706591</v>
      </c>
      <c r="CY160" s="21">
        <f t="shared" si="1253"/>
        <v>169731.18335055391</v>
      </c>
      <c r="CZ160" s="21">
        <f t="shared" si="1253"/>
        <v>169639.2478500373</v>
      </c>
      <c r="DA160" s="21">
        <f t="shared" si="1253"/>
        <v>169550.07041453617</v>
      </c>
      <c r="DB160" s="21">
        <f t="shared" si="1253"/>
        <v>169463.56830210006</v>
      </c>
      <c r="DE160" s="126"/>
      <c r="DF160" s="22">
        <v>150160.4</v>
      </c>
    </row>
    <row r="161" spans="1:110" s="23" customFormat="1" outlineLevel="1" x14ac:dyDescent="0.2">
      <c r="A161" s="23" t="s">
        <v>54</v>
      </c>
      <c r="B161" s="23">
        <f>'Annual Raw'!C86</f>
        <v>0</v>
      </c>
      <c r="C161" s="23">
        <f>'Annual Raw'!D86</f>
        <v>76.510000000000005</v>
      </c>
      <c r="D161" s="23">
        <f>'Annual Raw'!E86</f>
        <v>73.63</v>
      </c>
      <c r="E161" s="23">
        <f>'Annual Raw'!F86</f>
        <v>70.010000000000005</v>
      </c>
      <c r="F161" s="23">
        <f>'Annual Raw'!G86</f>
        <v>51.62</v>
      </c>
      <c r="G161" s="23">
        <f>'Annual Raw'!H86</f>
        <v>412.21</v>
      </c>
      <c r="H161" s="23">
        <f>'Annual Raw'!I86</f>
        <v>443.01</v>
      </c>
      <c r="I161" s="23">
        <f>'Annual Raw'!J86</f>
        <v>566.16</v>
      </c>
      <c r="J161" s="23">
        <f>'Annual Raw'!K86</f>
        <v>3718.65</v>
      </c>
      <c r="K161" s="23">
        <f>'Annual Raw'!L86</f>
        <v>3422.87</v>
      </c>
      <c r="L161" s="23">
        <f>'Annual Raw'!M86</f>
        <v>3584.79</v>
      </c>
      <c r="M161" s="23">
        <f>'Annual Raw'!N86</f>
        <v>4093.74</v>
      </c>
      <c r="N161" s="23">
        <f>'Annual Raw'!O86</f>
        <v>4102.37</v>
      </c>
      <c r="O161" s="23">
        <f>'Annual Raw'!P86</f>
        <v>4978.83</v>
      </c>
      <c r="P161" s="23">
        <f>'Annual Raw'!Q86</f>
        <v>4696.99</v>
      </c>
      <c r="Q161" s="23">
        <f>'Annual Raw'!R86</f>
        <v>1136.53</v>
      </c>
      <c r="R161" s="23">
        <f>'Annual Raw'!S86</f>
        <v>964.5</v>
      </c>
      <c r="S161" s="23">
        <f>'Annual Raw'!T86</f>
        <v>404.61</v>
      </c>
      <c r="T161" s="23">
        <f>'Annual Raw'!U86</f>
        <v>975.91</v>
      </c>
      <c r="U161" s="23">
        <f>'Annual Raw'!V86</f>
        <v>987.78</v>
      </c>
      <c r="V161" s="23">
        <f>'Annual Raw'!W86</f>
        <v>1004.55</v>
      </c>
      <c r="W161" s="23">
        <f>'Annual Raw'!X86</f>
        <v>980.01</v>
      </c>
      <c r="X161" s="23">
        <f>'Annual Raw'!Y86</f>
        <v>990.72</v>
      </c>
      <c r="Y161" s="23">
        <f>'Annual Raw'!Z86</f>
        <v>939</v>
      </c>
      <c r="Z161" s="23">
        <f>'Annual Raw'!AA86</f>
        <v>957</v>
      </c>
      <c r="AA161" s="23">
        <f>'Annual Raw'!AB86</f>
        <v>1817</v>
      </c>
      <c r="AB161" s="24">
        <f t="shared" si="1235"/>
        <v>1428</v>
      </c>
      <c r="AC161" s="24">
        <f t="shared" si="1236"/>
        <v>1428</v>
      </c>
      <c r="AD161" s="24">
        <f t="shared" si="1237"/>
        <v>1428</v>
      </c>
      <c r="AE161" s="24">
        <f t="shared" si="1238"/>
        <v>1428</v>
      </c>
      <c r="AJ161" s="23">
        <f>+'QTR Raw'!D72</f>
        <v>4244.83</v>
      </c>
      <c r="AK161" s="23">
        <f>+AJ161</f>
        <v>4244.83</v>
      </c>
      <c r="AL161" s="23">
        <f>+'QTR Raw'!F72</f>
        <v>4102.37</v>
      </c>
      <c r="AM161" s="23">
        <f t="shared" ref="AK161:CE163" si="1254">+AL161</f>
        <v>4102.37</v>
      </c>
      <c r="AN161" s="23">
        <f>+'QTR Raw'!H72</f>
        <v>5096.24</v>
      </c>
      <c r="AO161" s="23">
        <f t="shared" si="1254"/>
        <v>5096.24</v>
      </c>
      <c r="AP161" s="23">
        <f>+'QTR Raw'!J72</f>
        <v>4978.83</v>
      </c>
      <c r="AQ161" s="23">
        <f t="shared" si="1254"/>
        <v>4978.83</v>
      </c>
      <c r="AR161" s="23">
        <f>+'QTR Raw'!L72</f>
        <v>5001.58</v>
      </c>
      <c r="AS161" s="23">
        <f t="shared" si="1254"/>
        <v>5001.58</v>
      </c>
      <c r="AT161" s="23">
        <f>+'QTR Raw'!N72</f>
        <v>4696.99</v>
      </c>
      <c r="AU161" s="23">
        <f t="shared" si="1254"/>
        <v>4696.99</v>
      </c>
      <c r="AV161" s="23">
        <f>+'QTR Raw'!P72</f>
        <v>5007.74</v>
      </c>
      <c r="AW161" s="23">
        <f t="shared" si="1254"/>
        <v>5007.74</v>
      </c>
      <c r="AX161" s="23">
        <f>+'QTR Raw'!R72</f>
        <v>759.8</v>
      </c>
      <c r="AY161" s="23">
        <f t="shared" si="1254"/>
        <v>759.8</v>
      </c>
      <c r="AZ161" s="23">
        <f>+'QTR Raw'!T72</f>
        <v>721.1</v>
      </c>
      <c r="BA161" s="23">
        <f t="shared" si="1254"/>
        <v>721.1</v>
      </c>
      <c r="BB161" s="23">
        <f>+'QTR Raw'!V72</f>
        <v>673.32</v>
      </c>
      <c r="BC161" s="23">
        <f t="shared" si="1254"/>
        <v>673.32</v>
      </c>
      <c r="BD161" s="23">
        <f>+'QTR Raw'!X72</f>
        <v>116.65</v>
      </c>
      <c r="BE161" s="23">
        <f t="shared" si="1254"/>
        <v>116.65</v>
      </c>
      <c r="BF161" s="23">
        <f>+'QTR Raw'!Z72</f>
        <v>116.45</v>
      </c>
      <c r="BG161" s="23">
        <f t="shared" si="1254"/>
        <v>116.45</v>
      </c>
      <c r="BH161" s="23">
        <f>+'QTR Raw'!AB72</f>
        <v>116.96</v>
      </c>
      <c r="BI161" s="23">
        <f t="shared" si="1254"/>
        <v>116.96</v>
      </c>
      <c r="BJ161" s="23">
        <f>+'QTR Raw'!AD72</f>
        <v>747.87</v>
      </c>
      <c r="BK161" s="23">
        <f t="shared" si="1254"/>
        <v>747.87</v>
      </c>
      <c r="BL161" s="23">
        <f>+'QTR Raw'!AF72</f>
        <v>739.19</v>
      </c>
      <c r="BM161" s="23">
        <f t="shared" si="1254"/>
        <v>739.19</v>
      </c>
      <c r="BN161" s="23">
        <f>+'QTR Raw'!AH72</f>
        <v>777.06</v>
      </c>
      <c r="BO161" s="23">
        <f t="shared" si="1254"/>
        <v>777.06</v>
      </c>
      <c r="BP161" s="23">
        <f>+'QTR Raw'!AJ72</f>
        <v>777.7</v>
      </c>
      <c r="BQ161" s="23">
        <f t="shared" si="1254"/>
        <v>777.7</v>
      </c>
      <c r="BR161" s="23">
        <f>+'QTR Raw'!AL72</f>
        <v>803.72</v>
      </c>
      <c r="BS161" s="23">
        <f t="shared" si="1254"/>
        <v>803.72</v>
      </c>
      <c r="BT161" s="23">
        <f>+'QTR Raw'!AN72</f>
        <v>804.32</v>
      </c>
      <c r="BU161" s="23">
        <f t="shared" si="1254"/>
        <v>804.32</v>
      </c>
      <c r="BV161" s="23">
        <f>+'QTR Raw'!AP72</f>
        <v>807.17</v>
      </c>
      <c r="BW161" s="23">
        <f t="shared" si="1254"/>
        <v>807.17</v>
      </c>
      <c r="BX161" s="23">
        <f>+'QTR Raw'!AR72</f>
        <v>786.11</v>
      </c>
      <c r="BY161" s="23">
        <f t="shared" si="1254"/>
        <v>786.11</v>
      </c>
      <c r="BZ161" s="23">
        <f>+'QTR Raw'!AT72</f>
        <v>840.6</v>
      </c>
      <c r="CA161" s="23">
        <f t="shared" si="1254"/>
        <v>840.6</v>
      </c>
      <c r="CB161" s="23">
        <f>+'QTR Raw'!AV72</f>
        <v>843.85</v>
      </c>
      <c r="CC161" s="23">
        <f t="shared" si="1254"/>
        <v>843.85</v>
      </c>
      <c r="CD161" s="23">
        <f>+'QTR Raw'!AX72</f>
        <v>860</v>
      </c>
      <c r="CE161" s="23">
        <f t="shared" si="1254"/>
        <v>860</v>
      </c>
      <c r="CF161" s="23">
        <f>+'QTR Raw'!AZ72</f>
        <v>1345</v>
      </c>
      <c r="CG161" s="23">
        <f t="shared" si="1252"/>
        <v>1345</v>
      </c>
      <c r="CH161" s="23">
        <f t="shared" si="1239"/>
        <v>957</v>
      </c>
      <c r="CI161" s="23">
        <f t="shared" si="1252"/>
        <v>957</v>
      </c>
      <c r="CJ161" s="23">
        <f>+'QTR Raw'!BD72</f>
        <v>950</v>
      </c>
      <c r="CK161" s="23">
        <f t="shared" ref="CK161:CK163" si="1255">+CJ161</f>
        <v>950</v>
      </c>
      <c r="CL161" s="23">
        <f>+'QTR Raw'!BF72</f>
        <v>1428</v>
      </c>
      <c r="CM161" s="24">
        <f t="shared" ref="CM161:CM163" si="1256">+CL161</f>
        <v>1428</v>
      </c>
      <c r="CN161" s="24">
        <f t="shared" ref="CN161:CN163" si="1257">+CM161</f>
        <v>1428</v>
      </c>
      <c r="CO161" s="24">
        <f t="shared" ref="CO161:CO163" si="1258">+CN161</f>
        <v>1428</v>
      </c>
      <c r="CP161" s="24">
        <f t="shared" ref="CP161:CP163" si="1259">+CO161</f>
        <v>1428</v>
      </c>
      <c r="CQ161" s="24">
        <f t="shared" ref="CQ161:CQ163" si="1260">+CP161</f>
        <v>1428</v>
      </c>
      <c r="CR161" s="24">
        <f t="shared" ref="CR161:CR163" si="1261">+CQ161</f>
        <v>1428</v>
      </c>
      <c r="CS161" s="24">
        <f t="shared" ref="CS161:CS163" si="1262">+CR161</f>
        <v>1428</v>
      </c>
      <c r="CT161" s="24">
        <f t="shared" ref="CT161:CT163" si="1263">+CS161</f>
        <v>1428</v>
      </c>
      <c r="CU161" s="24">
        <f t="shared" ref="CU161:CU163" si="1264">+CT161</f>
        <v>1428</v>
      </c>
      <c r="CV161" s="24">
        <f t="shared" ref="CV161:CV163" si="1265">+CU161</f>
        <v>1428</v>
      </c>
      <c r="CW161" s="24">
        <f t="shared" ref="CW161:CW163" si="1266">+CV161</f>
        <v>1428</v>
      </c>
      <c r="CX161" s="24">
        <f t="shared" ref="CX161:CX163" si="1267">+CW161</f>
        <v>1428</v>
      </c>
      <c r="CY161" s="24">
        <f t="shared" ref="CY161:CY163" si="1268">+CX161</f>
        <v>1428</v>
      </c>
      <c r="CZ161" s="24">
        <f t="shared" ref="CZ161:CZ163" si="1269">+CY161</f>
        <v>1428</v>
      </c>
      <c r="DA161" s="24">
        <f t="shared" ref="DA161:DA163" si="1270">+CZ161</f>
        <v>1428</v>
      </c>
      <c r="DB161" s="24">
        <f t="shared" ref="DB161:DB163" si="1271">+DA161</f>
        <v>1428</v>
      </c>
      <c r="DE161" s="123"/>
      <c r="DF161" s="23">
        <v>950</v>
      </c>
    </row>
    <row r="162" spans="1:110" s="23" customFormat="1" outlineLevel="1" x14ac:dyDescent="0.2">
      <c r="A162" s="23" t="s">
        <v>55</v>
      </c>
      <c r="B162" s="23">
        <f>'Annual Raw'!C68</f>
        <v>0</v>
      </c>
      <c r="C162" s="23">
        <f>'Annual Raw'!D68</f>
        <v>0</v>
      </c>
      <c r="D162" s="23">
        <f>'Annual Raw'!E68</f>
        <v>0</v>
      </c>
      <c r="E162" s="23">
        <f>'Annual Raw'!F68</f>
        <v>0</v>
      </c>
      <c r="F162" s="23">
        <f>'Annual Raw'!G68</f>
        <v>0</v>
      </c>
      <c r="G162" s="23">
        <f>'Annual Raw'!H68</f>
        <v>0</v>
      </c>
      <c r="H162" s="23">
        <f>'Annual Raw'!I68</f>
        <v>0</v>
      </c>
      <c r="I162" s="23">
        <f>'Annual Raw'!J68</f>
        <v>0</v>
      </c>
      <c r="J162" s="23">
        <f>'Annual Raw'!K68</f>
        <v>0</v>
      </c>
      <c r="K162" s="23">
        <f>'Annual Raw'!L68</f>
        <v>0</v>
      </c>
      <c r="L162" s="23">
        <f>'Annual Raw'!M68</f>
        <v>9212.25</v>
      </c>
      <c r="M162" s="23">
        <f>'Annual Raw'!N68</f>
        <v>12824.32</v>
      </c>
      <c r="N162" s="23">
        <f>'Annual Raw'!O68</f>
        <v>14108.44</v>
      </c>
      <c r="O162" s="23">
        <f>'Annual Raw'!P68</f>
        <v>23125.26</v>
      </c>
      <c r="P162" s="23">
        <f>'Annual Raw'!Q68</f>
        <v>19309.62</v>
      </c>
      <c r="Q162" s="23">
        <f>'Annual Raw'!R68</f>
        <v>19367.97</v>
      </c>
      <c r="R162" s="23">
        <f>'Annual Raw'!S68</f>
        <v>23512.01</v>
      </c>
      <c r="S162" s="23">
        <f>'Annual Raw'!T68</f>
        <v>23890.560000000001</v>
      </c>
      <c r="T162" s="23">
        <f>'Annual Raw'!U68</f>
        <v>23345.67</v>
      </c>
      <c r="U162" s="23">
        <f>'Annual Raw'!V68</f>
        <v>27022.73</v>
      </c>
      <c r="V162" s="23">
        <f>'Annual Raw'!W68</f>
        <v>12586.79</v>
      </c>
      <c r="W162" s="23">
        <f>'Annual Raw'!X68</f>
        <v>6722.05</v>
      </c>
      <c r="X162" s="23">
        <f>'Annual Raw'!Y68</f>
        <v>9054.6299999999992</v>
      </c>
      <c r="Y162" s="23">
        <f>'Annual Raw'!Z68</f>
        <v>24761</v>
      </c>
      <c r="Z162" s="23">
        <f>'Annual Raw'!AA68</f>
        <v>48182</v>
      </c>
      <c r="AA162" s="23">
        <f>'Annual Raw'!AB68</f>
        <v>76154</v>
      </c>
      <c r="AB162" s="24">
        <f t="shared" si="1235"/>
        <v>0</v>
      </c>
      <c r="AC162" s="24">
        <f t="shared" si="1236"/>
        <v>0</v>
      </c>
      <c r="AD162" s="24">
        <f t="shared" si="1237"/>
        <v>0</v>
      </c>
      <c r="AE162" s="24">
        <f t="shared" si="1238"/>
        <v>0</v>
      </c>
      <c r="AK162" s="23">
        <f t="shared" si="1254"/>
        <v>0</v>
      </c>
      <c r="AM162" s="23">
        <f t="shared" si="1254"/>
        <v>0</v>
      </c>
      <c r="AO162" s="23">
        <f t="shared" si="1254"/>
        <v>0</v>
      </c>
      <c r="AQ162" s="23">
        <f t="shared" si="1254"/>
        <v>0</v>
      </c>
      <c r="AS162" s="23">
        <f t="shared" si="1254"/>
        <v>0</v>
      </c>
      <c r="AU162" s="23">
        <f t="shared" si="1254"/>
        <v>0</v>
      </c>
      <c r="AW162" s="23">
        <f t="shared" si="1254"/>
        <v>0</v>
      </c>
      <c r="AY162" s="23">
        <f t="shared" si="1254"/>
        <v>0</v>
      </c>
      <c r="BA162" s="23">
        <f t="shared" si="1254"/>
        <v>0</v>
      </c>
      <c r="BC162" s="23">
        <f t="shared" si="1254"/>
        <v>0</v>
      </c>
      <c r="BE162" s="23">
        <f t="shared" si="1254"/>
        <v>0</v>
      </c>
      <c r="BG162" s="23">
        <f t="shared" si="1254"/>
        <v>0</v>
      </c>
      <c r="BI162" s="23">
        <f t="shared" si="1254"/>
        <v>0</v>
      </c>
      <c r="BK162" s="23">
        <f t="shared" si="1254"/>
        <v>0</v>
      </c>
      <c r="BM162" s="23">
        <f t="shared" si="1254"/>
        <v>0</v>
      </c>
      <c r="BO162" s="23">
        <f t="shared" si="1254"/>
        <v>0</v>
      </c>
      <c r="BQ162" s="23">
        <f t="shared" si="1254"/>
        <v>0</v>
      </c>
      <c r="BS162" s="23">
        <f t="shared" si="1254"/>
        <v>0</v>
      </c>
      <c r="BU162" s="23">
        <f t="shared" si="1254"/>
        <v>0</v>
      </c>
      <c r="BW162" s="23">
        <f t="shared" si="1254"/>
        <v>0</v>
      </c>
      <c r="BY162" s="23">
        <f t="shared" si="1254"/>
        <v>0</v>
      </c>
      <c r="CA162" s="23">
        <f t="shared" si="1254"/>
        <v>0</v>
      </c>
      <c r="CC162" s="23">
        <f t="shared" si="1254"/>
        <v>0</v>
      </c>
      <c r="CE162" s="23">
        <f t="shared" si="1254"/>
        <v>0</v>
      </c>
      <c r="CG162" s="23">
        <f t="shared" si="1252"/>
        <v>0</v>
      </c>
      <c r="CH162" s="23">
        <f t="shared" si="1239"/>
        <v>48182</v>
      </c>
      <c r="CI162" s="23">
        <f t="shared" si="1252"/>
        <v>48182</v>
      </c>
      <c r="CK162" s="23">
        <f t="shared" si="1255"/>
        <v>0</v>
      </c>
      <c r="CM162" s="24">
        <f t="shared" si="1256"/>
        <v>0</v>
      </c>
      <c r="CN162" s="24">
        <f t="shared" si="1257"/>
        <v>0</v>
      </c>
      <c r="CO162" s="24">
        <f t="shared" si="1258"/>
        <v>0</v>
      </c>
      <c r="CP162" s="24">
        <f t="shared" si="1259"/>
        <v>0</v>
      </c>
      <c r="CQ162" s="24">
        <f t="shared" si="1260"/>
        <v>0</v>
      </c>
      <c r="CR162" s="24">
        <f t="shared" si="1261"/>
        <v>0</v>
      </c>
      <c r="CS162" s="24">
        <f t="shared" si="1262"/>
        <v>0</v>
      </c>
      <c r="CT162" s="24">
        <f t="shared" si="1263"/>
        <v>0</v>
      </c>
      <c r="CU162" s="24">
        <f t="shared" si="1264"/>
        <v>0</v>
      </c>
      <c r="CV162" s="24">
        <f t="shared" si="1265"/>
        <v>0</v>
      </c>
      <c r="CW162" s="24">
        <f t="shared" si="1266"/>
        <v>0</v>
      </c>
      <c r="CX162" s="24">
        <f t="shared" si="1267"/>
        <v>0</v>
      </c>
      <c r="CY162" s="24">
        <f t="shared" si="1268"/>
        <v>0</v>
      </c>
      <c r="CZ162" s="24">
        <f t="shared" si="1269"/>
        <v>0</v>
      </c>
      <c r="DA162" s="24">
        <f t="shared" si="1270"/>
        <v>0</v>
      </c>
      <c r="DB162" s="24">
        <f t="shared" si="1271"/>
        <v>0</v>
      </c>
      <c r="DE162" s="123"/>
      <c r="DF162" s="23">
        <v>0</v>
      </c>
    </row>
    <row r="163" spans="1:110" s="23" customFormat="1" outlineLevel="1" x14ac:dyDescent="0.2">
      <c r="A163" s="23" t="s">
        <v>56</v>
      </c>
      <c r="B163" s="23">
        <f>'Annual Raw'!C67+'Annual Raw'!C66+'Annual Raw'!C69+'Annual Raw'!C70</f>
        <v>276.13</v>
      </c>
      <c r="C163" s="23">
        <f>'Annual Raw'!D67+'Annual Raw'!D66+'Annual Raw'!D69+'Annual Raw'!D70</f>
        <v>179.34</v>
      </c>
      <c r="D163" s="23">
        <f>'Annual Raw'!E67+'Annual Raw'!E66+'Annual Raw'!E69+'Annual Raw'!E70</f>
        <v>165</v>
      </c>
      <c r="E163" s="23">
        <f>'Annual Raw'!F67+'Annual Raw'!F66+'Annual Raw'!F69+'Annual Raw'!F70</f>
        <v>309.57</v>
      </c>
      <c r="F163" s="23">
        <f>'Annual Raw'!G67+'Annual Raw'!G66+'Annual Raw'!G69+'Annual Raw'!G70</f>
        <v>540.99</v>
      </c>
      <c r="G163" s="23">
        <f>'Annual Raw'!H67+'Annual Raw'!H66+'Annual Raw'!H69+'Annual Raw'!H70</f>
        <v>974.49</v>
      </c>
      <c r="H163" s="23">
        <f>'Annual Raw'!I67+'Annual Raw'!I66+'Annual Raw'!I69+'Annual Raw'!I70</f>
        <v>2581.65</v>
      </c>
      <c r="I163" s="23">
        <f>'Annual Raw'!J67+'Annual Raw'!J66+'Annual Raw'!J69+'Annual Raw'!J70</f>
        <v>5948.28</v>
      </c>
      <c r="J163" s="23">
        <f>'Annual Raw'!K67+'Annual Raw'!K66+'Annual Raw'!K69+'Annual Raw'!K70</f>
        <v>10533</v>
      </c>
      <c r="K163" s="23">
        <f>'Annual Raw'!L67+'Annual Raw'!L66+'Annual Raw'!L69+'Annual Raw'!L70</f>
        <v>8915.92</v>
      </c>
      <c r="L163" s="23">
        <f>'Annual Raw'!M67+'Annual Raw'!M66+'Annual Raw'!M69+'Annual Raw'!M70</f>
        <v>2244.54</v>
      </c>
      <c r="M163" s="23">
        <f>'Annual Raw'!N67+'Annual Raw'!N66+'Annual Raw'!N69+'Annual Raw'!N70</f>
        <v>3121.51</v>
      </c>
      <c r="N163" s="23">
        <f>'Annual Raw'!O67+'Annual Raw'!O66+'Annual Raw'!O69+'Annual Raw'!O70</f>
        <v>4345.1099999999997</v>
      </c>
      <c r="O163" s="23">
        <f>'Annual Raw'!P67+'Annual Raw'!P66+'Annual Raw'!P69+'Annual Raw'!P70</f>
        <v>10137.299999999999</v>
      </c>
      <c r="P163" s="23">
        <f>'Annual Raw'!Q67+'Annual Raw'!Q66+'Annual Raw'!Q69+'Annual Raw'!Q70</f>
        <v>9330.4699999999993</v>
      </c>
      <c r="Q163" s="23">
        <f>'Annual Raw'!R67+'Annual Raw'!R66+'Annual Raw'!R69+'Annual Raw'!R70</f>
        <v>6550.97</v>
      </c>
      <c r="R163" s="23">
        <f>'Annual Raw'!S67+'Annual Raw'!S66+'Annual Raw'!S69+'Annual Raw'!S70</f>
        <v>10186.83</v>
      </c>
      <c r="S163" s="23">
        <f>'Annual Raw'!T67+'Annual Raw'!T66+'Annual Raw'!T69+'Annual Raw'!T70</f>
        <v>16142.94</v>
      </c>
      <c r="T163" s="23">
        <f>'Annual Raw'!U67+'Annual Raw'!U66+'Annual Raw'!U69+'Annual Raw'!U70</f>
        <v>8538.17</v>
      </c>
      <c r="U163" s="23">
        <f>'Annual Raw'!V67+'Annual Raw'!V66+'Annual Raw'!V69+'Annual Raw'!V70</f>
        <v>8599.56</v>
      </c>
      <c r="V163" s="23">
        <f>'Annual Raw'!W67+'Annual Raw'!W66+'Annual Raw'!W69+'Annual Raw'!W70</f>
        <v>8377.14</v>
      </c>
      <c r="W163" s="23">
        <f>'Annual Raw'!X67+'Annual Raw'!X66+'Annual Raw'!X69+'Annual Raw'!X70</f>
        <v>3529.04</v>
      </c>
      <c r="X163" s="23">
        <f>'Annual Raw'!Y67+'Annual Raw'!Y66+'Annual Raw'!Y69+'Annual Raw'!Y70</f>
        <v>5219.87</v>
      </c>
      <c r="Y163" s="23">
        <f>'Annual Raw'!Z67+'Annual Raw'!Z66+'Annual Raw'!Z69+'Annual Raw'!Z70</f>
        <v>10937</v>
      </c>
      <c r="Z163" s="23">
        <f>'Annual Raw'!AA67+'Annual Raw'!AA66+'Annual Raw'!AA69+'Annual Raw'!AA70</f>
        <v>17624</v>
      </c>
      <c r="AA163" s="23">
        <f>'Annual Raw'!AB67+'Annual Raw'!AB66+'Annual Raw'!AB69+'Annual Raw'!AB70</f>
        <v>26500</v>
      </c>
      <c r="AB163" s="24">
        <f t="shared" si="1235"/>
        <v>26500</v>
      </c>
      <c r="AC163" s="24">
        <f t="shared" si="1236"/>
        <v>26500</v>
      </c>
      <c r="AD163" s="24">
        <f t="shared" si="1237"/>
        <v>26500</v>
      </c>
      <c r="AE163" s="24">
        <f t="shared" si="1238"/>
        <v>26500</v>
      </c>
      <c r="AJ163" s="23">
        <f>+'QTR Raw'!D74+'QTR Raw'!D75</f>
        <v>0</v>
      </c>
      <c r="AK163" s="23">
        <f t="shared" si="1254"/>
        <v>0</v>
      </c>
      <c r="AL163" s="23">
        <f>+'QTR Raw'!F74+'QTR Raw'!F75</f>
        <v>0</v>
      </c>
      <c r="AM163" s="23">
        <f t="shared" si="1254"/>
        <v>0</v>
      </c>
      <c r="AN163" s="23">
        <f>+'QTR Raw'!H74+'QTR Raw'!H75</f>
        <v>0</v>
      </c>
      <c r="AO163" s="23">
        <f t="shared" si="1254"/>
        <v>0</v>
      </c>
      <c r="AP163" s="23">
        <f>+'QTR Raw'!J74+'QTR Raw'!J75</f>
        <v>0</v>
      </c>
      <c r="AQ163" s="23">
        <f t="shared" si="1254"/>
        <v>0</v>
      </c>
      <c r="AR163" s="23">
        <f>+'QTR Raw'!L74+'QTR Raw'!L75</f>
        <v>0</v>
      </c>
      <c r="AS163" s="23">
        <f t="shared" si="1254"/>
        <v>0</v>
      </c>
      <c r="AT163" s="23">
        <f>+'QTR Raw'!N74+'QTR Raw'!N75</f>
        <v>0</v>
      </c>
      <c r="AU163" s="23">
        <f t="shared" si="1254"/>
        <v>0</v>
      </c>
      <c r="AV163" s="23">
        <f>+'QTR Raw'!P74+'QTR Raw'!P75</f>
        <v>0</v>
      </c>
      <c r="AW163" s="23">
        <f t="shared" si="1254"/>
        <v>0</v>
      </c>
      <c r="AX163" s="23">
        <f>+'QTR Raw'!R74+'QTR Raw'!R75</f>
        <v>6550.97</v>
      </c>
      <c r="AY163" s="23">
        <f t="shared" si="1254"/>
        <v>6550.97</v>
      </c>
      <c r="AZ163" s="23">
        <f>+'QTR Raw'!T74+'QTR Raw'!T75</f>
        <v>7908.63</v>
      </c>
      <c r="BA163" s="23">
        <f t="shared" si="1254"/>
        <v>7908.63</v>
      </c>
      <c r="BB163" s="23">
        <f>+'QTR Raw'!V74+'QTR Raw'!V75</f>
        <v>10186.83</v>
      </c>
      <c r="BC163" s="23">
        <f t="shared" si="1254"/>
        <v>10186.83</v>
      </c>
      <c r="BD163" s="23">
        <f>+'QTR Raw'!X74+'QTR Raw'!X75</f>
        <v>11626.68</v>
      </c>
      <c r="BE163" s="23">
        <f t="shared" si="1254"/>
        <v>11626.68</v>
      </c>
      <c r="BF163" s="23">
        <f>+'QTR Raw'!Z74+'QTR Raw'!Z75</f>
        <v>16142.94</v>
      </c>
      <c r="BG163" s="23">
        <f t="shared" si="1254"/>
        <v>16142.94</v>
      </c>
      <c r="BH163" s="23">
        <f>+'QTR Raw'!AB74+'QTR Raw'!AB75</f>
        <v>13114.11</v>
      </c>
      <c r="BI163" s="23">
        <f t="shared" si="1254"/>
        <v>13114.11</v>
      </c>
      <c r="BJ163" s="23">
        <f>+'QTR Raw'!AD74+'QTR Raw'!AD75</f>
        <v>8538.17</v>
      </c>
      <c r="BK163" s="23">
        <f t="shared" si="1254"/>
        <v>8538.17</v>
      </c>
      <c r="BL163" s="23">
        <f>+'QTR Raw'!AF74+'QTR Raw'!AF75</f>
        <v>9303.9699999999993</v>
      </c>
      <c r="BM163" s="23">
        <f t="shared" si="1254"/>
        <v>9303.9699999999993</v>
      </c>
      <c r="BN163" s="23">
        <f>+'QTR Raw'!AH74+'QTR Raw'!AH75</f>
        <v>8599.56</v>
      </c>
      <c r="BO163" s="23">
        <f t="shared" si="1254"/>
        <v>8599.56</v>
      </c>
      <c r="BP163" s="23">
        <f>+'QTR Raw'!AJ74+'QTR Raw'!AJ75</f>
        <v>10405.81</v>
      </c>
      <c r="BQ163" s="23">
        <f t="shared" si="1254"/>
        <v>10405.81</v>
      </c>
      <c r="BR163" s="23">
        <f>+'QTR Raw'!AL74+'QTR Raw'!AL75</f>
        <v>8377.14</v>
      </c>
      <c r="BS163" s="23">
        <f t="shared" si="1254"/>
        <v>8377.14</v>
      </c>
      <c r="BT163" s="23">
        <f>+'QTR Raw'!AN74+'QTR Raw'!AN75</f>
        <v>7450.17</v>
      </c>
      <c r="BU163" s="23">
        <f t="shared" si="1254"/>
        <v>7450.17</v>
      </c>
      <c r="BV163" s="23">
        <f>+'QTR Raw'!AP74+'QTR Raw'!AP75</f>
        <v>3529.04</v>
      </c>
      <c r="BW163" s="23">
        <f t="shared" si="1254"/>
        <v>3529.04</v>
      </c>
      <c r="BX163" s="23">
        <f>+'QTR Raw'!AR74+'QTR Raw'!AR75</f>
        <v>1796.94</v>
      </c>
      <c r="BY163" s="23">
        <f t="shared" si="1254"/>
        <v>1796.94</v>
      </c>
      <c r="BZ163" s="23">
        <f>+'QTR Raw'!AT74+'QTR Raw'!AT75</f>
        <v>5219.87</v>
      </c>
      <c r="CA163" s="23">
        <f t="shared" si="1254"/>
        <v>5219.87</v>
      </c>
      <c r="CB163" s="23">
        <f>+'QTR Raw'!AV74+'QTR Raw'!AV75</f>
        <v>9090.68</v>
      </c>
      <c r="CC163" s="23">
        <f t="shared" si="1254"/>
        <v>9090.68</v>
      </c>
      <c r="CD163" s="23">
        <f>+'QTR Raw'!AX74+'QTR Raw'!AX75</f>
        <v>10937</v>
      </c>
      <c r="CE163" s="23">
        <f t="shared" si="1254"/>
        <v>10937</v>
      </c>
      <c r="CF163" s="23">
        <f>+'QTR Raw'!AZ74+'QTR Raw'!AZ75</f>
        <v>15526</v>
      </c>
      <c r="CG163" s="23">
        <f t="shared" si="1252"/>
        <v>15526</v>
      </c>
      <c r="CH163" s="23">
        <f t="shared" si="1239"/>
        <v>17624</v>
      </c>
      <c r="CI163" s="23">
        <f t="shared" si="1252"/>
        <v>17624</v>
      </c>
      <c r="CJ163" s="23">
        <f>+'QTR Raw'!BD74+'QTR Raw'!BD75</f>
        <v>21746</v>
      </c>
      <c r="CK163" s="23">
        <f t="shared" si="1255"/>
        <v>21746</v>
      </c>
      <c r="CL163" s="23">
        <f>+'QTR Raw'!BF74+'QTR Raw'!BF75</f>
        <v>26500</v>
      </c>
      <c r="CM163" s="24">
        <f t="shared" si="1256"/>
        <v>26500</v>
      </c>
      <c r="CN163" s="24">
        <f t="shared" si="1257"/>
        <v>26500</v>
      </c>
      <c r="CO163" s="24">
        <f t="shared" si="1258"/>
        <v>26500</v>
      </c>
      <c r="CP163" s="24">
        <f t="shared" si="1259"/>
        <v>26500</v>
      </c>
      <c r="CQ163" s="24">
        <f t="shared" si="1260"/>
        <v>26500</v>
      </c>
      <c r="CR163" s="24">
        <f t="shared" si="1261"/>
        <v>26500</v>
      </c>
      <c r="CS163" s="24">
        <f t="shared" si="1262"/>
        <v>26500</v>
      </c>
      <c r="CT163" s="24">
        <f t="shared" si="1263"/>
        <v>26500</v>
      </c>
      <c r="CU163" s="24">
        <f t="shared" si="1264"/>
        <v>26500</v>
      </c>
      <c r="CV163" s="24">
        <f t="shared" si="1265"/>
        <v>26500</v>
      </c>
      <c r="CW163" s="24">
        <f t="shared" si="1266"/>
        <v>26500</v>
      </c>
      <c r="CX163" s="24">
        <f t="shared" si="1267"/>
        <v>26500</v>
      </c>
      <c r="CY163" s="24">
        <f t="shared" si="1268"/>
        <v>26500</v>
      </c>
      <c r="CZ163" s="24">
        <f t="shared" si="1269"/>
        <v>26500</v>
      </c>
      <c r="DA163" s="24">
        <f t="shared" si="1270"/>
        <v>26500</v>
      </c>
      <c r="DB163" s="24">
        <f t="shared" si="1271"/>
        <v>26500</v>
      </c>
      <c r="DE163" s="123"/>
      <c r="DF163" s="23">
        <v>21746</v>
      </c>
    </row>
    <row r="164" spans="1:110" s="22" customFormat="1" x14ac:dyDescent="0.2">
      <c r="A164" s="22" t="s">
        <v>57</v>
      </c>
      <c r="B164" s="22">
        <f>B160+B163+B162</f>
        <v>3823.6000000000004</v>
      </c>
      <c r="C164" s="22">
        <f t="shared" ref="C164:D164" si="1272">C160+C163+C162</f>
        <v>3901.6000000000004</v>
      </c>
      <c r="D164" s="22">
        <f t="shared" si="1272"/>
        <v>3722.84</v>
      </c>
      <c r="E164" s="22">
        <f t="shared" ref="E164:Y164" si="1273">E160+E163+E162+E161</f>
        <v>4117.2</v>
      </c>
      <c r="F164" s="22">
        <f t="shared" si="1273"/>
        <v>4633.91</v>
      </c>
      <c r="G164" s="22">
        <f t="shared" si="1273"/>
        <v>5848.1399999999994</v>
      </c>
      <c r="H164" s="22">
        <f t="shared" si="1273"/>
        <v>7957.1900000000005</v>
      </c>
      <c r="I164" s="22">
        <f t="shared" si="1273"/>
        <v>13429.599999999999</v>
      </c>
      <c r="J164" s="22">
        <f t="shared" si="1273"/>
        <v>39451.979999999996</v>
      </c>
      <c r="K164" s="22">
        <f t="shared" si="1273"/>
        <v>41929.199999999997</v>
      </c>
      <c r="L164" s="22">
        <f t="shared" si="1273"/>
        <v>46805.840000000011</v>
      </c>
      <c r="M164" s="22">
        <f t="shared" si="1273"/>
        <v>60306.239999999991</v>
      </c>
      <c r="N164" s="22">
        <f t="shared" si="1273"/>
        <v>73965.279999999999</v>
      </c>
      <c r="O164" s="22">
        <f t="shared" si="1273"/>
        <v>102354.23</v>
      </c>
      <c r="P164" s="22">
        <f t="shared" si="1273"/>
        <v>117119.58</v>
      </c>
      <c r="Q164" s="22">
        <f t="shared" si="1273"/>
        <v>133150.69999999998</v>
      </c>
      <c r="R164" s="22">
        <f t="shared" si="1273"/>
        <v>129642.91999999998</v>
      </c>
      <c r="S164" s="22">
        <f t="shared" si="1273"/>
        <v>161447.35999999999</v>
      </c>
      <c r="T164" s="22">
        <f t="shared" si="1273"/>
        <v>143118.31</v>
      </c>
      <c r="U164" s="22">
        <f t="shared" si="1273"/>
        <v>162729.42999999996</v>
      </c>
      <c r="V164" s="22">
        <f t="shared" si="1273"/>
        <v>159671.54</v>
      </c>
      <c r="W164" s="22">
        <f t="shared" si="1273"/>
        <v>149106.54</v>
      </c>
      <c r="X164" s="22">
        <f t="shared" si="1273"/>
        <v>146354.26</v>
      </c>
      <c r="Y164" s="22">
        <f t="shared" si="1273"/>
        <v>156983</v>
      </c>
      <c r="Z164" s="22">
        <f>Z160+Z163+Z162+Z161</f>
        <v>181503</v>
      </c>
      <c r="AA164" s="22">
        <f>AA160+AA163+AA162+AA161</f>
        <v>207310</v>
      </c>
      <c r="AB164" s="161">
        <f t="shared" ref="AB164:AE164" si="1274">AB160+AB163+AB162+AB161</f>
        <v>198625.69992819999</v>
      </c>
      <c r="AC164" s="161">
        <f t="shared" si="1274"/>
        <v>198163.31142997294</v>
      </c>
      <c r="AD164" s="161">
        <f t="shared" si="1274"/>
        <v>197753.96221706591</v>
      </c>
      <c r="AE164" s="161">
        <f t="shared" si="1274"/>
        <v>197391.56830210006</v>
      </c>
      <c r="AJ164" s="22">
        <f t="shared" ref="AJ164" si="1275">AJ160+AJ163+AJ161+AJ162</f>
        <v>70233.13</v>
      </c>
      <c r="AK164" s="22">
        <f t="shared" ref="AK164" si="1276">AK160+AK163+AK161+AK162</f>
        <v>70233.13</v>
      </c>
      <c r="AL164" s="22">
        <f t="shared" ref="AL164:AM164" si="1277">AL160+AL163+AL161+AL162</f>
        <v>73965.279999999999</v>
      </c>
      <c r="AM164" s="22">
        <f t="shared" si="1277"/>
        <v>73965.279999999999</v>
      </c>
      <c r="AN164" s="22">
        <f t="shared" ref="AN164:AO164" si="1278">AN160+AN163+AN161+AN162</f>
        <v>93475.69</v>
      </c>
      <c r="AO164" s="22">
        <f t="shared" si="1278"/>
        <v>93475.69</v>
      </c>
      <c r="AP164" s="22">
        <f t="shared" ref="AP164:CE164" si="1279">AP160+AP163+AP161+AP162</f>
        <v>102354.23</v>
      </c>
      <c r="AQ164" s="22">
        <f t="shared" si="1279"/>
        <v>102354.23</v>
      </c>
      <c r="AR164" s="22">
        <f t="shared" si="1279"/>
        <v>112769.14</v>
      </c>
      <c r="AS164" s="22">
        <f t="shared" si="1279"/>
        <v>112769.14</v>
      </c>
      <c r="AT164" s="22">
        <f t="shared" si="1279"/>
        <v>117119.58</v>
      </c>
      <c r="AU164" s="22">
        <f t="shared" si="1279"/>
        <v>117119.58</v>
      </c>
      <c r="AV164" s="22">
        <f t="shared" si="1279"/>
        <v>131507.47</v>
      </c>
      <c r="AW164" s="22">
        <f t="shared" si="1279"/>
        <v>131507.47</v>
      </c>
      <c r="AX164" s="22">
        <f t="shared" si="1279"/>
        <v>133150.69999999998</v>
      </c>
      <c r="AY164" s="22">
        <f t="shared" si="1279"/>
        <v>133150.69999999998</v>
      </c>
      <c r="AZ164" s="22">
        <f t="shared" si="1279"/>
        <v>128736.85</v>
      </c>
      <c r="BA164" s="22">
        <f t="shared" si="1279"/>
        <v>128736.85</v>
      </c>
      <c r="BB164" s="22">
        <f t="shared" si="1279"/>
        <v>129642.92000000001</v>
      </c>
      <c r="BC164" s="22">
        <f t="shared" si="1279"/>
        <v>129642.92000000001</v>
      </c>
      <c r="BD164" s="22">
        <f t="shared" si="1279"/>
        <v>146948.78</v>
      </c>
      <c r="BE164" s="22">
        <f t="shared" si="1279"/>
        <v>146948.78</v>
      </c>
      <c r="BF164" s="22">
        <f t="shared" si="1279"/>
        <v>161447.36000000002</v>
      </c>
      <c r="BG164" s="22">
        <f t="shared" si="1279"/>
        <v>161447.36000000002</v>
      </c>
      <c r="BH164" s="22">
        <f t="shared" si="1279"/>
        <v>169848.12999999998</v>
      </c>
      <c r="BI164" s="22">
        <f t="shared" si="1279"/>
        <v>169848.12999999998</v>
      </c>
      <c r="BJ164" s="22">
        <f t="shared" si="1279"/>
        <v>143118.31</v>
      </c>
      <c r="BK164" s="22">
        <f t="shared" si="1279"/>
        <v>143118.31</v>
      </c>
      <c r="BL164" s="22">
        <f t="shared" si="1279"/>
        <v>143675.99</v>
      </c>
      <c r="BM164" s="22">
        <f t="shared" si="1279"/>
        <v>143675.99</v>
      </c>
      <c r="BN164" s="22">
        <f t="shared" si="1279"/>
        <v>156454.09</v>
      </c>
      <c r="BO164" s="22">
        <f t="shared" si="1279"/>
        <v>156454.09</v>
      </c>
      <c r="BP164" s="22">
        <f t="shared" si="1279"/>
        <v>156398.27000000002</v>
      </c>
      <c r="BQ164" s="22">
        <f t="shared" si="1279"/>
        <v>156398.27000000002</v>
      </c>
      <c r="BR164" s="22">
        <f t="shared" si="1279"/>
        <v>153180.87999999998</v>
      </c>
      <c r="BS164" s="22">
        <f t="shared" si="1279"/>
        <v>153180.87999999998</v>
      </c>
      <c r="BT164" s="22">
        <f t="shared" si="1279"/>
        <v>146451.31000000003</v>
      </c>
      <c r="BU164" s="22">
        <f t="shared" si="1279"/>
        <v>146451.31000000003</v>
      </c>
      <c r="BV164" s="22">
        <f t="shared" si="1279"/>
        <v>142420.52000000002</v>
      </c>
      <c r="BW164" s="22">
        <f t="shared" si="1279"/>
        <v>142420.52000000002</v>
      </c>
      <c r="BX164" s="22">
        <f t="shared" si="1279"/>
        <v>128580.72</v>
      </c>
      <c r="BY164" s="22">
        <f t="shared" si="1279"/>
        <v>128580.72</v>
      </c>
      <c r="BZ164" s="22">
        <f t="shared" si="1279"/>
        <v>138553.22</v>
      </c>
      <c r="CA164" s="22">
        <f t="shared" si="1279"/>
        <v>138553.22</v>
      </c>
      <c r="CB164" s="22">
        <f t="shared" si="1279"/>
        <v>141499.10999999999</v>
      </c>
      <c r="CC164" s="22">
        <f t="shared" si="1279"/>
        <v>141499.10999999999</v>
      </c>
      <c r="CD164" s="22">
        <f t="shared" si="1279"/>
        <v>148924</v>
      </c>
      <c r="CE164" s="22">
        <f t="shared" si="1279"/>
        <v>148924</v>
      </c>
      <c r="CF164" s="22">
        <f t="shared" ref="CF164:CG164" si="1280">CF160+CF163+CF161+CF162</f>
        <v>164325</v>
      </c>
      <c r="CG164" s="22">
        <f t="shared" si="1280"/>
        <v>164325</v>
      </c>
      <c r="CH164" s="22">
        <f t="shared" ref="CH164:CJ164" si="1281">CH160+CH163+CH161+CH162</f>
        <v>181503</v>
      </c>
      <c r="CI164" s="22">
        <f t="shared" si="1281"/>
        <v>176183</v>
      </c>
      <c r="CJ164" s="22">
        <f t="shared" si="1281"/>
        <v>178765</v>
      </c>
      <c r="CK164" s="22">
        <f t="shared" ref="CK164:DB164" si="1282">CK160+CK163+CK161+CK162</f>
        <v>173796</v>
      </c>
      <c r="CL164" s="22">
        <f t="shared" si="1282"/>
        <v>199148</v>
      </c>
      <c r="CM164" s="21">
        <f t="shared" si="1282"/>
        <v>199011.4</v>
      </c>
      <c r="CN164" s="21">
        <f t="shared" si="1282"/>
        <v>198878.89799999999</v>
      </c>
      <c r="CO164" s="21">
        <f t="shared" si="1282"/>
        <v>198750.37105999998</v>
      </c>
      <c r="CP164" s="21">
        <f t="shared" si="1282"/>
        <v>198625.69992819999</v>
      </c>
      <c r="CQ164" s="21">
        <f t="shared" si="1282"/>
        <v>198504.76893035398</v>
      </c>
      <c r="CR164" s="21">
        <f t="shared" si="1282"/>
        <v>198387.46586244335</v>
      </c>
      <c r="CS164" s="21">
        <f t="shared" si="1282"/>
        <v>198273.68188657006</v>
      </c>
      <c r="CT164" s="21">
        <f t="shared" si="1282"/>
        <v>198163.31142997294</v>
      </c>
      <c r="CU164" s="21">
        <f t="shared" si="1282"/>
        <v>198056.25208707375</v>
      </c>
      <c r="CV164" s="21">
        <f t="shared" si="1282"/>
        <v>197952.40452446154</v>
      </c>
      <c r="CW164" s="21">
        <f t="shared" si="1282"/>
        <v>197851.67238872772</v>
      </c>
      <c r="CX164" s="21">
        <f t="shared" si="1282"/>
        <v>197753.96221706591</v>
      </c>
      <c r="CY164" s="21">
        <f t="shared" si="1282"/>
        <v>197659.18335055391</v>
      </c>
      <c r="CZ164" s="21">
        <f t="shared" si="1282"/>
        <v>197567.2478500373</v>
      </c>
      <c r="DA164" s="21">
        <f t="shared" si="1282"/>
        <v>197478.07041453617</v>
      </c>
      <c r="DB164" s="21">
        <f t="shared" si="1282"/>
        <v>197391.56830210006</v>
      </c>
      <c r="DE164" s="126"/>
      <c r="DF164" s="22">
        <v>172856.4</v>
      </c>
    </row>
    <row r="165" spans="1:110" s="23" customFormat="1" x14ac:dyDescent="0.2">
      <c r="AB165" s="24"/>
      <c r="AC165" s="24"/>
      <c r="AD165" s="24"/>
      <c r="AE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</row>
    <row r="166" spans="1:110" s="23" customFormat="1" x14ac:dyDescent="0.2">
      <c r="A166" s="23" t="s">
        <v>58</v>
      </c>
      <c r="B166" s="23">
        <f>'Annual Raw'!C71</f>
        <v>1387.18</v>
      </c>
      <c r="C166" s="23">
        <f>'Annual Raw'!D71</f>
        <v>715.22</v>
      </c>
      <c r="D166" s="23">
        <f>'Annual Raw'!E71</f>
        <v>651.79999999999995</v>
      </c>
      <c r="E166" s="23">
        <f>'Annual Raw'!F71</f>
        <v>2353.7600000000002</v>
      </c>
      <c r="F166" s="23">
        <f>'Annual Raw'!G71</f>
        <v>1078.99</v>
      </c>
      <c r="G166" s="23">
        <f>'Annual Raw'!H71</f>
        <v>986.28</v>
      </c>
      <c r="H166" s="23">
        <f>'Annual Raw'!I71</f>
        <v>1037.0899999999999</v>
      </c>
      <c r="I166" s="23">
        <f>'Annual Raw'!J71</f>
        <v>1473.57</v>
      </c>
      <c r="J166" s="23">
        <f>'Annual Raw'!K71</f>
        <v>1176.8800000000001</v>
      </c>
      <c r="K166" s="23">
        <f>'Annual Raw'!L71</f>
        <v>1145.01</v>
      </c>
      <c r="L166" s="23">
        <f>'Annual Raw'!M71</f>
        <v>1336.61</v>
      </c>
      <c r="M166" s="23">
        <f>'Annual Raw'!N71</f>
        <v>1391.54</v>
      </c>
      <c r="N166" s="23">
        <f>'Annual Raw'!O71</f>
        <v>1222.4100000000001</v>
      </c>
      <c r="O166" s="23">
        <f>'Annual Raw'!P71</f>
        <v>1114.3900000000001</v>
      </c>
      <c r="P166" s="23">
        <f>'Annual Raw'!Q71</f>
        <v>1240.5</v>
      </c>
      <c r="Q166" s="23">
        <f>'Annual Raw'!R71</f>
        <v>4533.9799999999996</v>
      </c>
      <c r="R166" s="23">
        <f>'Annual Raw'!S71</f>
        <v>5296.77</v>
      </c>
      <c r="S166" s="23">
        <f>'Annual Raw'!T71</f>
        <v>5651.65</v>
      </c>
      <c r="T166" s="23">
        <f>'Annual Raw'!U71</f>
        <v>6240.89</v>
      </c>
      <c r="U166" s="23">
        <f>'Annual Raw'!V71</f>
        <v>5446.94</v>
      </c>
      <c r="V166" s="23">
        <f>'Annual Raw'!W71</f>
        <v>5569.09</v>
      </c>
      <c r="W166" s="23">
        <f>'Annual Raw'!X71</f>
        <v>6670.31</v>
      </c>
      <c r="X166" s="23">
        <f>'Annual Raw'!Y71</f>
        <v>7540.85</v>
      </c>
      <c r="Y166" s="23">
        <f>'Annual Raw'!Z71</f>
        <v>8718</v>
      </c>
      <c r="Z166" s="23">
        <f>'Annual Raw'!AA71</f>
        <v>8457</v>
      </c>
      <c r="AA166" s="23">
        <f>'Annual Raw'!AB71</f>
        <v>7728</v>
      </c>
      <c r="AB166" s="24">
        <f>+CP166</f>
        <v>7728</v>
      </c>
      <c r="AC166" s="24">
        <f>+CT166</f>
        <v>7728</v>
      </c>
      <c r="AD166" s="24">
        <f>+CX166</f>
        <v>7728</v>
      </c>
      <c r="AE166" s="24">
        <f>+DB166</f>
        <v>7728</v>
      </c>
      <c r="AJ166" s="23">
        <f>+'QTR Raw'!D77</f>
        <v>1319.8</v>
      </c>
      <c r="AK166" s="23">
        <f t="shared" ref="AK166:CE166" si="1283">+AJ166</f>
        <v>1319.8</v>
      </c>
      <c r="AL166" s="23">
        <f>+'QTR Raw'!F77</f>
        <v>1222.4100000000001</v>
      </c>
      <c r="AM166" s="23">
        <f t="shared" si="1283"/>
        <v>1222.4100000000001</v>
      </c>
      <c r="AN166" s="23">
        <f>+'QTR Raw'!H77</f>
        <v>1479.61</v>
      </c>
      <c r="AO166" s="23">
        <f t="shared" si="1283"/>
        <v>1479.61</v>
      </c>
      <c r="AP166" s="23">
        <f>+'QTR Raw'!J77</f>
        <v>1114.3900000000001</v>
      </c>
      <c r="AQ166" s="23">
        <f t="shared" si="1283"/>
        <v>1114.3900000000001</v>
      </c>
      <c r="AR166" s="23">
        <f>+'QTR Raw'!L77</f>
        <v>1090.5999999999999</v>
      </c>
      <c r="AS166" s="23">
        <f t="shared" si="1283"/>
        <v>1090.5999999999999</v>
      </c>
      <c r="AT166" s="23">
        <f>+'QTR Raw'!N77</f>
        <v>1240.5</v>
      </c>
      <c r="AU166" s="23">
        <f t="shared" si="1283"/>
        <v>1240.5</v>
      </c>
      <c r="AV166" s="23">
        <f>+'QTR Raw'!P77</f>
        <v>1244.72</v>
      </c>
      <c r="AW166" s="23">
        <f t="shared" si="1283"/>
        <v>1244.72</v>
      </c>
      <c r="AX166" s="23">
        <f>+'QTR Raw'!R77</f>
        <v>4533.9799999999996</v>
      </c>
      <c r="AY166" s="23">
        <f t="shared" si="1283"/>
        <v>4533.9799999999996</v>
      </c>
      <c r="AZ166" s="23">
        <f>+'QTR Raw'!T77</f>
        <v>4511.6899999999996</v>
      </c>
      <c r="BA166" s="23">
        <f t="shared" si="1283"/>
        <v>4511.6899999999996</v>
      </c>
      <c r="BB166" s="23">
        <f>+'QTR Raw'!V77</f>
        <v>5296.77</v>
      </c>
      <c r="BC166" s="23">
        <f t="shared" si="1283"/>
        <v>5296.77</v>
      </c>
      <c r="BD166" s="23">
        <f>+'QTR Raw'!X77</f>
        <v>6387.11</v>
      </c>
      <c r="BE166" s="23">
        <f t="shared" si="1283"/>
        <v>6387.11</v>
      </c>
      <c r="BF166" s="23">
        <f>+'QTR Raw'!Z77</f>
        <v>5651.65</v>
      </c>
      <c r="BG166" s="23">
        <f t="shared" si="1283"/>
        <v>5651.65</v>
      </c>
      <c r="BH166" s="23">
        <f>+'QTR Raw'!AB77</f>
        <v>5983.8</v>
      </c>
      <c r="BI166" s="23">
        <f t="shared" si="1283"/>
        <v>5983.8</v>
      </c>
      <c r="BJ166" s="23">
        <f>+'QTR Raw'!AD77</f>
        <v>6240.89</v>
      </c>
      <c r="BK166" s="23">
        <f t="shared" si="1283"/>
        <v>6240.89</v>
      </c>
      <c r="BL166" s="23">
        <f>+'QTR Raw'!AF77</f>
        <v>5867.47</v>
      </c>
      <c r="BM166" s="23">
        <f t="shared" si="1283"/>
        <v>5867.47</v>
      </c>
      <c r="BN166" s="23">
        <f>+'QTR Raw'!AH77</f>
        <v>5446.94</v>
      </c>
      <c r="BO166" s="23">
        <f t="shared" si="1283"/>
        <v>5446.94</v>
      </c>
      <c r="BP166" s="23">
        <f>+'QTR Raw'!AJ77</f>
        <v>5395.44</v>
      </c>
      <c r="BQ166" s="23">
        <f t="shared" si="1283"/>
        <v>5395.44</v>
      </c>
      <c r="BR166" s="23">
        <f>+'QTR Raw'!AL77</f>
        <v>5569.09</v>
      </c>
      <c r="BS166" s="23">
        <f t="shared" si="1283"/>
        <v>5569.09</v>
      </c>
      <c r="BT166" s="23">
        <f>+'QTR Raw'!AN77</f>
        <v>5982.36</v>
      </c>
      <c r="BU166" s="23">
        <f t="shared" si="1283"/>
        <v>5982.36</v>
      </c>
      <c r="BV166" s="23">
        <f>+'QTR Raw'!AP77</f>
        <v>6670.31</v>
      </c>
      <c r="BW166" s="23">
        <f t="shared" si="1283"/>
        <v>6670.31</v>
      </c>
      <c r="BX166" s="23">
        <f>+'QTR Raw'!AR77</f>
        <v>6591.42</v>
      </c>
      <c r="BY166" s="23">
        <f t="shared" si="1283"/>
        <v>6591.42</v>
      </c>
      <c r="BZ166" s="23">
        <f>+'QTR Raw'!AT77</f>
        <v>7540.85</v>
      </c>
      <c r="CA166" s="23">
        <f t="shared" si="1283"/>
        <v>7540.85</v>
      </c>
      <c r="CB166" s="23">
        <f>+'QTR Raw'!AV77</f>
        <v>7889.01</v>
      </c>
      <c r="CC166" s="23">
        <f t="shared" si="1283"/>
        <v>7889.01</v>
      </c>
      <c r="CD166" s="23">
        <f>+'QTR Raw'!AX77</f>
        <v>8718</v>
      </c>
      <c r="CE166" s="23">
        <f t="shared" si="1283"/>
        <v>8718</v>
      </c>
      <c r="CF166" s="23">
        <f>+'QTR Raw'!AZ77</f>
        <v>9231</v>
      </c>
      <c r="CG166" s="23">
        <f t="shared" ref="CG166:CI169" si="1284">+CF166</f>
        <v>9231</v>
      </c>
      <c r="CH166" s="23">
        <f t="shared" ref="CH166:CH181" si="1285">Z166</f>
        <v>8457</v>
      </c>
      <c r="CI166" s="23">
        <f t="shared" si="1284"/>
        <v>8457</v>
      </c>
      <c r="CJ166" s="23">
        <f>+'QTR Raw'!BD77</f>
        <v>6915</v>
      </c>
      <c r="CK166" s="23">
        <f t="shared" ref="CK166" si="1286">+CJ166</f>
        <v>6915</v>
      </c>
      <c r="CL166" s="23">
        <f>+'QTR Raw'!BF77</f>
        <v>7728</v>
      </c>
      <c r="CM166" s="24">
        <f t="shared" ref="CM166" si="1287">+CL166</f>
        <v>7728</v>
      </c>
      <c r="CN166" s="24">
        <f t="shared" ref="CN166" si="1288">+CM166</f>
        <v>7728</v>
      </c>
      <c r="CO166" s="24">
        <f t="shared" ref="CO166" si="1289">+CN166</f>
        <v>7728</v>
      </c>
      <c r="CP166" s="24">
        <f t="shared" ref="CP166" si="1290">+CO166</f>
        <v>7728</v>
      </c>
      <c r="CQ166" s="24">
        <f t="shared" ref="CQ166" si="1291">+CP166</f>
        <v>7728</v>
      </c>
      <c r="CR166" s="24">
        <f t="shared" ref="CR166" si="1292">+CQ166</f>
        <v>7728</v>
      </c>
      <c r="CS166" s="24">
        <f t="shared" ref="CS166" si="1293">+CR166</f>
        <v>7728</v>
      </c>
      <c r="CT166" s="24">
        <f t="shared" ref="CT166" si="1294">+CS166</f>
        <v>7728</v>
      </c>
      <c r="CU166" s="24">
        <f t="shared" ref="CU166" si="1295">+CT166</f>
        <v>7728</v>
      </c>
      <c r="CV166" s="24">
        <f t="shared" ref="CV166" si="1296">+CU166</f>
        <v>7728</v>
      </c>
      <c r="CW166" s="24">
        <f t="shared" ref="CW166" si="1297">+CV166</f>
        <v>7728</v>
      </c>
      <c r="CX166" s="24">
        <f t="shared" ref="CX166" si="1298">+CW166</f>
        <v>7728</v>
      </c>
      <c r="CY166" s="24">
        <f t="shared" ref="CY166" si="1299">+CX166</f>
        <v>7728</v>
      </c>
      <c r="CZ166" s="24">
        <f t="shared" ref="CZ166" si="1300">+CY166</f>
        <v>7728</v>
      </c>
      <c r="DA166" s="24">
        <f t="shared" ref="DA166" si="1301">+CZ166</f>
        <v>7728</v>
      </c>
      <c r="DB166" s="24">
        <f t="shared" ref="DB166" si="1302">+DA166</f>
        <v>7728</v>
      </c>
      <c r="DE166" s="123"/>
      <c r="DF166" s="23">
        <v>6915</v>
      </c>
    </row>
    <row r="167" spans="1:110" s="23" customFormat="1" x14ac:dyDescent="0.2"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3" customFormat="1" outlineLevel="1" x14ac:dyDescent="0.2">
      <c r="A168" s="23" t="s">
        <v>59</v>
      </c>
      <c r="B168" s="23">
        <f>'Annual Raw'!C72</f>
        <v>0</v>
      </c>
      <c r="C168" s="23">
        <f>'Annual Raw'!D72</f>
        <v>0</v>
      </c>
      <c r="D168" s="23">
        <f>'Annual Raw'!E72</f>
        <v>0</v>
      </c>
      <c r="E168" s="23">
        <f>'Annual Raw'!F72+'Annual Raw'!F61</f>
        <v>0</v>
      </c>
      <c r="F168" s="23">
        <f>'Annual Raw'!G72+'Annual Raw'!G61</f>
        <v>0</v>
      </c>
      <c r="G168" s="23">
        <f>'Annual Raw'!H72+'Annual Raw'!H61</f>
        <v>0</v>
      </c>
      <c r="H168" s="23">
        <f>'Annual Raw'!I72+'Annual Raw'!I61</f>
        <v>0</v>
      </c>
      <c r="I168" s="23">
        <f>'Annual Raw'!J72+'Annual Raw'!J61</f>
        <v>0</v>
      </c>
      <c r="J168" s="23">
        <f>'Annual Raw'!K72+'Annual Raw'!K61</f>
        <v>0</v>
      </c>
      <c r="K168" s="23">
        <f>'Annual Raw'!L72+'Annual Raw'!L61</f>
        <v>0</v>
      </c>
      <c r="L168" s="23">
        <f>'Annual Raw'!M72+'Annual Raw'!M61</f>
        <v>3026.95</v>
      </c>
      <c r="M168" s="23">
        <f>'Annual Raw'!N72+'Annual Raw'!N61</f>
        <v>3062.54</v>
      </c>
      <c r="N168" s="23">
        <f>'Annual Raw'!O72+'Annual Raw'!O61</f>
        <v>3438.76</v>
      </c>
      <c r="O168" s="23">
        <f>'Annual Raw'!P72+'Annual Raw'!P61</f>
        <v>2679.23</v>
      </c>
      <c r="P168" s="23">
        <f>'Annual Raw'!Q72+'Annual Raw'!Q61</f>
        <v>1397.01</v>
      </c>
      <c r="Q168" s="23">
        <f>'Annual Raw'!R72+'Annual Raw'!R61</f>
        <v>3249.06</v>
      </c>
      <c r="R168" s="23">
        <f>'Annual Raw'!S72+'Annual Raw'!S61</f>
        <v>3415.38</v>
      </c>
      <c r="S168" s="23">
        <f>'Annual Raw'!T72+'Annual Raw'!T61</f>
        <v>2730.65</v>
      </c>
      <c r="T168" s="23">
        <f>'Annual Raw'!U72+'Annual Raw'!U61</f>
        <v>2908.28</v>
      </c>
      <c r="U168" s="23">
        <f>'Annual Raw'!V72+'Annual Raw'!V61</f>
        <v>4017.16</v>
      </c>
      <c r="V168" s="23">
        <f>'Annual Raw'!W72+'Annual Raw'!W61</f>
        <v>3888.53</v>
      </c>
      <c r="W168" s="23">
        <f>'Annual Raw'!X72+'Annual Raw'!X61</f>
        <v>3703.7</v>
      </c>
      <c r="X168" s="23">
        <f>'Annual Raw'!Y72+'Annual Raw'!Y61</f>
        <v>4915.62</v>
      </c>
      <c r="Y168" s="23">
        <f>'Annual Raw'!Z72+'Annual Raw'!Z61</f>
        <v>6329</v>
      </c>
      <c r="Z168" s="23">
        <f>'Annual Raw'!AA72+'Annual Raw'!AA61</f>
        <v>7152</v>
      </c>
      <c r="AA168" s="23">
        <f>'Annual Raw'!AB72+'Annual Raw'!AB61</f>
        <v>5521</v>
      </c>
      <c r="AB168" s="24">
        <f t="shared" ref="AB168:AB173" si="1303">+CP168</f>
        <v>0</v>
      </c>
      <c r="AC168" s="24">
        <f t="shared" ref="AC168:AC173" si="1304">+CT168</f>
        <v>0</v>
      </c>
      <c r="AD168" s="24">
        <f t="shared" ref="AD168:AD173" si="1305">+CX168</f>
        <v>0</v>
      </c>
      <c r="AE168" s="24">
        <f t="shared" ref="AE168:AE173" si="1306">+DB168</f>
        <v>0</v>
      </c>
      <c r="AJ168" s="23">
        <f>+'QTR Raw'!D78</f>
        <v>13723.51</v>
      </c>
      <c r="AK168" s="23">
        <f t="shared" ref="AK168:CE173" si="1307">+AJ168</f>
        <v>13723.51</v>
      </c>
      <c r="AL168" s="23">
        <f>+'QTR Raw'!F78</f>
        <v>15584.12</v>
      </c>
      <c r="AM168" s="23">
        <f t="shared" si="1307"/>
        <v>15584.12</v>
      </c>
      <c r="AN168" s="23">
        <f>+'QTR Raw'!H78</f>
        <v>16019.01</v>
      </c>
      <c r="AO168" s="23">
        <f t="shared" si="1307"/>
        <v>16019.01</v>
      </c>
      <c r="AP168" s="23">
        <f>+'QTR Raw'!J78</f>
        <v>13268.84</v>
      </c>
      <c r="AQ168" s="23">
        <f t="shared" si="1307"/>
        <v>13268.84</v>
      </c>
      <c r="AR168" s="23">
        <f>+'QTR Raw'!L78</f>
        <v>14386.67</v>
      </c>
      <c r="AS168" s="23">
        <f t="shared" si="1307"/>
        <v>14386.67</v>
      </c>
      <c r="AT168" s="23">
        <f>+'QTR Raw'!N78</f>
        <v>14948.31</v>
      </c>
      <c r="AU168" s="23">
        <f t="shared" si="1307"/>
        <v>14948.31</v>
      </c>
      <c r="AV168" s="23">
        <f>+'QTR Raw'!P78</f>
        <v>13095.64</v>
      </c>
      <c r="AW168" s="23">
        <f t="shared" si="1307"/>
        <v>13095.64</v>
      </c>
      <c r="AX168" s="23">
        <f>+'QTR Raw'!R78</f>
        <v>503.88</v>
      </c>
      <c r="AY168" s="23">
        <f t="shared" si="1307"/>
        <v>503.88</v>
      </c>
      <c r="AZ168" s="23">
        <f>+'QTR Raw'!T78</f>
        <v>650.82000000000005</v>
      </c>
      <c r="BA168" s="23">
        <f t="shared" si="1307"/>
        <v>650.82000000000005</v>
      </c>
      <c r="BB168" s="23">
        <f>+'QTR Raw'!V78</f>
        <v>753.66</v>
      </c>
      <c r="BC168" s="23">
        <f t="shared" si="1307"/>
        <v>753.66</v>
      </c>
      <c r="BD168" s="23">
        <f>+'QTR Raw'!X78</f>
        <v>12537.37</v>
      </c>
      <c r="BE168" s="23">
        <f t="shared" si="1307"/>
        <v>12537.37</v>
      </c>
      <c r="BF168" s="23">
        <f>+'QTR Raw'!Z78</f>
        <v>495.41</v>
      </c>
      <c r="BG168" s="23">
        <f t="shared" si="1307"/>
        <v>495.41</v>
      </c>
      <c r="BH168" s="23">
        <f>+'QTR Raw'!AB78</f>
        <v>463.13</v>
      </c>
      <c r="BI168" s="23">
        <f t="shared" si="1307"/>
        <v>463.13</v>
      </c>
      <c r="BJ168" s="23">
        <f>+'QTR Raw'!AD78</f>
        <v>407.42</v>
      </c>
      <c r="BK168" s="23">
        <f t="shared" si="1307"/>
        <v>407.42</v>
      </c>
      <c r="BL168" s="23">
        <f>+'QTR Raw'!AF78</f>
        <v>410.16</v>
      </c>
      <c r="BM168" s="23">
        <f t="shared" si="1307"/>
        <v>410.16</v>
      </c>
      <c r="BN168" s="23">
        <f>+'QTR Raw'!AH78</f>
        <v>782.78</v>
      </c>
      <c r="BO168" s="23">
        <f t="shared" si="1307"/>
        <v>782.78</v>
      </c>
      <c r="BP168" s="23">
        <f>+'QTR Raw'!AJ78</f>
        <v>1044.98</v>
      </c>
      <c r="BQ168" s="23">
        <f t="shared" si="1307"/>
        <v>1044.98</v>
      </c>
      <c r="BR168" s="23">
        <f>+'QTR Raw'!AL78</f>
        <v>1034.8900000000001</v>
      </c>
      <c r="BS168" s="23">
        <f t="shared" si="1307"/>
        <v>1034.8900000000001</v>
      </c>
      <c r="BT168" s="23">
        <f>+'QTR Raw'!AN78</f>
        <v>827.37</v>
      </c>
      <c r="BU168" s="23">
        <f t="shared" si="1307"/>
        <v>827.37</v>
      </c>
      <c r="BV168" s="23">
        <f>+'QTR Raw'!AP78</f>
        <v>843.35</v>
      </c>
      <c r="BW168" s="23">
        <f t="shared" si="1307"/>
        <v>843.35</v>
      </c>
      <c r="BX168" s="23">
        <f>+'QTR Raw'!AR78</f>
        <v>803.46</v>
      </c>
      <c r="BY168" s="23">
        <f t="shared" si="1307"/>
        <v>803.46</v>
      </c>
      <c r="BZ168" s="23">
        <f>+'QTR Raw'!AT78</f>
        <v>745.31</v>
      </c>
      <c r="CA168" s="23">
        <f t="shared" si="1307"/>
        <v>745.31</v>
      </c>
      <c r="CB168" s="23">
        <f>+'QTR Raw'!AV78</f>
        <v>778.96</v>
      </c>
      <c r="CC168" s="23">
        <f t="shared" si="1307"/>
        <v>778.96</v>
      </c>
      <c r="CD168" s="23">
        <f>+'QTR Raw'!AX78</f>
        <v>442</v>
      </c>
      <c r="CE168" s="23">
        <f t="shared" si="1307"/>
        <v>442</v>
      </c>
      <c r="CF168" s="23">
        <f>+'QTR Raw'!AZ78</f>
        <v>490</v>
      </c>
      <c r="CG168" s="23">
        <f t="shared" si="1284"/>
        <v>490</v>
      </c>
      <c r="CH168" s="23">
        <f t="shared" si="1285"/>
        <v>7152</v>
      </c>
      <c r="CJ168" s="23">
        <f>+'QTR Raw'!BD78</f>
        <v>17</v>
      </c>
      <c r="CL168" s="23">
        <f>+'QTR Raw'!BF78</f>
        <v>19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19</v>
      </c>
    </row>
    <row r="169" spans="1:110" s="23" customFormat="1" outlineLevel="1" x14ac:dyDescent="0.2">
      <c r="A169" s="23" t="s">
        <v>60</v>
      </c>
      <c r="B169" s="23">
        <f>'Annual Raw'!C73+'Annual Raw'!C81</f>
        <v>0</v>
      </c>
      <c r="C169" s="23">
        <f>'Annual Raw'!D73+'Annual Raw'!D81</f>
        <v>0</v>
      </c>
      <c r="D169" s="23">
        <f>'Annual Raw'!E73+'Annual Raw'!E81</f>
        <v>0</v>
      </c>
      <c r="E169" s="23">
        <f>'Annual Raw'!F73+'Annual Raw'!F81</f>
        <v>0</v>
      </c>
      <c r="F169" s="23">
        <f>'Annual Raw'!G73+'Annual Raw'!G81</f>
        <v>0</v>
      </c>
      <c r="G169" s="23">
        <f>'Annual Raw'!H73+'Annual Raw'!H81</f>
        <v>0</v>
      </c>
      <c r="H169" s="23">
        <f>'Annual Raw'!I73+'Annual Raw'!I81</f>
        <v>0</v>
      </c>
      <c r="I169" s="23">
        <f>'Annual Raw'!J73+'Annual Raw'!J81</f>
        <v>0</v>
      </c>
      <c r="J169" s="23">
        <f>'Annual Raw'!K73+'Annual Raw'!K81</f>
        <v>0</v>
      </c>
      <c r="K169" s="23">
        <f>'Annual Raw'!L73+'Annual Raw'!L81</f>
        <v>0</v>
      </c>
      <c r="L169" s="23">
        <f>'Annual Raw'!M73+'Annual Raw'!M81</f>
        <v>7123.62</v>
      </c>
      <c r="M169" s="23">
        <f>'Annual Raw'!N73+'Annual Raw'!N81</f>
        <v>11170.09</v>
      </c>
      <c r="N169" s="23">
        <f>'Annual Raw'!O73+'Annual Raw'!O81</f>
        <v>13169.31</v>
      </c>
      <c r="O169" s="23">
        <f>'Annual Raw'!P73+'Annual Raw'!P81</f>
        <v>15658.06</v>
      </c>
      <c r="P169" s="23">
        <f>'Annual Raw'!Q73+'Annual Raw'!Q81</f>
        <v>14409.3</v>
      </c>
      <c r="Q169" s="23">
        <f>'Annual Raw'!R73+'Annual Raw'!R81</f>
        <v>12326.71</v>
      </c>
      <c r="R169" s="23">
        <f>'Annual Raw'!S73+'Annual Raw'!S81</f>
        <v>14822.2</v>
      </c>
      <c r="S169" s="23">
        <f>'Annual Raw'!T73+'Annual Raw'!T81</f>
        <v>23974.5</v>
      </c>
      <c r="T169" s="23">
        <f>'Annual Raw'!U73+'Annual Raw'!U81</f>
        <v>26507.02</v>
      </c>
      <c r="U169" s="23">
        <f>'Annual Raw'!V73+'Annual Raw'!V81</f>
        <v>25077.010000000002</v>
      </c>
      <c r="V169" s="23">
        <f>'Annual Raw'!W73+'Annual Raw'!W81</f>
        <v>22809.45</v>
      </c>
      <c r="W169" s="23">
        <f>'Annual Raw'!X73+'Annual Raw'!X81</f>
        <v>20814.84</v>
      </c>
      <c r="X169" s="23">
        <f>'Annual Raw'!Y73+'Annual Raw'!Y81</f>
        <v>21385.289999999997</v>
      </c>
      <c r="Y169" s="23">
        <f>'Annual Raw'!Z73+'Annual Raw'!Z81</f>
        <v>17817</v>
      </c>
      <c r="Z169" s="23">
        <f>'Annual Raw'!AA73+'Annual Raw'!AA81</f>
        <v>14543</v>
      </c>
      <c r="AA169" s="23">
        <f>'Annual Raw'!AB73+'Annual Raw'!AB81</f>
        <v>8530</v>
      </c>
      <c r="AB169" s="24">
        <f t="shared" si="1303"/>
        <v>0</v>
      </c>
      <c r="AC169" s="24">
        <f t="shared" si="1304"/>
        <v>0</v>
      </c>
      <c r="AD169" s="24">
        <f t="shared" si="1305"/>
        <v>0</v>
      </c>
      <c r="AE169" s="24">
        <f t="shared" si="1306"/>
        <v>0</v>
      </c>
      <c r="AJ169" s="23">
        <f>+'QTR Raw'!D79+'QTR Raw'!D76</f>
        <v>2004.59</v>
      </c>
      <c r="AK169" s="23">
        <f t="shared" si="1307"/>
        <v>2004.59</v>
      </c>
      <c r="AL169" s="23">
        <f>+'QTR Raw'!F79+'QTR Raw'!F76</f>
        <v>1023.95</v>
      </c>
      <c r="AM169" s="23">
        <f t="shared" si="1307"/>
        <v>1023.95</v>
      </c>
      <c r="AN169" s="23">
        <f>+'QTR Raw'!H79+'QTR Raw'!H76</f>
        <v>4015.74</v>
      </c>
      <c r="AO169" s="23">
        <f t="shared" si="1307"/>
        <v>4015.74</v>
      </c>
      <c r="AP169" s="23">
        <f>+'QTR Raw'!J79+'QTR Raw'!J76</f>
        <v>5068.45</v>
      </c>
      <c r="AQ169" s="23">
        <f t="shared" si="1307"/>
        <v>5068.45</v>
      </c>
      <c r="AR169" s="23">
        <f>+'QTR Raw'!L79+'QTR Raw'!L76</f>
        <v>3080.67</v>
      </c>
      <c r="AS169" s="23">
        <f t="shared" si="1307"/>
        <v>3080.67</v>
      </c>
      <c r="AT169" s="23">
        <f>+'QTR Raw'!N79+'QTR Raw'!N76</f>
        <v>858</v>
      </c>
      <c r="AU169" s="23">
        <f t="shared" si="1307"/>
        <v>858</v>
      </c>
      <c r="AV169" s="23">
        <f>+'QTR Raw'!P79+'QTR Raw'!P76</f>
        <v>1811.53</v>
      </c>
      <c r="AW169" s="23">
        <f t="shared" si="1307"/>
        <v>1811.53</v>
      </c>
      <c r="AX169" s="23">
        <f>+'QTR Raw'!R79+'QTR Raw'!R76</f>
        <v>15071.89</v>
      </c>
      <c r="AY169" s="23">
        <f t="shared" si="1307"/>
        <v>15071.89</v>
      </c>
      <c r="AZ169" s="23">
        <f>+'QTR Raw'!T79+'QTR Raw'!T76</f>
        <v>17622.64</v>
      </c>
      <c r="BA169" s="23">
        <f t="shared" si="1307"/>
        <v>17622.64</v>
      </c>
      <c r="BB169" s="23">
        <f>+'QTR Raw'!V79+'QTR Raw'!V76</f>
        <v>17483.919999999998</v>
      </c>
      <c r="BC169" s="23">
        <f t="shared" si="1307"/>
        <v>17483.919999999998</v>
      </c>
      <c r="BD169" s="23">
        <f>+'QTR Raw'!X79+'QTR Raw'!X76</f>
        <v>7737.52</v>
      </c>
      <c r="BE169" s="23">
        <f t="shared" si="1307"/>
        <v>7737.52</v>
      </c>
      <c r="BF169" s="23">
        <f>+'QTR Raw'!Z79+'QTR Raw'!Z76</f>
        <v>23624.55</v>
      </c>
      <c r="BG169" s="23">
        <f t="shared" si="1307"/>
        <v>23624.55</v>
      </c>
      <c r="BH169" s="23">
        <f>+'QTR Raw'!AB79+'QTR Raw'!AB76</f>
        <v>27168.14</v>
      </c>
      <c r="BI169" s="23">
        <f t="shared" si="1307"/>
        <v>27168.14</v>
      </c>
      <c r="BJ169" s="23">
        <f>+'QTR Raw'!AD79+'QTR Raw'!AD76</f>
        <v>28845.64</v>
      </c>
      <c r="BK169" s="23">
        <f t="shared" si="1307"/>
        <v>28845.64</v>
      </c>
      <c r="BL169" s="23">
        <f>+'QTR Raw'!AF79+'QTR Raw'!AF76</f>
        <v>34856.86</v>
      </c>
      <c r="BM169" s="23">
        <f t="shared" si="1307"/>
        <v>34856.86</v>
      </c>
      <c r="BN169" s="23">
        <f>+'QTR Raw'!AH79+'QTR Raw'!AH76</f>
        <v>34392.300000000003</v>
      </c>
      <c r="BO169" s="23">
        <f t="shared" si="1307"/>
        <v>34392.300000000003</v>
      </c>
      <c r="BP169" s="23">
        <f>+'QTR Raw'!AJ79+'QTR Raw'!AJ76</f>
        <v>34613.800000000003</v>
      </c>
      <c r="BQ169" s="23">
        <f t="shared" si="1307"/>
        <v>34613.800000000003</v>
      </c>
      <c r="BR169" s="23">
        <f>+'QTR Raw'!AL79+'QTR Raw'!AL76</f>
        <v>31932.95</v>
      </c>
      <c r="BS169" s="23">
        <f t="shared" si="1307"/>
        <v>31932.95</v>
      </c>
      <c r="BT169" s="23">
        <f>+'QTR Raw'!AN79+'QTR Raw'!AN76</f>
        <v>29586.49</v>
      </c>
      <c r="BU169" s="23">
        <f t="shared" si="1307"/>
        <v>29586.49</v>
      </c>
      <c r="BV169" s="23">
        <f>+'QTR Raw'!AP79+'QTR Raw'!AP76</f>
        <v>29837.360000000001</v>
      </c>
      <c r="BW169" s="23">
        <f t="shared" si="1307"/>
        <v>29837.360000000001</v>
      </c>
      <c r="BX169" s="23">
        <f>+'QTR Raw'!AR79+'QTR Raw'!AR76</f>
        <v>37804.410000000003</v>
      </c>
      <c r="BY169" s="23">
        <f t="shared" si="1307"/>
        <v>37804.410000000003</v>
      </c>
      <c r="BZ169" s="23">
        <f>+'QTR Raw'!AT79+'QTR Raw'!AT76</f>
        <v>33356.639999999999</v>
      </c>
      <c r="CA169" s="23">
        <f t="shared" si="1307"/>
        <v>33356.639999999999</v>
      </c>
      <c r="CB169" s="23">
        <f>+'QTR Raw'!AV79+'QTR Raw'!AV76</f>
        <v>30522.03</v>
      </c>
      <c r="CC169" s="23">
        <f t="shared" si="1307"/>
        <v>30522.03</v>
      </c>
      <c r="CD169" s="23">
        <f>+'QTR Raw'!AX79+'QTR Raw'!AX76</f>
        <v>31763</v>
      </c>
      <c r="CE169" s="23">
        <f t="shared" si="1307"/>
        <v>31763</v>
      </c>
      <c r="CF169" s="23">
        <f>+'QTR Raw'!AZ79+'QTR Raw'!AZ76</f>
        <v>42377</v>
      </c>
      <c r="CG169" s="23">
        <f t="shared" si="1284"/>
        <v>42377</v>
      </c>
      <c r="CH169" s="23">
        <f t="shared" si="1285"/>
        <v>14543</v>
      </c>
      <c r="CJ169" s="23">
        <f>+'QTR Raw'!BD79+'QTR Raw'!BD76</f>
        <v>28033</v>
      </c>
      <c r="CL169" s="23">
        <f>+'QTR Raw'!BF79+'QTR Raw'!BF76</f>
        <v>22194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22194</v>
      </c>
    </row>
    <row r="170" spans="1:110" s="23" customFormat="1" outlineLevel="1" x14ac:dyDescent="0.2">
      <c r="A170" s="23" t="s">
        <v>61</v>
      </c>
      <c r="B170" s="23">
        <f>'Annual Raw'!C76</f>
        <v>1105.0999999999999</v>
      </c>
      <c r="C170" s="23">
        <f>'Annual Raw'!D76</f>
        <v>1175.98</v>
      </c>
      <c r="D170" s="23">
        <f>'Annual Raw'!E76</f>
        <v>1325.12</v>
      </c>
      <c r="E170" s="23">
        <f>'Annual Raw'!F76</f>
        <v>1463.08</v>
      </c>
      <c r="F170" s="23">
        <f>'Annual Raw'!G76</f>
        <v>2073.63</v>
      </c>
      <c r="G170" s="23">
        <f>'Annual Raw'!H76</f>
        <v>2481.04</v>
      </c>
      <c r="H170" s="23">
        <f>'Annual Raw'!I76</f>
        <v>3166.9</v>
      </c>
      <c r="I170" s="23">
        <f>'Annual Raw'!J76</f>
        <v>3294.64</v>
      </c>
      <c r="J170" s="23">
        <f>'Annual Raw'!K76</f>
        <v>10950.6</v>
      </c>
      <c r="K170" s="23">
        <f>'Annual Raw'!L76</f>
        <v>11312.03</v>
      </c>
      <c r="L170" s="23">
        <f>'Annual Raw'!M76</f>
        <v>14070.51</v>
      </c>
      <c r="M170" s="23">
        <f>'Annual Raw'!N76</f>
        <v>18216.02</v>
      </c>
      <c r="N170" s="23">
        <f>'Annual Raw'!O76</f>
        <v>21036.82</v>
      </c>
      <c r="O170" s="23">
        <f>'Annual Raw'!P76</f>
        <v>27270.89</v>
      </c>
      <c r="P170" s="23">
        <f>'Annual Raw'!Q76</f>
        <v>29272.34</v>
      </c>
      <c r="Q170" s="23">
        <f>'Annual Raw'!R76</f>
        <v>32655.73</v>
      </c>
      <c r="R170" s="23">
        <f>'Annual Raw'!S76</f>
        <v>35085.31</v>
      </c>
      <c r="S170" s="23">
        <f>'Annual Raw'!T76</f>
        <v>42137.63</v>
      </c>
      <c r="T170" s="23">
        <f>'Annual Raw'!U76</f>
        <v>39013.730000000003</v>
      </c>
      <c r="U170" s="23">
        <f>'Annual Raw'!V76</f>
        <v>37456.879999999997</v>
      </c>
      <c r="V170" s="23">
        <f>'Annual Raw'!W76</f>
        <v>36088.589999999997</v>
      </c>
      <c r="W170" s="23">
        <f>'Annual Raw'!X76</f>
        <v>35240.339999999997</v>
      </c>
      <c r="X170" s="23">
        <f>'Annual Raw'!Y76</f>
        <v>40755.39</v>
      </c>
      <c r="Y170" s="23">
        <f>'Annual Raw'!Z76</f>
        <v>47788</v>
      </c>
      <c r="Z170" s="23">
        <f>'Annual Raw'!AA76</f>
        <v>47269</v>
      </c>
      <c r="AA170" s="23">
        <f>'Annual Raw'!AB76</f>
        <v>50126</v>
      </c>
      <c r="AB170" s="24">
        <f t="shared" si="1303"/>
        <v>58866.372490774724</v>
      </c>
      <c r="AC170" s="24">
        <f t="shared" si="1304"/>
        <v>62439.225649547443</v>
      </c>
      <c r="AD170" s="24">
        <f t="shared" si="1305"/>
        <v>66746.91697036117</v>
      </c>
      <c r="AE170" s="24">
        <f t="shared" si="1306"/>
        <v>80429.977166862722</v>
      </c>
      <c r="AJ170" s="23">
        <f>+'QTR Raw'!D81</f>
        <v>21805.75</v>
      </c>
      <c r="AK170" s="23">
        <f>+AK205*AK36/90</f>
        <v>22489.091055303259</v>
      </c>
      <c r="AL170" s="23">
        <f>+'QTR Raw'!F81</f>
        <v>21036.82</v>
      </c>
      <c r="AM170" s="23">
        <f>+AM205*AM36/90</f>
        <v>17188.471655628167</v>
      </c>
      <c r="AN170" s="23">
        <f>+'QTR Raw'!H81</f>
        <v>27586.69</v>
      </c>
      <c r="AO170" s="23">
        <f>+AO205*AO36/90</f>
        <v>30461.054494109769</v>
      </c>
      <c r="AP170" s="23">
        <f>+'QTR Raw'!J81</f>
        <v>27270.89</v>
      </c>
      <c r="AQ170" s="23">
        <f>+AQ205*AQ36/90</f>
        <v>26638.842340067655</v>
      </c>
      <c r="AR170" s="23">
        <f>+'QTR Raw'!L81</f>
        <v>29306.94</v>
      </c>
      <c r="AS170" s="23">
        <f>+AS205*AS36/90</f>
        <v>33536.861598590789</v>
      </c>
      <c r="AT170" s="23">
        <f>+'QTR Raw'!N81</f>
        <v>29272.34</v>
      </c>
      <c r="AU170" s="23">
        <f>+AU205*AU36/90</f>
        <v>25621.175676817409</v>
      </c>
      <c r="AV170" s="23">
        <f>+'QTR Raw'!P81</f>
        <v>36172.589999999997</v>
      </c>
      <c r="AW170" s="23">
        <f>+AW205*AW36/90</f>
        <v>40759.988258261852</v>
      </c>
      <c r="AX170" s="23">
        <f>+'QTR Raw'!R81</f>
        <v>32655.73</v>
      </c>
      <c r="AY170" s="23">
        <f>+AY205*AY36/90</f>
        <v>25680.164286304131</v>
      </c>
      <c r="AZ170" s="23">
        <f>+'QTR Raw'!T81</f>
        <v>37126.58</v>
      </c>
      <c r="BA170" s="23">
        <f>+BA205*BA36/90</f>
        <v>35904.203411645751</v>
      </c>
      <c r="BB170" s="23">
        <f>+'QTR Raw'!V81</f>
        <v>35085.31</v>
      </c>
      <c r="BC170" s="23">
        <f>+BC205*BC36/90</f>
        <v>26061.541181197521</v>
      </c>
      <c r="BD170" s="23">
        <f>+'QTR Raw'!X81</f>
        <v>40583.75</v>
      </c>
      <c r="BE170" s="23">
        <f>+BE205*BE36/90</f>
        <v>42633.459876926376</v>
      </c>
      <c r="BF170" s="23">
        <f>+'QTR Raw'!Z81</f>
        <v>42137.63</v>
      </c>
      <c r="BG170" s="23">
        <f>+BG205*BG36/90</f>
        <v>30781.856128427804</v>
      </c>
      <c r="BH170" s="23">
        <f>+'QTR Raw'!AB81</f>
        <v>51125.47</v>
      </c>
      <c r="BI170" s="23">
        <f>+BI205*BI36/90</f>
        <v>54630.516560626784</v>
      </c>
      <c r="BJ170" s="23">
        <f>+'QTR Raw'!AD81</f>
        <v>39013.730000000003</v>
      </c>
      <c r="BK170" s="23">
        <f>+BK205*BK36/90</f>
        <v>27686.027366836792</v>
      </c>
      <c r="BL170" s="23">
        <f>+'QTR Raw'!AF81</f>
        <v>39247.71</v>
      </c>
      <c r="BM170" s="23">
        <f>+BM205*BM36/90</f>
        <v>43111.367844525499</v>
      </c>
      <c r="BN170" s="23">
        <f>+'QTR Raw'!AH81</f>
        <v>37456.879999999997</v>
      </c>
      <c r="BO170" s="23">
        <f>+BO205*BO36/90</f>
        <v>19198.184207885173</v>
      </c>
      <c r="BP170" s="23">
        <f>+'QTR Raw'!AJ81</f>
        <v>33417.300000000003</v>
      </c>
      <c r="BQ170" s="23">
        <f>+BQ205*BQ36/90</f>
        <v>47617.548702110958</v>
      </c>
      <c r="BR170" s="23">
        <f>+'QTR Raw'!AL81</f>
        <v>36088.589999999997</v>
      </c>
      <c r="BS170" s="23">
        <f>+BS205*BS36/90</f>
        <v>27034.125690673027</v>
      </c>
      <c r="BT170" s="23">
        <f>+'QTR Raw'!AN81</f>
        <v>32142.91</v>
      </c>
      <c r="BU170" s="23">
        <f>+BU205*BU36/90</f>
        <v>37989.413451312692</v>
      </c>
      <c r="BV170" s="23">
        <f>+'QTR Raw'!AP81</f>
        <v>35240.339999999997</v>
      </c>
      <c r="BW170" s="23">
        <f>+BW205*BW36/90</f>
        <v>31973.165511407195</v>
      </c>
      <c r="BX170" s="23">
        <f>+'QTR Raw'!AR81</f>
        <v>37906.44</v>
      </c>
      <c r="BY170" s="23">
        <f>+BY205*BY36/90</f>
        <v>42133.271007892479</v>
      </c>
      <c r="BZ170" s="23">
        <f>+'QTR Raw'!AT81</f>
        <v>40755.39</v>
      </c>
      <c r="CA170" s="23">
        <f>+CA205*CA36/90</f>
        <v>39201.714194577959</v>
      </c>
      <c r="CB170" s="23">
        <f>+'QTR Raw'!AV81</f>
        <v>45987</v>
      </c>
      <c r="CC170" s="23">
        <f>+CC205*CC36/90</f>
        <v>48407.322375367403</v>
      </c>
      <c r="CD170" s="23">
        <f>+'QTR Raw'!AX81</f>
        <v>47788</v>
      </c>
      <c r="CE170" s="23">
        <f>+CE205*CE36/90</f>
        <v>43108.884628632397</v>
      </c>
      <c r="CF170" s="23">
        <f>+'QTR Raw'!AZ81</f>
        <v>54682</v>
      </c>
      <c r="CG170" s="23">
        <f>+CG205*CG36/90</f>
        <v>61793.091589365969</v>
      </c>
      <c r="CH170" s="23">
        <f t="shared" si="1285"/>
        <v>47269</v>
      </c>
      <c r="CI170" s="23">
        <f>+CI205*CI36/90</f>
        <v>50406.588765666776</v>
      </c>
      <c r="CJ170" s="23">
        <f>+'QTR Raw'!BD81</f>
        <v>40230</v>
      </c>
      <c r="CK170" s="23">
        <f t="shared" ref="CK170:DB170" si="1308">+CK205*CK36/90</f>
        <v>38949.406073338949</v>
      </c>
      <c r="CL170" s="23">
        <f>+'QTR Raw'!BF81</f>
        <v>50126</v>
      </c>
      <c r="CM170" s="24">
        <f t="shared" si="1308"/>
        <v>42208.032547825016</v>
      </c>
      <c r="CN170" s="24">
        <f t="shared" si="1308"/>
        <v>43031.082379592532</v>
      </c>
      <c r="CO170" s="24">
        <f t="shared" si="1308"/>
        <v>49785.996738164438</v>
      </c>
      <c r="CP170" s="24">
        <f t="shared" si="1308"/>
        <v>58866.372490774724</v>
      </c>
      <c r="CQ170" s="24">
        <f t="shared" si="1308"/>
        <v>44984.536901142303</v>
      </c>
      <c r="CR170" s="24">
        <f t="shared" si="1308"/>
        <v>49763.159036439545</v>
      </c>
      <c r="CS170" s="24">
        <f t="shared" si="1308"/>
        <v>56445.690915389336</v>
      </c>
      <c r="CT170" s="24">
        <f t="shared" si="1308"/>
        <v>62439.225649547443</v>
      </c>
      <c r="CU170" s="24">
        <f t="shared" si="1308"/>
        <v>49016.088595892332</v>
      </c>
      <c r="CV170" s="24">
        <f t="shared" si="1308"/>
        <v>54629.65759623496</v>
      </c>
      <c r="CW170" s="24">
        <f t="shared" si="1308"/>
        <v>61104.187315653959</v>
      </c>
      <c r="CX170" s="24">
        <f t="shared" si="1308"/>
        <v>66746.91697036117</v>
      </c>
      <c r="CY170" s="24">
        <f t="shared" si="1308"/>
        <v>56361.48736677866</v>
      </c>
      <c r="CZ170" s="24">
        <f t="shared" si="1308"/>
        <v>63581.315860173941</v>
      </c>
      <c r="DA170" s="24">
        <f t="shared" si="1308"/>
        <v>72077.355658468383</v>
      </c>
      <c r="DB170" s="24">
        <f t="shared" si="1308"/>
        <v>80429.977166862722</v>
      </c>
      <c r="DE170" s="123"/>
      <c r="DF170" s="23">
        <v>57239.65657200422</v>
      </c>
    </row>
    <row r="171" spans="1:110" s="23" customFormat="1" outlineLevel="1" x14ac:dyDescent="0.2">
      <c r="A171" s="23" t="s">
        <v>62</v>
      </c>
      <c r="B171" s="23">
        <f>'Annual Raw'!C77</f>
        <v>754.46</v>
      </c>
      <c r="C171" s="23">
        <f>'Annual Raw'!D77</f>
        <v>886.67</v>
      </c>
      <c r="D171" s="23">
        <f>'Annual Raw'!E77</f>
        <v>1050.2</v>
      </c>
      <c r="E171" s="23">
        <f>'Annual Raw'!F77</f>
        <v>1011.97</v>
      </c>
      <c r="F171" s="23">
        <f>'Annual Raw'!G77</f>
        <v>1241.4000000000001</v>
      </c>
      <c r="G171" s="23">
        <f>'Annual Raw'!H77</f>
        <v>1354.48</v>
      </c>
      <c r="H171" s="23">
        <f>'Annual Raw'!I77</f>
        <v>1702.22</v>
      </c>
      <c r="I171" s="23">
        <f>'Annual Raw'!J77</f>
        <v>2060.5100000000002</v>
      </c>
      <c r="J171" s="23">
        <f>'Annual Raw'!K77</f>
        <v>4794.8599999999997</v>
      </c>
      <c r="K171" s="23">
        <f>'Annual Raw'!L77</f>
        <v>7191.18</v>
      </c>
      <c r="L171" s="23">
        <f>'Annual Raw'!M77</f>
        <v>6525.65</v>
      </c>
      <c r="M171" s="23">
        <f>'Annual Raw'!N77</f>
        <v>8236.84</v>
      </c>
      <c r="N171" s="23">
        <f>'Annual Raw'!O77</f>
        <v>10959.6</v>
      </c>
      <c r="O171" s="23">
        <f>'Annual Raw'!P77</f>
        <v>10574.23</v>
      </c>
      <c r="P171" s="23">
        <f>'Annual Raw'!Q77</f>
        <v>12579.2</v>
      </c>
      <c r="Q171" s="23">
        <f>'Annual Raw'!R77</f>
        <v>13570.91</v>
      </c>
      <c r="R171" s="23">
        <f>'Annual Raw'!S77</f>
        <v>14075.55</v>
      </c>
      <c r="S171" s="23">
        <f>'Annual Raw'!T77</f>
        <v>19893.3</v>
      </c>
      <c r="T171" s="23">
        <f>'Annual Raw'!U77</f>
        <v>18996.169999999998</v>
      </c>
      <c r="U171" s="23">
        <f>'Annual Raw'!V77</f>
        <v>11172.69</v>
      </c>
      <c r="V171" s="23">
        <f>'Annual Raw'!W77</f>
        <v>12679.08</v>
      </c>
      <c r="W171" s="23">
        <f>'Annual Raw'!X77</f>
        <v>12442.12</v>
      </c>
      <c r="X171" s="23">
        <f>'Annual Raw'!Y77</f>
        <v>15737.97</v>
      </c>
      <c r="Y171" s="23">
        <f>'Annual Raw'!Z77</f>
        <v>16952</v>
      </c>
      <c r="Z171" s="23">
        <f>'Annual Raw'!AA77</f>
        <v>13248</v>
      </c>
      <c r="AA171" s="23">
        <f>'Annual Raw'!AB77</f>
        <v>12619</v>
      </c>
      <c r="AB171" s="24">
        <f t="shared" si="1303"/>
        <v>14819.350326399197</v>
      </c>
      <c r="AC171" s="24">
        <f t="shared" si="1304"/>
        <v>15718.800392443824</v>
      </c>
      <c r="AD171" s="24">
        <f t="shared" si="1305"/>
        <v>16803.242733291856</v>
      </c>
      <c r="AE171" s="24">
        <f t="shared" si="1306"/>
        <v>20247.892947146007</v>
      </c>
      <c r="AJ171" s="23">
        <f>+'QTR Raw'!D82</f>
        <v>7518.74</v>
      </c>
      <c r="AK171" s="23">
        <f>+AK206*AK36/90</f>
        <v>7754.3596749091794</v>
      </c>
      <c r="AL171" s="23">
        <f>+'QTR Raw'!F82</f>
        <v>10959.6</v>
      </c>
      <c r="AM171" s="23">
        <f>+AM206*AM36/90</f>
        <v>8954.717203314116</v>
      </c>
      <c r="AN171" s="23">
        <f>+'QTR Raw'!H82</f>
        <v>11160.92</v>
      </c>
      <c r="AO171" s="23">
        <f>+AO206*AO36/90</f>
        <v>12323.81965086785</v>
      </c>
      <c r="AP171" s="23">
        <f>+'QTR Raw'!J82</f>
        <v>10574.23</v>
      </c>
      <c r="AQ171" s="23">
        <f>+AQ206*AQ36/90</f>
        <v>10329.154854777882</v>
      </c>
      <c r="AR171" s="23">
        <f>+'QTR Raw'!L82</f>
        <v>9995.98</v>
      </c>
      <c r="AS171" s="23">
        <f>+AS206*AS36/90</f>
        <v>11438.717170823073</v>
      </c>
      <c r="AT171" s="23">
        <f>+'QTR Raw'!N82</f>
        <v>12579.2</v>
      </c>
      <c r="AU171" s="23">
        <f>+AU206*AU36/90</f>
        <v>11010.185488205643</v>
      </c>
      <c r="AV171" s="23">
        <f>+'QTR Raw'!P82</f>
        <v>12176.35</v>
      </c>
      <c r="AW171" s="23">
        <f>+AW206*AW36/90</f>
        <v>13720.55147360161</v>
      </c>
      <c r="AX171" s="23">
        <f>+'QTR Raw'!R82</f>
        <v>19650.830000000002</v>
      </c>
      <c r="AY171" s="23">
        <f>+AY206*AY36/90</f>
        <v>15453.231110198238</v>
      </c>
      <c r="AZ171" s="23">
        <f>+'QTR Raw'!T82</f>
        <v>18577.830000000002</v>
      </c>
      <c r="BA171" s="23">
        <f>+BA206*BA36/90</f>
        <v>17966.162982611779</v>
      </c>
      <c r="BB171" s="23">
        <f>+'QTR Raw'!V82</f>
        <v>20885.669999999998</v>
      </c>
      <c r="BC171" s="23">
        <f>+BC206*BC36/90</f>
        <v>15513.978608195323</v>
      </c>
      <c r="BD171" s="23">
        <f>+'QTR Raw'!X82</f>
        <v>20601.37</v>
      </c>
      <c r="BE171" s="23">
        <f>+BE206*BE36/90</f>
        <v>21641.856193789747</v>
      </c>
      <c r="BF171" s="23">
        <f>+'QTR Raw'!Z82</f>
        <v>28294.95</v>
      </c>
      <c r="BG171" s="23">
        <f>+BG206*BG36/90</f>
        <v>20669.674114587324</v>
      </c>
      <c r="BH171" s="23">
        <f>+'QTR Raw'!AB82</f>
        <v>27459.49</v>
      </c>
      <c r="BI171" s="23">
        <f>+BI206*BI36/90</f>
        <v>29342.050512031783</v>
      </c>
      <c r="BJ171" s="23">
        <f>+'QTR Raw'!AD82</f>
        <v>30547.69</v>
      </c>
      <c r="BK171" s="23">
        <f>+BK206*BK36/90</f>
        <v>21678.116430642407</v>
      </c>
      <c r="BL171" s="23">
        <f>+'QTR Raw'!AF82</f>
        <v>24921.82</v>
      </c>
      <c r="BM171" s="23">
        <f>+BM206*BM36/90</f>
        <v>27375.195887226353</v>
      </c>
      <c r="BN171" s="23">
        <f>+'QTR Raw'!AH82</f>
        <v>25417.99</v>
      </c>
      <c r="BO171" s="23">
        <f>+BO206*BO36/90</f>
        <v>13027.760299688158</v>
      </c>
      <c r="BP171" s="23">
        <f>+'QTR Raw'!AJ82</f>
        <v>22094.06</v>
      </c>
      <c r="BQ171" s="23">
        <f>+BQ206*BQ36/90</f>
        <v>31482.644560672517</v>
      </c>
      <c r="BR171" s="23">
        <f>+'QTR Raw'!AL82</f>
        <v>30547.17</v>
      </c>
      <c r="BS171" s="23">
        <f>+BS206*BS36/90</f>
        <v>22883.022951973358</v>
      </c>
      <c r="BT171" s="23">
        <f>+'QTR Raw'!AN82</f>
        <v>28281.34</v>
      </c>
      <c r="BU171" s="23">
        <f>+BU206*BU36/90</f>
        <v>33425.458933778791</v>
      </c>
      <c r="BV171" s="23">
        <f>+'QTR Raw'!AP82</f>
        <v>34537.47</v>
      </c>
      <c r="BW171" s="23">
        <f>+BW206*BW36/90</f>
        <v>31335.459438111571</v>
      </c>
      <c r="BX171" s="23">
        <f>+'QTR Raw'!AR82</f>
        <v>37153.279999999999</v>
      </c>
      <c r="BY171" s="23">
        <f>+BY206*BY36/90</f>
        <v>41296.128443401998</v>
      </c>
      <c r="BZ171" s="23">
        <f>+'QTR Raw'!AT82</f>
        <v>39155.279999999999</v>
      </c>
      <c r="CA171" s="23">
        <f>+CA206*CA36/90</f>
        <v>37662.6035419775</v>
      </c>
      <c r="CB171" s="23">
        <f>+'QTR Raw'!AV82</f>
        <v>39485.74</v>
      </c>
      <c r="CC171" s="23">
        <f>+CC206*CC36/90</f>
        <v>41563.897305976468</v>
      </c>
      <c r="CD171" s="23">
        <f>+'QTR Raw'!AX82</f>
        <v>41022</v>
      </c>
      <c r="CE171" s="23">
        <f>+CE206*CE36/90</f>
        <v>37005.370913948231</v>
      </c>
      <c r="CF171" s="23">
        <f>+'QTR Raw'!AZ82</f>
        <v>33505</v>
      </c>
      <c r="CG171" s="23">
        <f>+CG206*CG36/90</f>
        <v>37862.139894329157</v>
      </c>
      <c r="CH171" s="23">
        <f t="shared" si="1285"/>
        <v>13248</v>
      </c>
      <c r="CI171" s="23">
        <f>+CI206*CI36/90</f>
        <v>14127.366518596826</v>
      </c>
      <c r="CJ171" s="23">
        <f>+'QTR Raw'!BD82</f>
        <v>7410</v>
      </c>
      <c r="CK171" s="23">
        <f t="shared" ref="CK171:DB171" si="1309">+CK206*CK36/90</f>
        <v>7174.1262491534089</v>
      </c>
      <c r="CL171" s="23">
        <f>+'QTR Raw'!BF82</f>
        <v>12619</v>
      </c>
      <c r="CM171" s="24">
        <f t="shared" si="1309"/>
        <v>10625.686524378643</v>
      </c>
      <c r="CN171" s="24">
        <f t="shared" si="1309"/>
        <v>10832.885699000082</v>
      </c>
      <c r="CO171" s="24">
        <f t="shared" si="1309"/>
        <v>12533.405674478254</v>
      </c>
      <c r="CP171" s="24">
        <f t="shared" si="1309"/>
        <v>14819.350326399197</v>
      </c>
      <c r="CQ171" s="24">
        <f t="shared" si="1309"/>
        <v>11324.659281720358</v>
      </c>
      <c r="CR171" s="24">
        <f t="shared" si="1309"/>
        <v>12527.656383530119</v>
      </c>
      <c r="CS171" s="24">
        <f t="shared" si="1309"/>
        <v>14209.954388167778</v>
      </c>
      <c r="CT171" s="24">
        <f t="shared" si="1309"/>
        <v>15718.800392443824</v>
      </c>
      <c r="CU171" s="24">
        <f t="shared" si="1309"/>
        <v>12339.584686421525</v>
      </c>
      <c r="CV171" s="24">
        <f t="shared" si="1309"/>
        <v>13752.77598864639</v>
      </c>
      <c r="CW171" s="24">
        <f t="shared" si="1309"/>
        <v>15382.710364605937</v>
      </c>
      <c r="CX171" s="24">
        <f t="shared" si="1309"/>
        <v>16803.242733291856</v>
      </c>
      <c r="CY171" s="24">
        <f t="shared" si="1309"/>
        <v>14188.75651520927</v>
      </c>
      <c r="CZ171" s="24">
        <f t="shared" si="1309"/>
        <v>16006.316579011589</v>
      </c>
      <c r="DA171" s="24">
        <f t="shared" si="1309"/>
        <v>18145.157224877559</v>
      </c>
      <c r="DB171" s="24">
        <f t="shared" si="1309"/>
        <v>20247.892947146007</v>
      </c>
      <c r="DE171" s="123"/>
      <c r="DF171" s="23">
        <v>10543.023992009726</v>
      </c>
    </row>
    <row r="172" spans="1:110" s="23" customFormat="1" outlineLevel="1" x14ac:dyDescent="0.2">
      <c r="A172" s="23" t="s">
        <v>63</v>
      </c>
      <c r="B172" s="23">
        <f>'Annual Raw'!C79</f>
        <v>59.33</v>
      </c>
      <c r="C172" s="23">
        <f>'Annual Raw'!D79</f>
        <v>211</v>
      </c>
      <c r="D172" s="23">
        <f>'Annual Raw'!E79</f>
        <v>120.74</v>
      </c>
      <c r="E172" s="23">
        <f>'Annual Raw'!F79</f>
        <v>173.63</v>
      </c>
      <c r="F172" s="23">
        <f>'Annual Raw'!G79</f>
        <v>228.5</v>
      </c>
      <c r="G172" s="23">
        <f>'Annual Raw'!H79</f>
        <v>451.64</v>
      </c>
      <c r="H172" s="23">
        <f>'Annual Raw'!I79</f>
        <v>579.11</v>
      </c>
      <c r="I172" s="23">
        <f>'Annual Raw'!J79</f>
        <v>1016.99</v>
      </c>
      <c r="J172" s="23">
        <f>'Annual Raw'!K79</f>
        <v>5243.22</v>
      </c>
      <c r="K172" s="23">
        <f>'Annual Raw'!L79</f>
        <v>5873.75</v>
      </c>
      <c r="L172" s="23">
        <f>'Annual Raw'!M79</f>
        <v>851.49</v>
      </c>
      <c r="M172" s="23">
        <f>'Annual Raw'!N79</f>
        <v>907.09</v>
      </c>
      <c r="N172" s="23">
        <f>'Annual Raw'!O79</f>
        <v>832.94</v>
      </c>
      <c r="O172" s="23">
        <f>'Annual Raw'!P79</f>
        <v>4660.8999999999996</v>
      </c>
      <c r="P172" s="23">
        <f>'Annual Raw'!Q79</f>
        <v>2948.42</v>
      </c>
      <c r="Q172" s="23">
        <f>'Annual Raw'!R79</f>
        <v>1985.16</v>
      </c>
      <c r="R172" s="23">
        <f>'Annual Raw'!S79</f>
        <v>2748.19</v>
      </c>
      <c r="S172" s="23">
        <f>'Annual Raw'!T79</f>
        <v>4514.96</v>
      </c>
      <c r="T172" s="23">
        <f>'Annual Raw'!U79</f>
        <v>3110.71</v>
      </c>
      <c r="U172" s="23">
        <f>'Annual Raw'!V79</f>
        <v>4424.09</v>
      </c>
      <c r="V172" s="23">
        <f>'Annual Raw'!W79</f>
        <v>5095.6099999999997</v>
      </c>
      <c r="W172" s="23">
        <f>'Annual Raw'!X79</f>
        <v>5456.46</v>
      </c>
      <c r="X172" s="23">
        <f>'Annual Raw'!Y79</f>
        <v>4608</v>
      </c>
      <c r="Y172" s="23">
        <f>'Annual Raw'!Z79</f>
        <v>9671</v>
      </c>
      <c r="Z172" s="23">
        <f>'Annual Raw'!AA79</f>
        <v>20688</v>
      </c>
      <c r="AA172" s="23">
        <f>'Annual Raw'!AB79</f>
        <v>14979</v>
      </c>
      <c r="AB172" s="24">
        <f t="shared" si="1303"/>
        <v>57609.798685461523</v>
      </c>
      <c r="AC172" s="24">
        <f t="shared" si="1304"/>
        <v>61106.38497913655</v>
      </c>
      <c r="AD172" s="24">
        <f t="shared" si="1305"/>
        <v>65322.123426924889</v>
      </c>
      <c r="AE172" s="24">
        <f t="shared" si="1306"/>
        <v>78713.102180457587</v>
      </c>
      <c r="AJ172" s="23">
        <f>+'QTR Raw'!D84</f>
        <v>1843.81</v>
      </c>
      <c r="AK172" s="23">
        <f t="shared" si="1307"/>
        <v>1843.81</v>
      </c>
      <c r="AL172" s="23">
        <f>+'QTR Raw'!F84</f>
        <v>832.94</v>
      </c>
      <c r="AM172" s="23">
        <f t="shared" si="1307"/>
        <v>832.94</v>
      </c>
      <c r="AN172" s="23">
        <f>+'QTR Raw'!H84</f>
        <v>3381.01</v>
      </c>
      <c r="AO172" s="23">
        <f t="shared" si="1307"/>
        <v>3381.01</v>
      </c>
      <c r="AP172" s="23">
        <f>+'QTR Raw'!J84</f>
        <v>4660.8999999999996</v>
      </c>
      <c r="AQ172" s="23">
        <f t="shared" si="1307"/>
        <v>4660.8999999999996</v>
      </c>
      <c r="AR172" s="23">
        <f>+'QTR Raw'!L84</f>
        <v>3615.96</v>
      </c>
      <c r="AS172" s="23">
        <f t="shared" si="1307"/>
        <v>3615.96</v>
      </c>
      <c r="AT172" s="23">
        <f>+'QTR Raw'!N84</f>
        <v>2948.42</v>
      </c>
      <c r="AU172" s="23">
        <f t="shared" si="1307"/>
        <v>2948.42</v>
      </c>
      <c r="AV172" s="23">
        <f>+'QTR Raw'!P84</f>
        <v>3679.3</v>
      </c>
      <c r="AW172" s="23">
        <f t="shared" si="1307"/>
        <v>3679.3</v>
      </c>
      <c r="AX172" s="23">
        <f>+'QTR Raw'!R84</f>
        <v>6806.57</v>
      </c>
      <c r="AY172" s="23">
        <f t="shared" si="1307"/>
        <v>6806.57</v>
      </c>
      <c r="AZ172" s="23">
        <f>+'QTR Raw'!T84</f>
        <v>8582.81</v>
      </c>
      <c r="BA172" s="23">
        <f t="shared" si="1307"/>
        <v>8582.81</v>
      </c>
      <c r="BB172" s="23">
        <f>+'QTR Raw'!V84</f>
        <v>8319.2900000000009</v>
      </c>
      <c r="BC172" s="23">
        <f t="shared" si="1307"/>
        <v>8319.2900000000009</v>
      </c>
      <c r="BD172" s="23">
        <f>+'QTR Raw'!X84</f>
        <v>4810.96</v>
      </c>
      <c r="BE172" s="23">
        <f t="shared" si="1307"/>
        <v>4810.96</v>
      </c>
      <c r="BF172" s="23">
        <f>+'QTR Raw'!Z84</f>
        <v>14314.11</v>
      </c>
      <c r="BG172" s="23">
        <f t="shared" si="1307"/>
        <v>14314.11</v>
      </c>
      <c r="BH172" s="23">
        <f>+'QTR Raw'!AB84</f>
        <v>15101.53</v>
      </c>
      <c r="BI172" s="23">
        <f t="shared" si="1307"/>
        <v>15101.53</v>
      </c>
      <c r="BJ172" s="23">
        <f>+'QTR Raw'!AD84</f>
        <v>10422.39</v>
      </c>
      <c r="BK172" s="23">
        <f t="shared" si="1307"/>
        <v>10422.39</v>
      </c>
      <c r="BL172" s="23">
        <f>+'QTR Raw'!AF84</f>
        <v>10644.63</v>
      </c>
      <c r="BM172" s="23">
        <f t="shared" si="1307"/>
        <v>10644.63</v>
      </c>
      <c r="BN172" s="23">
        <f>+'QTR Raw'!AH84</f>
        <v>11188.62</v>
      </c>
      <c r="BO172" s="23">
        <f t="shared" si="1307"/>
        <v>11188.62</v>
      </c>
      <c r="BP172" s="23">
        <f>+'QTR Raw'!AJ84</f>
        <v>9769.9</v>
      </c>
      <c r="BQ172" s="23">
        <f t="shared" si="1307"/>
        <v>9769.9</v>
      </c>
      <c r="BR172" s="23">
        <f>+'QTR Raw'!AL84</f>
        <v>12797.62</v>
      </c>
      <c r="BS172" s="23">
        <f t="shared" si="1307"/>
        <v>12797.62</v>
      </c>
      <c r="BT172" s="23">
        <f>+'QTR Raw'!AN84</f>
        <v>12495.22</v>
      </c>
      <c r="BU172" s="23">
        <f t="shared" si="1307"/>
        <v>12495.22</v>
      </c>
      <c r="BV172" s="23">
        <f>+'QTR Raw'!AP84</f>
        <v>12149.39</v>
      </c>
      <c r="BW172" s="23">
        <f t="shared" si="1307"/>
        <v>12149.39</v>
      </c>
      <c r="BX172" s="23">
        <f>+'QTR Raw'!AR84</f>
        <v>12563.95</v>
      </c>
      <c r="BY172" s="23">
        <f t="shared" si="1307"/>
        <v>12563.95</v>
      </c>
      <c r="BZ172" s="23">
        <f>+'QTR Raw'!AT84</f>
        <v>14812.62</v>
      </c>
      <c r="CA172" s="23">
        <f t="shared" si="1307"/>
        <v>14812.62</v>
      </c>
      <c r="CB172" s="23">
        <f>+'QTR Raw'!AV84</f>
        <v>14788.9</v>
      </c>
      <c r="CC172" s="23">
        <f t="shared" si="1307"/>
        <v>14788.9</v>
      </c>
      <c r="CD172" s="23">
        <f>+'QTR Raw'!AX84</f>
        <v>18651</v>
      </c>
      <c r="CE172" s="23">
        <f t="shared" si="1307"/>
        <v>18651</v>
      </c>
      <c r="CF172" s="23">
        <f>+'QTR Raw'!AZ84</f>
        <v>23498</v>
      </c>
      <c r="CG172" s="23">
        <f t="shared" ref="CG172:CG173" si="1310">+CF172</f>
        <v>23498</v>
      </c>
      <c r="CH172" s="23">
        <f t="shared" si="1285"/>
        <v>20688</v>
      </c>
      <c r="CI172" s="23">
        <f>CI36/90*CI207</f>
        <v>56471.076491456333</v>
      </c>
      <c r="CJ172" s="23">
        <f>+'QTR Raw'!BD84</f>
        <v>24095</v>
      </c>
      <c r="CK172" s="23">
        <f t="shared" ref="CK172:DB172" si="1311">CK36/90*CK207</f>
        <v>50581.946813363</v>
      </c>
      <c r="CL172" s="23">
        <f>+'QTR Raw'!BF84</f>
        <v>26709</v>
      </c>
      <c r="CM172" s="24">
        <f t="shared" si="1311"/>
        <v>41307.051124488367</v>
      </c>
      <c r="CN172" s="24">
        <f t="shared" si="1311"/>
        <v>42112.531963717251</v>
      </c>
      <c r="CO172" s="24">
        <f t="shared" si="1311"/>
        <v>48723.254518361617</v>
      </c>
      <c r="CP172" s="24">
        <f t="shared" si="1311"/>
        <v>57609.798685461523</v>
      </c>
      <c r="CQ172" s="24">
        <f t="shared" si="1311"/>
        <v>44024.287639596943</v>
      </c>
      <c r="CR172" s="24">
        <f t="shared" si="1311"/>
        <v>48700.904314957872</v>
      </c>
      <c r="CS172" s="24">
        <f t="shared" si="1311"/>
        <v>55240.789481413623</v>
      </c>
      <c r="CT172" s="24">
        <f t="shared" si="1311"/>
        <v>61106.38497913655</v>
      </c>
      <c r="CU172" s="24">
        <f t="shared" si="1311"/>
        <v>47969.780995094246</v>
      </c>
      <c r="CV172" s="24">
        <f t="shared" si="1311"/>
        <v>53463.521586420255</v>
      </c>
      <c r="CW172" s="24">
        <f t="shared" si="1311"/>
        <v>59799.844650614847</v>
      </c>
      <c r="CX172" s="24">
        <f t="shared" si="1311"/>
        <v>65322.123426924889</v>
      </c>
      <c r="CY172" s="24">
        <f t="shared" si="1311"/>
        <v>55158.383359228617</v>
      </c>
      <c r="CZ172" s="24">
        <f t="shared" si="1311"/>
        <v>62224.095895078251</v>
      </c>
      <c r="DA172" s="24">
        <f t="shared" si="1311"/>
        <v>70538.777464426137</v>
      </c>
      <c r="DB172" s="24">
        <f t="shared" si="1311"/>
        <v>78713.102180457587</v>
      </c>
      <c r="DE172" s="123"/>
      <c r="DF172" s="23">
        <v>74334.721789817559</v>
      </c>
    </row>
    <row r="173" spans="1:110" s="23" customFormat="1" outlineLevel="1" x14ac:dyDescent="0.2">
      <c r="A173" s="23" t="s">
        <v>64</v>
      </c>
      <c r="B173" s="23">
        <f>'Annual Raw'!C80</f>
        <v>731.45</v>
      </c>
      <c r="C173" s="23">
        <f>'Annual Raw'!D80</f>
        <v>486.76</v>
      </c>
      <c r="D173" s="23">
        <f>'Annual Raw'!E80</f>
        <v>531.94000000000005</v>
      </c>
      <c r="E173" s="23">
        <f>'Annual Raw'!F80</f>
        <v>997.45</v>
      </c>
      <c r="F173" s="23">
        <f>'Annual Raw'!G80</f>
        <v>2538.98</v>
      </c>
      <c r="G173" s="23">
        <f>'Annual Raw'!H80</f>
        <v>5383.25</v>
      </c>
      <c r="H173" s="23">
        <f>'Annual Raw'!I80</f>
        <v>9675.42</v>
      </c>
      <c r="I173" s="23">
        <f>'Annual Raw'!J80</f>
        <v>9038.51</v>
      </c>
      <c r="J173" s="23">
        <f>'Annual Raw'!K80</f>
        <v>8212.43</v>
      </c>
      <c r="K173" s="23">
        <f>'Annual Raw'!L80</f>
        <v>9325.36</v>
      </c>
      <c r="L173" s="23">
        <f>'Annual Raw'!M80</f>
        <v>8023.92</v>
      </c>
      <c r="M173" s="23">
        <f>'Annual Raw'!N80</f>
        <v>11337.22</v>
      </c>
      <c r="N173" s="23">
        <f>'Annual Raw'!O80</f>
        <v>12667.05</v>
      </c>
      <c r="O173" s="23">
        <f>'Annual Raw'!P80</f>
        <v>14055.24</v>
      </c>
      <c r="P173" s="23">
        <f>'Annual Raw'!Q80</f>
        <v>10746.44</v>
      </c>
      <c r="Q173" s="23">
        <f>'Annual Raw'!R80</f>
        <v>12018.43</v>
      </c>
      <c r="R173" s="23">
        <f>'Annual Raw'!S80</f>
        <v>13091.67</v>
      </c>
      <c r="S173" s="23">
        <f>'Annual Raw'!T80</f>
        <v>17066.75</v>
      </c>
      <c r="T173" s="23">
        <f>'Annual Raw'!U80</f>
        <v>19969.66</v>
      </c>
      <c r="U173" s="23">
        <f>'Annual Raw'!V80</f>
        <v>21750.65</v>
      </c>
      <c r="V173" s="23">
        <f>'Annual Raw'!W80</f>
        <v>26959.91</v>
      </c>
      <c r="W173" s="23">
        <f>'Annual Raw'!X80</f>
        <v>29936.36</v>
      </c>
      <c r="X173" s="23">
        <f>'Annual Raw'!Y80</f>
        <v>33745.46</v>
      </c>
      <c r="Y173" s="23">
        <f>'Annual Raw'!Z80</f>
        <v>33247</v>
      </c>
      <c r="Z173" s="23">
        <f>'Annual Raw'!AA80</f>
        <v>10573</v>
      </c>
      <c r="AA173" s="23">
        <f>'Annual Raw'!AB80</f>
        <v>11864</v>
      </c>
      <c r="AB173" s="24">
        <f t="shared" si="1303"/>
        <v>0</v>
      </c>
      <c r="AC173" s="24">
        <f t="shared" si="1304"/>
        <v>0</v>
      </c>
      <c r="AD173" s="24">
        <f t="shared" si="1305"/>
        <v>0</v>
      </c>
      <c r="AE173" s="24">
        <f t="shared" si="1306"/>
        <v>0</v>
      </c>
      <c r="AJ173" s="23">
        <f>+'QTR Raw'!D85</f>
        <v>11732.37</v>
      </c>
      <c r="AK173" s="23">
        <f t="shared" si="1307"/>
        <v>11732.37</v>
      </c>
      <c r="AL173" s="23">
        <f>+'QTR Raw'!F85</f>
        <v>12667.05</v>
      </c>
      <c r="AM173" s="23">
        <f t="shared" si="1307"/>
        <v>12667.05</v>
      </c>
      <c r="AN173" s="23">
        <f>+'QTR Raw'!H85</f>
        <v>10629.91</v>
      </c>
      <c r="AO173" s="23">
        <f t="shared" si="1307"/>
        <v>10629.91</v>
      </c>
      <c r="AP173" s="23">
        <f>+'QTR Raw'!J85</f>
        <v>14055.24</v>
      </c>
      <c r="AQ173" s="23">
        <f t="shared" si="1307"/>
        <v>14055.24</v>
      </c>
      <c r="AR173" s="23">
        <f>+'QTR Raw'!L85</f>
        <v>10986.59</v>
      </c>
      <c r="AS173" s="23">
        <f t="shared" si="1307"/>
        <v>10986.59</v>
      </c>
      <c r="AT173" s="23">
        <f>+'QTR Raw'!N85</f>
        <v>10746.44</v>
      </c>
      <c r="AU173" s="23">
        <f t="shared" si="1307"/>
        <v>10746.44</v>
      </c>
      <c r="AV173" s="23">
        <f>+'QTR Raw'!P85</f>
        <v>16727.169999999998</v>
      </c>
      <c r="AW173" s="23">
        <f t="shared" si="1307"/>
        <v>16727.169999999998</v>
      </c>
      <c r="AX173" s="23">
        <f>+'QTR Raw'!R85</f>
        <v>1117.0999999999999</v>
      </c>
      <c r="AY173" s="23">
        <f t="shared" si="1307"/>
        <v>1117.0999999999999</v>
      </c>
      <c r="AZ173" s="23">
        <f>+'QTR Raw'!T85</f>
        <v>1431.06</v>
      </c>
      <c r="BA173" s="23">
        <f t="shared" si="1307"/>
        <v>1431.06</v>
      </c>
      <c r="BB173" s="23">
        <f>+'QTR Raw'!V85</f>
        <v>710.45</v>
      </c>
      <c r="BC173" s="23">
        <f t="shared" si="1307"/>
        <v>710.45</v>
      </c>
      <c r="BD173" s="23">
        <f>+'QTR Raw'!X85</f>
        <v>7626.01</v>
      </c>
      <c r="BE173" s="23">
        <f t="shared" si="1307"/>
        <v>7626.01</v>
      </c>
      <c r="BF173" s="23">
        <f>+'QTR Raw'!Z85</f>
        <v>1451.14</v>
      </c>
      <c r="BG173" s="23">
        <f t="shared" si="1307"/>
        <v>1451.14</v>
      </c>
      <c r="BH173" s="23">
        <f>+'QTR Raw'!AB85</f>
        <v>2094.77</v>
      </c>
      <c r="BI173" s="23">
        <f t="shared" si="1307"/>
        <v>2094.77</v>
      </c>
      <c r="BJ173" s="23">
        <f>+'QTR Raw'!AD85</f>
        <v>1268.7</v>
      </c>
      <c r="BK173" s="23">
        <f t="shared" si="1307"/>
        <v>1268.7</v>
      </c>
      <c r="BL173" s="23">
        <f>+'QTR Raw'!AF85</f>
        <v>1061.05</v>
      </c>
      <c r="BM173" s="23">
        <f t="shared" si="1307"/>
        <v>1061.05</v>
      </c>
      <c r="BN173" s="23">
        <f>+'QTR Raw'!AH85</f>
        <v>935.25</v>
      </c>
      <c r="BO173" s="23">
        <f t="shared" si="1307"/>
        <v>935.25</v>
      </c>
      <c r="BP173" s="23">
        <f>+'QTR Raw'!AJ85</f>
        <v>1252.32</v>
      </c>
      <c r="BQ173" s="23">
        <f t="shared" si="1307"/>
        <v>1252.32</v>
      </c>
      <c r="BR173" s="23">
        <f>+'QTR Raw'!AL85</f>
        <v>1610.61</v>
      </c>
      <c r="BS173" s="23">
        <f t="shared" si="1307"/>
        <v>1610.61</v>
      </c>
      <c r="BT173" s="23">
        <f>+'QTR Raw'!AN85</f>
        <v>1421.97</v>
      </c>
      <c r="BU173" s="23">
        <f t="shared" si="1307"/>
        <v>1421.97</v>
      </c>
      <c r="BV173" s="23">
        <f>+'QTR Raw'!AP85</f>
        <v>1671.93</v>
      </c>
      <c r="BW173" s="23">
        <f t="shared" si="1307"/>
        <v>1671.93</v>
      </c>
      <c r="BX173" s="23">
        <f>+'QTR Raw'!AR85</f>
        <v>2152.31</v>
      </c>
      <c r="BY173" s="23">
        <f t="shared" si="1307"/>
        <v>2152.31</v>
      </c>
      <c r="BZ173" s="23">
        <f>+'QTR Raw'!AT85</f>
        <v>123.53</v>
      </c>
      <c r="CA173" s="23">
        <f t="shared" si="1307"/>
        <v>123.53</v>
      </c>
      <c r="CB173" s="23">
        <f>+'QTR Raw'!AV85</f>
        <v>2536.83</v>
      </c>
      <c r="CC173" s="23">
        <f t="shared" si="1307"/>
        <v>2536.83</v>
      </c>
      <c r="CD173" s="23">
        <f>+'QTR Raw'!AX85</f>
        <v>197</v>
      </c>
      <c r="CE173" s="23">
        <f t="shared" si="1307"/>
        <v>197</v>
      </c>
      <c r="CF173" s="23">
        <f>+'QTR Raw'!AZ85</f>
        <v>198</v>
      </c>
      <c r="CG173" s="23">
        <f t="shared" si="1310"/>
        <v>198</v>
      </c>
      <c r="CH173" s="23">
        <f t="shared" si="1285"/>
        <v>10573</v>
      </c>
      <c r="CJ173" s="23">
        <f>+'QTR Raw'!BD85</f>
        <v>100</v>
      </c>
      <c r="CL173" s="23">
        <f>+'QTR Raw'!BF85</f>
        <v>134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134</v>
      </c>
    </row>
    <row r="174" spans="1:110" s="22" customFormat="1" x14ac:dyDescent="0.2">
      <c r="A174" s="22" t="s">
        <v>65</v>
      </c>
      <c r="B174" s="22">
        <f>SUM(B168:B173)</f>
        <v>2650.34</v>
      </c>
      <c r="C174" s="22">
        <f t="shared" ref="C174:V174" si="1312">SUM(C168:C173)</f>
        <v>2760.41</v>
      </c>
      <c r="D174" s="22">
        <f t="shared" si="1312"/>
        <v>3027.9999999999995</v>
      </c>
      <c r="E174" s="22">
        <f t="shared" si="1312"/>
        <v>3646.13</v>
      </c>
      <c r="F174" s="22">
        <f t="shared" si="1312"/>
        <v>6082.51</v>
      </c>
      <c r="G174" s="22">
        <f t="shared" si="1312"/>
        <v>9670.41</v>
      </c>
      <c r="H174" s="22">
        <f t="shared" si="1312"/>
        <v>15123.65</v>
      </c>
      <c r="I174" s="22">
        <f t="shared" si="1312"/>
        <v>15410.65</v>
      </c>
      <c r="J174" s="22">
        <f t="shared" si="1312"/>
        <v>29201.11</v>
      </c>
      <c r="K174" s="22">
        <f t="shared" si="1312"/>
        <v>33702.32</v>
      </c>
      <c r="L174" s="22">
        <f>SUM(L168:L173)</f>
        <v>39622.140000000007</v>
      </c>
      <c r="M174" s="22">
        <f>SUM(M168:M173)</f>
        <v>52929.8</v>
      </c>
      <c r="N174" s="22">
        <f t="shared" si="1312"/>
        <v>62104.479999999996</v>
      </c>
      <c r="O174" s="22">
        <f t="shared" si="1312"/>
        <v>74898.55</v>
      </c>
      <c r="P174" s="22">
        <f t="shared" si="1312"/>
        <v>71352.710000000006</v>
      </c>
      <c r="Q174" s="22">
        <f t="shared" si="1312"/>
        <v>75806</v>
      </c>
      <c r="R174" s="22">
        <f t="shared" si="1312"/>
        <v>83238.3</v>
      </c>
      <c r="S174" s="22">
        <f t="shared" si="1312"/>
        <v>110317.79000000001</v>
      </c>
      <c r="T174" s="22">
        <f t="shared" si="1312"/>
        <v>110505.57</v>
      </c>
      <c r="U174" s="22">
        <f t="shared" si="1312"/>
        <v>103898.48000000001</v>
      </c>
      <c r="V174" s="22">
        <f t="shared" si="1312"/>
        <v>107521.17</v>
      </c>
      <c r="W174" s="22">
        <f t="shared" ref="W174" si="1313">SUM(W168:W173)</f>
        <v>107593.82</v>
      </c>
      <c r="X174" s="22">
        <f t="shared" ref="X174:Y174" si="1314">SUM(X168:X173)</f>
        <v>121147.72999999998</v>
      </c>
      <c r="Y174" s="22">
        <f t="shared" si="1314"/>
        <v>131804</v>
      </c>
      <c r="Z174" s="22">
        <f t="shared" ref="Z174:AA174" si="1315">SUM(Z168:Z173)</f>
        <v>113473</v>
      </c>
      <c r="AA174" s="22">
        <f t="shared" si="1315"/>
        <v>103639</v>
      </c>
      <c r="AB174" s="21">
        <f t="shared" ref="AA174:AD174" si="1316">SUM(AB168:AB173)</f>
        <v>131295.52150263544</v>
      </c>
      <c r="AC174" s="21">
        <f t="shared" si="1316"/>
        <v>139264.41102112783</v>
      </c>
      <c r="AD174" s="21">
        <f t="shared" si="1316"/>
        <v>148872.28313057791</v>
      </c>
      <c r="AE174" s="21">
        <f t="shared" ref="AE174" si="1317">SUM(AE168:AE173)</f>
        <v>179390.97229446631</v>
      </c>
      <c r="AJ174" s="22">
        <f t="shared" ref="AJ174" si="1318">SUM(AJ168:AJ173)</f>
        <v>58628.77</v>
      </c>
      <c r="AK174" s="22">
        <f t="shared" ref="AK174" si="1319">SUM(AK168:AK173)</f>
        <v>59547.730730212439</v>
      </c>
      <c r="AL174" s="22">
        <f t="shared" ref="AL174:AM174" si="1320">SUM(AL168:AL173)</f>
        <v>62104.479999999996</v>
      </c>
      <c r="AM174" s="22">
        <f t="shared" si="1320"/>
        <v>56251.248858942286</v>
      </c>
      <c r="AN174" s="22">
        <f t="shared" ref="AN174:AO174" si="1321">SUM(AN168:AN173)</f>
        <v>72793.279999999999</v>
      </c>
      <c r="AO174" s="22">
        <f t="shared" si="1321"/>
        <v>76830.544144977626</v>
      </c>
      <c r="AP174" s="22">
        <f t="shared" ref="AP174:CE174" si="1322">SUM(AP168:AP173)</f>
        <v>74898.55</v>
      </c>
      <c r="AQ174" s="22">
        <f t="shared" si="1322"/>
        <v>74021.427194845543</v>
      </c>
      <c r="AR174" s="22">
        <f t="shared" si="1322"/>
        <v>71372.81</v>
      </c>
      <c r="AS174" s="22">
        <f t="shared" si="1322"/>
        <v>77045.46876941387</v>
      </c>
      <c r="AT174" s="22">
        <f t="shared" si="1322"/>
        <v>71352.710000000006</v>
      </c>
      <c r="AU174" s="22">
        <f t="shared" si="1322"/>
        <v>66132.531165023043</v>
      </c>
      <c r="AV174" s="22">
        <f t="shared" si="1322"/>
        <v>83662.579999999987</v>
      </c>
      <c r="AW174" s="22">
        <f t="shared" si="1322"/>
        <v>89794.179731863464</v>
      </c>
      <c r="AX174" s="22">
        <f t="shared" si="1322"/>
        <v>75806</v>
      </c>
      <c r="AY174" s="22">
        <f t="shared" si="1322"/>
        <v>64632.835396502371</v>
      </c>
      <c r="AZ174" s="22">
        <f t="shared" si="1322"/>
        <v>83991.739999999991</v>
      </c>
      <c r="BA174" s="22">
        <f t="shared" si="1322"/>
        <v>82157.696394257524</v>
      </c>
      <c r="BB174" s="22">
        <f t="shared" si="1322"/>
        <v>83238.3</v>
      </c>
      <c r="BC174" s="22">
        <f t="shared" si="1322"/>
        <v>68842.839789392849</v>
      </c>
      <c r="BD174" s="22">
        <f t="shared" si="1322"/>
        <v>93896.98</v>
      </c>
      <c r="BE174" s="22">
        <f t="shared" si="1322"/>
        <v>96987.176070716116</v>
      </c>
      <c r="BF174" s="22">
        <f t="shared" si="1322"/>
        <v>110317.79</v>
      </c>
      <c r="BG174" s="22">
        <f t="shared" si="1322"/>
        <v>91336.740243015127</v>
      </c>
      <c r="BH174" s="22">
        <f t="shared" si="1322"/>
        <v>123412.53000000001</v>
      </c>
      <c r="BI174" s="22">
        <f t="shared" si="1322"/>
        <v>128800.13707265857</v>
      </c>
      <c r="BJ174" s="22">
        <f t="shared" si="1322"/>
        <v>110505.57</v>
      </c>
      <c r="BK174" s="22">
        <f t="shared" si="1322"/>
        <v>90308.293797479186</v>
      </c>
      <c r="BL174" s="22">
        <f t="shared" si="1322"/>
        <v>111142.23000000003</v>
      </c>
      <c r="BM174" s="22">
        <f t="shared" si="1322"/>
        <v>117459.26373175187</v>
      </c>
      <c r="BN174" s="22">
        <f t="shared" si="1322"/>
        <v>110173.81999999999</v>
      </c>
      <c r="BO174" s="22">
        <f t="shared" si="1322"/>
        <v>79524.894507573335</v>
      </c>
      <c r="BP174" s="22">
        <f t="shared" si="1322"/>
        <v>102192.36000000002</v>
      </c>
      <c r="BQ174" s="22">
        <f t="shared" si="1322"/>
        <v>125781.19326278349</v>
      </c>
      <c r="BR174" s="22">
        <f t="shared" si="1322"/>
        <v>114011.82999999999</v>
      </c>
      <c r="BS174" s="22">
        <f t="shared" si="1322"/>
        <v>97293.218642646389</v>
      </c>
      <c r="BT174" s="22">
        <f t="shared" si="1322"/>
        <v>104755.3</v>
      </c>
      <c r="BU174" s="22">
        <f t="shared" si="1322"/>
        <v>115745.92238509149</v>
      </c>
      <c r="BV174" s="22">
        <f t="shared" si="1322"/>
        <v>114279.83999999998</v>
      </c>
      <c r="BW174" s="22">
        <f t="shared" si="1322"/>
        <v>107810.65494951876</v>
      </c>
      <c r="BX174" s="22">
        <f t="shared" si="1322"/>
        <v>128383.84999999999</v>
      </c>
      <c r="BY174" s="22">
        <f t="shared" si="1322"/>
        <v>136753.52945129448</v>
      </c>
      <c r="BZ174" s="22">
        <f t="shared" si="1322"/>
        <v>128948.76999999999</v>
      </c>
      <c r="CA174" s="22">
        <f t="shared" si="1322"/>
        <v>125902.41773655545</v>
      </c>
      <c r="CB174" s="22">
        <f t="shared" si="1322"/>
        <v>134099.45999999996</v>
      </c>
      <c r="CC174" s="22">
        <f t="shared" si="1322"/>
        <v>138597.93968134385</v>
      </c>
      <c r="CD174" s="22">
        <f t="shared" si="1322"/>
        <v>139863</v>
      </c>
      <c r="CE174" s="22">
        <f t="shared" si="1322"/>
        <v>131167.25554258062</v>
      </c>
      <c r="CF174" s="22">
        <f t="shared" ref="CF174:CG174" si="1323">SUM(CF168:CF173)</f>
        <v>154750</v>
      </c>
      <c r="CG174" s="22">
        <f t="shared" si="1323"/>
        <v>166218.23148369513</v>
      </c>
      <c r="CH174" s="22">
        <f t="shared" ref="CH174:CI174" si="1324">SUM(CH168:CH173)</f>
        <v>113473</v>
      </c>
      <c r="CI174" s="22">
        <f t="shared" si="1324"/>
        <v>121005.03177571994</v>
      </c>
      <c r="CJ174" s="22">
        <f t="shared" ref="CJ174:DB174" si="1325">SUM(CJ168:CJ173)</f>
        <v>99885</v>
      </c>
      <c r="CK174" s="22">
        <f t="shared" si="1325"/>
        <v>96705.479135855363</v>
      </c>
      <c r="CL174" s="22">
        <f t="shared" ref="CL174" si="1326">SUM(CL168:CL173)</f>
        <v>111801</v>
      </c>
      <c r="CM174" s="21">
        <f t="shared" si="1325"/>
        <v>94140.770196692029</v>
      </c>
      <c r="CN174" s="21">
        <f t="shared" si="1325"/>
        <v>95976.500042309868</v>
      </c>
      <c r="CO174" s="21">
        <f t="shared" si="1325"/>
        <v>111042.65693100431</v>
      </c>
      <c r="CP174" s="21">
        <f t="shared" si="1325"/>
        <v>131295.52150263544</v>
      </c>
      <c r="CQ174" s="21">
        <f t="shared" si="1325"/>
        <v>100333.4838224596</v>
      </c>
      <c r="CR174" s="21">
        <f t="shared" si="1325"/>
        <v>110991.71973492754</v>
      </c>
      <c r="CS174" s="21">
        <f t="shared" si="1325"/>
        <v>125896.43478497074</v>
      </c>
      <c r="CT174" s="21">
        <f t="shared" si="1325"/>
        <v>139264.41102112783</v>
      </c>
      <c r="CU174" s="21">
        <f t="shared" si="1325"/>
        <v>109325.45427740811</v>
      </c>
      <c r="CV174" s="21">
        <f t="shared" si="1325"/>
        <v>121845.95517130161</v>
      </c>
      <c r="CW174" s="21">
        <f t="shared" si="1325"/>
        <v>136286.74233087472</v>
      </c>
      <c r="CX174" s="21">
        <f t="shared" si="1325"/>
        <v>148872.28313057791</v>
      </c>
      <c r="CY174" s="21">
        <f t="shared" si="1325"/>
        <v>125708.62724121654</v>
      </c>
      <c r="CZ174" s="21">
        <f t="shared" si="1325"/>
        <v>141811.72833426378</v>
      </c>
      <c r="DA174" s="21">
        <f t="shared" si="1325"/>
        <v>160761.29034777207</v>
      </c>
      <c r="DB174" s="21">
        <f t="shared" si="1325"/>
        <v>179390.97229446631</v>
      </c>
      <c r="DE174" s="126"/>
      <c r="DF174" s="22">
        <v>142117.40235383151</v>
      </c>
    </row>
    <row r="175" spans="1:110" s="23" customFormat="1" outlineLevel="1" x14ac:dyDescent="0.2">
      <c r="A175" s="23" t="s">
        <v>66</v>
      </c>
      <c r="B175" s="23">
        <f>'Annual Raw'!C50+'Annual Raw'!C58</f>
        <v>0</v>
      </c>
      <c r="C175" s="23">
        <f>'Annual Raw'!D50+'Annual Raw'!D58</f>
        <v>0</v>
      </c>
      <c r="D175" s="23">
        <f>'Annual Raw'!E50+'Annual Raw'!E58</f>
        <v>0</v>
      </c>
      <c r="E175" s="23">
        <f>'Annual Raw'!F50+'Annual Raw'!F58</f>
        <v>0</v>
      </c>
      <c r="F175" s="23">
        <f>'Annual Raw'!G50+'Annual Raw'!G58</f>
        <v>0</v>
      </c>
      <c r="G175" s="23">
        <f>'Annual Raw'!H50+'Annual Raw'!H58</f>
        <v>0</v>
      </c>
      <c r="H175" s="23">
        <f>'Annual Raw'!I50+'Annual Raw'!I58</f>
        <v>0</v>
      </c>
      <c r="I175" s="23">
        <f>'Annual Raw'!J50+'Annual Raw'!J58</f>
        <v>0</v>
      </c>
      <c r="J175" s="23">
        <f>'Annual Raw'!K50+'Annual Raw'!K58</f>
        <v>0</v>
      </c>
      <c r="K175" s="23">
        <f>'Annual Raw'!L50+'Annual Raw'!L58</f>
        <v>0</v>
      </c>
      <c r="L175" s="23">
        <f>'Annual Raw'!M50+'Annual Raw'!M58</f>
        <v>2292.7199999999998</v>
      </c>
      <c r="M175" s="23">
        <f>'Annual Raw'!N50+'Annual Raw'!N58</f>
        <v>2297.5700000000002</v>
      </c>
      <c r="N175" s="23">
        <f>'Annual Raw'!O50+'Annual Raw'!O58</f>
        <v>3284.06</v>
      </c>
      <c r="O175" s="23">
        <f>'Annual Raw'!P50+'Annual Raw'!P58</f>
        <v>2596.86</v>
      </c>
      <c r="P175" s="23">
        <f>'Annual Raw'!Q50+'Annual Raw'!Q58</f>
        <v>9141.92</v>
      </c>
      <c r="Q175" s="23">
        <f>'Annual Raw'!R50+'Annual Raw'!R58</f>
        <v>12283.05</v>
      </c>
      <c r="R175" s="23">
        <f>'Annual Raw'!S50+'Annual Raw'!S58</f>
        <v>16818.12</v>
      </c>
      <c r="S175" s="23">
        <f>'Annual Raw'!T50+'Annual Raw'!T58</f>
        <v>14974.51</v>
      </c>
      <c r="T175" s="23">
        <f>'Annual Raw'!U50+'Annual Raw'!U58</f>
        <v>16871.09</v>
      </c>
      <c r="U175" s="23">
        <f>'Annual Raw'!V50+'Annual Raw'!V58</f>
        <v>17780.939999999999</v>
      </c>
      <c r="V175" s="23">
        <f>'Annual Raw'!W50+'Annual Raw'!W58</f>
        <v>20280.990000000002</v>
      </c>
      <c r="W175" s="23">
        <f>'Annual Raw'!X50+'Annual Raw'!X58</f>
        <v>18834.439999999999</v>
      </c>
      <c r="X175" s="23">
        <f>'Annual Raw'!Y50+'Annual Raw'!Y58</f>
        <v>25155.25</v>
      </c>
      <c r="Y175" s="23">
        <f>'Annual Raw'!Z50+'Annual Raw'!Z58</f>
        <v>24125</v>
      </c>
      <c r="Z175" s="23">
        <f>'Annual Raw'!AA50+'Annual Raw'!AA58</f>
        <v>26383</v>
      </c>
      <c r="AA175" s="23">
        <f>'Annual Raw'!AB50+'Annual Raw'!AB58</f>
        <v>28369</v>
      </c>
      <c r="AB175" s="24">
        <f t="shared" ref="AB175:AB181" si="1327">+CP175</f>
        <v>0</v>
      </c>
      <c r="AC175" s="24">
        <f t="shared" ref="AC175:AC181" si="1328">+CT175</f>
        <v>0</v>
      </c>
      <c r="AD175" s="24">
        <f t="shared" ref="AD175:AD181" si="1329">+CX175</f>
        <v>0</v>
      </c>
      <c r="AE175" s="24">
        <f t="shared" ref="AE175:AE181" si="1330">+DB175</f>
        <v>0</v>
      </c>
      <c r="AJ175" s="23">
        <f>+'QTR Raw'!D64</f>
        <v>2589.58</v>
      </c>
      <c r="AK175" s="23">
        <f t="shared" ref="AK175:CE181" si="1331">+AJ175</f>
        <v>2589.58</v>
      </c>
      <c r="AL175" s="23">
        <f>+'QTR Raw'!F64</f>
        <v>3284.06</v>
      </c>
      <c r="AM175" s="23">
        <f t="shared" si="1331"/>
        <v>3284.06</v>
      </c>
      <c r="AN175" s="23">
        <f>+'QTR Raw'!H64</f>
        <v>2469.35</v>
      </c>
      <c r="AO175" s="23">
        <f t="shared" si="1331"/>
        <v>2469.35</v>
      </c>
      <c r="AP175" s="23">
        <f>+'QTR Raw'!J64</f>
        <v>2596.86</v>
      </c>
      <c r="AQ175" s="23">
        <f t="shared" si="1331"/>
        <v>2596.86</v>
      </c>
      <c r="AR175" s="23">
        <f>+'QTR Raw'!L64</f>
        <v>3653.88</v>
      </c>
      <c r="AS175" s="23">
        <f t="shared" si="1331"/>
        <v>3653.88</v>
      </c>
      <c r="AT175" s="23">
        <f>+'QTR Raw'!N64</f>
        <v>9141.92</v>
      </c>
      <c r="AU175" s="23">
        <f t="shared" si="1331"/>
        <v>9141.92</v>
      </c>
      <c r="AV175" s="23">
        <f>+'QTR Raw'!P64</f>
        <v>6385.8</v>
      </c>
      <c r="AW175" s="23">
        <f t="shared" si="1331"/>
        <v>6385.8</v>
      </c>
      <c r="AX175" s="23">
        <f>+'QTR Raw'!R64</f>
        <v>17830.29</v>
      </c>
      <c r="AY175" s="23">
        <f t="shared" si="1331"/>
        <v>17830.29</v>
      </c>
      <c r="AZ175" s="23">
        <f>+'QTR Raw'!T64</f>
        <v>20515.599999999999</v>
      </c>
      <c r="BA175" s="23">
        <f t="shared" si="1331"/>
        <v>20515.599999999999</v>
      </c>
      <c r="BB175" s="23">
        <f>+'QTR Raw'!V64</f>
        <v>28802.14</v>
      </c>
      <c r="BC175" s="23">
        <f t="shared" si="1331"/>
        <v>28802.14</v>
      </c>
      <c r="BD175" s="23">
        <f>+'QTR Raw'!X64</f>
        <v>20542.650000000001</v>
      </c>
      <c r="BE175" s="23">
        <f t="shared" si="1331"/>
        <v>20542.650000000001</v>
      </c>
      <c r="BF175" s="23">
        <f>+'QTR Raw'!Z64</f>
        <v>13904.33</v>
      </c>
      <c r="BG175" s="23">
        <f t="shared" si="1331"/>
        <v>13904.33</v>
      </c>
      <c r="BH175" s="23">
        <f>+'QTR Raw'!AB64</f>
        <v>12536.97</v>
      </c>
      <c r="BI175" s="23">
        <f t="shared" si="1331"/>
        <v>12536.97</v>
      </c>
      <c r="BJ175" s="23">
        <f>+'QTR Raw'!AD64</f>
        <v>16871.09</v>
      </c>
      <c r="BK175" s="23">
        <f t="shared" si="1331"/>
        <v>16871.09</v>
      </c>
      <c r="BL175" s="23">
        <f>+'QTR Raw'!AF64</f>
        <v>18275.63</v>
      </c>
      <c r="BM175" s="23">
        <f t="shared" si="1331"/>
        <v>18275.63</v>
      </c>
      <c r="BN175" s="23">
        <f>+'QTR Raw'!AH64</f>
        <v>17780.939999999999</v>
      </c>
      <c r="BO175" s="23">
        <f t="shared" si="1331"/>
        <v>17780.939999999999</v>
      </c>
      <c r="BP175" s="23">
        <f>+'QTR Raw'!AJ64</f>
        <v>20529.02</v>
      </c>
      <c r="BQ175" s="23">
        <f t="shared" si="1331"/>
        <v>20529.02</v>
      </c>
      <c r="BR175" s="23">
        <f>+'QTR Raw'!AL64</f>
        <v>20280.990000000002</v>
      </c>
      <c r="BS175" s="23">
        <f t="shared" si="1331"/>
        <v>20280.990000000002</v>
      </c>
      <c r="BT175" s="23">
        <f>+'QTR Raw'!AN64</f>
        <v>20542.72</v>
      </c>
      <c r="BU175" s="23">
        <f t="shared" si="1331"/>
        <v>20542.72</v>
      </c>
      <c r="BV175" s="23">
        <f>+'QTR Raw'!AP64</f>
        <v>18831.32</v>
      </c>
      <c r="BW175" s="23">
        <f t="shared" si="1331"/>
        <v>18831.32</v>
      </c>
      <c r="BX175" s="23">
        <f>+'QTR Raw'!AR64</f>
        <v>27811.1</v>
      </c>
      <c r="BY175" s="23">
        <f t="shared" si="1331"/>
        <v>27811.1</v>
      </c>
      <c r="BZ175" s="23">
        <f>+'QTR Raw'!AT64</f>
        <v>25155.25</v>
      </c>
      <c r="CA175" s="23">
        <f t="shared" si="1331"/>
        <v>25155.25</v>
      </c>
      <c r="CB175" s="23">
        <f>+'QTR Raw'!AV64</f>
        <v>24573.72</v>
      </c>
      <c r="CC175" s="23">
        <f t="shared" si="1331"/>
        <v>24573.72</v>
      </c>
      <c r="CD175" s="23">
        <f>+'QTR Raw'!AX64</f>
        <v>24125</v>
      </c>
      <c r="CE175" s="23">
        <f t="shared" si="1331"/>
        <v>24125</v>
      </c>
      <c r="CF175" s="23">
        <f>+'QTR Raw'!AZ64</f>
        <v>25928</v>
      </c>
      <c r="CG175" s="23">
        <f t="shared" ref="CG175:CG178" si="1332">+CF175</f>
        <v>25928</v>
      </c>
      <c r="CH175" s="23">
        <f t="shared" si="1285"/>
        <v>26383</v>
      </c>
      <c r="CJ175" s="23">
        <f>+'QTR Raw'!BD64</f>
        <v>25669</v>
      </c>
      <c r="CL175" s="23">
        <f>+'QTR Raw'!BF64</f>
        <v>28369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28369</v>
      </c>
    </row>
    <row r="176" spans="1:110" s="23" customFormat="1" outlineLevel="1" x14ac:dyDescent="0.2">
      <c r="A176" s="23" t="s">
        <v>67</v>
      </c>
      <c r="B176" s="23">
        <f>'Annual Raw'!C51</f>
        <v>0</v>
      </c>
      <c r="C176" s="23">
        <f>'Annual Raw'!D51</f>
        <v>0</v>
      </c>
      <c r="D176" s="23">
        <f>'Annual Raw'!E51</f>
        <v>0</v>
      </c>
      <c r="E176" s="23">
        <f>'Annual Raw'!F51</f>
        <v>0</v>
      </c>
      <c r="F176" s="23">
        <f>'Annual Raw'!G51</f>
        <v>0</v>
      </c>
      <c r="G176" s="23">
        <f>'Annual Raw'!H51</f>
        <v>0</v>
      </c>
      <c r="H176" s="23">
        <f>'Annual Raw'!I51</f>
        <v>0</v>
      </c>
      <c r="I176" s="23">
        <f>'Annual Raw'!J51</f>
        <v>0</v>
      </c>
      <c r="J176" s="23">
        <f>'Annual Raw'!K51</f>
        <v>0</v>
      </c>
      <c r="K176" s="23">
        <f>'Annual Raw'!L51</f>
        <v>0</v>
      </c>
      <c r="L176" s="23">
        <f>'Annual Raw'!M51</f>
        <v>0</v>
      </c>
      <c r="M176" s="23">
        <f>'Annual Raw'!N51</f>
        <v>0</v>
      </c>
      <c r="N176" s="23">
        <f>'Annual Raw'!O51</f>
        <v>0</v>
      </c>
      <c r="O176" s="23">
        <f>'Annual Raw'!P51</f>
        <v>0</v>
      </c>
      <c r="P176" s="23">
        <f>'Annual Raw'!Q51</f>
        <v>0</v>
      </c>
      <c r="Q176" s="23">
        <f>'Annual Raw'!R51</f>
        <v>0</v>
      </c>
      <c r="R176" s="23">
        <f>'Annual Raw'!S51</f>
        <v>0</v>
      </c>
      <c r="S176" s="23">
        <f>'Annual Raw'!T51</f>
        <v>0</v>
      </c>
      <c r="T176" s="23">
        <f>'Annual Raw'!U51</f>
        <v>0</v>
      </c>
      <c r="U176" s="23">
        <f>'Annual Raw'!V51</f>
        <v>0</v>
      </c>
      <c r="V176" s="23">
        <f>'Annual Raw'!W51</f>
        <v>0</v>
      </c>
      <c r="W176" s="23">
        <f>'Annual Raw'!X51</f>
        <v>0</v>
      </c>
      <c r="X176" s="23">
        <f>'Annual Raw'!Y51</f>
        <v>0</v>
      </c>
      <c r="Y176" s="23">
        <f>'Annual Raw'!Z51</f>
        <v>0</v>
      </c>
      <c r="Z176" s="23">
        <f>'Annual Raw'!AA51</f>
        <v>0</v>
      </c>
      <c r="AA176" s="23">
        <f>'Annual Raw'!AB51</f>
        <v>0</v>
      </c>
      <c r="AB176" s="24">
        <f t="shared" si="1327"/>
        <v>0</v>
      </c>
      <c r="AC176" s="24">
        <f t="shared" si="1328"/>
        <v>0</v>
      </c>
      <c r="AD176" s="24">
        <f t="shared" si="1329"/>
        <v>0</v>
      </c>
      <c r="AE176" s="24">
        <f t="shared" si="1330"/>
        <v>0</v>
      </c>
      <c r="AJ176" s="23">
        <f>+'QTR Raw'!D65</f>
        <v>0</v>
      </c>
      <c r="AK176" s="23">
        <f t="shared" si="1331"/>
        <v>0</v>
      </c>
      <c r="AL176" s="23">
        <f>+'QTR Raw'!F65</f>
        <v>0</v>
      </c>
      <c r="AM176" s="23">
        <f t="shared" si="1331"/>
        <v>0</v>
      </c>
      <c r="AN176" s="23">
        <f>+'QTR Raw'!H65</f>
        <v>0</v>
      </c>
      <c r="AO176" s="23">
        <f t="shared" si="1331"/>
        <v>0</v>
      </c>
      <c r="AP176" s="23">
        <f>+'QTR Raw'!J65</f>
        <v>0</v>
      </c>
      <c r="AQ176" s="23">
        <f t="shared" si="1331"/>
        <v>0</v>
      </c>
      <c r="AR176" s="23">
        <f>+'QTR Raw'!L65</f>
        <v>0</v>
      </c>
      <c r="AS176" s="23">
        <f t="shared" si="1331"/>
        <v>0</v>
      </c>
      <c r="AT176" s="23">
        <f>+'QTR Raw'!N65</f>
        <v>0</v>
      </c>
      <c r="AU176" s="23">
        <f t="shared" si="1331"/>
        <v>0</v>
      </c>
      <c r="AV176" s="23">
        <f>+'QTR Raw'!P65</f>
        <v>0</v>
      </c>
      <c r="AW176" s="23">
        <f t="shared" si="1331"/>
        <v>0</v>
      </c>
      <c r="AX176" s="23">
        <f>+'QTR Raw'!R65</f>
        <v>0</v>
      </c>
      <c r="AY176" s="23">
        <f t="shared" si="1331"/>
        <v>0</v>
      </c>
      <c r="AZ176" s="23">
        <f>+'QTR Raw'!T65</f>
        <v>0</v>
      </c>
      <c r="BA176" s="23">
        <f t="shared" si="1331"/>
        <v>0</v>
      </c>
      <c r="BB176" s="23">
        <f>+'QTR Raw'!V65</f>
        <v>0</v>
      </c>
      <c r="BC176" s="23">
        <f t="shared" si="1331"/>
        <v>0</v>
      </c>
      <c r="BD176" s="23">
        <f>+'QTR Raw'!X65</f>
        <v>0</v>
      </c>
      <c r="BE176" s="23">
        <f t="shared" si="1331"/>
        <v>0</v>
      </c>
      <c r="BF176" s="23">
        <f>+'QTR Raw'!Z65</f>
        <v>0</v>
      </c>
      <c r="BG176" s="23">
        <f t="shared" si="1331"/>
        <v>0</v>
      </c>
      <c r="BH176" s="23">
        <f>+'QTR Raw'!AB65</f>
        <v>0</v>
      </c>
      <c r="BI176" s="23">
        <f t="shared" si="1331"/>
        <v>0</v>
      </c>
      <c r="BJ176" s="23">
        <f>+'QTR Raw'!AD65</f>
        <v>0</v>
      </c>
      <c r="BK176" s="23">
        <f t="shared" si="1331"/>
        <v>0</v>
      </c>
      <c r="BL176" s="23">
        <f>+'QTR Raw'!AF65</f>
        <v>0</v>
      </c>
      <c r="BM176" s="23">
        <f t="shared" si="1331"/>
        <v>0</v>
      </c>
      <c r="BN176" s="23">
        <f>+'QTR Raw'!AH65</f>
        <v>0</v>
      </c>
      <c r="BO176" s="23">
        <f t="shared" si="1331"/>
        <v>0</v>
      </c>
      <c r="BP176" s="23">
        <f>+'QTR Raw'!AJ65</f>
        <v>0</v>
      </c>
      <c r="BQ176" s="23">
        <f t="shared" si="1331"/>
        <v>0</v>
      </c>
      <c r="BR176" s="23">
        <f>+'QTR Raw'!AL65</f>
        <v>0</v>
      </c>
      <c r="BS176" s="23">
        <f t="shared" si="1331"/>
        <v>0</v>
      </c>
      <c r="BT176" s="23">
        <f>+'QTR Raw'!AN65</f>
        <v>0</v>
      </c>
      <c r="BU176" s="23">
        <f t="shared" si="1331"/>
        <v>0</v>
      </c>
      <c r="BV176" s="23">
        <f>+'QTR Raw'!AP65</f>
        <v>0</v>
      </c>
      <c r="BW176" s="23">
        <f t="shared" si="1331"/>
        <v>0</v>
      </c>
      <c r="BX176" s="23">
        <f>+'QTR Raw'!AR65</f>
        <v>0</v>
      </c>
      <c r="BY176" s="23">
        <f t="shared" si="1331"/>
        <v>0</v>
      </c>
      <c r="BZ176" s="23">
        <f>+'QTR Raw'!AT65</f>
        <v>0</v>
      </c>
      <c r="CA176" s="23">
        <f t="shared" si="1331"/>
        <v>0</v>
      </c>
      <c r="CB176" s="23">
        <f>+'QTR Raw'!AV65</f>
        <v>0</v>
      </c>
      <c r="CC176" s="23">
        <f t="shared" si="1331"/>
        <v>0</v>
      </c>
      <c r="CD176" s="23">
        <f>+'QTR Raw'!AX65</f>
        <v>0</v>
      </c>
      <c r="CE176" s="23">
        <f t="shared" si="1331"/>
        <v>0</v>
      </c>
      <c r="CF176" s="23">
        <f>+'QTR Raw'!AZ65</f>
        <v>0</v>
      </c>
      <c r="CG176" s="23">
        <f t="shared" si="1332"/>
        <v>0</v>
      </c>
      <c r="CH176" s="23">
        <f t="shared" si="1285"/>
        <v>0</v>
      </c>
      <c r="CJ176" s="23">
        <f>+'QTR Raw'!BD65</f>
        <v>0</v>
      </c>
      <c r="CL176" s="23">
        <f>+'QTR Raw'!BF65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  <c r="DF176" s="23">
        <v>0</v>
      </c>
    </row>
    <row r="177" spans="1:110" s="23" customFormat="1" outlineLevel="1" x14ac:dyDescent="0.2">
      <c r="A177" s="23" t="s">
        <v>68</v>
      </c>
      <c r="B177" s="23">
        <f>'Annual Raw'!C52</f>
        <v>0</v>
      </c>
      <c r="C177" s="23">
        <f>'Annual Raw'!D52</f>
        <v>0</v>
      </c>
      <c r="D177" s="23">
        <f>'Annual Raw'!E52</f>
        <v>0</v>
      </c>
      <c r="E177" s="23">
        <f>'Annual Raw'!F52</f>
        <v>0</v>
      </c>
      <c r="F177" s="23">
        <f>'Annual Raw'!G52</f>
        <v>0</v>
      </c>
      <c r="G177" s="23">
        <f>'Annual Raw'!H52</f>
        <v>0</v>
      </c>
      <c r="H177" s="23">
        <f>'Annual Raw'!I52</f>
        <v>0</v>
      </c>
      <c r="I177" s="23">
        <f>'Annual Raw'!J52</f>
        <v>0</v>
      </c>
      <c r="J177" s="23">
        <f>'Annual Raw'!K52</f>
        <v>0</v>
      </c>
      <c r="K177" s="23">
        <f>'Annual Raw'!L52</f>
        <v>0</v>
      </c>
      <c r="L177" s="23">
        <f>'Annual Raw'!M52</f>
        <v>4825.6400000000003</v>
      </c>
      <c r="M177" s="23">
        <f>'Annual Raw'!N52</f>
        <v>6232.39</v>
      </c>
      <c r="N177" s="23">
        <f>'Annual Raw'!O52</f>
        <v>8337.24</v>
      </c>
      <c r="O177" s="23">
        <f>'Annual Raw'!P52</f>
        <v>12190.29</v>
      </c>
      <c r="P177" s="23">
        <f>'Annual Raw'!Q52</f>
        <v>15134.27</v>
      </c>
      <c r="Q177" s="23">
        <f>'Annual Raw'!R52</f>
        <v>13438.25</v>
      </c>
      <c r="R177" s="23">
        <f>'Annual Raw'!S52</f>
        <v>20988.48</v>
      </c>
      <c r="S177" s="23">
        <f>'Annual Raw'!T52</f>
        <v>10948.44</v>
      </c>
      <c r="T177" s="23">
        <f>'Annual Raw'!U52</f>
        <v>11854.85</v>
      </c>
      <c r="U177" s="23">
        <f>'Annual Raw'!V52</f>
        <v>14736.69</v>
      </c>
      <c r="V177" s="23">
        <f>'Annual Raw'!W52</f>
        <v>13606.76</v>
      </c>
      <c r="W177" s="23">
        <f>'Annual Raw'!X52</f>
        <v>12955.89</v>
      </c>
      <c r="X177" s="23">
        <f>'Annual Raw'!Y52</f>
        <v>13196.53</v>
      </c>
      <c r="Y177" s="23">
        <f>'Annual Raw'!Z52</f>
        <v>16537</v>
      </c>
      <c r="Z177" s="23">
        <f>'Annual Raw'!AA52</f>
        <v>20935</v>
      </c>
      <c r="AA177" s="23">
        <f>'Annual Raw'!AB52</f>
        <v>23425</v>
      </c>
      <c r="AB177" s="24">
        <f t="shared" si="1327"/>
        <v>0</v>
      </c>
      <c r="AC177" s="24">
        <f t="shared" si="1328"/>
        <v>0</v>
      </c>
      <c r="AD177" s="24">
        <f t="shared" si="1329"/>
        <v>0</v>
      </c>
      <c r="AE177" s="24">
        <f t="shared" si="1330"/>
        <v>0</v>
      </c>
      <c r="AJ177" s="23">
        <f>+'QTR Raw'!D66</f>
        <v>6602.04</v>
      </c>
      <c r="AK177" s="23">
        <f t="shared" si="1331"/>
        <v>6602.04</v>
      </c>
      <c r="AL177" s="23">
        <f>+'QTR Raw'!F66</f>
        <v>8337.24</v>
      </c>
      <c r="AM177" s="23">
        <f t="shared" si="1331"/>
        <v>8337.24</v>
      </c>
      <c r="AN177" s="23">
        <f>+'QTR Raw'!H66</f>
        <v>13147.36</v>
      </c>
      <c r="AO177" s="23">
        <f t="shared" si="1331"/>
        <v>13147.36</v>
      </c>
      <c r="AP177" s="23">
        <f>+'QTR Raw'!J66</f>
        <v>12190.29</v>
      </c>
      <c r="AQ177" s="23">
        <f t="shared" si="1331"/>
        <v>12190.29</v>
      </c>
      <c r="AR177" s="23">
        <f>+'QTR Raw'!L66</f>
        <v>14231.19</v>
      </c>
      <c r="AS177" s="23">
        <f t="shared" si="1331"/>
        <v>14231.19</v>
      </c>
      <c r="AT177" s="23">
        <f>+'QTR Raw'!N66</f>
        <v>15134.27</v>
      </c>
      <c r="AU177" s="23">
        <f t="shared" si="1331"/>
        <v>15134.27</v>
      </c>
      <c r="AV177" s="23">
        <f>+'QTR Raw'!P66</f>
        <v>11669.06</v>
      </c>
      <c r="AW177" s="23">
        <f t="shared" si="1331"/>
        <v>11669.06</v>
      </c>
      <c r="AX177" s="23">
        <f>+'QTR Raw'!R66</f>
        <v>7891.01</v>
      </c>
      <c r="AY177" s="23">
        <f t="shared" si="1331"/>
        <v>7891.01</v>
      </c>
      <c r="AZ177" s="23">
        <f>+'QTR Raw'!T66</f>
        <v>24388.85</v>
      </c>
      <c r="BA177" s="23">
        <f t="shared" si="1331"/>
        <v>24388.85</v>
      </c>
      <c r="BB177" s="23">
        <f>+'QTR Raw'!V66</f>
        <v>9004.4599999999991</v>
      </c>
      <c r="BC177" s="23">
        <f t="shared" si="1331"/>
        <v>9004.4599999999991</v>
      </c>
      <c r="BD177" s="23">
        <f>+'QTR Raw'!X66</f>
        <v>9189.9500000000007</v>
      </c>
      <c r="BE177" s="23">
        <f t="shared" si="1331"/>
        <v>9189.9500000000007</v>
      </c>
      <c r="BF177" s="23">
        <f>+'QTR Raw'!Z66</f>
        <v>10948.44</v>
      </c>
      <c r="BG177" s="23">
        <f t="shared" si="1331"/>
        <v>10948.44</v>
      </c>
      <c r="BH177" s="23">
        <f>+'QTR Raw'!AB66</f>
        <v>11858.89</v>
      </c>
      <c r="BI177" s="23">
        <f t="shared" si="1331"/>
        <v>11858.89</v>
      </c>
      <c r="BJ177" s="23">
        <f>+'QTR Raw'!AD66</f>
        <v>11854.85</v>
      </c>
      <c r="BK177" s="23">
        <f t="shared" si="1331"/>
        <v>11854.85</v>
      </c>
      <c r="BL177" s="23">
        <f>+'QTR Raw'!AF66</f>
        <v>12567.38</v>
      </c>
      <c r="BM177" s="23">
        <f t="shared" si="1331"/>
        <v>12567.38</v>
      </c>
      <c r="BN177" s="23">
        <f>+'QTR Raw'!AH66</f>
        <v>14736.69</v>
      </c>
      <c r="BO177" s="23">
        <f t="shared" si="1331"/>
        <v>14736.69</v>
      </c>
      <c r="BP177" s="23">
        <f>+'QTR Raw'!AJ66</f>
        <v>13516.12</v>
      </c>
      <c r="BQ177" s="23">
        <f t="shared" si="1331"/>
        <v>13516.12</v>
      </c>
      <c r="BR177" s="23">
        <f>+'QTR Raw'!AL66</f>
        <v>13606.76</v>
      </c>
      <c r="BS177" s="23">
        <f t="shared" si="1331"/>
        <v>13606.76</v>
      </c>
      <c r="BT177" s="23">
        <f>+'QTR Raw'!AN66</f>
        <v>12644.83</v>
      </c>
      <c r="BU177" s="23">
        <f t="shared" si="1331"/>
        <v>12644.83</v>
      </c>
      <c r="BV177" s="23">
        <f>+'QTR Raw'!AP66</f>
        <v>12955.89</v>
      </c>
      <c r="BW177" s="23">
        <f t="shared" si="1331"/>
        <v>12955.89</v>
      </c>
      <c r="BX177" s="23">
        <f>+'QTR Raw'!AR66</f>
        <v>12236.83</v>
      </c>
      <c r="BY177" s="23">
        <f t="shared" si="1331"/>
        <v>12236.83</v>
      </c>
      <c r="BZ177" s="23">
        <f>+'QTR Raw'!AT66</f>
        <v>13196.53</v>
      </c>
      <c r="CA177" s="23">
        <f t="shared" si="1331"/>
        <v>13196.53</v>
      </c>
      <c r="CB177" s="23">
        <f>+'QTR Raw'!AV66</f>
        <v>14536</v>
      </c>
      <c r="CC177" s="23">
        <f t="shared" si="1331"/>
        <v>14536</v>
      </c>
      <c r="CD177" s="23">
        <f>+'QTR Raw'!AX66</f>
        <v>16537</v>
      </c>
      <c r="CE177" s="23">
        <f t="shared" si="1331"/>
        <v>16537</v>
      </c>
      <c r="CF177" s="23">
        <f>+'QTR Raw'!AZ66</f>
        <v>18804</v>
      </c>
      <c r="CG177" s="23">
        <f t="shared" si="1332"/>
        <v>18804</v>
      </c>
      <c r="CH177" s="23">
        <f t="shared" si="1285"/>
        <v>20935</v>
      </c>
      <c r="CJ177" s="23">
        <f>+'QTR Raw'!BD66</f>
        <v>20428</v>
      </c>
      <c r="CL177" s="23">
        <f>+'QTR Raw'!BF66</f>
        <v>23425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23">
        <v>23425</v>
      </c>
    </row>
    <row r="178" spans="1:110" s="23" customFormat="1" outlineLevel="1" x14ac:dyDescent="0.2">
      <c r="A178" s="23" t="s">
        <v>69</v>
      </c>
      <c r="B178" s="23">
        <v>0</v>
      </c>
      <c r="C178" s="23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0</v>
      </c>
      <c r="AB178" s="24">
        <f t="shared" si="1327"/>
        <v>114634.76208583338</v>
      </c>
      <c r="AC178" s="24">
        <f t="shared" si="1328"/>
        <v>121592.4385060632</v>
      </c>
      <c r="AD178" s="24">
        <f t="shared" si="1329"/>
        <v>129981.11864391406</v>
      </c>
      <c r="AE178" s="24">
        <f t="shared" si="1330"/>
        <v>156627.1354420089</v>
      </c>
      <c r="AJ178" s="23">
        <f>+'QTR Raw'!D87</f>
        <v>58471.71</v>
      </c>
      <c r="AK178" s="23">
        <f t="shared" si="1331"/>
        <v>58471.71</v>
      </c>
      <c r="AL178" s="23">
        <f>+'QTR Raw'!F87</f>
        <v>0</v>
      </c>
      <c r="AM178" s="23">
        <f t="shared" si="1331"/>
        <v>0</v>
      </c>
      <c r="AN178" s="23">
        <f>+'QTR Raw'!H87</f>
        <v>0</v>
      </c>
      <c r="AO178" s="23">
        <f t="shared" si="1331"/>
        <v>0</v>
      </c>
      <c r="AP178" s="23">
        <f>+'QTR Raw'!J87</f>
        <v>0</v>
      </c>
      <c r="AQ178" s="23">
        <f t="shared" si="1331"/>
        <v>0</v>
      </c>
      <c r="AR178" s="23">
        <f>+'QTR Raw'!L87</f>
        <v>0</v>
      </c>
      <c r="AS178" s="23">
        <f t="shared" si="1331"/>
        <v>0</v>
      </c>
      <c r="AT178" s="23">
        <f>+'QTR Raw'!N87</f>
        <v>0</v>
      </c>
      <c r="AU178" s="23">
        <f t="shared" si="1331"/>
        <v>0</v>
      </c>
      <c r="AV178" s="23">
        <f>+'QTR Raw'!P87</f>
        <v>0</v>
      </c>
      <c r="AW178" s="23">
        <f t="shared" si="1331"/>
        <v>0</v>
      </c>
      <c r="AX178" s="23">
        <f>+'QTR Raw'!R87</f>
        <v>0</v>
      </c>
      <c r="AY178" s="23">
        <f t="shared" si="1331"/>
        <v>0</v>
      </c>
      <c r="AZ178" s="23">
        <f>+'QTR Raw'!T87</f>
        <v>0</v>
      </c>
      <c r="BA178" s="23">
        <f t="shared" si="1331"/>
        <v>0</v>
      </c>
      <c r="BB178" s="23">
        <f>+'QTR Raw'!V87</f>
        <v>0</v>
      </c>
      <c r="BC178" s="23">
        <f t="shared" si="1331"/>
        <v>0</v>
      </c>
      <c r="BD178" s="23">
        <f>+'QTR Raw'!X87</f>
        <v>0</v>
      </c>
      <c r="BE178" s="23">
        <f t="shared" si="1331"/>
        <v>0</v>
      </c>
      <c r="BF178" s="23">
        <f>+'QTR Raw'!Z87</f>
        <v>0</v>
      </c>
      <c r="BG178" s="23">
        <f t="shared" si="1331"/>
        <v>0</v>
      </c>
      <c r="BH178" s="23">
        <f>+'QTR Raw'!AB87</f>
        <v>0</v>
      </c>
      <c r="BI178" s="23">
        <f t="shared" si="1331"/>
        <v>0</v>
      </c>
      <c r="BJ178" s="23">
        <f>+'QTR Raw'!AD87</f>
        <v>0</v>
      </c>
      <c r="BK178" s="23">
        <f t="shared" si="1331"/>
        <v>0</v>
      </c>
      <c r="BL178" s="23">
        <f>+'QTR Raw'!AF87</f>
        <v>0</v>
      </c>
      <c r="BM178" s="23">
        <f t="shared" si="1331"/>
        <v>0</v>
      </c>
      <c r="BN178" s="23">
        <f>+'QTR Raw'!AH87</f>
        <v>0</v>
      </c>
      <c r="BO178" s="23">
        <f t="shared" si="1331"/>
        <v>0</v>
      </c>
      <c r="BP178" s="23">
        <f>+'QTR Raw'!AJ87</f>
        <v>0</v>
      </c>
      <c r="BQ178" s="23">
        <f t="shared" si="1331"/>
        <v>0</v>
      </c>
      <c r="BR178" s="23">
        <f>+'QTR Raw'!AL87</f>
        <v>0</v>
      </c>
      <c r="BS178" s="23">
        <f t="shared" si="1331"/>
        <v>0</v>
      </c>
      <c r="BT178" s="23">
        <f>+'QTR Raw'!AN87</f>
        <v>0</v>
      </c>
      <c r="BU178" s="23">
        <f t="shared" si="1331"/>
        <v>0</v>
      </c>
      <c r="BV178" s="23">
        <f>+'QTR Raw'!AP87</f>
        <v>0</v>
      </c>
      <c r="BW178" s="23">
        <f t="shared" si="1331"/>
        <v>0</v>
      </c>
      <c r="BX178" s="23">
        <f>+'QTR Raw'!AR87</f>
        <v>0</v>
      </c>
      <c r="BY178" s="23">
        <f t="shared" si="1331"/>
        <v>0</v>
      </c>
      <c r="BZ178" s="23">
        <f>+'QTR Raw'!AT87</f>
        <v>0</v>
      </c>
      <c r="CA178" s="23">
        <f t="shared" si="1331"/>
        <v>0</v>
      </c>
      <c r="CB178" s="23">
        <f>+'QTR Raw'!AV87</f>
        <v>0</v>
      </c>
      <c r="CC178" s="23">
        <f t="shared" si="1331"/>
        <v>0</v>
      </c>
      <c r="CD178" s="23">
        <f>+'QTR Raw'!AX87</f>
        <v>0</v>
      </c>
      <c r="CE178" s="23">
        <f t="shared" si="1331"/>
        <v>0</v>
      </c>
      <c r="CF178" s="23">
        <f>+'QTR Raw'!AZ87</f>
        <v>0</v>
      </c>
      <c r="CG178" s="23">
        <f t="shared" si="1332"/>
        <v>0</v>
      </c>
      <c r="CH178" s="23">
        <f t="shared" si="1285"/>
        <v>0</v>
      </c>
      <c r="CI178" s="23">
        <f>CI36/90*CI210</f>
        <v>100614.83135285687</v>
      </c>
      <c r="CJ178" s="23">
        <f>+'QTR Raw'!BD87</f>
        <v>0</v>
      </c>
      <c r="CK178" s="23">
        <f t="shared" ref="CK178:DB178" si="1333">CK36/90*CK210</f>
        <v>90649.587140112504</v>
      </c>
      <c r="CL178" s="23">
        <f>+'QTR Raw'!BF87</f>
        <v>0</v>
      </c>
      <c r="CM178" s="24">
        <f t="shared" si="1333"/>
        <v>82194.766969704186</v>
      </c>
      <c r="CN178" s="24">
        <f t="shared" si="1333"/>
        <v>83797.551677802854</v>
      </c>
      <c r="CO178" s="24">
        <f t="shared" si="1333"/>
        <v>96951.88695685241</v>
      </c>
      <c r="CP178" s="24">
        <f t="shared" si="1333"/>
        <v>114634.76208583338</v>
      </c>
      <c r="CQ178" s="24">
        <f t="shared" si="1333"/>
        <v>87601.655529427939</v>
      </c>
      <c r="CR178" s="24">
        <f t="shared" si="1333"/>
        <v>96907.413441786921</v>
      </c>
      <c r="CS178" s="24">
        <f t="shared" si="1333"/>
        <v>109920.79306178063</v>
      </c>
      <c r="CT178" s="24">
        <f t="shared" si="1333"/>
        <v>121592.4385060632</v>
      </c>
      <c r="CU178" s="24">
        <f t="shared" si="1333"/>
        <v>95452.58891991053</v>
      </c>
      <c r="CV178" s="24">
        <f t="shared" si="1333"/>
        <v>106384.29949724453</v>
      </c>
      <c r="CW178" s="24">
        <f t="shared" si="1333"/>
        <v>118992.62140666012</v>
      </c>
      <c r="CX178" s="24">
        <f t="shared" si="1333"/>
        <v>129981.11864391406</v>
      </c>
      <c r="CY178" s="24">
        <f t="shared" si="1333"/>
        <v>109756.81737662556</v>
      </c>
      <c r="CZ178" s="24">
        <f t="shared" si="1333"/>
        <v>123816.51371294378</v>
      </c>
      <c r="DA178" s="24">
        <f t="shared" si="1333"/>
        <v>140361.46900302704</v>
      </c>
      <c r="DB178" s="24">
        <f t="shared" si="1333"/>
        <v>156627.1354420089</v>
      </c>
      <c r="DE178" s="123"/>
      <c r="DF178" s="23">
        <v>133217.7242067302</v>
      </c>
    </row>
    <row r="179" spans="1:110" s="23" customFormat="1" outlineLevel="1" x14ac:dyDescent="0.2">
      <c r="A179" s="23" t="s">
        <v>70</v>
      </c>
      <c r="B179" s="23">
        <f>'Annual Raw'!C54</f>
        <v>2286.12</v>
      </c>
      <c r="C179" s="23">
        <f>'Annual Raw'!D54</f>
        <v>2426.7199999999998</v>
      </c>
      <c r="D179" s="23">
        <f>'Annual Raw'!E54</f>
        <v>3105.72</v>
      </c>
      <c r="E179" s="23">
        <f>'Annual Raw'!F54</f>
        <v>4291.01</v>
      </c>
      <c r="F179" s="23">
        <f>'Annual Raw'!G54</f>
        <v>5504.18</v>
      </c>
      <c r="G179" s="23">
        <f>'Annual Raw'!H54</f>
        <v>6010.44</v>
      </c>
      <c r="H179" s="23">
        <f>'Annual Raw'!I54</f>
        <v>7318.44</v>
      </c>
      <c r="I179" s="23">
        <f>'Annual Raw'!J54</f>
        <v>10891.26</v>
      </c>
      <c r="J179" s="23">
        <f>'Annual Raw'!K54</f>
        <v>22758.57</v>
      </c>
      <c r="K179" s="23">
        <f>'Annual Raw'!L54</f>
        <v>29166.61</v>
      </c>
      <c r="L179" s="23">
        <f>'Annual Raw'!M54</f>
        <v>27903.06</v>
      </c>
      <c r="M179" s="23">
        <f>'Annual Raw'!N54</f>
        <v>36686.32</v>
      </c>
      <c r="N179" s="23">
        <f>'Annual Raw'!O54</f>
        <v>44912.35</v>
      </c>
      <c r="O179" s="23">
        <f>'Annual Raw'!P54</f>
        <v>57315.73</v>
      </c>
      <c r="P179" s="23">
        <f>'Annual Raw'!Q54</f>
        <v>57407.28</v>
      </c>
      <c r="Q179" s="23">
        <f>'Annual Raw'!R54</f>
        <v>61561.79</v>
      </c>
      <c r="R179" s="23">
        <f>'Annual Raw'!S54</f>
        <v>62532.57</v>
      </c>
      <c r="S179" s="23">
        <f>'Annual Raw'!T54</f>
        <v>76939.83</v>
      </c>
      <c r="T179" s="23">
        <f>'Annual Raw'!U54</f>
        <v>71690.67</v>
      </c>
      <c r="U179" s="23">
        <f>'Annual Raw'!V54</f>
        <v>66398.210000000006</v>
      </c>
      <c r="V179" s="23">
        <f>'Annual Raw'!W54</f>
        <v>76040.149999999994</v>
      </c>
      <c r="W179" s="23">
        <f>'Annual Raw'!X54</f>
        <v>69750.33</v>
      </c>
      <c r="X179" s="23">
        <f>'Annual Raw'!Y54</f>
        <v>79251.759999999995</v>
      </c>
      <c r="Y179" s="23">
        <f>'Annual Raw'!Z54</f>
        <v>93978</v>
      </c>
      <c r="Z179" s="23">
        <f>'Annual Raw'!AA54</f>
        <v>97368</v>
      </c>
      <c r="AA179" s="23">
        <f>'Annual Raw'!AB54</f>
        <v>92780</v>
      </c>
      <c r="AB179" s="24">
        <f t="shared" si="1327"/>
        <v>108957.86696911938</v>
      </c>
      <c r="AC179" s="24">
        <f t="shared" si="1328"/>
        <v>115570.98822497331</v>
      </c>
      <c r="AD179" s="24">
        <f t="shared" si="1329"/>
        <v>123544.24762618419</v>
      </c>
      <c r="AE179" s="24">
        <f t="shared" si="1330"/>
        <v>148870.71143800669</v>
      </c>
      <c r="AJ179" s="23">
        <f>+'QTR Raw'!D89</f>
        <v>0</v>
      </c>
      <c r="AK179" s="23">
        <f>+AK209*AK36/90</f>
        <v>0</v>
      </c>
      <c r="AL179" s="23">
        <f>+'QTR Raw'!F89</f>
        <v>44912.35</v>
      </c>
      <c r="AM179" s="23">
        <f>+AM209*AM36/90</f>
        <v>36696.356909582893</v>
      </c>
      <c r="AN179" s="23">
        <f>+'QTR Raw'!H89</f>
        <v>48007.6</v>
      </c>
      <c r="AO179" s="23">
        <f>+AO209*AO36/90</f>
        <v>53009.698507919005</v>
      </c>
      <c r="AP179" s="23">
        <f>+'QTR Raw'!J89</f>
        <v>57315.73</v>
      </c>
      <c r="AQ179" s="23">
        <f>+AQ209*AQ36/90</f>
        <v>55987.343833512066</v>
      </c>
      <c r="AR179" s="23">
        <f>+'QTR Raw'!L89</f>
        <v>53662.27</v>
      </c>
      <c r="AS179" s="23">
        <f>+AS209*AS36/90</f>
        <v>61407.438717798941</v>
      </c>
      <c r="AT179" s="23">
        <f>+'QTR Raw'!N89</f>
        <v>57407.28</v>
      </c>
      <c r="AU179" s="23">
        <f>+AU209*AU36/90</f>
        <v>50246.820240822795</v>
      </c>
      <c r="AV179" s="23">
        <f>+'QTR Raw'!P89</f>
        <v>53866.55</v>
      </c>
      <c r="AW179" s="23">
        <f>+AW209*AW36/90</f>
        <v>60697.891566876344</v>
      </c>
      <c r="AX179" s="23">
        <f>+'QTR Raw'!R89</f>
        <v>57580.46</v>
      </c>
      <c r="AY179" s="23">
        <f>+AY209*AY36/90</f>
        <v>45280.741618116146</v>
      </c>
      <c r="AZ179" s="23">
        <f>+'QTR Raw'!T89</f>
        <v>55233</v>
      </c>
      <c r="BA179" s="23">
        <f>+BA209*BA36/90</f>
        <v>53414.477364611274</v>
      </c>
      <c r="BB179" s="23">
        <f>+'QTR Raw'!V89</f>
        <v>57698.33</v>
      </c>
      <c r="BC179" s="23">
        <f>+BC209*BC36/90</f>
        <v>42858.603882403317</v>
      </c>
      <c r="BD179" s="23">
        <f>+'QTR Raw'!X89</f>
        <v>63151.16</v>
      </c>
      <c r="BE179" s="23">
        <f>+BE209*BE36/90</f>
        <v>66340.652257156078</v>
      </c>
      <c r="BF179" s="23">
        <f>+'QTR Raw'!Z89</f>
        <v>72038.41</v>
      </c>
      <c r="BG179" s="23">
        <f>+BG209*BG36/90</f>
        <v>52624.601154376629</v>
      </c>
      <c r="BH179" s="23">
        <f>+'QTR Raw'!AB89</f>
        <v>66890.44</v>
      </c>
      <c r="BI179" s="23">
        <f>+BI209*BI36/90</f>
        <v>71476.297238296524</v>
      </c>
      <c r="BJ179" s="23">
        <f>+'QTR Raw'!AD89</f>
        <v>68513.53</v>
      </c>
      <c r="BK179" s="23">
        <f>+BK209*BK36/90</f>
        <v>48620.510435136384</v>
      </c>
      <c r="BL179" s="23">
        <f>+'QTR Raw'!AF89</f>
        <v>60088.57</v>
      </c>
      <c r="BM179" s="23">
        <f>+BM209*BM36/90</f>
        <v>66003.862251364961</v>
      </c>
      <c r="BN179" s="23">
        <f>+'QTR Raw'!AH89</f>
        <v>63626.879999999997</v>
      </c>
      <c r="BO179" s="23">
        <f>+BO209*BO36/90</f>
        <v>32611.380414305866</v>
      </c>
      <c r="BP179" s="23">
        <f>+'QTR Raw'!AJ89</f>
        <v>53145.29</v>
      </c>
      <c r="BQ179" s="23">
        <f>+BQ209*BQ36/90</f>
        <v>75728.692469553498</v>
      </c>
      <c r="BR179" s="23">
        <f>+'QTR Raw'!AL89</f>
        <v>68179.839999999997</v>
      </c>
      <c r="BS179" s="23">
        <f>+BS209*BS36/90</f>
        <v>51073.825941384152</v>
      </c>
      <c r="BT179" s="23">
        <f>+'QTR Raw'!AN89</f>
        <v>48862.81</v>
      </c>
      <c r="BU179" s="23">
        <f>+BU209*BU36/90</f>
        <v>57750.511434183652</v>
      </c>
      <c r="BV179" s="23">
        <f>+'QTR Raw'!AP89</f>
        <v>59970.38</v>
      </c>
      <c r="BW179" s="23">
        <f>+BW209*BW36/90</f>
        <v>54410.453631320917</v>
      </c>
      <c r="BX179" s="23">
        <f>+'QTR Raw'!AR89</f>
        <v>57651.71</v>
      </c>
      <c r="BY179" s="23">
        <f>+BY209*BY36/90</f>
        <v>64080.275581099784</v>
      </c>
      <c r="BZ179" s="23">
        <f>+'QTR Raw'!AT89</f>
        <v>72055.77</v>
      </c>
      <c r="CA179" s="23">
        <f>+CA209*CA36/90</f>
        <v>69308.862008442185</v>
      </c>
      <c r="CB179" s="23">
        <f>+'QTR Raw'!AV89</f>
        <v>73844.100000000006</v>
      </c>
      <c r="CC179" s="23">
        <f>+CC209*CC36/90</f>
        <v>77730.557640612969</v>
      </c>
      <c r="CD179" s="23">
        <f>+'QTR Raw'!AX89</f>
        <v>93978</v>
      </c>
      <c r="CE179" s="23">
        <f>+CE209*CE36/90</f>
        <v>84776.235867364521</v>
      </c>
      <c r="CF179" s="23">
        <f>+'QTR Raw'!AZ89</f>
        <v>88139</v>
      </c>
      <c r="CG179" s="23">
        <f>+CG209*CG36/90</f>
        <v>99600.989349239753</v>
      </c>
      <c r="CH179" s="23">
        <f t="shared" si="1285"/>
        <v>97368</v>
      </c>
      <c r="CI179" s="23">
        <f>+CI209*CI36/90</f>
        <v>103831.0253006292</v>
      </c>
      <c r="CJ179" s="23">
        <f>+'QTR Raw'!BD89</f>
        <v>71865</v>
      </c>
      <c r="CK179" s="23">
        <f t="shared" ref="CK179:DB179" si="1334">+CK209*CK36/90</f>
        <v>69577.406598570815</v>
      </c>
      <c r="CL179" s="23">
        <f>+'QTR Raw'!BF89</f>
        <v>92780</v>
      </c>
      <c r="CM179" s="24">
        <f t="shared" si="1334"/>
        <v>78124.35182913467</v>
      </c>
      <c r="CN179" s="24">
        <f t="shared" si="1334"/>
        <v>79647.76409804482</v>
      </c>
      <c r="CO179" s="24">
        <f t="shared" si="1334"/>
        <v>92150.675844210506</v>
      </c>
      <c r="CP179" s="24">
        <f t="shared" si="1334"/>
        <v>108957.86696911938</v>
      </c>
      <c r="CQ179" s="24">
        <f t="shared" si="1334"/>
        <v>83263.482697362298</v>
      </c>
      <c r="CR179" s="24">
        <f t="shared" si="1334"/>
        <v>92108.40472810241</v>
      </c>
      <c r="CS179" s="24">
        <f t="shared" si="1334"/>
        <v>104477.34116286604</v>
      </c>
      <c r="CT179" s="24">
        <f t="shared" si="1334"/>
        <v>115570.98822497331</v>
      </c>
      <c r="CU179" s="24">
        <f t="shared" si="1334"/>
        <v>90725.625422473182</v>
      </c>
      <c r="CV179" s="24">
        <f t="shared" si="1334"/>
        <v>101115.98036505365</v>
      </c>
      <c r="CW179" s="24">
        <f t="shared" si="1334"/>
        <v>113099.91818909097</v>
      </c>
      <c r="CX179" s="24">
        <f t="shared" si="1334"/>
        <v>123544.24762618419</v>
      </c>
      <c r="CY179" s="24">
        <f t="shared" si="1334"/>
        <v>104321.48581354436</v>
      </c>
      <c r="CZ179" s="24">
        <f t="shared" si="1334"/>
        <v>117684.92370240869</v>
      </c>
      <c r="DA179" s="24">
        <f t="shared" si="1334"/>
        <v>133410.54658246611</v>
      </c>
      <c r="DB179" s="24">
        <f t="shared" si="1334"/>
        <v>148870.71143800669</v>
      </c>
      <c r="DE179" s="123"/>
      <c r="DF179" s="23">
        <v>102250.25899943037</v>
      </c>
    </row>
    <row r="180" spans="1:110" s="23" customFormat="1" outlineLevel="1" x14ac:dyDescent="0.2">
      <c r="A180" s="23" t="s">
        <v>71</v>
      </c>
      <c r="B180" s="23">
        <f>'Annual Raw'!C55-Template!B152</f>
        <v>152.5</v>
      </c>
      <c r="C180" s="23">
        <f>'Annual Raw'!D55-Template!C152</f>
        <v>200.64</v>
      </c>
      <c r="D180" s="23">
        <f>'Annual Raw'!E55-Template!D152</f>
        <v>170.19</v>
      </c>
      <c r="E180" s="23">
        <f>'Annual Raw'!F55-Template!E152</f>
        <v>373.9</v>
      </c>
      <c r="F180" s="23">
        <f>'Annual Raw'!G55-Template!F152</f>
        <v>417.36</v>
      </c>
      <c r="G180" s="23">
        <f>'Annual Raw'!H55-Template!G152</f>
        <v>433.219999999999</v>
      </c>
      <c r="H180" s="23">
        <f>'Annual Raw'!I55-Template!H152</f>
        <v>381.95</v>
      </c>
      <c r="I180" s="23">
        <f>'Annual Raw'!J55-Template!I152</f>
        <v>404.4</v>
      </c>
      <c r="J180" s="23">
        <f>'Annual Raw'!K55-Template!J152</f>
        <v>1221.5899999999999</v>
      </c>
      <c r="K180" s="23">
        <f>'Annual Raw'!L55-Template!K152</f>
        <v>4910.72</v>
      </c>
      <c r="L180" s="23">
        <f>'Annual Raw'!M55-Template!L152</f>
        <v>6536.52</v>
      </c>
      <c r="M180" s="23">
        <f>'Annual Raw'!N55-Template!M152</f>
        <v>10624.89</v>
      </c>
      <c r="N180" s="23">
        <f>'Annual Raw'!O55-Template!N152</f>
        <v>12284.729999999998</v>
      </c>
      <c r="O180" s="23">
        <f>'Annual Raw'!P55-Template!O152</f>
        <v>11686.05</v>
      </c>
      <c r="P180" s="23">
        <f>'Annual Raw'!Q55-Template!P152</f>
        <v>19289.670000000002</v>
      </c>
      <c r="Q180" s="23">
        <f>'Annual Raw'!R55-Template!Q152</f>
        <v>20070.03</v>
      </c>
      <c r="R180" s="23">
        <f>'Annual Raw'!S55-Template!R152</f>
        <v>27921.809999999998</v>
      </c>
      <c r="S180" s="23">
        <f>'Annual Raw'!T55-Template!S152</f>
        <v>27945.920000000002</v>
      </c>
      <c r="T180" s="23">
        <f>'Annual Raw'!U55-Template!T152</f>
        <v>27368</v>
      </c>
      <c r="U180" s="23">
        <f>'Annual Raw'!V55-Template!U152</f>
        <v>27191.759999999995</v>
      </c>
      <c r="V180" s="23">
        <f>'Annual Raw'!W55-Template!V152</f>
        <v>24982.819999999996</v>
      </c>
      <c r="W180" s="23">
        <f>'Annual Raw'!X55-Template!W152</f>
        <v>26991.329999999998</v>
      </c>
      <c r="X180" s="23">
        <f>'Annual Raw'!Y55-Template!X152</f>
        <v>25746.049999999996</v>
      </c>
      <c r="Y180" s="23">
        <f>'Annual Raw'!Z55-Template!Y152</f>
        <v>29468</v>
      </c>
      <c r="Z180" s="23">
        <f>'Annual Raw'!AA55-Template!Z152</f>
        <v>29057</v>
      </c>
      <c r="AA180" s="23">
        <f>'Annual Raw'!AB55-Template!AA152</f>
        <v>27958</v>
      </c>
      <c r="AB180" s="24">
        <f t="shared" si="1327"/>
        <v>0</v>
      </c>
      <c r="AC180" s="24">
        <f t="shared" si="1328"/>
        <v>0</v>
      </c>
      <c r="AD180" s="24">
        <f t="shared" si="1329"/>
        <v>0</v>
      </c>
      <c r="AE180" s="24">
        <f t="shared" si="1330"/>
        <v>0</v>
      </c>
      <c r="AJ180" s="23">
        <f>+'QTR Raw'!D91</f>
        <v>0</v>
      </c>
      <c r="AK180" s="23">
        <f t="shared" si="1331"/>
        <v>0</v>
      </c>
      <c r="AL180" s="23">
        <f>+'QTR Raw'!F91</f>
        <v>22224.94</v>
      </c>
      <c r="AM180" s="23">
        <f t="shared" si="1331"/>
        <v>22224.94</v>
      </c>
      <c r="AN180" s="23">
        <f>+'QTR Raw'!H91</f>
        <v>18471.25</v>
      </c>
      <c r="AO180" s="23">
        <f t="shared" si="1331"/>
        <v>18471.25</v>
      </c>
      <c r="AP180" s="23">
        <f>+'QTR Raw'!J91</f>
        <v>17373.86</v>
      </c>
      <c r="AQ180" s="23">
        <f t="shared" si="1331"/>
        <v>17373.86</v>
      </c>
      <c r="AR180" s="23">
        <f>+'QTR Raw'!L91</f>
        <v>19589.93</v>
      </c>
      <c r="AS180" s="23">
        <f t="shared" si="1331"/>
        <v>19589.93</v>
      </c>
      <c r="AT180" s="23">
        <f>+'QTR Raw'!N91</f>
        <v>23688.58</v>
      </c>
      <c r="AU180" s="23">
        <f t="shared" si="1331"/>
        <v>23688.58</v>
      </c>
      <c r="AV180" s="23">
        <f>+'QTR Raw'!P91</f>
        <v>24149.81</v>
      </c>
      <c r="AW180" s="23">
        <f t="shared" si="1331"/>
        <v>24149.81</v>
      </c>
      <c r="AX180" s="23">
        <f>+'QTR Raw'!R91</f>
        <v>32173.68</v>
      </c>
      <c r="AY180" s="23">
        <f t="shared" si="1331"/>
        <v>32173.68</v>
      </c>
      <c r="AZ180" s="23">
        <f>+'QTR Raw'!T91</f>
        <v>31739.08</v>
      </c>
      <c r="BA180" s="23">
        <f t="shared" si="1331"/>
        <v>31739.08</v>
      </c>
      <c r="BB180" s="23">
        <f>+'QTR Raw'!V91</f>
        <v>38263.49</v>
      </c>
      <c r="BC180" s="23">
        <f t="shared" si="1331"/>
        <v>38263.49</v>
      </c>
      <c r="BD180" s="23">
        <f>+'QTR Raw'!X91</f>
        <v>32929.550000000003</v>
      </c>
      <c r="BE180" s="23">
        <f t="shared" si="1331"/>
        <v>32929.550000000003</v>
      </c>
      <c r="BF180" s="23">
        <f>+'QTR Raw'!Z91</f>
        <v>46432.71</v>
      </c>
      <c r="BG180" s="23">
        <f t="shared" si="1331"/>
        <v>46432.71</v>
      </c>
      <c r="BH180" s="23">
        <f>+'QTR Raw'!AB91</f>
        <v>42876.88</v>
      </c>
      <c r="BI180" s="23">
        <f t="shared" si="1331"/>
        <v>42876.88</v>
      </c>
      <c r="BJ180" s="23">
        <f>+'QTR Raw'!AD91</f>
        <v>46596.89</v>
      </c>
      <c r="BK180" s="23">
        <f t="shared" si="1331"/>
        <v>46596.89</v>
      </c>
      <c r="BL180" s="23">
        <f>+'QTR Raw'!AF91</f>
        <v>50135.94</v>
      </c>
      <c r="BM180" s="23">
        <f t="shared" si="1331"/>
        <v>50135.94</v>
      </c>
      <c r="BN180" s="23">
        <f>+'QTR Raw'!AH91</f>
        <v>50135.6</v>
      </c>
      <c r="BO180" s="23">
        <f t="shared" si="1331"/>
        <v>50135.6</v>
      </c>
      <c r="BP180" s="23">
        <f>+'QTR Raw'!AJ91</f>
        <v>48100.23</v>
      </c>
      <c r="BQ180" s="23">
        <f t="shared" si="1331"/>
        <v>48100.23</v>
      </c>
      <c r="BR180" s="23">
        <f>+'QTR Raw'!AL91</f>
        <v>33929.57</v>
      </c>
      <c r="BS180" s="23">
        <f t="shared" si="1331"/>
        <v>33929.57</v>
      </c>
      <c r="BT180" s="23">
        <f>+'QTR Raw'!AN91</f>
        <v>29483.96</v>
      </c>
      <c r="BU180" s="23">
        <f t="shared" si="1331"/>
        <v>29483.96</v>
      </c>
      <c r="BV180" s="23">
        <f>+'QTR Raw'!AP91</f>
        <v>38028.25</v>
      </c>
      <c r="BW180" s="23">
        <f t="shared" si="1331"/>
        <v>38028.25</v>
      </c>
      <c r="BX180" s="23">
        <f>+'QTR Raw'!AR91</f>
        <v>37968.57</v>
      </c>
      <c r="BY180" s="23">
        <f t="shared" si="1331"/>
        <v>37968.57</v>
      </c>
      <c r="BZ180" s="23">
        <f>+'QTR Raw'!AT91</f>
        <v>34196.239999999998</v>
      </c>
      <c r="CA180" s="23">
        <f t="shared" si="1331"/>
        <v>34196.239999999998</v>
      </c>
      <c r="CB180" s="23">
        <f>+'QTR Raw'!AV91</f>
        <v>39222.69</v>
      </c>
      <c r="CC180" s="23">
        <f t="shared" si="1331"/>
        <v>39222.69</v>
      </c>
      <c r="CD180" s="23">
        <f>+'QTR Raw'!AX91</f>
        <v>30995</v>
      </c>
      <c r="CE180" s="23">
        <f t="shared" si="1331"/>
        <v>30995</v>
      </c>
      <c r="CF180" s="23">
        <f>+'QTR Raw'!AZ91</f>
        <v>37086</v>
      </c>
      <c r="CG180" s="23">
        <f t="shared" ref="CG180:CG181" si="1335">+CF180</f>
        <v>37086</v>
      </c>
      <c r="CH180" s="23">
        <f t="shared" si="1285"/>
        <v>29057</v>
      </c>
      <c r="CJ180" s="23">
        <f>+'QTR Raw'!BD91</f>
        <v>31306</v>
      </c>
      <c r="CL180" s="23">
        <f>+'QTR Raw'!BF91</f>
        <v>29555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  <c r="DF180" s="23">
        <v>29555</v>
      </c>
    </row>
    <row r="181" spans="1:110" s="23" customFormat="1" outlineLevel="1" x14ac:dyDescent="0.2">
      <c r="A181" s="23" t="s">
        <v>72</v>
      </c>
      <c r="B181" s="23">
        <f>'Annual Raw'!C57</f>
        <v>177.18</v>
      </c>
      <c r="C181" s="23">
        <f>'Annual Raw'!D57</f>
        <v>209.09</v>
      </c>
      <c r="D181" s="23">
        <f>'Annual Raw'!E57</f>
        <v>356.44</v>
      </c>
      <c r="E181" s="23">
        <f>'Annual Raw'!F57</f>
        <v>520.28</v>
      </c>
      <c r="F181" s="23">
        <f>'Annual Raw'!G57</f>
        <v>1245.3</v>
      </c>
      <c r="G181" s="23">
        <f>'Annual Raw'!H57</f>
        <v>1375.41</v>
      </c>
      <c r="H181" s="23">
        <f>'Annual Raw'!I57</f>
        <v>1630.44</v>
      </c>
      <c r="I181" s="23">
        <f>'Annual Raw'!J57</f>
        <v>2325.37</v>
      </c>
      <c r="J181" s="23">
        <f>'Annual Raw'!K57</f>
        <v>8140.02</v>
      </c>
      <c r="K181" s="23">
        <f>'Annual Raw'!L57</f>
        <v>7643.5</v>
      </c>
      <c r="L181" s="23">
        <f>'Annual Raw'!M57</f>
        <v>5131.49</v>
      </c>
      <c r="M181" s="23">
        <f>'Annual Raw'!N57</f>
        <v>6770.38</v>
      </c>
      <c r="N181" s="23">
        <f>'Annual Raw'!O57</f>
        <v>7788.16</v>
      </c>
      <c r="O181" s="23">
        <f>'Annual Raw'!P57</f>
        <v>7970.68</v>
      </c>
      <c r="P181" s="23">
        <f>'Annual Raw'!Q57</f>
        <v>6036</v>
      </c>
      <c r="Q181" s="23">
        <f>'Annual Raw'!R57</f>
        <v>6568.04</v>
      </c>
      <c r="R181" s="23">
        <f>'Annual Raw'!S57</f>
        <v>7200.34</v>
      </c>
      <c r="S181" s="23">
        <f>'Annual Raw'!T57</f>
        <v>9512.57</v>
      </c>
      <c r="T181" s="23">
        <f>'Annual Raw'!U57</f>
        <v>11214.39</v>
      </c>
      <c r="U181" s="23">
        <f>'Annual Raw'!V57</f>
        <v>11369.18</v>
      </c>
      <c r="V181" s="23">
        <f>'Annual Raw'!W57</f>
        <v>13934.47</v>
      </c>
      <c r="W181" s="23">
        <f>'Annual Raw'!X57</f>
        <v>12020.16</v>
      </c>
      <c r="X181" s="23">
        <f>'Annual Raw'!Y57</f>
        <v>13064.85</v>
      </c>
      <c r="Y181" s="23">
        <f>'Annual Raw'!Z57</f>
        <v>13818</v>
      </c>
      <c r="Z181" s="23">
        <f>'Annual Raw'!AA57</f>
        <v>17977</v>
      </c>
      <c r="AA181" s="23">
        <f>'Annual Raw'!AB57</f>
        <v>17862</v>
      </c>
      <c r="AB181" s="24">
        <f t="shared" si="1327"/>
        <v>0</v>
      </c>
      <c r="AC181" s="24">
        <f t="shared" si="1328"/>
        <v>0</v>
      </c>
      <c r="AD181" s="24">
        <f t="shared" si="1329"/>
        <v>0</v>
      </c>
      <c r="AE181" s="24">
        <f t="shared" si="1330"/>
        <v>0</v>
      </c>
      <c r="AJ181" s="23">
        <f>+'QTR Raw'!D92</f>
        <v>5369</v>
      </c>
      <c r="AK181" s="23">
        <f t="shared" si="1331"/>
        <v>5369</v>
      </c>
      <c r="AL181" s="23">
        <f>+'QTR Raw'!F92</f>
        <v>7788.16</v>
      </c>
      <c r="AM181" s="23">
        <f t="shared" si="1331"/>
        <v>7788.16</v>
      </c>
      <c r="AN181" s="23">
        <f>+'QTR Raw'!H92</f>
        <v>7844.09</v>
      </c>
      <c r="AO181" s="23">
        <f t="shared" si="1331"/>
        <v>7844.09</v>
      </c>
      <c r="AP181" s="23">
        <f>+'QTR Raw'!J92</f>
        <v>7970.68</v>
      </c>
      <c r="AQ181" s="23">
        <f t="shared" si="1331"/>
        <v>7970.68</v>
      </c>
      <c r="AR181" s="23">
        <f>+'QTR Raw'!L92</f>
        <v>8370.39</v>
      </c>
      <c r="AS181" s="23">
        <f t="shared" si="1331"/>
        <v>8370.39</v>
      </c>
      <c r="AT181" s="23">
        <f>+'QTR Raw'!N92</f>
        <v>6036</v>
      </c>
      <c r="AU181" s="23">
        <f t="shared" si="1331"/>
        <v>6036</v>
      </c>
      <c r="AV181" s="23">
        <f>+'QTR Raw'!P92</f>
        <v>7323.91</v>
      </c>
      <c r="AW181" s="23">
        <f t="shared" si="1331"/>
        <v>7323.91</v>
      </c>
      <c r="AX181" s="23">
        <f>+'QTR Raw'!R92</f>
        <v>5844.51</v>
      </c>
      <c r="AY181" s="23">
        <f t="shared" si="1331"/>
        <v>5844.51</v>
      </c>
      <c r="AZ181" s="23">
        <f>+'QTR Raw'!T92</f>
        <v>5942.67</v>
      </c>
      <c r="BA181" s="23">
        <f t="shared" si="1331"/>
        <v>5942.67</v>
      </c>
      <c r="BB181" s="23">
        <f>+'QTR Raw'!V92</f>
        <v>5807.76</v>
      </c>
      <c r="BC181" s="23">
        <f t="shared" si="1331"/>
        <v>5807.76</v>
      </c>
      <c r="BD181" s="23">
        <f>+'QTR Raw'!X92</f>
        <v>6077.33</v>
      </c>
      <c r="BE181" s="23">
        <f t="shared" si="1331"/>
        <v>6077.33</v>
      </c>
      <c r="BF181" s="23">
        <f>+'QTR Raw'!Z92</f>
        <v>7953.5</v>
      </c>
      <c r="BG181" s="23">
        <f t="shared" si="1331"/>
        <v>7953.5</v>
      </c>
      <c r="BH181" s="23">
        <f>+'QTR Raw'!AB92</f>
        <v>8284.44</v>
      </c>
      <c r="BI181" s="23">
        <f t="shared" si="1331"/>
        <v>8284.44</v>
      </c>
      <c r="BJ181" s="23">
        <f>+'QTR Raw'!AD92</f>
        <v>10196.75</v>
      </c>
      <c r="BK181" s="23">
        <f t="shared" si="1331"/>
        <v>10196.75</v>
      </c>
      <c r="BL181" s="23">
        <f>+'QTR Raw'!AF92</f>
        <v>9405.19</v>
      </c>
      <c r="BM181" s="23">
        <f t="shared" si="1331"/>
        <v>9405.19</v>
      </c>
      <c r="BN181" s="23">
        <f>+'QTR Raw'!AH92</f>
        <v>10329.040000000001</v>
      </c>
      <c r="BO181" s="23">
        <f t="shared" si="1331"/>
        <v>10329.040000000001</v>
      </c>
      <c r="BP181" s="23">
        <f>+'QTR Raw'!AJ92</f>
        <v>10244.6</v>
      </c>
      <c r="BQ181" s="23">
        <f t="shared" si="1331"/>
        <v>10244.6</v>
      </c>
      <c r="BR181" s="23">
        <f>+'QTR Raw'!AL92</f>
        <v>12848.03</v>
      </c>
      <c r="BS181" s="23">
        <f t="shared" si="1331"/>
        <v>12848.03</v>
      </c>
      <c r="BT181" s="23">
        <f>+'QTR Raw'!AN92</f>
        <v>12694.37</v>
      </c>
      <c r="BU181" s="23">
        <f t="shared" si="1331"/>
        <v>12694.37</v>
      </c>
      <c r="BV181" s="23">
        <f>+'QTR Raw'!AP92</f>
        <v>10766.31</v>
      </c>
      <c r="BW181" s="23">
        <f t="shared" si="1331"/>
        <v>10766.31</v>
      </c>
      <c r="BX181" s="23">
        <f>+'QTR Raw'!AR92</f>
        <v>10666.6</v>
      </c>
      <c r="BY181" s="23">
        <f t="shared" si="1331"/>
        <v>10666.6</v>
      </c>
      <c r="BZ181" s="23">
        <f>+'QTR Raw'!AT92</f>
        <v>11810.66</v>
      </c>
      <c r="CA181" s="23">
        <f t="shared" si="1331"/>
        <v>11810.66</v>
      </c>
      <c r="CB181" s="23">
        <f>+'QTR Raw'!AV92</f>
        <v>12571.94</v>
      </c>
      <c r="CC181" s="23">
        <f t="shared" si="1331"/>
        <v>12571.94</v>
      </c>
      <c r="CD181" s="23">
        <f>+'QTR Raw'!AX92</f>
        <v>12291</v>
      </c>
      <c r="CE181" s="23">
        <f t="shared" si="1331"/>
        <v>12291</v>
      </c>
      <c r="CF181" s="23">
        <f>+'QTR Raw'!AZ92</f>
        <v>12923</v>
      </c>
      <c r="CG181" s="23">
        <f t="shared" si="1335"/>
        <v>12923</v>
      </c>
      <c r="CH181" s="23">
        <f t="shared" si="1285"/>
        <v>17977</v>
      </c>
      <c r="CJ181" s="23">
        <f>+'QTR Raw'!BD92</f>
        <v>16227</v>
      </c>
      <c r="CL181" s="23">
        <f>+'QTR Raw'!BF92</f>
        <v>16265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  <c r="DF181" s="23">
        <v>16265</v>
      </c>
    </row>
    <row r="182" spans="1:110" s="22" customFormat="1" x14ac:dyDescent="0.2">
      <c r="A182" s="22" t="s">
        <v>73</v>
      </c>
      <c r="B182" s="22">
        <f>SUM(B175:B181)</f>
        <v>2615.7999999999997</v>
      </c>
      <c r="C182" s="22">
        <f t="shared" ref="C182:V182" si="1336">SUM(C175:C181)</f>
        <v>2836.45</v>
      </c>
      <c r="D182" s="22">
        <f t="shared" si="1336"/>
        <v>3632.35</v>
      </c>
      <c r="E182" s="22">
        <f t="shared" si="1336"/>
        <v>5185.1899999999996</v>
      </c>
      <c r="F182" s="22">
        <f t="shared" si="1336"/>
        <v>7166.84</v>
      </c>
      <c r="G182" s="22">
        <f t="shared" si="1336"/>
        <v>7819.0699999999988</v>
      </c>
      <c r="H182" s="22">
        <f t="shared" si="1336"/>
        <v>9330.83</v>
      </c>
      <c r="I182" s="22">
        <f t="shared" si="1336"/>
        <v>13621.029999999999</v>
      </c>
      <c r="J182" s="22">
        <f t="shared" si="1336"/>
        <v>32120.18</v>
      </c>
      <c r="K182" s="22">
        <f t="shared" si="1336"/>
        <v>41720.83</v>
      </c>
      <c r="L182" s="22">
        <f t="shared" si="1336"/>
        <v>46689.43</v>
      </c>
      <c r="M182" s="22">
        <f t="shared" si="1336"/>
        <v>62611.549999999996</v>
      </c>
      <c r="N182" s="22">
        <f t="shared" si="1336"/>
        <v>76606.539999999994</v>
      </c>
      <c r="O182" s="22">
        <f t="shared" si="1336"/>
        <v>91759.610000000015</v>
      </c>
      <c r="P182" s="22">
        <f t="shared" si="1336"/>
        <v>107009.14</v>
      </c>
      <c r="Q182" s="22">
        <f t="shared" si="1336"/>
        <v>113921.15999999999</v>
      </c>
      <c r="R182" s="22">
        <f t="shared" si="1336"/>
        <v>135461.32</v>
      </c>
      <c r="S182" s="22">
        <f t="shared" si="1336"/>
        <v>140321.26999999999</v>
      </c>
      <c r="T182" s="22">
        <f t="shared" si="1336"/>
        <v>138999</v>
      </c>
      <c r="U182" s="22">
        <f t="shared" si="1336"/>
        <v>137476.78</v>
      </c>
      <c r="V182" s="22">
        <f t="shared" si="1336"/>
        <v>148845.19</v>
      </c>
      <c r="W182" s="22">
        <f t="shared" ref="W182" si="1337">SUM(W175:W181)</f>
        <v>140552.15</v>
      </c>
      <c r="X182" s="22">
        <f t="shared" ref="X182:Y182" si="1338">SUM(X175:X181)</f>
        <v>156414.44</v>
      </c>
      <c r="Y182" s="22">
        <f t="shared" si="1338"/>
        <v>177926</v>
      </c>
      <c r="Z182" s="22">
        <f t="shared" ref="Z182:AA182" si="1339">SUM(Z175:Z181)</f>
        <v>191720</v>
      </c>
      <c r="AA182" s="22">
        <f t="shared" si="1339"/>
        <v>190394</v>
      </c>
      <c r="AB182" s="21">
        <f t="shared" ref="AA182:AD182" si="1340">SUM(AB175:AB181)</f>
        <v>223592.62905495276</v>
      </c>
      <c r="AC182" s="21">
        <f t="shared" si="1340"/>
        <v>237163.42673103651</v>
      </c>
      <c r="AD182" s="21">
        <f t="shared" si="1340"/>
        <v>253525.36627009825</v>
      </c>
      <c r="AE182" s="21">
        <f t="shared" ref="AE182" si="1341">SUM(AE175:AE181)</f>
        <v>305497.84688001557</v>
      </c>
      <c r="AJ182" s="22">
        <f t="shared" ref="AJ182" si="1342">SUM(AJ175:AJ181)</f>
        <v>73032.33</v>
      </c>
      <c r="AK182" s="22">
        <f t="shared" ref="AK182" si="1343">SUM(AK175:AK181)</f>
        <v>73032.33</v>
      </c>
      <c r="AL182" s="22">
        <f t="shared" ref="AL182:AM182" si="1344">SUM(AL175:AL181)</f>
        <v>86546.75</v>
      </c>
      <c r="AM182" s="22">
        <f t="shared" si="1344"/>
        <v>78330.756909582895</v>
      </c>
      <c r="AN182" s="22">
        <f t="shared" ref="AN182:AO182" si="1345">SUM(AN175:AN181)</f>
        <v>89939.65</v>
      </c>
      <c r="AO182" s="22">
        <f t="shared" si="1345"/>
        <v>94941.748507919008</v>
      </c>
      <c r="AP182" s="22">
        <f t="shared" ref="AP182:CE182" si="1346">SUM(AP175:AP181)</f>
        <v>97447.420000000013</v>
      </c>
      <c r="AQ182" s="22">
        <f t="shared" si="1346"/>
        <v>96119.033833512076</v>
      </c>
      <c r="AR182" s="22">
        <f t="shared" si="1346"/>
        <v>99507.659999999989</v>
      </c>
      <c r="AS182" s="22">
        <f t="shared" si="1346"/>
        <v>107252.82871779894</v>
      </c>
      <c r="AT182" s="22">
        <f t="shared" si="1346"/>
        <v>111408.05</v>
      </c>
      <c r="AU182" s="22">
        <f t="shared" si="1346"/>
        <v>104247.5902408228</v>
      </c>
      <c r="AV182" s="22">
        <f t="shared" si="1346"/>
        <v>103395.13</v>
      </c>
      <c r="AW182" s="22">
        <f t="shared" si="1346"/>
        <v>110226.47156687634</v>
      </c>
      <c r="AX182" s="22">
        <f t="shared" si="1346"/>
        <v>121319.95</v>
      </c>
      <c r="AY182" s="22">
        <f t="shared" si="1346"/>
        <v>109020.23161811613</v>
      </c>
      <c r="AZ182" s="22">
        <f t="shared" si="1346"/>
        <v>137819.20000000001</v>
      </c>
      <c r="BA182" s="22">
        <f t="shared" si="1346"/>
        <v>136000.67736461127</v>
      </c>
      <c r="BB182" s="22">
        <f t="shared" si="1346"/>
        <v>139576.18</v>
      </c>
      <c r="BC182" s="22">
        <f t="shared" si="1346"/>
        <v>124736.45388240331</v>
      </c>
      <c r="BD182" s="22">
        <f t="shared" si="1346"/>
        <v>131890.64000000001</v>
      </c>
      <c r="BE182" s="22">
        <f t="shared" si="1346"/>
        <v>135080.13225715607</v>
      </c>
      <c r="BF182" s="22">
        <f t="shared" si="1346"/>
        <v>151277.39000000001</v>
      </c>
      <c r="BG182" s="22">
        <f t="shared" si="1346"/>
        <v>131863.58115437662</v>
      </c>
      <c r="BH182" s="22">
        <f t="shared" ref="BH182" si="1347">SUM(BH175:BH181)</f>
        <v>142447.62</v>
      </c>
      <c r="BI182" s="22">
        <f t="shared" si="1346"/>
        <v>147033.47723829653</v>
      </c>
      <c r="BJ182" s="22">
        <f t="shared" si="1346"/>
        <v>154033.10999999999</v>
      </c>
      <c r="BK182" s="22">
        <f t="shared" si="1346"/>
        <v>134140.0904351364</v>
      </c>
      <c r="BL182" s="22">
        <f t="shared" si="1346"/>
        <v>150472.71000000002</v>
      </c>
      <c r="BM182" s="22">
        <f t="shared" si="1346"/>
        <v>156388.00225136496</v>
      </c>
      <c r="BN182" s="22">
        <f t="shared" si="1346"/>
        <v>156609.15</v>
      </c>
      <c r="BO182" s="22">
        <f t="shared" si="1346"/>
        <v>125593.65041430586</v>
      </c>
      <c r="BP182" s="22">
        <f t="shared" si="1346"/>
        <v>145535.26</v>
      </c>
      <c r="BQ182" s="22">
        <f t="shared" si="1346"/>
        <v>168118.6624695535</v>
      </c>
      <c r="BR182" s="22">
        <f t="shared" si="1346"/>
        <v>148845.19</v>
      </c>
      <c r="BS182" s="22">
        <f t="shared" si="1346"/>
        <v>131739.17594138416</v>
      </c>
      <c r="BT182" s="22">
        <f t="shared" si="1346"/>
        <v>124228.69</v>
      </c>
      <c r="BU182" s="22">
        <f t="shared" si="1346"/>
        <v>133116.39143418364</v>
      </c>
      <c r="BV182" s="22">
        <f t="shared" si="1346"/>
        <v>140552.15</v>
      </c>
      <c r="BW182" s="22">
        <f t="shared" si="1346"/>
        <v>134992.22363132093</v>
      </c>
      <c r="BX182" s="22">
        <f t="shared" si="1346"/>
        <v>146334.81</v>
      </c>
      <c r="BY182" s="22">
        <f t="shared" si="1346"/>
        <v>152763.3755810998</v>
      </c>
      <c r="BZ182" s="22">
        <f t="shared" si="1346"/>
        <v>156414.45000000001</v>
      </c>
      <c r="CA182" s="22">
        <f t="shared" si="1346"/>
        <v>153667.54200844219</v>
      </c>
      <c r="CB182" s="22">
        <f t="shared" si="1346"/>
        <v>164748.45000000001</v>
      </c>
      <c r="CC182" s="22">
        <f t="shared" si="1346"/>
        <v>168634.90764061298</v>
      </c>
      <c r="CD182" s="22">
        <f t="shared" si="1346"/>
        <v>177926</v>
      </c>
      <c r="CE182" s="22">
        <f t="shared" si="1346"/>
        <v>168724.23586736451</v>
      </c>
      <c r="CF182" s="22">
        <f t="shared" ref="CF182:CG182" si="1348">SUM(CF175:CF181)</f>
        <v>182880</v>
      </c>
      <c r="CG182" s="22">
        <f t="shared" si="1348"/>
        <v>194341.98934923974</v>
      </c>
      <c r="CH182" s="22">
        <f t="shared" ref="CH182:CI182" si="1349">SUM(CH175:CH181)</f>
        <v>191720</v>
      </c>
      <c r="CI182" s="22">
        <f t="shared" si="1349"/>
        <v>204445.85665348609</v>
      </c>
      <c r="CJ182" s="22">
        <f t="shared" ref="CJ182:DB182" si="1350">SUM(CJ175:CJ181)</f>
        <v>165495</v>
      </c>
      <c r="CK182" s="22">
        <f t="shared" si="1350"/>
        <v>160226.99373868332</v>
      </c>
      <c r="CL182" s="22">
        <f t="shared" ref="CL182" si="1351">SUM(CL175:CL181)</f>
        <v>190394</v>
      </c>
      <c r="CM182" s="21">
        <f t="shared" si="1350"/>
        <v>160319.11879883887</v>
      </c>
      <c r="CN182" s="21">
        <f t="shared" si="1350"/>
        <v>163445.31577584767</v>
      </c>
      <c r="CO182" s="21">
        <f t="shared" si="1350"/>
        <v>189102.56280106292</v>
      </c>
      <c r="CP182" s="21">
        <f t="shared" si="1350"/>
        <v>223592.62905495276</v>
      </c>
      <c r="CQ182" s="21">
        <f t="shared" si="1350"/>
        <v>170865.13822679024</v>
      </c>
      <c r="CR182" s="21">
        <f t="shared" si="1350"/>
        <v>189015.81816988933</v>
      </c>
      <c r="CS182" s="21">
        <f t="shared" si="1350"/>
        <v>214398.13422464667</v>
      </c>
      <c r="CT182" s="21">
        <f t="shared" si="1350"/>
        <v>237163.42673103651</v>
      </c>
      <c r="CU182" s="21">
        <f t="shared" si="1350"/>
        <v>186178.21434238373</v>
      </c>
      <c r="CV182" s="21">
        <f t="shared" si="1350"/>
        <v>207500.27986229816</v>
      </c>
      <c r="CW182" s="21">
        <f t="shared" si="1350"/>
        <v>232092.53959575109</v>
      </c>
      <c r="CX182" s="21">
        <f t="shared" si="1350"/>
        <v>253525.36627009825</v>
      </c>
      <c r="CY182" s="21">
        <f t="shared" si="1350"/>
        <v>214078.30319016991</v>
      </c>
      <c r="CZ182" s="21">
        <f t="shared" si="1350"/>
        <v>241501.43741535247</v>
      </c>
      <c r="DA182" s="21">
        <f t="shared" si="1350"/>
        <v>273772.01558549318</v>
      </c>
      <c r="DB182" s="21">
        <f t="shared" si="1350"/>
        <v>305497.84688001557</v>
      </c>
      <c r="DE182" s="126"/>
      <c r="DF182" s="22">
        <v>235467.98320616057</v>
      </c>
    </row>
    <row r="183" spans="1:110" s="22" customFormat="1" x14ac:dyDescent="0.2">
      <c r="A183" s="22" t="s">
        <v>74</v>
      </c>
      <c r="B183" s="22">
        <f>B174-B182</f>
        <v>34.540000000000418</v>
      </c>
      <c r="C183" s="22">
        <f t="shared" ref="C183:V183" si="1352">C174-C182</f>
        <v>-76.039999999999964</v>
      </c>
      <c r="D183" s="22">
        <f t="shared" si="1352"/>
        <v>-604.35000000000036</v>
      </c>
      <c r="E183" s="22">
        <f t="shared" si="1352"/>
        <v>-1539.0599999999995</v>
      </c>
      <c r="F183" s="22">
        <f t="shared" si="1352"/>
        <v>-1084.33</v>
      </c>
      <c r="G183" s="22">
        <f t="shared" si="1352"/>
        <v>1851.3400000000011</v>
      </c>
      <c r="H183" s="22">
        <f t="shared" si="1352"/>
        <v>5792.82</v>
      </c>
      <c r="I183" s="22">
        <f t="shared" si="1352"/>
        <v>1789.6200000000008</v>
      </c>
      <c r="J183" s="22">
        <f t="shared" si="1352"/>
        <v>-2919.0699999999997</v>
      </c>
      <c r="K183" s="22">
        <f t="shared" si="1352"/>
        <v>-8018.510000000002</v>
      </c>
      <c r="L183" s="22">
        <f t="shared" si="1352"/>
        <v>-7067.2899999999936</v>
      </c>
      <c r="M183" s="22">
        <f t="shared" si="1352"/>
        <v>-9681.7499999999927</v>
      </c>
      <c r="N183" s="22">
        <f t="shared" si="1352"/>
        <v>-14502.059999999998</v>
      </c>
      <c r="O183" s="22">
        <f t="shared" si="1352"/>
        <v>-16861.060000000012</v>
      </c>
      <c r="P183" s="22">
        <f t="shared" si="1352"/>
        <v>-35656.429999999993</v>
      </c>
      <c r="Q183" s="22">
        <f t="shared" si="1352"/>
        <v>-38115.159999999989</v>
      </c>
      <c r="R183" s="22">
        <f t="shared" si="1352"/>
        <v>-52223.020000000004</v>
      </c>
      <c r="S183" s="22">
        <f t="shared" si="1352"/>
        <v>-30003.479999999981</v>
      </c>
      <c r="T183" s="22">
        <f t="shared" si="1352"/>
        <v>-28493.429999999993</v>
      </c>
      <c r="U183" s="22">
        <f t="shared" si="1352"/>
        <v>-33578.299999999988</v>
      </c>
      <c r="V183" s="22">
        <f t="shared" si="1352"/>
        <v>-41324.020000000004</v>
      </c>
      <c r="W183" s="22">
        <f t="shared" ref="W183" si="1353">W174-W182</f>
        <v>-32958.329999999987</v>
      </c>
      <c r="X183" s="22">
        <f t="shared" ref="X183:Y183" si="1354">X174-X182</f>
        <v>-35266.710000000021</v>
      </c>
      <c r="Y183" s="22">
        <f t="shared" si="1354"/>
        <v>-46122</v>
      </c>
      <c r="Z183" s="22">
        <f t="shared" ref="Z183:AA183" si="1355">Z174-Z182</f>
        <v>-78247</v>
      </c>
      <c r="AA183" s="22">
        <f t="shared" si="1355"/>
        <v>-86755</v>
      </c>
      <c r="AB183" s="21">
        <f t="shared" ref="AA183:AD183" si="1356">AB174-AB182</f>
        <v>-92297.10755231732</v>
      </c>
      <c r="AC183" s="21">
        <f t="shared" si="1356"/>
        <v>-97899.015709908679</v>
      </c>
      <c r="AD183" s="21">
        <f t="shared" si="1356"/>
        <v>-104653.08313952034</v>
      </c>
      <c r="AE183" s="21">
        <f t="shared" ref="AE183" si="1357">AE174-AE182</f>
        <v>-126106.87458554926</v>
      </c>
      <c r="AJ183" s="22">
        <f t="shared" ref="AJ183" si="1358">AJ174-AJ182</f>
        <v>-14403.560000000005</v>
      </c>
      <c r="AK183" s="22">
        <f t="shared" ref="AK183" si="1359">AK174-AK182</f>
        <v>-13484.599269787563</v>
      </c>
      <c r="AL183" s="22">
        <f t="shared" ref="AL183:AM183" si="1360">AL174-AL182</f>
        <v>-24442.270000000004</v>
      </c>
      <c r="AM183" s="22">
        <f t="shared" si="1360"/>
        <v>-22079.508050640608</v>
      </c>
      <c r="AN183" s="22">
        <f t="shared" ref="AN183:AO183" si="1361">AN174-AN182</f>
        <v>-17146.369999999995</v>
      </c>
      <c r="AO183" s="22">
        <f t="shared" si="1361"/>
        <v>-18111.204362941382</v>
      </c>
      <c r="AP183" s="22">
        <f t="shared" ref="AP183:CE183" si="1362">AP174-AP182</f>
        <v>-22548.87000000001</v>
      </c>
      <c r="AQ183" s="22">
        <f t="shared" si="1362"/>
        <v>-22097.606638666533</v>
      </c>
      <c r="AR183" s="22">
        <f t="shared" si="1362"/>
        <v>-28134.849999999991</v>
      </c>
      <c r="AS183" s="22">
        <f t="shared" si="1362"/>
        <v>-30207.35994838507</v>
      </c>
      <c r="AT183" s="22">
        <f t="shared" si="1362"/>
        <v>-40055.339999999997</v>
      </c>
      <c r="AU183" s="22">
        <f t="shared" si="1362"/>
        <v>-38115.059075799756</v>
      </c>
      <c r="AV183" s="22">
        <f t="shared" si="1362"/>
        <v>-19732.550000000017</v>
      </c>
      <c r="AW183" s="22">
        <f t="shared" si="1362"/>
        <v>-20432.291835012875</v>
      </c>
      <c r="AX183" s="22">
        <f t="shared" si="1362"/>
        <v>-45513.95</v>
      </c>
      <c r="AY183" s="22">
        <f t="shared" si="1362"/>
        <v>-44387.396221613759</v>
      </c>
      <c r="AZ183" s="22">
        <f t="shared" si="1362"/>
        <v>-53827.460000000021</v>
      </c>
      <c r="BA183" s="22">
        <f t="shared" si="1362"/>
        <v>-53842.980970353747</v>
      </c>
      <c r="BB183" s="22">
        <f t="shared" si="1362"/>
        <v>-56337.87999999999</v>
      </c>
      <c r="BC183" s="22">
        <f t="shared" si="1362"/>
        <v>-55893.614093010459</v>
      </c>
      <c r="BD183" s="22">
        <f t="shared" si="1362"/>
        <v>-37993.660000000018</v>
      </c>
      <c r="BE183" s="22">
        <f t="shared" si="1362"/>
        <v>-38092.956186439958</v>
      </c>
      <c r="BF183" s="22">
        <f t="shared" si="1362"/>
        <v>-40959.60000000002</v>
      </c>
      <c r="BG183" s="22">
        <f t="shared" si="1362"/>
        <v>-40526.840911361491</v>
      </c>
      <c r="BH183" s="22">
        <f t="shared" ref="BH183" si="1363">BH174-BH182</f>
        <v>-19035.089999999982</v>
      </c>
      <c r="BI183" s="22">
        <f t="shared" si="1362"/>
        <v>-18233.340165637957</v>
      </c>
      <c r="BJ183" s="22">
        <f t="shared" si="1362"/>
        <v>-43527.539999999979</v>
      </c>
      <c r="BK183" s="22">
        <f t="shared" si="1362"/>
        <v>-43831.796637657215</v>
      </c>
      <c r="BL183" s="22">
        <f t="shared" si="1362"/>
        <v>-39330.479999999996</v>
      </c>
      <c r="BM183" s="22">
        <f t="shared" si="1362"/>
        <v>-38928.738519613093</v>
      </c>
      <c r="BN183" s="22">
        <f t="shared" si="1362"/>
        <v>-46435.33</v>
      </c>
      <c r="BO183" s="22">
        <f t="shared" si="1362"/>
        <v>-46068.75590673252</v>
      </c>
      <c r="BP183" s="22">
        <f t="shared" si="1362"/>
        <v>-43342.899999999994</v>
      </c>
      <c r="BQ183" s="22">
        <f t="shared" si="1362"/>
        <v>-42337.469206770009</v>
      </c>
      <c r="BR183" s="22">
        <f t="shared" si="1362"/>
        <v>-34833.360000000015</v>
      </c>
      <c r="BS183" s="22">
        <f t="shared" si="1362"/>
        <v>-34445.957298737776</v>
      </c>
      <c r="BT183" s="22">
        <f t="shared" si="1362"/>
        <v>-19473.39</v>
      </c>
      <c r="BU183" s="22">
        <f t="shared" si="1362"/>
        <v>-17370.469049092149</v>
      </c>
      <c r="BV183" s="22">
        <f t="shared" si="1362"/>
        <v>-26272.310000000012</v>
      </c>
      <c r="BW183" s="22">
        <f t="shared" si="1362"/>
        <v>-27181.568681802164</v>
      </c>
      <c r="BX183" s="22">
        <f t="shared" si="1362"/>
        <v>-17950.960000000006</v>
      </c>
      <c r="BY183" s="22">
        <f t="shared" si="1362"/>
        <v>-16009.846129805315</v>
      </c>
      <c r="BZ183" s="22">
        <f t="shared" si="1362"/>
        <v>-27465.680000000022</v>
      </c>
      <c r="CA183" s="22">
        <f t="shared" si="1362"/>
        <v>-27765.124271886743</v>
      </c>
      <c r="CB183" s="22">
        <f t="shared" si="1362"/>
        <v>-30648.990000000049</v>
      </c>
      <c r="CC183" s="22">
        <f t="shared" si="1362"/>
        <v>-30036.967959269125</v>
      </c>
      <c r="CD183" s="22">
        <f t="shared" si="1362"/>
        <v>-38063</v>
      </c>
      <c r="CE183" s="22">
        <f t="shared" si="1362"/>
        <v>-37556.980324783886</v>
      </c>
      <c r="CF183" s="22">
        <f t="shared" ref="CF183:CG183" si="1364">CF174-CF182</f>
        <v>-28130</v>
      </c>
      <c r="CG183" s="22">
        <f t="shared" si="1364"/>
        <v>-28123.757865544612</v>
      </c>
      <c r="CH183" s="22">
        <f t="shared" ref="CH183:CI183" si="1365">CH174-CH182</f>
        <v>-78247</v>
      </c>
      <c r="CI183" s="22">
        <f t="shared" si="1365"/>
        <v>-83440.82487776615</v>
      </c>
      <c r="CJ183" s="22">
        <f t="shared" ref="CJ183:DB183" si="1366">CJ174-CJ182</f>
        <v>-65610</v>
      </c>
      <c r="CK183" s="22">
        <f t="shared" si="1366"/>
        <v>-63521.514602827956</v>
      </c>
      <c r="CL183" s="22">
        <f t="shared" ref="CL183" si="1367">CL174-CL182</f>
        <v>-78593</v>
      </c>
      <c r="CM183" s="21">
        <f t="shared" si="1366"/>
        <v>-66178.348602146842</v>
      </c>
      <c r="CN183" s="21">
        <f t="shared" si="1366"/>
        <v>-67468.815733537805</v>
      </c>
      <c r="CO183" s="21">
        <f t="shared" si="1366"/>
        <v>-78059.905870058603</v>
      </c>
      <c r="CP183" s="21">
        <f t="shared" si="1366"/>
        <v>-92297.10755231732</v>
      </c>
      <c r="CQ183" s="21">
        <f t="shared" si="1366"/>
        <v>-70531.654404330635</v>
      </c>
      <c r="CR183" s="21">
        <f t="shared" si="1366"/>
        <v>-78024.098434961794</v>
      </c>
      <c r="CS183" s="21">
        <f t="shared" si="1366"/>
        <v>-88501.699439675926</v>
      </c>
      <c r="CT183" s="21">
        <f t="shared" si="1366"/>
        <v>-97899.015709908679</v>
      </c>
      <c r="CU183" s="21">
        <f t="shared" si="1366"/>
        <v>-76852.76006497562</v>
      </c>
      <c r="CV183" s="21">
        <f t="shared" si="1366"/>
        <v>-85654.324690996553</v>
      </c>
      <c r="CW183" s="21">
        <f t="shared" si="1366"/>
        <v>-95805.797264876368</v>
      </c>
      <c r="CX183" s="21">
        <f t="shared" si="1366"/>
        <v>-104653.08313952034</v>
      </c>
      <c r="CY183" s="21">
        <f t="shared" si="1366"/>
        <v>-88369.675948953372</v>
      </c>
      <c r="CZ183" s="21">
        <f t="shared" si="1366"/>
        <v>-99689.709081088688</v>
      </c>
      <c r="DA183" s="21">
        <f t="shared" si="1366"/>
        <v>-113010.72523772111</v>
      </c>
      <c r="DB183" s="21">
        <f t="shared" si="1366"/>
        <v>-126106.87458554926</v>
      </c>
      <c r="DE183" s="126"/>
      <c r="DF183" s="22">
        <v>-93350.580852329062</v>
      </c>
    </row>
    <row r="184" spans="1:110" s="23" customFormat="1" x14ac:dyDescent="0.2">
      <c r="AB184" s="24"/>
      <c r="AC184" s="24"/>
      <c r="AD184" s="24"/>
      <c r="AE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</row>
    <row r="185" spans="1:110" s="23" customFormat="1" outlineLevel="1" x14ac:dyDescent="0.2">
      <c r="A185" s="23" t="s">
        <v>75</v>
      </c>
      <c r="B185" s="23">
        <f>'Annual Raw'!C75</f>
        <v>0</v>
      </c>
      <c r="C185" s="23">
        <f>'Annual Raw'!D75</f>
        <v>0</v>
      </c>
      <c r="D185" s="23">
        <f>'Annual Raw'!E75</f>
        <v>0</v>
      </c>
      <c r="E185" s="23">
        <f>'Annual Raw'!F75</f>
        <v>0</v>
      </c>
      <c r="F185" s="23">
        <f>'Annual Raw'!G75</f>
        <v>1047.3699999999999</v>
      </c>
      <c r="G185" s="23">
        <f>'Annual Raw'!H75</f>
        <v>275.22000000000003</v>
      </c>
      <c r="H185" s="23">
        <f>'Annual Raw'!I75</f>
        <v>137.5</v>
      </c>
      <c r="I185" s="23">
        <f>'Annual Raw'!J75</f>
        <v>1192.26</v>
      </c>
      <c r="J185" s="23">
        <f>'Annual Raw'!K75</f>
        <v>80.52</v>
      </c>
      <c r="K185" s="23">
        <f>'Annual Raw'!L75</f>
        <v>1074.1099999999999</v>
      </c>
      <c r="L185" s="23">
        <f>'Annual Raw'!M75</f>
        <v>1207.6500000000001</v>
      </c>
      <c r="M185" s="23">
        <f>'Annual Raw'!N75</f>
        <v>7526.17</v>
      </c>
      <c r="N185" s="23">
        <f>'Annual Raw'!O75</f>
        <v>7542.32</v>
      </c>
      <c r="O185" s="23">
        <f>'Annual Raw'!P75</f>
        <v>9572.2800000000007</v>
      </c>
      <c r="P185" s="23">
        <f>'Annual Raw'!Q75</f>
        <v>14096.24</v>
      </c>
      <c r="Q185" s="23">
        <f>'Annual Raw'!R75</f>
        <v>19233.04</v>
      </c>
      <c r="R185" s="23">
        <f>'Annual Raw'!S75</f>
        <v>15041.15</v>
      </c>
      <c r="S185" s="23">
        <f>'Annual Raw'!T75</f>
        <v>15161.1</v>
      </c>
      <c r="T185" s="23">
        <f>'Annual Raw'!U75</f>
        <v>9529.83</v>
      </c>
      <c r="U185" s="23">
        <f>'Annual Raw'!V75</f>
        <v>10861.54</v>
      </c>
      <c r="V185" s="23">
        <f>'Annual Raw'!W75</f>
        <v>19051.189999999999</v>
      </c>
      <c r="W185" s="23">
        <f>'Annual Raw'!X75</f>
        <v>22709.22</v>
      </c>
      <c r="X185" s="23">
        <f>'Annual Raw'!Y75</f>
        <v>18838.310000000001</v>
      </c>
      <c r="Y185" s="23">
        <f>'Annual Raw'!Z75</f>
        <v>14253</v>
      </c>
      <c r="Z185" s="23">
        <f>'Annual Raw'!AA75</f>
        <v>27199</v>
      </c>
      <c r="AA185" s="23">
        <f>'Annual Raw'!AB75</f>
        <v>18585</v>
      </c>
      <c r="AB185" s="24">
        <f t="shared" ref="AB185:AB186" si="1368">+CP185</f>
        <v>0</v>
      </c>
      <c r="AC185" s="24">
        <f t="shared" ref="AC185:AC186" si="1369">+CT185</f>
        <v>0</v>
      </c>
      <c r="AD185" s="24">
        <f t="shared" ref="AD185:AD186" si="1370">+CX185</f>
        <v>0</v>
      </c>
      <c r="AE185" s="24">
        <f t="shared" ref="AE185:AE186" si="1371">+DB185</f>
        <v>0</v>
      </c>
      <c r="AJ185" s="23">
        <f>+'QTR Raw'!D80</f>
        <v>5712.75</v>
      </c>
      <c r="AL185" s="23">
        <f>+'QTR Raw'!F80</f>
        <v>7542.32</v>
      </c>
      <c r="AN185" s="23">
        <f>+'QTR Raw'!H80</f>
        <v>4811.1499999999996</v>
      </c>
      <c r="AP185" s="23">
        <f>+'QTR Raw'!J80</f>
        <v>9572.2800000000007</v>
      </c>
      <c r="AR185" s="23">
        <f>+'QTR Raw'!L80</f>
        <v>12138.08</v>
      </c>
      <c r="AT185" s="23">
        <f>+'QTR Raw'!N80</f>
        <v>14096.24</v>
      </c>
      <c r="AV185" s="23">
        <f>+'QTR Raw'!P80</f>
        <v>8974.02</v>
      </c>
      <c r="AX185" s="23">
        <f>+'QTR Raw'!R80</f>
        <v>19233.04</v>
      </c>
      <c r="AZ185" s="23">
        <f>+'QTR Raw'!T80</f>
        <v>13436.9</v>
      </c>
      <c r="BB185" s="23">
        <f>+'QTR Raw'!V80</f>
        <v>15041.15</v>
      </c>
      <c r="BD185" s="23">
        <f>+'QTR Raw'!X80</f>
        <v>7106.13</v>
      </c>
      <c r="BF185" s="23">
        <f>+'QTR Raw'!Z80</f>
        <v>15161.1</v>
      </c>
      <c r="BH185" s="23">
        <f>+'QTR Raw'!AB80</f>
        <v>11235.29</v>
      </c>
      <c r="BJ185" s="23">
        <f>+'QTR Raw'!AD80</f>
        <v>9529.83</v>
      </c>
      <c r="BL185" s="23">
        <f>+'QTR Raw'!AF80</f>
        <v>6182.16</v>
      </c>
      <c r="BN185" s="23">
        <f>+'QTR Raw'!AH80</f>
        <v>10861.54</v>
      </c>
      <c r="BP185" s="23">
        <f>+'QTR Raw'!AJ80</f>
        <v>15067.74</v>
      </c>
      <c r="BR185" s="23">
        <f>+'QTR Raw'!AL80</f>
        <v>19051.189999999999</v>
      </c>
      <c r="BT185" s="23">
        <f>+'QTR Raw'!AN80</f>
        <v>17694.72</v>
      </c>
      <c r="BV185" s="23">
        <f>+'QTR Raw'!AP80</f>
        <v>22709.22</v>
      </c>
      <c r="BX185" s="23">
        <f>+'QTR Raw'!AR80</f>
        <v>15534.47</v>
      </c>
      <c r="BZ185" s="23">
        <f>+'QTR Raw'!AT80</f>
        <v>18838.310000000001</v>
      </c>
      <c r="CB185" s="23">
        <f>+'QTR Raw'!AV80</f>
        <v>17887.22</v>
      </c>
      <c r="CD185" s="23">
        <f>+'QTR Raw'!AX80</f>
        <v>14253</v>
      </c>
      <c r="CF185" s="23">
        <f>+'QTR Raw'!AZ80</f>
        <v>24150</v>
      </c>
      <c r="CH185" s="23">
        <f t="shared" ref="CH185:CH186" si="1372">Z185</f>
        <v>27199</v>
      </c>
      <c r="CJ185" s="23">
        <f>+'QTR Raw'!BD80</f>
        <v>19334</v>
      </c>
      <c r="CL185" s="23">
        <f>+'QTR Raw'!BF80</f>
        <v>18585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  <c r="DF185" s="23">
        <v>18585</v>
      </c>
    </row>
    <row r="186" spans="1:110" s="23" customFormat="1" outlineLevel="1" x14ac:dyDescent="0.2">
      <c r="A186" s="23" t="s">
        <v>76</v>
      </c>
      <c r="B186" s="23">
        <f>'Annual Raw'!C78</f>
        <v>115.46</v>
      </c>
      <c r="C186" s="23">
        <f>'Annual Raw'!D78</f>
        <v>331.71</v>
      </c>
      <c r="D186" s="23">
        <f>'Annual Raw'!E78</f>
        <v>257.54000000000002</v>
      </c>
      <c r="E186" s="23">
        <f>'Annual Raw'!F78</f>
        <v>967.43</v>
      </c>
      <c r="F186" s="23">
        <f>'Annual Raw'!G78</f>
        <v>2097.3200000000002</v>
      </c>
      <c r="G186" s="23">
        <f>'Annual Raw'!H78</f>
        <v>1386.44</v>
      </c>
      <c r="H186" s="23">
        <f>'Annual Raw'!I78</f>
        <v>1154.27</v>
      </c>
      <c r="I186" s="23">
        <f>'Annual Raw'!J78</f>
        <v>3833.17</v>
      </c>
      <c r="J186" s="23">
        <f>'Annual Raw'!K78</f>
        <v>4121.34</v>
      </c>
      <c r="K186" s="23">
        <f>'Annual Raw'!L78</f>
        <v>8743.32</v>
      </c>
      <c r="L186" s="23">
        <f>'Annual Raw'!M78</f>
        <v>11409.6</v>
      </c>
      <c r="M186" s="23">
        <f>'Annual Raw'!N78</f>
        <v>18238.13</v>
      </c>
      <c r="N186" s="23">
        <f>'Annual Raw'!O78</f>
        <v>21114.82</v>
      </c>
      <c r="O186" s="23">
        <f>'Annual Raw'!P78</f>
        <v>29711.79</v>
      </c>
      <c r="P186" s="23">
        <f>'Annual Raw'!Q78</f>
        <v>32115.759999999998</v>
      </c>
      <c r="Q186" s="23">
        <f>'Annual Raw'!R78</f>
        <v>30460.400000000001</v>
      </c>
      <c r="R186" s="23">
        <f>'Annual Raw'!S78</f>
        <v>36077.879999999997</v>
      </c>
      <c r="S186" s="23">
        <f>'Annual Raw'!T78</f>
        <v>34613.910000000003</v>
      </c>
      <c r="T186" s="23">
        <f>'Annual Raw'!U78</f>
        <v>32648.82</v>
      </c>
      <c r="U186" s="23">
        <f>'Annual Raw'!V78</f>
        <v>33726.97</v>
      </c>
      <c r="V186" s="23">
        <f>'Annual Raw'!W78</f>
        <v>46792.46</v>
      </c>
      <c r="W186" s="23">
        <f>'Annual Raw'!X78</f>
        <v>40669.19</v>
      </c>
      <c r="X186" s="23">
        <f>'Annual Raw'!Y78</f>
        <v>37015.56</v>
      </c>
      <c r="Y186" s="23">
        <f>'Annual Raw'!Z78</f>
        <v>45807</v>
      </c>
      <c r="Z186" s="23">
        <f>'Annual Raw'!AA78</f>
        <v>40834</v>
      </c>
      <c r="AA186" s="23">
        <f>'Annual Raw'!AB78</f>
        <v>29684</v>
      </c>
      <c r="AB186" s="24">
        <f t="shared" si="1368"/>
        <v>77505.637951599158</v>
      </c>
      <c r="AC186" s="24">
        <f t="shared" si="1369"/>
        <v>102691.4084850168</v>
      </c>
      <c r="AD186" s="24">
        <f t="shared" si="1370"/>
        <v>131693.62337077266</v>
      </c>
      <c r="AE186" s="24">
        <f t="shared" si="1371"/>
        <v>203667.72065621865</v>
      </c>
      <c r="AJ186" s="23">
        <f>+'QTR Raw'!D83</f>
        <v>17992.439999999999</v>
      </c>
      <c r="AK186" s="23">
        <f t="shared" ref="AK186:AM186" si="1373">+AK236</f>
        <v>24413.72926978756</v>
      </c>
      <c r="AL186" s="23">
        <f>+'QTR Raw'!F83</f>
        <v>21114.82</v>
      </c>
      <c r="AM186" s="23">
        <f t="shared" si="1373"/>
        <v>28020.448050640611</v>
      </c>
      <c r="AN186" s="23">
        <f>+'QTR Raw'!H83</f>
        <v>26880.43</v>
      </c>
      <c r="AO186" s="23">
        <f t="shared" ref="AO186" si="1374">+AO236</f>
        <v>37461.214362941391</v>
      </c>
      <c r="AP186" s="23">
        <f>+'QTR Raw'!J83</f>
        <v>29711.79</v>
      </c>
      <c r="AQ186" s="23">
        <f t="shared" ref="AQ186" si="1375">+AQ236</f>
        <v>44231.016638666522</v>
      </c>
      <c r="AR186" s="23">
        <f>+'QTR Raw'!L83</f>
        <v>30587.97</v>
      </c>
      <c r="AS186" s="23">
        <f t="shared" ref="AS186" si="1376">+AS236</f>
        <v>48379.279948385069</v>
      </c>
      <c r="AT186" s="23">
        <f>+'QTR Raw'!N83</f>
        <v>32115.759999999998</v>
      </c>
      <c r="AU186" s="23">
        <f t="shared" ref="AU186" si="1377">+AU236</f>
        <v>49502.749075799766</v>
      </c>
      <c r="AV186" s="23">
        <f>+'QTR Raw'!P83</f>
        <v>26824.82</v>
      </c>
      <c r="AW186" s="23">
        <f t="shared" ref="AW186" si="1378">+AW236</f>
        <v>39432.631835012857</v>
      </c>
      <c r="AX186" s="23">
        <f>+'QTR Raw'!R83</f>
        <v>30460.400000000001</v>
      </c>
      <c r="AY186" s="23">
        <f t="shared" ref="AY186" si="1379">+AY236</f>
        <v>50803.266221613754</v>
      </c>
      <c r="AZ186" s="23">
        <f>+'QTR Raw'!T83</f>
        <v>27020.02</v>
      </c>
      <c r="BA186" s="23">
        <f t="shared" ref="BA186" si="1380">+BA236</f>
        <v>40566.210970353721</v>
      </c>
      <c r="BB186" s="23">
        <f>+'QTR Raw'!V83</f>
        <v>36077.879999999997</v>
      </c>
      <c r="BC186" s="23">
        <f t="shared" ref="BC186" si="1381">+BC236</f>
        <v>53857.02409301047</v>
      </c>
      <c r="BD186" s="23">
        <f>+'QTR Raw'!X83</f>
        <v>33076.26</v>
      </c>
      <c r="BE186" s="23">
        <f t="shared" ref="BE186" si="1382">+BE236</f>
        <v>41480.316186439944</v>
      </c>
      <c r="BF186" s="23">
        <f>+'QTR Raw'!Z83</f>
        <v>34613.910000000003</v>
      </c>
      <c r="BG186" s="23">
        <f t="shared" ref="BG186" si="1383">+BG236</f>
        <v>47439.880911361477</v>
      </c>
      <c r="BH186" s="23">
        <f>+'QTR Raw'!AB83</f>
        <v>21118.27</v>
      </c>
      <c r="BI186" s="23">
        <f t="shared" ref="BI186" si="1384">+BI236</f>
        <v>4559.2701656379795</v>
      </c>
      <c r="BJ186" s="23">
        <f>+'QTR Raw'!AD83</f>
        <v>32648.82</v>
      </c>
      <c r="BK186" s="23">
        <f t="shared" ref="BK186" si="1385">+BK236</f>
        <v>38784.566637657241</v>
      </c>
      <c r="BL186" s="23">
        <f>+'QTR Raw'!AF83</f>
        <v>27886.04</v>
      </c>
      <c r="BM186" s="23">
        <f t="shared" ref="BM186" si="1386">+BM236</f>
        <v>35404.758519613097</v>
      </c>
      <c r="BN186" s="23">
        <f>+'QTR Raw'!AH83</f>
        <v>33726.97</v>
      </c>
      <c r="BO186" s="23">
        <f t="shared" ref="BO186" si="1387">+BO236</f>
        <v>35783.945906732522</v>
      </c>
      <c r="BP186" s="23">
        <f>+'QTR Raw'!AJ83</f>
        <v>24208.61</v>
      </c>
      <c r="BQ186" s="23">
        <f t="shared" ref="BQ186" si="1388">+BQ236</f>
        <v>41177.369206770003</v>
      </c>
      <c r="BR186" s="23">
        <f>+'QTR Raw'!AL83</f>
        <v>46792.46</v>
      </c>
      <c r="BS186" s="23">
        <f t="shared" ref="BS186" si="1389">+BS236</f>
        <v>61005.32729873775</v>
      </c>
      <c r="BT186" s="23">
        <f>+'QTR Raw'!AN83</f>
        <v>34603.54</v>
      </c>
      <c r="BU186" s="23">
        <f t="shared" ref="BU186" si="1390">+BU236</f>
        <v>48679.199049092153</v>
      </c>
      <c r="BV186" s="23">
        <f>+'QTR Raw'!AP83</f>
        <v>40669.19</v>
      </c>
      <c r="BW186" s="23">
        <f t="shared" ref="BW186" si="1391">+BW236</f>
        <v>59281.068681802142</v>
      </c>
      <c r="BX186" s="23">
        <f>+'QTR Raw'!AR83</f>
        <v>32987.1</v>
      </c>
      <c r="BY186" s="23">
        <f t="shared" ref="BY186" si="1392">+BY236</f>
        <v>49538.166129805322</v>
      </c>
      <c r="BZ186" s="23">
        <f>+'QTR Raw'!AT83</f>
        <v>37015.56</v>
      </c>
      <c r="CA186" s="23">
        <f t="shared" ref="CA186" si="1393">+CA236</f>
        <v>59356.314271886717</v>
      </c>
      <c r="CB186" s="23">
        <f>+'QTR Raw'!AV83</f>
        <v>40554.17</v>
      </c>
      <c r="CC186" s="23">
        <f t="shared" ref="CC186" si="1394">+CC236</f>
        <v>64854.367959269075</v>
      </c>
      <c r="CD186" s="23">
        <f>+'QTR Raw'!AX83</f>
        <v>45807</v>
      </c>
      <c r="CE186" s="23">
        <f t="shared" ref="CE186" si="1395">+CE236</f>
        <v>70067.980324783886</v>
      </c>
      <c r="CF186" s="23">
        <f>+'QTR Raw'!AZ83</f>
        <v>29368</v>
      </c>
      <c r="CG186" s="23">
        <f t="shared" ref="CG186:CI186" si="1396">+CG236</f>
        <v>58917.757865544612</v>
      </c>
      <c r="CH186" s="23">
        <f t="shared" si="1372"/>
        <v>40834</v>
      </c>
      <c r="CI186" s="23">
        <f t="shared" si="1396"/>
        <v>82470.82487776615</v>
      </c>
      <c r="CJ186" s="23">
        <f>+'QTR Raw'!BD83</f>
        <v>27592</v>
      </c>
      <c r="CK186" s="23">
        <f t="shared" ref="CK186:DB186" si="1397">+CK236</f>
        <v>46320.514602827956</v>
      </c>
      <c r="CL186" s="23">
        <f>+'QTR Raw'!BF83</f>
        <v>29684</v>
      </c>
      <c r="CM186" s="24">
        <f t="shared" si="1397"/>
        <v>40036.305376588396</v>
      </c>
      <c r="CN186" s="24">
        <f t="shared" si="1397"/>
        <v>42523.281898005618</v>
      </c>
      <c r="CO186" s="24">
        <f t="shared" si="1397"/>
        <v>56744.888746285418</v>
      </c>
      <c r="CP186" s="24">
        <f t="shared" si="1397"/>
        <v>77505.637951599158</v>
      </c>
      <c r="CQ186" s="24">
        <f t="shared" si="1397"/>
        <v>58930.61045884162</v>
      </c>
      <c r="CR186" s="24">
        <f t="shared" si="1397"/>
        <v>70826.502491546707</v>
      </c>
      <c r="CS186" s="24">
        <f t="shared" si="1397"/>
        <v>86933.967084732649</v>
      </c>
      <c r="CT186" s="24">
        <f t="shared" si="1397"/>
        <v>102691.4084850168</v>
      </c>
      <c r="CU186" s="24">
        <f t="shared" si="1397"/>
        <v>85276.567674957114</v>
      </c>
      <c r="CV186" s="24">
        <f t="shared" si="1397"/>
        <v>99575.654858588372</v>
      </c>
      <c r="CW186" s="24">
        <f t="shared" si="1397"/>
        <v>115962.06923946616</v>
      </c>
      <c r="CX186" s="24">
        <f t="shared" si="1397"/>
        <v>131693.62337077266</v>
      </c>
      <c r="CY186" s="24">
        <f t="shared" si="1397"/>
        <v>123548.23713592821</v>
      </c>
      <c r="CZ186" s="24">
        <f t="shared" si="1397"/>
        <v>146148.53644322359</v>
      </c>
      <c r="DA186" s="24">
        <f t="shared" si="1397"/>
        <v>173480.17345718629</v>
      </c>
      <c r="DB186" s="24">
        <f t="shared" si="1397"/>
        <v>203667.72065621865</v>
      </c>
      <c r="DE186" s="123"/>
      <c r="DF186" s="23">
        <v>82015.94460437847</v>
      </c>
    </row>
    <row r="187" spans="1:110" s="22" customFormat="1" x14ac:dyDescent="0.2">
      <c r="A187" s="22" t="s">
        <v>77</v>
      </c>
      <c r="B187" s="22">
        <f>B185+B186</f>
        <v>115.46</v>
      </c>
      <c r="C187" s="22">
        <f t="shared" ref="C187:V187" si="1398">C185+C186</f>
        <v>331.71</v>
      </c>
      <c r="D187" s="22">
        <f t="shared" si="1398"/>
        <v>257.54000000000002</v>
      </c>
      <c r="E187" s="22">
        <f t="shared" si="1398"/>
        <v>967.43</v>
      </c>
      <c r="F187" s="22">
        <f t="shared" si="1398"/>
        <v>3144.69</v>
      </c>
      <c r="G187" s="22">
        <f t="shared" si="1398"/>
        <v>1661.66</v>
      </c>
      <c r="H187" s="22">
        <f t="shared" si="1398"/>
        <v>1291.77</v>
      </c>
      <c r="I187" s="22">
        <f t="shared" si="1398"/>
        <v>5025.43</v>
      </c>
      <c r="J187" s="22">
        <f t="shared" si="1398"/>
        <v>4201.8600000000006</v>
      </c>
      <c r="K187" s="22">
        <f t="shared" si="1398"/>
        <v>9817.43</v>
      </c>
      <c r="L187" s="22">
        <f t="shared" si="1398"/>
        <v>12617.25</v>
      </c>
      <c r="M187" s="22">
        <f t="shared" si="1398"/>
        <v>25764.300000000003</v>
      </c>
      <c r="N187" s="22">
        <f t="shared" si="1398"/>
        <v>28657.14</v>
      </c>
      <c r="O187" s="22">
        <f t="shared" si="1398"/>
        <v>39284.07</v>
      </c>
      <c r="P187" s="22">
        <f t="shared" si="1398"/>
        <v>46212</v>
      </c>
      <c r="Q187" s="22">
        <f t="shared" si="1398"/>
        <v>49693.440000000002</v>
      </c>
      <c r="R187" s="22">
        <f t="shared" si="1398"/>
        <v>51119.03</v>
      </c>
      <c r="S187" s="22">
        <f t="shared" si="1398"/>
        <v>49775.01</v>
      </c>
      <c r="T187" s="22">
        <f t="shared" si="1398"/>
        <v>42178.65</v>
      </c>
      <c r="U187" s="22">
        <f t="shared" si="1398"/>
        <v>44588.51</v>
      </c>
      <c r="V187" s="22">
        <f t="shared" si="1398"/>
        <v>65843.649999999994</v>
      </c>
      <c r="W187" s="22">
        <f t="shared" ref="W187" si="1399">W185+W186</f>
        <v>63378.41</v>
      </c>
      <c r="X187" s="22">
        <f t="shared" ref="X187:Y187" si="1400">X185+X186</f>
        <v>55853.869999999995</v>
      </c>
      <c r="Y187" s="22">
        <f t="shared" si="1400"/>
        <v>60060</v>
      </c>
      <c r="Z187" s="22">
        <f t="shared" ref="Z187:AA187" si="1401">Z185+Z186</f>
        <v>68033</v>
      </c>
      <c r="AA187" s="22">
        <f t="shared" si="1401"/>
        <v>48269</v>
      </c>
      <c r="AB187" s="21">
        <f t="shared" ref="AA187:AD187" si="1402">AB185+AB186</f>
        <v>77505.637951599158</v>
      </c>
      <c r="AC187" s="21">
        <f t="shared" si="1402"/>
        <v>102691.4084850168</v>
      </c>
      <c r="AD187" s="21">
        <f t="shared" si="1402"/>
        <v>131693.62337077266</v>
      </c>
      <c r="AE187" s="21">
        <f t="shared" ref="AE187" si="1403">AE185+AE186</f>
        <v>203667.72065621865</v>
      </c>
      <c r="AJ187" s="22">
        <f t="shared" ref="AJ187" si="1404">AJ185+AJ186</f>
        <v>23705.19</v>
      </c>
      <c r="AK187" s="22">
        <f t="shared" ref="AK187" si="1405">AK185+AK186</f>
        <v>24413.72926978756</v>
      </c>
      <c r="AL187" s="22">
        <f t="shared" ref="AL187:AM187" si="1406">AL185+AL186</f>
        <v>28657.14</v>
      </c>
      <c r="AM187" s="22">
        <f t="shared" si="1406"/>
        <v>28020.448050640611</v>
      </c>
      <c r="AN187" s="22">
        <f t="shared" ref="AN187:AO187" si="1407">AN185+AN186</f>
        <v>31691.58</v>
      </c>
      <c r="AO187" s="22">
        <f t="shared" si="1407"/>
        <v>37461.214362941391</v>
      </c>
      <c r="AP187" s="22">
        <f t="shared" ref="AP187:CE187" si="1408">AP185+AP186</f>
        <v>39284.07</v>
      </c>
      <c r="AQ187" s="22">
        <f t="shared" si="1408"/>
        <v>44231.016638666522</v>
      </c>
      <c r="AR187" s="22">
        <f t="shared" si="1408"/>
        <v>42726.05</v>
      </c>
      <c r="AS187" s="22">
        <f t="shared" si="1408"/>
        <v>48379.279948385069</v>
      </c>
      <c r="AT187" s="22">
        <f t="shared" si="1408"/>
        <v>46212</v>
      </c>
      <c r="AU187" s="22">
        <f t="shared" si="1408"/>
        <v>49502.749075799766</v>
      </c>
      <c r="AV187" s="22">
        <f t="shared" si="1408"/>
        <v>35798.839999999997</v>
      </c>
      <c r="AW187" s="22">
        <f t="shared" si="1408"/>
        <v>39432.631835012857</v>
      </c>
      <c r="AX187" s="22">
        <f t="shared" si="1408"/>
        <v>49693.440000000002</v>
      </c>
      <c r="AY187" s="22">
        <f t="shared" si="1408"/>
        <v>50803.266221613754</v>
      </c>
      <c r="AZ187" s="22">
        <f t="shared" si="1408"/>
        <v>40456.92</v>
      </c>
      <c r="BA187" s="22">
        <f t="shared" si="1408"/>
        <v>40566.210970353721</v>
      </c>
      <c r="BB187" s="22">
        <f t="shared" si="1408"/>
        <v>51119.03</v>
      </c>
      <c r="BC187" s="22">
        <f t="shared" si="1408"/>
        <v>53857.02409301047</v>
      </c>
      <c r="BD187" s="22">
        <f t="shared" si="1408"/>
        <v>40182.39</v>
      </c>
      <c r="BE187" s="22">
        <f t="shared" si="1408"/>
        <v>41480.316186439944</v>
      </c>
      <c r="BF187" s="22">
        <f t="shared" si="1408"/>
        <v>49775.01</v>
      </c>
      <c r="BG187" s="22">
        <f t="shared" si="1408"/>
        <v>47439.880911361477</v>
      </c>
      <c r="BH187" s="22">
        <f t="shared" si="1408"/>
        <v>32353.56</v>
      </c>
      <c r="BI187" s="22">
        <f t="shared" si="1408"/>
        <v>4559.2701656379795</v>
      </c>
      <c r="BJ187" s="22">
        <f t="shared" si="1408"/>
        <v>42178.65</v>
      </c>
      <c r="BK187" s="22">
        <f t="shared" si="1408"/>
        <v>38784.566637657241</v>
      </c>
      <c r="BL187" s="22">
        <f t="shared" si="1408"/>
        <v>34068.199999999997</v>
      </c>
      <c r="BM187" s="22">
        <f t="shared" si="1408"/>
        <v>35404.758519613097</v>
      </c>
      <c r="BN187" s="22">
        <f t="shared" si="1408"/>
        <v>44588.51</v>
      </c>
      <c r="BO187" s="22">
        <f t="shared" si="1408"/>
        <v>35783.945906732522</v>
      </c>
      <c r="BP187" s="22">
        <f t="shared" si="1408"/>
        <v>39276.35</v>
      </c>
      <c r="BQ187" s="22">
        <f t="shared" si="1408"/>
        <v>41177.369206770003</v>
      </c>
      <c r="BR187" s="22">
        <f t="shared" si="1408"/>
        <v>65843.649999999994</v>
      </c>
      <c r="BS187" s="22">
        <f t="shared" si="1408"/>
        <v>61005.32729873775</v>
      </c>
      <c r="BT187" s="22">
        <f t="shared" si="1408"/>
        <v>52298.26</v>
      </c>
      <c r="BU187" s="22">
        <f t="shared" si="1408"/>
        <v>48679.199049092153</v>
      </c>
      <c r="BV187" s="22">
        <f t="shared" si="1408"/>
        <v>63378.41</v>
      </c>
      <c r="BW187" s="22">
        <f t="shared" si="1408"/>
        <v>59281.068681802142</v>
      </c>
      <c r="BX187" s="22">
        <f t="shared" si="1408"/>
        <v>48521.57</v>
      </c>
      <c r="BY187" s="22">
        <f t="shared" si="1408"/>
        <v>49538.166129805322</v>
      </c>
      <c r="BZ187" s="22">
        <f t="shared" si="1408"/>
        <v>55853.869999999995</v>
      </c>
      <c r="CA187" s="22">
        <f t="shared" si="1408"/>
        <v>59356.314271886717</v>
      </c>
      <c r="CB187" s="22">
        <f t="shared" si="1408"/>
        <v>58441.39</v>
      </c>
      <c r="CC187" s="22">
        <f t="shared" si="1408"/>
        <v>64854.367959269075</v>
      </c>
      <c r="CD187" s="22">
        <f t="shared" si="1408"/>
        <v>60060</v>
      </c>
      <c r="CE187" s="22">
        <f t="shared" si="1408"/>
        <v>70067.980324783886</v>
      </c>
      <c r="CF187" s="22">
        <f t="shared" ref="CF187:CG187" si="1409">CF185+CF186</f>
        <v>53518</v>
      </c>
      <c r="CG187" s="22">
        <f t="shared" si="1409"/>
        <v>58917.757865544612</v>
      </c>
      <c r="CH187" s="22">
        <f t="shared" ref="CH187:CI187" si="1410">CH185+CH186</f>
        <v>68033</v>
      </c>
      <c r="CI187" s="22">
        <f t="shared" si="1410"/>
        <v>82470.82487776615</v>
      </c>
      <c r="CJ187" s="22">
        <f t="shared" ref="CJ187:DB187" si="1411">CJ185+CJ186</f>
        <v>46926</v>
      </c>
      <c r="CK187" s="22">
        <f t="shared" si="1411"/>
        <v>46320.514602827956</v>
      </c>
      <c r="CL187" s="22">
        <f t="shared" ref="CL187" si="1412">CL185+CL186</f>
        <v>48269</v>
      </c>
      <c r="CM187" s="21">
        <f t="shared" si="1411"/>
        <v>40036.305376588396</v>
      </c>
      <c r="CN187" s="21">
        <f t="shared" si="1411"/>
        <v>42523.281898005618</v>
      </c>
      <c r="CO187" s="21">
        <f t="shared" si="1411"/>
        <v>56744.888746285418</v>
      </c>
      <c r="CP187" s="21">
        <f t="shared" si="1411"/>
        <v>77505.637951599158</v>
      </c>
      <c r="CQ187" s="21">
        <f t="shared" si="1411"/>
        <v>58930.61045884162</v>
      </c>
      <c r="CR187" s="21">
        <f t="shared" si="1411"/>
        <v>70826.502491546707</v>
      </c>
      <c r="CS187" s="21">
        <f t="shared" si="1411"/>
        <v>86933.967084732649</v>
      </c>
      <c r="CT187" s="21">
        <f t="shared" si="1411"/>
        <v>102691.4084850168</v>
      </c>
      <c r="CU187" s="21">
        <f t="shared" si="1411"/>
        <v>85276.567674957114</v>
      </c>
      <c r="CV187" s="21">
        <f t="shared" si="1411"/>
        <v>99575.654858588372</v>
      </c>
      <c r="CW187" s="21">
        <f t="shared" si="1411"/>
        <v>115962.06923946616</v>
      </c>
      <c r="CX187" s="21">
        <f t="shared" si="1411"/>
        <v>131693.62337077266</v>
      </c>
      <c r="CY187" s="21">
        <f t="shared" si="1411"/>
        <v>123548.23713592821</v>
      </c>
      <c r="CZ187" s="21">
        <f t="shared" si="1411"/>
        <v>146148.53644322359</v>
      </c>
      <c r="DA187" s="21">
        <f t="shared" si="1411"/>
        <v>173480.17345718629</v>
      </c>
      <c r="DB187" s="21">
        <f t="shared" si="1411"/>
        <v>203667.72065621865</v>
      </c>
      <c r="DE187" s="126"/>
      <c r="DF187" s="22">
        <v>82015.94460437847</v>
      </c>
    </row>
    <row r="188" spans="1:110" s="23" customFormat="1" x14ac:dyDescent="0.2"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</row>
    <row r="189" spans="1:110" s="23" customFormat="1" x14ac:dyDescent="0.2">
      <c r="A189" s="23" t="s">
        <v>78</v>
      </c>
      <c r="B189" s="23">
        <f>-'Annual Raw'!C49</f>
        <v>0</v>
      </c>
      <c r="C189" s="23">
        <f>-'Annual Raw'!D49</f>
        <v>102</v>
      </c>
      <c r="D189" s="23">
        <f>-'Annual Raw'!E49</f>
        <v>-100.98</v>
      </c>
      <c r="E189" s="23">
        <f>-'Annual Raw'!F49</f>
        <v>-533.70000000000005</v>
      </c>
      <c r="F189" s="23">
        <f>-'Annual Raw'!G49</f>
        <v>-620.54</v>
      </c>
      <c r="G189" s="23">
        <f>-'Annual Raw'!H49</f>
        <v>-676.79</v>
      </c>
      <c r="H189" s="23">
        <f>-'Annual Raw'!I49</f>
        <v>-817.27</v>
      </c>
      <c r="I189" s="23">
        <f>-'Annual Raw'!J49</f>
        <v>-974.45</v>
      </c>
      <c r="J189" s="23">
        <f>-'Annual Raw'!K49</f>
        <v>-680.21</v>
      </c>
      <c r="K189" s="23">
        <f>-'Annual Raw'!L49</f>
        <v>-1153.6300000000001</v>
      </c>
      <c r="L189" s="23">
        <f>-'Annual Raw'!M49</f>
        <v>-1463.79</v>
      </c>
      <c r="M189" s="23">
        <f>-'Annual Raw'!N49</f>
        <v>2374.2600000000002</v>
      </c>
      <c r="N189" s="23">
        <f>-'Annual Raw'!O49</f>
        <v>2380.7199999999998</v>
      </c>
      <c r="O189" s="23">
        <f>-'Annual Raw'!P49</f>
        <v>774.75</v>
      </c>
      <c r="P189" s="23">
        <f>-'Annual Raw'!Q49</f>
        <v>1390</v>
      </c>
      <c r="Q189" s="23">
        <f>-'Annual Raw'!R49</f>
        <v>-517.75</v>
      </c>
      <c r="R189" s="23">
        <f>-'Annual Raw'!S49</f>
        <v>3283.34</v>
      </c>
      <c r="S189" s="23">
        <f>-'Annual Raw'!T49</f>
        <v>-1967.1</v>
      </c>
      <c r="T189" s="23">
        <f>-'Annual Raw'!U49</f>
        <v>3660.07</v>
      </c>
      <c r="U189" s="23">
        <f>-'Annual Raw'!V49</f>
        <v>3516.03</v>
      </c>
      <c r="V189" s="23">
        <f>-'Annual Raw'!W49</f>
        <v>2964.46</v>
      </c>
      <c r="W189" s="23">
        <f>-'Annual Raw'!X49</f>
        <v>2312.41</v>
      </c>
      <c r="X189" s="23">
        <f>-'Annual Raw'!Y49</f>
        <v>3777.72</v>
      </c>
      <c r="Y189" s="23">
        <f>-'Annual Raw'!Z49</f>
        <v>11956</v>
      </c>
      <c r="Z189" s="23">
        <f>-'Annual Raw'!AA49</f>
        <v>5507</v>
      </c>
      <c r="AA189" s="23">
        <f>-'Annual Raw'!AB49</f>
        <v>12243</v>
      </c>
      <c r="AB189" s="24">
        <f t="shared" ref="AB189:AB190" si="1413">+CP189</f>
        <v>12243</v>
      </c>
      <c r="AC189" s="24">
        <f t="shared" ref="AC189:AC190" si="1414">+CT189</f>
        <v>12243</v>
      </c>
      <c r="AD189" s="24">
        <f t="shared" ref="AD189:AD190" si="1415">+CX189</f>
        <v>12243</v>
      </c>
      <c r="AE189" s="24">
        <f t="shared" ref="AE189:AE190" si="1416">+DB189</f>
        <v>12243</v>
      </c>
      <c r="AJ189" s="23">
        <f>+'QTR Raw'!D96</f>
        <v>1476.38</v>
      </c>
      <c r="AK189" s="23">
        <f t="shared" ref="AK189:CE189" si="1417">+AJ189</f>
        <v>1476.38</v>
      </c>
      <c r="AL189" s="23">
        <f>+'QTR Raw'!F96</f>
        <v>2380.7199999999998</v>
      </c>
      <c r="AM189" s="23">
        <f t="shared" si="1417"/>
        <v>2380.7199999999998</v>
      </c>
      <c r="AN189" s="23">
        <f>+'QTR Raw'!H96</f>
        <v>1359.01</v>
      </c>
      <c r="AO189" s="23">
        <f t="shared" si="1417"/>
        <v>1359.01</v>
      </c>
      <c r="AP189" s="23">
        <f>+'QTR Raw'!J96</f>
        <v>774.75</v>
      </c>
      <c r="AQ189" s="23">
        <f t="shared" si="1417"/>
        <v>774.75</v>
      </c>
      <c r="AR189" s="23">
        <f>+'QTR Raw'!L96</f>
        <v>577.77</v>
      </c>
      <c r="AS189" s="23">
        <f t="shared" si="1417"/>
        <v>577.77</v>
      </c>
      <c r="AT189" s="23">
        <f>+'QTR Raw'!N96</f>
        <v>1390</v>
      </c>
      <c r="AU189" s="23">
        <f t="shared" si="1417"/>
        <v>1390</v>
      </c>
      <c r="AV189" s="23">
        <f>+'QTR Raw'!P96</f>
        <v>-1306.3699999999999</v>
      </c>
      <c r="AW189" s="23">
        <f t="shared" si="1417"/>
        <v>-1306.3699999999999</v>
      </c>
      <c r="AX189" s="23">
        <f>+'QTR Raw'!R96</f>
        <v>-517.75</v>
      </c>
      <c r="AY189" s="23">
        <f t="shared" si="1417"/>
        <v>-517.75</v>
      </c>
      <c r="AZ189" s="23">
        <f>+'QTR Raw'!T96</f>
        <v>4286.6000000000004</v>
      </c>
      <c r="BA189" s="23">
        <f t="shared" si="1417"/>
        <v>4286.6000000000004</v>
      </c>
      <c r="BB189" s="23">
        <f>+'QTR Raw'!V96</f>
        <v>3283.34</v>
      </c>
      <c r="BC189" s="23">
        <f t="shared" si="1417"/>
        <v>3283.34</v>
      </c>
      <c r="BD189" s="23">
        <f>+'QTR Raw'!X96</f>
        <v>546.45000000000005</v>
      </c>
      <c r="BE189" s="23">
        <f t="shared" si="1417"/>
        <v>546.45000000000005</v>
      </c>
      <c r="BF189" s="23">
        <f>+'QTR Raw'!Z96</f>
        <v>-1967.1</v>
      </c>
      <c r="BG189" s="23">
        <f t="shared" si="1417"/>
        <v>-1967.1</v>
      </c>
      <c r="BH189" s="23">
        <f>+'QTR Raw'!AB96</f>
        <v>-588.08000000000004</v>
      </c>
      <c r="BI189" s="23">
        <f t="shared" si="1417"/>
        <v>-588.08000000000004</v>
      </c>
      <c r="BJ189" s="23">
        <f>+'QTR Raw'!AD96</f>
        <v>3660.07</v>
      </c>
      <c r="BK189" s="23">
        <f t="shared" si="1417"/>
        <v>3660.07</v>
      </c>
      <c r="BL189" s="23">
        <f>+'QTR Raw'!AF96</f>
        <v>4060.07</v>
      </c>
      <c r="BM189" s="23">
        <f t="shared" si="1417"/>
        <v>4060.07</v>
      </c>
      <c r="BN189" s="23">
        <f>+'QTR Raw'!AH96</f>
        <v>3516.03</v>
      </c>
      <c r="BO189" s="23">
        <f t="shared" si="1417"/>
        <v>3516.03</v>
      </c>
      <c r="BP189" s="23">
        <f>+'QTR Raw'!AJ96</f>
        <v>3782.97</v>
      </c>
      <c r="BQ189" s="23">
        <f t="shared" si="1417"/>
        <v>3782.97</v>
      </c>
      <c r="BR189" s="23">
        <f>+'QTR Raw'!AL96</f>
        <v>2964.46</v>
      </c>
      <c r="BS189" s="23">
        <f t="shared" si="1417"/>
        <v>2964.46</v>
      </c>
      <c r="BT189" s="23">
        <f>+'QTR Raw'!AN96</f>
        <v>3028.83</v>
      </c>
      <c r="BU189" s="23">
        <f t="shared" si="1417"/>
        <v>3028.83</v>
      </c>
      <c r="BV189" s="23">
        <f>+'QTR Raw'!AP96</f>
        <v>2312.41</v>
      </c>
      <c r="BW189" s="23">
        <f t="shared" si="1417"/>
        <v>2312.41</v>
      </c>
      <c r="BX189" s="23">
        <f>+'QTR Raw'!AR96</f>
        <v>1615.08</v>
      </c>
      <c r="BY189" s="23">
        <f t="shared" si="1417"/>
        <v>1615.08</v>
      </c>
      <c r="BZ189" s="23">
        <f>+'QTR Raw'!AT96</f>
        <v>3777.72</v>
      </c>
      <c r="CA189" s="23">
        <f t="shared" si="1417"/>
        <v>3777.72</v>
      </c>
      <c r="CB189" s="23">
        <f>+'QTR Raw'!AV96</f>
        <v>3168.7</v>
      </c>
      <c r="CC189" s="23">
        <f t="shared" si="1417"/>
        <v>3168.7</v>
      </c>
      <c r="CD189" s="23">
        <f>+'QTR Raw'!AX96</f>
        <v>11956</v>
      </c>
      <c r="CE189" s="23">
        <f t="shared" si="1417"/>
        <v>11956</v>
      </c>
      <c r="CF189" s="23">
        <f>+'QTR Raw'!AZ96</f>
        <v>7564</v>
      </c>
      <c r="CG189" s="23">
        <f t="shared" ref="CG189:CI190" si="1418">+CF189</f>
        <v>7564</v>
      </c>
      <c r="CH189" s="23">
        <f t="shared" ref="CH189:CH190" si="1419">Z189</f>
        <v>5507</v>
      </c>
      <c r="CI189" s="23">
        <f t="shared" si="1418"/>
        <v>5507</v>
      </c>
      <c r="CJ189" s="23">
        <f>+'QTR Raw'!BD96</f>
        <v>8852</v>
      </c>
      <c r="CK189" s="23">
        <f t="shared" ref="CK189:CK190" si="1420">+CJ189</f>
        <v>8852</v>
      </c>
      <c r="CL189" s="23">
        <f>+'QTR Raw'!BF96</f>
        <v>12243</v>
      </c>
      <c r="CM189" s="24">
        <f t="shared" ref="CM189:CM190" si="1421">+CL189</f>
        <v>12243</v>
      </c>
      <c r="CN189" s="24">
        <f t="shared" ref="CN189:CN190" si="1422">+CM189</f>
        <v>12243</v>
      </c>
      <c r="CO189" s="24">
        <f t="shared" ref="CO189:CO190" si="1423">+CN189</f>
        <v>12243</v>
      </c>
      <c r="CP189" s="24">
        <f t="shared" ref="CP189:CP190" si="1424">+CO189</f>
        <v>12243</v>
      </c>
      <c r="CQ189" s="24">
        <f t="shared" ref="CQ189:CQ190" si="1425">+CP189</f>
        <v>12243</v>
      </c>
      <c r="CR189" s="24">
        <f t="shared" ref="CR189:CR190" si="1426">+CQ189</f>
        <v>12243</v>
      </c>
      <c r="CS189" s="24">
        <f t="shared" ref="CS189:CS190" si="1427">+CR189</f>
        <v>12243</v>
      </c>
      <c r="CT189" s="24">
        <f t="shared" ref="CT189:CT190" si="1428">+CS189</f>
        <v>12243</v>
      </c>
      <c r="CU189" s="24">
        <f t="shared" ref="CU189:CU190" si="1429">+CT189</f>
        <v>12243</v>
      </c>
      <c r="CV189" s="24">
        <f t="shared" ref="CV189:CV190" si="1430">+CU189</f>
        <v>12243</v>
      </c>
      <c r="CW189" s="24">
        <f t="shared" ref="CW189:CW190" si="1431">+CV189</f>
        <v>12243</v>
      </c>
      <c r="CX189" s="24">
        <f t="shared" ref="CX189:CX190" si="1432">+CW189</f>
        <v>12243</v>
      </c>
      <c r="CY189" s="24">
        <f t="shared" ref="CY189:CY190" si="1433">+CX189</f>
        <v>12243</v>
      </c>
      <c r="CZ189" s="24">
        <f t="shared" ref="CZ189:CZ190" si="1434">+CY189</f>
        <v>12243</v>
      </c>
      <c r="DA189" s="24">
        <f t="shared" ref="DA189:DA190" si="1435">+CZ189</f>
        <v>12243</v>
      </c>
      <c r="DB189" s="24">
        <f t="shared" ref="DB189:DB190" si="1436">+DA189</f>
        <v>12243</v>
      </c>
      <c r="DE189" s="123"/>
      <c r="DF189" s="23">
        <v>8852</v>
      </c>
    </row>
    <row r="190" spans="1:110" s="23" customFormat="1" x14ac:dyDescent="0.2">
      <c r="A190" s="23" t="s">
        <v>79</v>
      </c>
      <c r="B190" s="23">
        <f>'Annual Raw'!C83</f>
        <v>891.88</v>
      </c>
      <c r="C190" s="23">
        <f>'Annual Raw'!D83</f>
        <v>42.05</v>
      </c>
      <c r="D190" s="23">
        <f>'Annual Raw'!E83</f>
        <v>123.94</v>
      </c>
      <c r="E190" s="23">
        <f>'Annual Raw'!F83</f>
        <v>34.72</v>
      </c>
      <c r="F190" s="23">
        <f>'Annual Raw'!G83</f>
        <v>21.69</v>
      </c>
      <c r="G190" s="23">
        <f>'Annual Raw'!H83</f>
        <v>13.91</v>
      </c>
      <c r="H190" s="23">
        <f>'Annual Raw'!I83</f>
        <v>11.93</v>
      </c>
      <c r="I190" s="23">
        <f>'Annual Raw'!J83</f>
        <v>6.93</v>
      </c>
      <c r="J190" s="23">
        <f>'Annual Raw'!K83</f>
        <v>86.08</v>
      </c>
      <c r="K190" s="23">
        <f>'Annual Raw'!L83</f>
        <v>0</v>
      </c>
      <c r="L190" s="23">
        <f>'Annual Raw'!M83</f>
        <v>0</v>
      </c>
      <c r="M190" s="23">
        <f>'Annual Raw'!N83</f>
        <v>0</v>
      </c>
      <c r="N190" s="23">
        <f>'Annual Raw'!O83</f>
        <v>0</v>
      </c>
      <c r="O190" s="23">
        <f>'Annual Raw'!P83</f>
        <v>0</v>
      </c>
      <c r="P190" s="23">
        <f>'Annual Raw'!Q83</f>
        <v>0</v>
      </c>
      <c r="Q190" s="23">
        <f>'Annual Raw'!R83</f>
        <v>0</v>
      </c>
      <c r="R190" s="23">
        <f>'Annual Raw'!S83</f>
        <v>0</v>
      </c>
      <c r="S190" s="23">
        <f>'Annual Raw'!T83</f>
        <v>0</v>
      </c>
      <c r="T190" s="23">
        <f>'Annual Raw'!U83</f>
        <v>0</v>
      </c>
      <c r="U190" s="23">
        <f>'Annual Raw'!V83</f>
        <v>0</v>
      </c>
      <c r="V190" s="23">
        <f>'Annual Raw'!W83</f>
        <v>0</v>
      </c>
      <c r="W190" s="23">
        <f>'Annual Raw'!X83</f>
        <v>0</v>
      </c>
      <c r="X190" s="23">
        <f>'Annual Raw'!Y83</f>
        <v>0</v>
      </c>
      <c r="Y190" s="23">
        <f>'Annual Raw'!Z83</f>
        <v>0</v>
      </c>
      <c r="Z190" s="23">
        <f>'Annual Raw'!AA83</f>
        <v>0</v>
      </c>
      <c r="AA190" s="23">
        <f>'Annual Raw'!AB83</f>
        <v>0</v>
      </c>
      <c r="AB190" s="24">
        <f t="shared" si="1413"/>
        <v>0</v>
      </c>
      <c r="AC190" s="24">
        <f t="shared" si="1414"/>
        <v>0</v>
      </c>
      <c r="AD190" s="24">
        <f t="shared" si="1415"/>
        <v>0</v>
      </c>
      <c r="AE190" s="24">
        <f t="shared" si="1416"/>
        <v>0</v>
      </c>
      <c r="AJ190" s="23">
        <f>+'QTR Raw'!D95</f>
        <v>0</v>
      </c>
      <c r="AK190" s="23">
        <f t="shared" ref="AK190:CE190" si="1437">+AJ190</f>
        <v>0</v>
      </c>
      <c r="AL190" s="23">
        <f>+'QTR Raw'!F95</f>
        <v>0</v>
      </c>
      <c r="AM190" s="23">
        <f t="shared" si="1437"/>
        <v>0</v>
      </c>
      <c r="AN190" s="23">
        <f>+'QTR Raw'!H95</f>
        <v>0</v>
      </c>
      <c r="AO190" s="23">
        <f t="shared" si="1437"/>
        <v>0</v>
      </c>
      <c r="AP190" s="23">
        <f>+'QTR Raw'!J95</f>
        <v>0</v>
      </c>
      <c r="AQ190" s="23">
        <f t="shared" si="1437"/>
        <v>0</v>
      </c>
      <c r="AR190" s="23">
        <f>+'QTR Raw'!L95</f>
        <v>0</v>
      </c>
      <c r="AS190" s="23">
        <f t="shared" si="1437"/>
        <v>0</v>
      </c>
      <c r="AT190" s="23">
        <f>+'QTR Raw'!N95</f>
        <v>0</v>
      </c>
      <c r="AU190" s="23">
        <f t="shared" si="1437"/>
        <v>0</v>
      </c>
      <c r="AV190" s="23">
        <f>+'QTR Raw'!P95</f>
        <v>0</v>
      </c>
      <c r="AW190" s="23">
        <f t="shared" si="1437"/>
        <v>0</v>
      </c>
      <c r="AX190" s="23">
        <f>+'QTR Raw'!R95</f>
        <v>0</v>
      </c>
      <c r="AY190" s="23">
        <f t="shared" si="1437"/>
        <v>0</v>
      </c>
      <c r="AZ190" s="23">
        <f>+'QTR Raw'!T95</f>
        <v>0</v>
      </c>
      <c r="BA190" s="23">
        <f t="shared" si="1437"/>
        <v>0</v>
      </c>
      <c r="BB190" s="23">
        <f>+'QTR Raw'!V95</f>
        <v>0</v>
      </c>
      <c r="BC190" s="23">
        <f t="shared" si="1437"/>
        <v>0</v>
      </c>
      <c r="BD190" s="23">
        <f>+'QTR Raw'!X95</f>
        <v>0</v>
      </c>
      <c r="BE190" s="23">
        <f t="shared" si="1437"/>
        <v>0</v>
      </c>
      <c r="BF190" s="23">
        <f>+'QTR Raw'!Z95</f>
        <v>0</v>
      </c>
      <c r="BG190" s="23">
        <f t="shared" si="1437"/>
        <v>0</v>
      </c>
      <c r="BH190" s="23">
        <f>+'QTR Raw'!AB95</f>
        <v>0</v>
      </c>
      <c r="BI190" s="23">
        <f t="shared" si="1437"/>
        <v>0</v>
      </c>
      <c r="BJ190" s="23">
        <f>+'QTR Raw'!AD95</f>
        <v>0</v>
      </c>
      <c r="BK190" s="23">
        <f t="shared" si="1437"/>
        <v>0</v>
      </c>
      <c r="BL190" s="23">
        <f>+'QTR Raw'!AF95</f>
        <v>0</v>
      </c>
      <c r="BM190" s="23">
        <f t="shared" si="1437"/>
        <v>0</v>
      </c>
      <c r="BN190" s="23">
        <f>+'QTR Raw'!AH95</f>
        <v>0</v>
      </c>
      <c r="BO190" s="23">
        <f t="shared" si="1437"/>
        <v>0</v>
      </c>
      <c r="BP190" s="23">
        <f>+'QTR Raw'!AJ95</f>
        <v>0</v>
      </c>
      <c r="BQ190" s="23">
        <f t="shared" si="1437"/>
        <v>0</v>
      </c>
      <c r="BR190" s="23">
        <f>+'QTR Raw'!AL95</f>
        <v>0</v>
      </c>
      <c r="BS190" s="23">
        <f t="shared" si="1437"/>
        <v>0</v>
      </c>
      <c r="BT190" s="23">
        <f>+'QTR Raw'!AN95</f>
        <v>0</v>
      </c>
      <c r="BU190" s="23">
        <f t="shared" si="1437"/>
        <v>0</v>
      </c>
      <c r="BV190" s="23">
        <f>+'QTR Raw'!AP95</f>
        <v>0</v>
      </c>
      <c r="BW190" s="23">
        <f t="shared" si="1437"/>
        <v>0</v>
      </c>
      <c r="BX190" s="23">
        <f>+'QTR Raw'!AR95</f>
        <v>0</v>
      </c>
      <c r="BY190" s="23">
        <f t="shared" si="1437"/>
        <v>0</v>
      </c>
      <c r="BZ190" s="23">
        <f>+'QTR Raw'!AT95</f>
        <v>0</v>
      </c>
      <c r="CA190" s="23">
        <f t="shared" si="1437"/>
        <v>0</v>
      </c>
      <c r="CB190" s="23">
        <f>+'QTR Raw'!AV95</f>
        <v>0</v>
      </c>
      <c r="CC190" s="23">
        <f t="shared" si="1437"/>
        <v>0</v>
      </c>
      <c r="CD190" s="23">
        <f>+'QTR Raw'!AX95</f>
        <v>0</v>
      </c>
      <c r="CE190" s="23">
        <f t="shared" si="1437"/>
        <v>0</v>
      </c>
      <c r="CF190" s="23">
        <f>+'QTR Raw'!AZ95</f>
        <v>0</v>
      </c>
      <c r="CG190" s="23">
        <f t="shared" si="1418"/>
        <v>0</v>
      </c>
      <c r="CH190" s="23">
        <f t="shared" si="1419"/>
        <v>0</v>
      </c>
      <c r="CI190" s="23">
        <f t="shared" si="1418"/>
        <v>0</v>
      </c>
      <c r="CJ190" s="23">
        <f>+'QTR Raw'!BD95</f>
        <v>0</v>
      </c>
      <c r="CK190" s="23">
        <f t="shared" si="1420"/>
        <v>0</v>
      </c>
      <c r="CL190" s="23">
        <f>+'QTR Raw'!BF95</f>
        <v>0</v>
      </c>
      <c r="CM190" s="24">
        <f t="shared" si="1421"/>
        <v>0</v>
      </c>
      <c r="CN190" s="24">
        <f t="shared" si="1422"/>
        <v>0</v>
      </c>
      <c r="CO190" s="24">
        <f t="shared" si="1423"/>
        <v>0</v>
      </c>
      <c r="CP190" s="24">
        <f t="shared" si="1424"/>
        <v>0</v>
      </c>
      <c r="CQ190" s="24">
        <f t="shared" si="1425"/>
        <v>0</v>
      </c>
      <c r="CR190" s="24">
        <f t="shared" si="1426"/>
        <v>0</v>
      </c>
      <c r="CS190" s="24">
        <f t="shared" si="1427"/>
        <v>0</v>
      </c>
      <c r="CT190" s="24">
        <f t="shared" si="1428"/>
        <v>0</v>
      </c>
      <c r="CU190" s="24">
        <f t="shared" si="1429"/>
        <v>0</v>
      </c>
      <c r="CV190" s="24">
        <f t="shared" si="1430"/>
        <v>0</v>
      </c>
      <c r="CW190" s="24">
        <f t="shared" si="1431"/>
        <v>0</v>
      </c>
      <c r="CX190" s="24">
        <f t="shared" si="1432"/>
        <v>0</v>
      </c>
      <c r="CY190" s="24">
        <f t="shared" si="1433"/>
        <v>0</v>
      </c>
      <c r="CZ190" s="24">
        <f t="shared" si="1434"/>
        <v>0</v>
      </c>
      <c r="DA190" s="24">
        <f t="shared" si="1435"/>
        <v>0</v>
      </c>
      <c r="DB190" s="24">
        <f t="shared" si="1436"/>
        <v>0</v>
      </c>
      <c r="DE190" s="123"/>
      <c r="DF190" s="23">
        <v>0</v>
      </c>
    </row>
    <row r="191" spans="1:110" s="26" customFormat="1" x14ac:dyDescent="0.2">
      <c r="A191" s="26" t="s">
        <v>438</v>
      </c>
      <c r="B191" s="26">
        <f t="shared" ref="B191:W191" si="1438">B189+B187+B183+B166+B164+B190</f>
        <v>6252.6600000000008</v>
      </c>
      <c r="C191" s="26">
        <f t="shared" si="1438"/>
        <v>5016.5400000000009</v>
      </c>
      <c r="D191" s="26">
        <f t="shared" si="1438"/>
        <v>4050.79</v>
      </c>
      <c r="E191" s="26">
        <f t="shared" si="1438"/>
        <v>5400.3500000000013</v>
      </c>
      <c r="F191" s="26">
        <f t="shared" si="1438"/>
        <v>7174.41</v>
      </c>
      <c r="G191" s="26">
        <f t="shared" si="1438"/>
        <v>9684.5400000000009</v>
      </c>
      <c r="H191" s="26">
        <f t="shared" si="1438"/>
        <v>15273.53</v>
      </c>
      <c r="I191" s="26">
        <f t="shared" si="1438"/>
        <v>20750.7</v>
      </c>
      <c r="J191" s="26">
        <f t="shared" si="1438"/>
        <v>41317.519999999997</v>
      </c>
      <c r="K191" s="26">
        <f t="shared" si="1438"/>
        <v>43719.499999999993</v>
      </c>
      <c r="L191" s="26">
        <f t="shared" si="1438"/>
        <v>52228.620000000017</v>
      </c>
      <c r="M191" s="26">
        <f t="shared" si="1438"/>
        <v>80154.59</v>
      </c>
      <c r="N191" s="26">
        <f t="shared" si="1438"/>
        <v>91723.49</v>
      </c>
      <c r="O191" s="26">
        <f t="shared" si="1438"/>
        <v>126666.37999999998</v>
      </c>
      <c r="P191" s="26">
        <f t="shared" si="1438"/>
        <v>130305.65000000001</v>
      </c>
      <c r="Q191" s="26">
        <f t="shared" si="1438"/>
        <v>148745.21</v>
      </c>
      <c r="R191" s="26">
        <f t="shared" si="1438"/>
        <v>137119.03999999998</v>
      </c>
      <c r="S191" s="26">
        <f t="shared" si="1438"/>
        <v>184903.44</v>
      </c>
      <c r="T191" s="26">
        <f t="shared" si="1438"/>
        <v>166704.49</v>
      </c>
      <c r="U191" s="26">
        <f t="shared" si="1438"/>
        <v>182702.61</v>
      </c>
      <c r="V191" s="26">
        <f t="shared" si="1438"/>
        <v>192724.72</v>
      </c>
      <c r="W191" s="26">
        <f t="shared" si="1438"/>
        <v>188509.34000000003</v>
      </c>
      <c r="X191" s="26">
        <f t="shared" ref="X191:Y191" si="1439">X189+X187+X183+X166+X164+X190</f>
        <v>178259.99</v>
      </c>
      <c r="Y191" s="26">
        <f t="shared" si="1439"/>
        <v>191595</v>
      </c>
      <c r="Z191" s="26">
        <f t="shared" ref="Z191:AA191" si="1440">Z189+Z187+Z183+Z166+Z164+Z190</f>
        <v>185253</v>
      </c>
      <c r="AA191" s="26">
        <f t="shared" si="1440"/>
        <v>188795</v>
      </c>
      <c r="AB191" s="27">
        <f t="shared" ref="AA191:AD191" si="1441">AB189+AB187+AB183+AB166+AB164+AB190</f>
        <v>203805.23032748181</v>
      </c>
      <c r="AC191" s="27">
        <f t="shared" si="1441"/>
        <v>222926.70420508104</v>
      </c>
      <c r="AD191" s="27">
        <f t="shared" si="1441"/>
        <v>244765.50244831824</v>
      </c>
      <c r="AE191" s="27">
        <f t="shared" ref="AE191" si="1442">AE189+AE187+AE183+AE166+AE164+AE190</f>
        <v>294923.41437276942</v>
      </c>
      <c r="AJ191" s="26">
        <f t="shared" ref="AJ191" si="1443">AJ189+AJ187+AJ183+AJ166+AJ164+AJ190</f>
        <v>82330.94</v>
      </c>
      <c r="AK191" s="26">
        <f t="shared" ref="AK191:AL191" si="1444">AK189+AK187+AK183+AK166+AK164+AK190</f>
        <v>83958.44</v>
      </c>
      <c r="AL191" s="26">
        <f t="shared" si="1444"/>
        <v>81783.28</v>
      </c>
      <c r="AM191" s="26">
        <f t="shared" ref="AM191:AO191" si="1445">AM189+AM187+AM183+AM166+AM164+AM190</f>
        <v>83509.350000000006</v>
      </c>
      <c r="AN191" s="26">
        <f t="shared" si="1445"/>
        <v>110859.52000000002</v>
      </c>
      <c r="AO191" s="26">
        <f t="shared" si="1445"/>
        <v>115664.32000000001</v>
      </c>
      <c r="AP191" s="26">
        <f t="shared" ref="AP191:CE191" si="1446">AP189+AP187+AP183+AP166+AP164+AP190</f>
        <v>120978.56999999998</v>
      </c>
      <c r="AQ191" s="26">
        <f t="shared" si="1446"/>
        <v>126376.77999999998</v>
      </c>
      <c r="AR191" s="26">
        <f t="shared" si="1446"/>
        <v>129028.71</v>
      </c>
      <c r="AS191" s="26">
        <f t="shared" si="1446"/>
        <v>132609.43</v>
      </c>
      <c r="AT191" s="26">
        <f t="shared" si="1446"/>
        <v>125906.74</v>
      </c>
      <c r="AU191" s="26">
        <f t="shared" si="1446"/>
        <v>131137.77000000002</v>
      </c>
      <c r="AV191" s="26">
        <f t="shared" si="1446"/>
        <v>147512.10999999999</v>
      </c>
      <c r="AW191" s="26">
        <f t="shared" si="1446"/>
        <v>150446.15999999997</v>
      </c>
      <c r="AX191" s="26">
        <f t="shared" si="1446"/>
        <v>141346.41999999998</v>
      </c>
      <c r="AY191" s="26">
        <f t="shared" si="1446"/>
        <v>143582.79999999999</v>
      </c>
      <c r="AZ191" s="26">
        <f t="shared" si="1446"/>
        <v>124164.59999999998</v>
      </c>
      <c r="BA191" s="26">
        <f t="shared" si="1446"/>
        <v>124258.36999999998</v>
      </c>
      <c r="BB191" s="26">
        <f t="shared" si="1446"/>
        <v>133004.18000000002</v>
      </c>
      <c r="BC191" s="26">
        <f t="shared" si="1446"/>
        <v>136186.44000000003</v>
      </c>
      <c r="BD191" s="26">
        <f t="shared" si="1446"/>
        <v>156071.06999999998</v>
      </c>
      <c r="BE191" s="26">
        <f t="shared" si="1446"/>
        <v>157269.69999999998</v>
      </c>
      <c r="BF191" s="26">
        <f t="shared" si="1446"/>
        <v>173947.32</v>
      </c>
      <c r="BG191" s="26">
        <f t="shared" si="1446"/>
        <v>172044.95</v>
      </c>
      <c r="BH191" s="26">
        <f t="shared" ref="BH191" si="1447">BH189+BH187+BH183+BH166+BH164+BH190</f>
        <v>188562.32</v>
      </c>
      <c r="BI191" s="26">
        <f t="shared" si="1446"/>
        <v>161569.78</v>
      </c>
      <c r="BJ191" s="26">
        <f t="shared" si="1446"/>
        <v>151670.38</v>
      </c>
      <c r="BK191" s="26">
        <f t="shared" si="1446"/>
        <v>147972.04000000004</v>
      </c>
      <c r="BL191" s="26">
        <f t="shared" si="1446"/>
        <v>148341.25</v>
      </c>
      <c r="BM191" s="26">
        <f t="shared" si="1446"/>
        <v>150079.54999999999</v>
      </c>
      <c r="BN191" s="26">
        <f t="shared" si="1446"/>
        <v>163570.23999999999</v>
      </c>
      <c r="BO191" s="26">
        <f t="shared" si="1446"/>
        <v>155132.25</v>
      </c>
      <c r="BP191" s="26">
        <f t="shared" si="1446"/>
        <v>161510.13000000003</v>
      </c>
      <c r="BQ191" s="26">
        <f t="shared" si="1446"/>
        <v>164416.58000000002</v>
      </c>
      <c r="BR191" s="26">
        <f t="shared" si="1446"/>
        <v>192724.71999999997</v>
      </c>
      <c r="BS191" s="26">
        <f t="shared" si="1446"/>
        <v>188273.79999999993</v>
      </c>
      <c r="BT191" s="26">
        <f t="shared" si="1446"/>
        <v>188287.37000000002</v>
      </c>
      <c r="BU191" s="26">
        <f t="shared" si="1446"/>
        <v>186771.23000000004</v>
      </c>
      <c r="BV191" s="26">
        <f t="shared" si="1446"/>
        <v>188509.34000000003</v>
      </c>
      <c r="BW191" s="26">
        <f t="shared" si="1446"/>
        <v>183502.74</v>
      </c>
      <c r="BX191" s="26">
        <f t="shared" si="1446"/>
        <v>167357.82999999999</v>
      </c>
      <c r="BY191" s="26">
        <f t="shared" si="1446"/>
        <v>170315.54</v>
      </c>
      <c r="BZ191" s="26">
        <f t="shared" si="1446"/>
        <v>178259.97999999998</v>
      </c>
      <c r="CA191" s="26">
        <f t="shared" si="1446"/>
        <v>181462.97999999998</v>
      </c>
      <c r="CB191" s="26">
        <f t="shared" si="1446"/>
        <v>180349.21999999994</v>
      </c>
      <c r="CC191" s="26">
        <f t="shared" si="1446"/>
        <v>187374.21999999994</v>
      </c>
      <c r="CD191" s="26">
        <f t="shared" si="1446"/>
        <v>191595</v>
      </c>
      <c r="CE191" s="26">
        <f t="shared" si="1446"/>
        <v>202109</v>
      </c>
      <c r="CF191" s="26">
        <f t="shared" ref="CF191:CG191" si="1448">CF189+CF187+CF183+CF166+CF164+CF190</f>
        <v>206508</v>
      </c>
      <c r="CG191" s="26">
        <f t="shared" si="1448"/>
        <v>211914</v>
      </c>
      <c r="CH191" s="26">
        <f t="shared" ref="CH191:CI191" si="1449">CH189+CH187+CH183+CH166+CH164+CH190</f>
        <v>185253</v>
      </c>
      <c r="CI191" s="26">
        <f t="shared" si="1449"/>
        <v>189177</v>
      </c>
      <c r="CJ191" s="26">
        <f t="shared" ref="CJ191:DB191" si="1450">CJ189+CJ187+CJ183+CJ166+CJ164+CJ190</f>
        <v>175848</v>
      </c>
      <c r="CK191" s="26">
        <f t="shared" si="1450"/>
        <v>172362</v>
      </c>
      <c r="CL191" s="26">
        <f t="shared" ref="CL191" si="1451">CL189+CL187+CL183+CL166+CL164+CL190</f>
        <v>188795</v>
      </c>
      <c r="CM191" s="27">
        <f t="shared" si="1450"/>
        <v>192840.35677444155</v>
      </c>
      <c r="CN191" s="27">
        <f t="shared" si="1450"/>
        <v>193904.36416446778</v>
      </c>
      <c r="CO191" s="27">
        <f t="shared" si="1450"/>
        <v>197406.35393622681</v>
      </c>
      <c r="CP191" s="27">
        <f t="shared" si="1450"/>
        <v>203805.23032748181</v>
      </c>
      <c r="CQ191" s="27">
        <f t="shared" si="1450"/>
        <v>206874.72498486497</v>
      </c>
      <c r="CR191" s="27">
        <f t="shared" si="1450"/>
        <v>211160.86991902825</v>
      </c>
      <c r="CS191" s="27">
        <f t="shared" si="1450"/>
        <v>216676.94953162677</v>
      </c>
      <c r="CT191" s="27">
        <f t="shared" si="1450"/>
        <v>222926.70420508104</v>
      </c>
      <c r="CU191" s="27">
        <f t="shared" si="1450"/>
        <v>226451.05969705526</v>
      </c>
      <c r="CV191" s="27">
        <f t="shared" si="1450"/>
        <v>231844.73469205335</v>
      </c>
      <c r="CW191" s="27">
        <f t="shared" si="1450"/>
        <v>237978.94436331751</v>
      </c>
      <c r="CX191" s="27">
        <f t="shared" si="1450"/>
        <v>244765.50244831824</v>
      </c>
      <c r="CY191" s="27">
        <f t="shared" si="1450"/>
        <v>252808.74453752875</v>
      </c>
      <c r="CZ191" s="27">
        <f t="shared" si="1450"/>
        <v>263997.07521217223</v>
      </c>
      <c r="DA191" s="27">
        <f t="shared" si="1450"/>
        <v>277918.51863400138</v>
      </c>
      <c r="DB191" s="27">
        <f t="shared" si="1450"/>
        <v>294923.41437276942</v>
      </c>
      <c r="DE191" s="121"/>
      <c r="DF191" s="26">
        <v>177288.76375204942</v>
      </c>
    </row>
    <row r="192" spans="1:110" s="23" customFormat="1" x14ac:dyDescent="0.2">
      <c r="A192" s="28" t="s">
        <v>439</v>
      </c>
      <c r="B192" s="23">
        <f t="shared" ref="B192:W192" si="1452">B191-B155</f>
        <v>0</v>
      </c>
      <c r="C192" s="23">
        <f t="shared" si="1452"/>
        <v>0</v>
      </c>
      <c r="D192" s="23">
        <f t="shared" si="1452"/>
        <v>0</v>
      </c>
      <c r="E192" s="23">
        <f t="shared" si="1452"/>
        <v>0</v>
      </c>
      <c r="F192" s="23">
        <f t="shared" si="1452"/>
        <v>0</v>
      </c>
      <c r="G192" s="23">
        <f t="shared" si="1452"/>
        <v>0</v>
      </c>
      <c r="H192" s="23">
        <f t="shared" si="1452"/>
        <v>0</v>
      </c>
      <c r="I192" s="23">
        <f t="shared" si="1452"/>
        <v>0</v>
      </c>
      <c r="J192" s="23">
        <f t="shared" si="1452"/>
        <v>0</v>
      </c>
      <c r="K192" s="23">
        <f t="shared" si="1452"/>
        <v>0</v>
      </c>
      <c r="L192" s="23">
        <f t="shared" si="1452"/>
        <v>0</v>
      </c>
      <c r="M192" s="23">
        <f t="shared" si="1452"/>
        <v>0</v>
      </c>
      <c r="N192" s="23">
        <f t="shared" si="1452"/>
        <v>0</v>
      </c>
      <c r="O192" s="23">
        <f t="shared" si="1452"/>
        <v>0</v>
      </c>
      <c r="P192" s="23">
        <f t="shared" si="1452"/>
        <v>0</v>
      </c>
      <c r="Q192" s="23">
        <f t="shared" si="1452"/>
        <v>0</v>
      </c>
      <c r="R192" s="23">
        <f t="shared" si="1452"/>
        <v>0</v>
      </c>
      <c r="S192" s="23">
        <f t="shared" si="1452"/>
        <v>0</v>
      </c>
      <c r="T192" s="23">
        <f t="shared" si="1452"/>
        <v>0</v>
      </c>
      <c r="U192" s="23">
        <f t="shared" si="1452"/>
        <v>0</v>
      </c>
      <c r="V192" s="23">
        <f t="shared" si="1452"/>
        <v>0</v>
      </c>
      <c r="W192" s="23">
        <f t="shared" si="1452"/>
        <v>0</v>
      </c>
      <c r="X192" s="23">
        <f t="shared" ref="X192:Y192" si="1453">X191-X155</f>
        <v>0</v>
      </c>
      <c r="Y192" s="23">
        <f t="shared" si="1453"/>
        <v>0</v>
      </c>
      <c r="Z192" s="23">
        <f t="shared" ref="Z192:AA192" si="1454">Z191-Z155</f>
        <v>0</v>
      </c>
      <c r="AA192" s="23">
        <f t="shared" si="1454"/>
        <v>0</v>
      </c>
      <c r="AB192" s="24">
        <f t="shared" ref="AA192:AD192" si="1455">AB191-AB155</f>
        <v>0</v>
      </c>
      <c r="AC192" s="24">
        <f t="shared" si="1455"/>
        <v>0</v>
      </c>
      <c r="AD192" s="24">
        <f t="shared" si="1455"/>
        <v>0</v>
      </c>
      <c r="AE192" s="24">
        <f t="shared" ref="AE192" si="1456">AE191-AE155</f>
        <v>0</v>
      </c>
      <c r="AJ192" s="23">
        <f t="shared" ref="AJ192" si="1457">AJ191-AJ155</f>
        <v>0</v>
      </c>
      <c r="AK192" s="23">
        <f t="shared" ref="AK192" si="1458">AK191-AK155</f>
        <v>0</v>
      </c>
      <c r="AL192" s="23">
        <f t="shared" ref="AL192:AM192" si="1459">AL191-AL155</f>
        <v>0</v>
      </c>
      <c r="AM192" s="23">
        <f t="shared" si="1459"/>
        <v>0</v>
      </c>
      <c r="AN192" s="23">
        <f t="shared" ref="AN192:AO192" si="1460">AN191-AN155</f>
        <v>0</v>
      </c>
      <c r="AO192" s="23">
        <f t="shared" si="1460"/>
        <v>0</v>
      </c>
      <c r="AP192" s="23">
        <f t="shared" ref="AP192:CE192" si="1461">AP191-AP155</f>
        <v>0</v>
      </c>
      <c r="AQ192" s="23">
        <f t="shared" si="1461"/>
        <v>0</v>
      </c>
      <c r="AR192" s="23">
        <f t="shared" si="1461"/>
        <v>0</v>
      </c>
      <c r="AS192" s="23">
        <f t="shared" si="1461"/>
        <v>0</v>
      </c>
      <c r="AT192" s="23">
        <f t="shared" si="1461"/>
        <v>0</v>
      </c>
      <c r="AU192" s="23">
        <f t="shared" si="1461"/>
        <v>0</v>
      </c>
      <c r="AV192" s="23">
        <f t="shared" si="1461"/>
        <v>0</v>
      </c>
      <c r="AW192" s="23">
        <f t="shared" si="1461"/>
        <v>0</v>
      </c>
      <c r="AX192" s="23">
        <f t="shared" si="1461"/>
        <v>0</v>
      </c>
      <c r="AY192" s="23">
        <f t="shared" si="1461"/>
        <v>0</v>
      </c>
      <c r="AZ192" s="23">
        <f t="shared" si="1461"/>
        <v>0</v>
      </c>
      <c r="BA192" s="23">
        <f t="shared" si="1461"/>
        <v>0</v>
      </c>
      <c r="BB192" s="23">
        <f t="shared" si="1461"/>
        <v>0</v>
      </c>
      <c r="BC192" s="23">
        <f t="shared" si="1461"/>
        <v>0</v>
      </c>
      <c r="BD192" s="23">
        <f t="shared" si="1461"/>
        <v>0</v>
      </c>
      <c r="BE192" s="23">
        <f t="shared" si="1461"/>
        <v>0</v>
      </c>
      <c r="BF192" s="23">
        <f t="shared" si="1461"/>
        <v>0</v>
      </c>
      <c r="BG192" s="23">
        <f t="shared" si="1461"/>
        <v>0</v>
      </c>
      <c r="BH192" s="23">
        <f t="shared" ref="BH192" si="1462">BH191-BH155</f>
        <v>0</v>
      </c>
      <c r="BI192" s="23">
        <f t="shared" si="1461"/>
        <v>0</v>
      </c>
      <c r="BJ192" s="23">
        <f t="shared" si="1461"/>
        <v>0</v>
      </c>
      <c r="BK192" s="23">
        <f t="shared" si="1461"/>
        <v>0</v>
      </c>
      <c r="BL192" s="23">
        <f t="shared" si="1461"/>
        <v>0</v>
      </c>
      <c r="BM192" s="23">
        <f t="shared" si="1461"/>
        <v>0</v>
      </c>
      <c r="BN192" s="23">
        <f t="shared" si="1461"/>
        <v>0</v>
      </c>
      <c r="BO192" s="23">
        <f t="shared" si="1461"/>
        <v>0</v>
      </c>
      <c r="BP192" s="23">
        <f t="shared" si="1461"/>
        <v>0</v>
      </c>
      <c r="BQ192" s="23">
        <f t="shared" si="1461"/>
        <v>0</v>
      </c>
      <c r="BR192" s="23">
        <f t="shared" si="1461"/>
        <v>0</v>
      </c>
      <c r="BS192" s="23">
        <f t="shared" si="1461"/>
        <v>0</v>
      </c>
      <c r="BT192" s="23">
        <f t="shared" si="1461"/>
        <v>0</v>
      </c>
      <c r="BU192" s="23">
        <f t="shared" si="1461"/>
        <v>0</v>
      </c>
      <c r="BV192" s="23">
        <f t="shared" si="1461"/>
        <v>0</v>
      </c>
      <c r="BW192" s="23">
        <f t="shared" si="1461"/>
        <v>0</v>
      </c>
      <c r="BX192" s="23">
        <f t="shared" si="1461"/>
        <v>0</v>
      </c>
      <c r="BY192" s="23">
        <f t="shared" si="1461"/>
        <v>0</v>
      </c>
      <c r="BZ192" s="23">
        <f t="shared" si="1461"/>
        <v>0</v>
      </c>
      <c r="CA192" s="23">
        <f t="shared" si="1461"/>
        <v>0</v>
      </c>
      <c r="CB192" s="23">
        <f t="shared" si="1461"/>
        <v>0</v>
      </c>
      <c r="CC192" s="23">
        <f t="shared" si="1461"/>
        <v>0</v>
      </c>
      <c r="CD192" s="23">
        <f t="shared" si="1461"/>
        <v>0</v>
      </c>
      <c r="CE192" s="23">
        <f t="shared" si="1461"/>
        <v>0</v>
      </c>
      <c r="CF192" s="23">
        <f t="shared" ref="CF192:CG192" si="1463">CF191-CF155</f>
        <v>0</v>
      </c>
      <c r="CG192" s="23">
        <f t="shared" si="1463"/>
        <v>0</v>
      </c>
      <c r="CH192" s="23">
        <f t="shared" ref="CH192:CI192" si="1464">CH191-CH155</f>
        <v>0</v>
      </c>
      <c r="CI192" s="23">
        <f t="shared" si="1464"/>
        <v>0</v>
      </c>
      <c r="CJ192" s="23">
        <f t="shared" ref="CJ192:DB192" si="1465">CJ191-CJ155</f>
        <v>0</v>
      </c>
      <c r="CK192" s="23">
        <f t="shared" si="1465"/>
        <v>0</v>
      </c>
      <c r="CL192" s="23">
        <f t="shared" ref="CL192" si="1466">CL191-CL155</f>
        <v>0</v>
      </c>
      <c r="CM192" s="24">
        <f t="shared" si="1465"/>
        <v>0</v>
      </c>
      <c r="CN192" s="24">
        <f t="shared" si="1465"/>
        <v>0</v>
      </c>
      <c r="CO192" s="24">
        <f t="shared" si="1465"/>
        <v>0</v>
      </c>
      <c r="CP192" s="24">
        <f t="shared" si="1465"/>
        <v>0</v>
      </c>
      <c r="CQ192" s="24">
        <f t="shared" si="1465"/>
        <v>0</v>
      </c>
      <c r="CR192" s="24">
        <f t="shared" si="1465"/>
        <v>0</v>
      </c>
      <c r="CS192" s="24">
        <f t="shared" si="1465"/>
        <v>0</v>
      </c>
      <c r="CT192" s="24">
        <f t="shared" si="1465"/>
        <v>0</v>
      </c>
      <c r="CU192" s="24">
        <f t="shared" si="1465"/>
        <v>0</v>
      </c>
      <c r="CV192" s="24">
        <f t="shared" si="1465"/>
        <v>0</v>
      </c>
      <c r="CW192" s="24">
        <f t="shared" si="1465"/>
        <v>0</v>
      </c>
      <c r="CX192" s="24">
        <f t="shared" si="1465"/>
        <v>0</v>
      </c>
      <c r="CY192" s="24">
        <f t="shared" si="1465"/>
        <v>0</v>
      </c>
      <c r="CZ192" s="24">
        <f t="shared" si="1465"/>
        <v>0</v>
      </c>
      <c r="DA192" s="24">
        <f t="shared" si="1465"/>
        <v>0</v>
      </c>
      <c r="DB192" s="24">
        <f t="shared" si="1465"/>
        <v>0</v>
      </c>
      <c r="DE192" s="123"/>
      <c r="DF192" s="23">
        <v>0</v>
      </c>
    </row>
    <row r="193" spans="1:110" s="23" customFormat="1" x14ac:dyDescent="0.2">
      <c r="A193" s="28"/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22" customFormat="1" x14ac:dyDescent="0.2">
      <c r="A194" s="22" t="s">
        <v>80</v>
      </c>
      <c r="B194" s="22">
        <f t="shared" ref="B194:W194" si="1467">B154-B187</f>
        <v>2883.42</v>
      </c>
      <c r="C194" s="22">
        <f t="shared" si="1467"/>
        <v>2488.6</v>
      </c>
      <c r="D194" s="22">
        <f t="shared" si="1467"/>
        <v>1532.11</v>
      </c>
      <c r="E194" s="22">
        <f t="shared" si="1467"/>
        <v>730.99000000000012</v>
      </c>
      <c r="F194" s="22">
        <f t="shared" si="1467"/>
        <v>-430.49000000000024</v>
      </c>
      <c r="G194" s="22">
        <f t="shared" si="1467"/>
        <v>1717.4799999999998</v>
      </c>
      <c r="H194" s="22">
        <f t="shared" si="1467"/>
        <v>6010.1299999999992</v>
      </c>
      <c r="I194" s="22">
        <f t="shared" si="1467"/>
        <v>6559.4399999999987</v>
      </c>
      <c r="J194" s="22">
        <f t="shared" si="1467"/>
        <v>30771.989999999998</v>
      </c>
      <c r="K194" s="22">
        <f t="shared" si="1467"/>
        <v>25482.079999999994</v>
      </c>
      <c r="L194" s="22">
        <f t="shared" si="1467"/>
        <v>20193.300000000003</v>
      </c>
      <c r="M194" s="22">
        <f t="shared" si="1467"/>
        <v>21384.659999999989</v>
      </c>
      <c r="N194" s="22">
        <f t="shared" si="1467"/>
        <v>25058.57</v>
      </c>
      <c r="O194" s="22">
        <f t="shared" si="1467"/>
        <v>21358.21</v>
      </c>
      <c r="P194" s="22">
        <f t="shared" si="1467"/>
        <v>27398.39</v>
      </c>
      <c r="Q194" s="22">
        <f t="shared" si="1467"/>
        <v>19666.520000000004</v>
      </c>
      <c r="R194" s="22">
        <f t="shared" si="1467"/>
        <v>27484.949999999997</v>
      </c>
      <c r="S194" s="22">
        <f t="shared" si="1467"/>
        <v>39175.46</v>
      </c>
      <c r="T194" s="22">
        <f t="shared" si="1467"/>
        <v>63823.219999999994</v>
      </c>
      <c r="U194" s="22">
        <f t="shared" si="1467"/>
        <v>74222.00999999998</v>
      </c>
      <c r="V194" s="22">
        <f t="shared" si="1467"/>
        <v>70060.860000000015</v>
      </c>
      <c r="W194" s="22">
        <f t="shared" si="1467"/>
        <v>76298.63</v>
      </c>
      <c r="X194" s="22">
        <f t="shared" ref="X194:Y194" si="1468">X154-X187</f>
        <v>69806.61</v>
      </c>
      <c r="Y194" s="22">
        <f t="shared" si="1468"/>
        <v>38441</v>
      </c>
      <c r="Z194" s="22">
        <f t="shared" ref="Z194:AA194" si="1469">Z154-Z187</f>
        <v>-5534</v>
      </c>
      <c r="AA194" s="22">
        <f t="shared" si="1469"/>
        <v>21684</v>
      </c>
      <c r="AB194" s="21">
        <f t="shared" ref="AA194:AD194" si="1470">AB154-AB187</f>
        <v>-7552.6379515991575</v>
      </c>
      <c r="AC194" s="21">
        <f t="shared" si="1470"/>
        <v>-32738.4084850168</v>
      </c>
      <c r="AD194" s="21">
        <f t="shared" si="1470"/>
        <v>-61740.623370772664</v>
      </c>
      <c r="AE194" s="21">
        <f t="shared" ref="AE194" si="1471">AE154-AE187</f>
        <v>-133714.72065621865</v>
      </c>
      <c r="AJ194" s="22">
        <f t="shared" ref="AJ194:AM194" si="1472">AJ154-AJ187</f>
        <v>18019.289999999997</v>
      </c>
      <c r="AK194" s="22">
        <f t="shared" si="1472"/>
        <v>17310.750730212436</v>
      </c>
      <c r="AL194" s="22">
        <f t="shared" si="1472"/>
        <v>15118.36</v>
      </c>
      <c r="AM194" s="22">
        <f t="shared" si="1472"/>
        <v>15755.051949359389</v>
      </c>
      <c r="AN194" s="22">
        <f t="shared" ref="AN194:AO194" si="1473">AN154-AN187</f>
        <v>23501.069999999992</v>
      </c>
      <c r="AO194" s="22">
        <f t="shared" si="1473"/>
        <v>17731.435637058603</v>
      </c>
      <c r="AP194" s="22">
        <f t="shared" ref="AP194:CE194" si="1474">AP154-AP187</f>
        <v>15670.400000000001</v>
      </c>
      <c r="AQ194" s="22">
        <f t="shared" si="1474"/>
        <v>10723.453361333479</v>
      </c>
      <c r="AR194" s="22">
        <f t="shared" si="1474"/>
        <v>18047.619999999995</v>
      </c>
      <c r="AS194" s="22">
        <f t="shared" si="1474"/>
        <v>12394.39005161493</v>
      </c>
      <c r="AT194" s="22">
        <f t="shared" si="1474"/>
        <v>22999.479999999996</v>
      </c>
      <c r="AU194" s="22">
        <f t="shared" si="1474"/>
        <v>19708.73092420023</v>
      </c>
      <c r="AV194" s="22">
        <f t="shared" si="1474"/>
        <v>30351.550000000003</v>
      </c>
      <c r="AW194" s="22">
        <f t="shared" si="1474"/>
        <v>26717.758164987143</v>
      </c>
      <c r="AX194" s="22">
        <f t="shared" si="1474"/>
        <v>12267.729999999996</v>
      </c>
      <c r="AY194" s="22">
        <f t="shared" si="1474"/>
        <v>11157.903778386244</v>
      </c>
      <c r="AZ194" s="22">
        <f t="shared" si="1474"/>
        <v>28582.770000000004</v>
      </c>
      <c r="BA194" s="22">
        <f t="shared" si="1474"/>
        <v>28473.479029646282</v>
      </c>
      <c r="BB194" s="22">
        <f t="shared" si="1474"/>
        <v>23370.089999999997</v>
      </c>
      <c r="BC194" s="22">
        <f t="shared" si="1474"/>
        <v>20632.095906989525</v>
      </c>
      <c r="BD194" s="22">
        <f t="shared" si="1474"/>
        <v>36244.410000000003</v>
      </c>
      <c r="BE194" s="22">
        <f t="shared" si="1474"/>
        <v>34946.483813560058</v>
      </c>
      <c r="BF194" s="22">
        <f t="shared" si="1474"/>
        <v>28219.340000000004</v>
      </c>
      <c r="BG194" s="22">
        <f t="shared" si="1474"/>
        <v>30554.469088638529</v>
      </c>
      <c r="BH194" s="22">
        <f t="shared" si="1474"/>
        <v>60569.640000000014</v>
      </c>
      <c r="BI194" s="22">
        <f t="shared" si="1474"/>
        <v>88363.929834362032</v>
      </c>
      <c r="BJ194" s="22">
        <f t="shared" si="1474"/>
        <v>48789.109999999993</v>
      </c>
      <c r="BK194" s="22">
        <f t="shared" si="1474"/>
        <v>52183.193362342754</v>
      </c>
      <c r="BL194" s="22">
        <f t="shared" si="1474"/>
        <v>61396.880000000005</v>
      </c>
      <c r="BM194" s="22">
        <f t="shared" si="1474"/>
        <v>60060.321480386905</v>
      </c>
      <c r="BN194" s="22">
        <f t="shared" si="1474"/>
        <v>55089.639999999992</v>
      </c>
      <c r="BO194" s="22">
        <f t="shared" si="1474"/>
        <v>63894.204093267472</v>
      </c>
      <c r="BP194" s="22">
        <f t="shared" si="1474"/>
        <v>70196.81</v>
      </c>
      <c r="BQ194" s="22">
        <f t="shared" si="1474"/>
        <v>68295.79079323</v>
      </c>
      <c r="BR194" s="22">
        <f t="shared" si="1474"/>
        <v>70060.860000000015</v>
      </c>
      <c r="BS194" s="22">
        <f t="shared" si="1474"/>
        <v>74899.182701262267</v>
      </c>
      <c r="BT194" s="22">
        <f t="shared" si="1474"/>
        <v>89479.59</v>
      </c>
      <c r="BU194" s="22">
        <f t="shared" si="1474"/>
        <v>93098.650950907846</v>
      </c>
      <c r="BV194" s="22">
        <f t="shared" si="1474"/>
        <v>76298.63</v>
      </c>
      <c r="BW194" s="22">
        <f t="shared" si="1474"/>
        <v>80395.971318197873</v>
      </c>
      <c r="BX194" s="22">
        <f t="shared" si="1474"/>
        <v>87972</v>
      </c>
      <c r="BY194" s="22">
        <f t="shared" si="1474"/>
        <v>86955.403870194685</v>
      </c>
      <c r="BZ194" s="22">
        <f t="shared" si="1474"/>
        <v>69806.600000000006</v>
      </c>
      <c r="CA194" s="22">
        <f t="shared" si="1474"/>
        <v>66304.155728113285</v>
      </c>
      <c r="CB194" s="22">
        <f t="shared" si="1474"/>
        <v>61027.11</v>
      </c>
      <c r="CC194" s="22">
        <f t="shared" si="1474"/>
        <v>54614.132040730925</v>
      </c>
      <c r="CD194" s="22">
        <f t="shared" si="1474"/>
        <v>38441</v>
      </c>
      <c r="CE194" s="22">
        <f t="shared" si="1474"/>
        <v>28433.019675216114</v>
      </c>
      <c r="CF194" s="22">
        <f t="shared" ref="CF194:CG194" si="1475">CF154-CF187</f>
        <v>43742</v>
      </c>
      <c r="CG194" s="22">
        <f t="shared" si="1475"/>
        <v>38342.242134455388</v>
      </c>
      <c r="CH194" s="22">
        <f t="shared" ref="CH194:CI194" si="1476">CH154-CH187</f>
        <v>-5534</v>
      </c>
      <c r="CI194" s="22">
        <f t="shared" si="1476"/>
        <v>-19971.82487776615</v>
      </c>
      <c r="CJ194" s="22">
        <f t="shared" ref="CJ194:DB194" si="1477">CJ154-CJ187</f>
        <v>11575</v>
      </c>
      <c r="CK194" s="22">
        <f t="shared" si="1477"/>
        <v>12180.485397172044</v>
      </c>
      <c r="CL194" s="22">
        <f t="shared" ref="CL194" si="1478">CL154-CL187</f>
        <v>21684</v>
      </c>
      <c r="CM194" s="21">
        <f t="shared" si="1477"/>
        <v>29916.694623411604</v>
      </c>
      <c r="CN194" s="21">
        <f t="shared" si="1477"/>
        <v>27429.718101994382</v>
      </c>
      <c r="CO194" s="21">
        <f t="shared" si="1477"/>
        <v>13208.111253714582</v>
      </c>
      <c r="CP194" s="21">
        <f t="shared" si="1477"/>
        <v>-7552.6379515991575</v>
      </c>
      <c r="CQ194" s="21">
        <f t="shared" si="1477"/>
        <v>11022.38954115838</v>
      </c>
      <c r="CR194" s="21">
        <f t="shared" si="1477"/>
        <v>-873.50249154670746</v>
      </c>
      <c r="CS194" s="21">
        <f t="shared" si="1477"/>
        <v>-16980.967084732649</v>
      </c>
      <c r="CT194" s="21">
        <f t="shared" si="1477"/>
        <v>-32738.4084850168</v>
      </c>
      <c r="CU194" s="21">
        <f t="shared" si="1477"/>
        <v>-15323.567674957114</v>
      </c>
      <c r="CV194" s="21">
        <f t="shared" si="1477"/>
        <v>-29622.654858588372</v>
      </c>
      <c r="CW194" s="21">
        <f t="shared" si="1477"/>
        <v>-46009.06923946616</v>
      </c>
      <c r="CX194" s="21">
        <f t="shared" si="1477"/>
        <v>-61740.623370772664</v>
      </c>
      <c r="CY194" s="21">
        <f t="shared" si="1477"/>
        <v>-53595.237135928212</v>
      </c>
      <c r="CZ194" s="21">
        <f t="shared" si="1477"/>
        <v>-76195.536443223595</v>
      </c>
      <c r="DA194" s="21">
        <f t="shared" si="1477"/>
        <v>-103527.17345718629</v>
      </c>
      <c r="DB194" s="21">
        <f t="shared" si="1477"/>
        <v>-133714.72065621865</v>
      </c>
      <c r="DE194" s="126"/>
      <c r="DF194" s="22">
        <v>-23514.94460437847</v>
      </c>
    </row>
    <row r="195" spans="1:110" x14ac:dyDescent="0.2">
      <c r="AA195" s="2"/>
      <c r="CE195" s="111"/>
      <c r="CG195" s="111"/>
      <c r="CL195" s="2"/>
    </row>
    <row r="196" spans="1:110" s="49" customFormat="1" x14ac:dyDescent="0.2">
      <c r="A196" s="49" t="s">
        <v>81</v>
      </c>
      <c r="B196" s="49">
        <f>'Annual Raw'!C85</f>
        <v>1225.06</v>
      </c>
      <c r="C196" s="49">
        <f>'Annual Raw'!D85</f>
        <v>856.13</v>
      </c>
      <c r="D196" s="49">
        <f>'Annual Raw'!E85</f>
        <v>449.77</v>
      </c>
      <c r="E196" s="49">
        <f>'Annual Raw'!F85</f>
        <v>395.73</v>
      </c>
      <c r="F196" s="49">
        <f>'Annual Raw'!G85</f>
        <v>1853.47</v>
      </c>
      <c r="G196" s="49">
        <f>'Annual Raw'!H85</f>
        <v>2971.77</v>
      </c>
      <c r="H196" s="49">
        <f>'Annual Raw'!I85</f>
        <v>5949.14</v>
      </c>
      <c r="I196" s="49">
        <f>'Annual Raw'!J85</f>
        <v>8560.9599999999991</v>
      </c>
      <c r="J196" s="49">
        <f>'Annual Raw'!K85</f>
        <v>10766</v>
      </c>
      <c r="K196" s="49">
        <f>'Annual Raw'!L85</f>
        <v>4969.7700000000004</v>
      </c>
      <c r="L196" s="49">
        <f>'Annual Raw'!M85</f>
        <v>6886.78</v>
      </c>
      <c r="M196" s="49">
        <f>'Annual Raw'!N85</f>
        <v>3947.23</v>
      </c>
      <c r="N196" s="49">
        <f>'Annual Raw'!O85</f>
        <v>21360.25</v>
      </c>
      <c r="O196" s="49">
        <f>'Annual Raw'!P85</f>
        <v>28191.1</v>
      </c>
      <c r="P196" s="49">
        <f>'Annual Raw'!Q85</f>
        <v>22275.11</v>
      </c>
      <c r="Q196" s="49">
        <f>'Annual Raw'!R85</f>
        <v>2327.71</v>
      </c>
      <c r="R196" s="49">
        <f>'Annual Raw'!S85</f>
        <v>4894.21</v>
      </c>
      <c r="S196" s="49">
        <f>'Annual Raw'!T85</f>
        <v>2142.04</v>
      </c>
      <c r="T196" s="49">
        <f>'Annual Raw'!U85</f>
        <v>4849.4799999999996</v>
      </c>
      <c r="U196" s="49">
        <f>'Annual Raw'!V85</f>
        <v>3868.33</v>
      </c>
      <c r="V196" s="49">
        <f>'Annual Raw'!W85</f>
        <v>4233.2299999999996</v>
      </c>
      <c r="W196" s="49">
        <f>'Annual Raw'!X85</f>
        <v>4519.16</v>
      </c>
      <c r="X196" s="49">
        <f>'Annual Raw'!Y85</f>
        <v>3714.01</v>
      </c>
      <c r="Y196" s="49">
        <f>'Annual Raw'!Z85</f>
        <v>0</v>
      </c>
      <c r="Z196" s="49">
        <f>'Annual Raw'!AA85</f>
        <v>0</v>
      </c>
      <c r="AA196" s="49">
        <f>'Annual Raw'!AB85</f>
        <v>1739</v>
      </c>
      <c r="AB196" s="50"/>
      <c r="AC196" s="50"/>
      <c r="AD196" s="50"/>
      <c r="AE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E196" s="138"/>
    </row>
    <row r="197" spans="1:110" s="29" customFormat="1" x14ac:dyDescent="0.2">
      <c r="A197" s="29" t="s">
        <v>82</v>
      </c>
      <c r="B197" s="29">
        <f>'Annual Raw'!C95</f>
        <v>301.8</v>
      </c>
      <c r="C197" s="29">
        <f>'Annual Raw'!D95</f>
        <v>322.93</v>
      </c>
      <c r="D197" s="29">
        <f>'Annual Raw'!E95</f>
        <v>117.33</v>
      </c>
      <c r="E197" s="29">
        <f>'Annual Raw'!F95</f>
        <v>121.16</v>
      </c>
      <c r="F197" s="29">
        <f>'Annual Raw'!G95</f>
        <v>0.11</v>
      </c>
      <c r="G197" s="29">
        <f>'Annual Raw'!H95</f>
        <v>131.47</v>
      </c>
      <c r="H197" s="29">
        <f>'Annual Raw'!I95</f>
        <v>638.15</v>
      </c>
      <c r="I197" s="29">
        <f>'Annual Raw'!J95</f>
        <v>1095.3699999999999</v>
      </c>
      <c r="J197" s="29">
        <f>'Annual Raw'!K95</f>
        <v>2398.7800000000002</v>
      </c>
      <c r="K197" s="29">
        <f>'Annual Raw'!L95</f>
        <v>2970.56</v>
      </c>
      <c r="L197" s="29">
        <f>'Annual Raw'!M95</f>
        <v>3416.43</v>
      </c>
      <c r="M197" s="29">
        <f>'Annual Raw'!N95</f>
        <v>2059.79</v>
      </c>
      <c r="N197" s="29">
        <f>'Annual Raw'!O95</f>
        <v>1249.21</v>
      </c>
      <c r="O197" s="29">
        <f>'Annual Raw'!P95</f>
        <v>503.94</v>
      </c>
      <c r="P197" s="29">
        <f>'Annual Raw'!Q95</f>
        <v>215.45</v>
      </c>
      <c r="Q197" s="29">
        <f>'Annual Raw'!R95</f>
        <v>0</v>
      </c>
      <c r="R197" s="29">
        <f>'Annual Raw'!S95</f>
        <v>0</v>
      </c>
      <c r="S197" s="29">
        <f>'Annual Raw'!T95</f>
        <v>0</v>
      </c>
      <c r="T197" s="29">
        <f>'Annual Raw'!U95</f>
        <v>0</v>
      </c>
      <c r="U197" s="29">
        <f>'Annual Raw'!V95</f>
        <v>0</v>
      </c>
      <c r="V197" s="29">
        <f>'Annual Raw'!W95</f>
        <v>0</v>
      </c>
      <c r="W197" s="29">
        <f>'Annual Raw'!X95</f>
        <v>0</v>
      </c>
      <c r="X197" s="29">
        <f>'Annual Raw'!Y95</f>
        <v>0</v>
      </c>
      <c r="Y197" s="29">
        <f>'Annual Raw'!Z95</f>
        <v>0</v>
      </c>
      <c r="Z197" s="29">
        <f>'Annual Raw'!AA95</f>
        <v>0</v>
      </c>
      <c r="AA197" s="29">
        <f>'Annual Raw'!AB95</f>
        <v>0</v>
      </c>
      <c r="AB197" s="30"/>
      <c r="AC197" s="30"/>
      <c r="AD197" s="30"/>
      <c r="AE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29" customFormat="1" x14ac:dyDescent="0.2">
      <c r="A198" s="29" t="s">
        <v>83</v>
      </c>
      <c r="B198" s="29">
        <f>'Annual Raw'!C93</f>
        <v>606.91999999999996</v>
      </c>
      <c r="C198" s="29">
        <f>'Annual Raw'!D93</f>
        <v>0</v>
      </c>
      <c r="D198" s="29">
        <f>'Annual Raw'!E93</f>
        <v>0</v>
      </c>
      <c r="E198" s="29">
        <f>'Annual Raw'!F93</f>
        <v>0</v>
      </c>
      <c r="F198" s="29">
        <f>'Annual Raw'!G93</f>
        <v>748.73</v>
      </c>
      <c r="G198" s="29">
        <f>'Annual Raw'!H93</f>
        <v>591.02</v>
      </c>
      <c r="H198" s="29">
        <f>'Annual Raw'!I93</f>
        <v>1069.9100000000001</v>
      </c>
      <c r="I198" s="29">
        <f>'Annual Raw'!J93</f>
        <v>967.3</v>
      </c>
      <c r="J198" s="29">
        <f>'Annual Raw'!K93</f>
        <v>1313.97</v>
      </c>
      <c r="K198" s="29">
        <f>'Annual Raw'!L93</f>
        <v>0</v>
      </c>
      <c r="L198" s="29">
        <f>'Annual Raw'!M93</f>
        <v>2393.15</v>
      </c>
      <c r="M198" s="29">
        <f>'Annual Raw'!N93</f>
        <v>1276.67</v>
      </c>
      <c r="N198" s="29">
        <f>'Annual Raw'!O93</f>
        <v>1894.43</v>
      </c>
      <c r="O198" s="29">
        <f>'Annual Raw'!P93</f>
        <v>2599.31</v>
      </c>
      <c r="P198" s="29">
        <f>'Annual Raw'!Q93</f>
        <v>2916.82</v>
      </c>
      <c r="Q198" s="29">
        <f>'Annual Raw'!R93</f>
        <v>2327.71</v>
      </c>
      <c r="R198" s="29">
        <f>'Annual Raw'!S93</f>
        <v>4894.21</v>
      </c>
      <c r="S198" s="29">
        <f>'Annual Raw'!T93</f>
        <v>2142.04</v>
      </c>
      <c r="T198" s="29">
        <f>'Annual Raw'!U93</f>
        <v>4849.4799999999996</v>
      </c>
      <c r="U198" s="29">
        <f>'Annual Raw'!V93</f>
        <v>3868.33</v>
      </c>
      <c r="V198" s="29">
        <f>'Annual Raw'!W93</f>
        <v>4233.2299999999996</v>
      </c>
      <c r="W198" s="29">
        <f>'Annual Raw'!X93</f>
        <v>4519.16</v>
      </c>
      <c r="X198" s="29">
        <f>'Annual Raw'!Y93</f>
        <v>3714.01</v>
      </c>
      <c r="Y198" s="29">
        <f>'Annual Raw'!Z93</f>
        <v>0</v>
      </c>
      <c r="Z198" s="29">
        <f>'Annual Raw'!AA93</f>
        <v>0</v>
      </c>
      <c r="AA198" s="29">
        <f>'Annual Raw'!AB93</f>
        <v>1739</v>
      </c>
      <c r="AB198" s="30"/>
      <c r="AC198" s="30"/>
      <c r="AD198" s="30"/>
      <c r="AE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29" customFormat="1" x14ac:dyDescent="0.2">
      <c r="A199" s="29" t="s">
        <v>84</v>
      </c>
      <c r="B199" s="29">
        <f t="shared" ref="B199:V199" si="1479">B196-B197-B198</f>
        <v>316.34000000000003</v>
      </c>
      <c r="C199" s="29">
        <f t="shared" si="1479"/>
        <v>533.20000000000005</v>
      </c>
      <c r="D199" s="29">
        <f t="shared" si="1479"/>
        <v>332.44</v>
      </c>
      <c r="E199" s="29">
        <f t="shared" si="1479"/>
        <v>274.57000000000005</v>
      </c>
      <c r="F199" s="29">
        <f t="shared" si="1479"/>
        <v>1104.6300000000001</v>
      </c>
      <c r="G199" s="29">
        <f t="shared" si="1479"/>
        <v>2249.2800000000002</v>
      </c>
      <c r="H199" s="29">
        <f t="shared" si="1479"/>
        <v>4241.0800000000008</v>
      </c>
      <c r="I199" s="29">
        <f t="shared" si="1479"/>
        <v>6498.2899999999991</v>
      </c>
      <c r="J199" s="29">
        <f t="shared" si="1479"/>
        <v>7053.2499999999991</v>
      </c>
      <c r="K199" s="29">
        <f t="shared" si="1479"/>
        <v>1999.2100000000005</v>
      </c>
      <c r="L199" s="29">
        <f t="shared" si="1479"/>
        <v>1077.1999999999998</v>
      </c>
      <c r="M199" s="29">
        <f t="shared" si="1479"/>
        <v>610.77</v>
      </c>
      <c r="N199" s="29">
        <f t="shared" si="1479"/>
        <v>18216.61</v>
      </c>
      <c r="O199" s="29">
        <f t="shared" si="1479"/>
        <v>25087.85</v>
      </c>
      <c r="P199" s="29">
        <f t="shared" si="1479"/>
        <v>19142.84</v>
      </c>
      <c r="Q199" s="29">
        <f t="shared" si="1479"/>
        <v>0</v>
      </c>
      <c r="R199" s="29">
        <f t="shared" si="1479"/>
        <v>0</v>
      </c>
      <c r="S199" s="29">
        <f t="shared" si="1479"/>
        <v>0</v>
      </c>
      <c r="T199" s="29">
        <f t="shared" si="1479"/>
        <v>0</v>
      </c>
      <c r="U199" s="29">
        <f t="shared" si="1479"/>
        <v>0</v>
      </c>
      <c r="V199" s="29">
        <f t="shared" si="1479"/>
        <v>0</v>
      </c>
      <c r="W199" s="29">
        <f t="shared" ref="W199" si="1480">W196-W197-W198</f>
        <v>0</v>
      </c>
      <c r="X199" s="29">
        <f t="shared" ref="X199:Y199" si="1481">X196-X197-X198</f>
        <v>0</v>
      </c>
      <c r="Y199" s="29">
        <f t="shared" si="1481"/>
        <v>0</v>
      </c>
      <c r="Z199" s="29">
        <f t="shared" ref="Z199:AA199" si="1482">Z196-Z197-Z198</f>
        <v>0</v>
      </c>
      <c r="AA199" s="29">
        <f t="shared" si="1482"/>
        <v>0</v>
      </c>
      <c r="AB199" s="30">
        <f t="shared" ref="AA199:AD199" si="1483">AB196-AB197-AB198</f>
        <v>0</v>
      </c>
      <c r="AC199" s="30">
        <f t="shared" si="1483"/>
        <v>0</v>
      </c>
      <c r="AD199" s="30">
        <f t="shared" si="1483"/>
        <v>0</v>
      </c>
      <c r="AE199" s="30">
        <f t="shared" ref="AE199" si="1484">AE196-AE197-AE198</f>
        <v>0</v>
      </c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E199" s="139"/>
      <c r="DF199" s="29">
        <v>0</v>
      </c>
    </row>
    <row r="200" spans="1:110" s="5" customFormat="1" x14ac:dyDescent="0.2">
      <c r="AB200" s="63"/>
      <c r="AC200" s="63"/>
      <c r="AD200" s="63"/>
      <c r="AE200" s="63"/>
      <c r="CE200" s="112"/>
      <c r="CG200" s="112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E200" s="139"/>
    </row>
    <row r="201" spans="1:110" s="95" customFormat="1" x14ac:dyDescent="0.2">
      <c r="A201" s="95" t="s">
        <v>85</v>
      </c>
      <c r="B201" s="95">
        <f t="shared" ref="B201:W201" si="1485">B196/B146</f>
        <v>0.37650363577131823</v>
      </c>
      <c r="C201" s="95">
        <f t="shared" si="1485"/>
        <v>0.3970936785421082</v>
      </c>
      <c r="D201" s="95">
        <f t="shared" si="1485"/>
        <v>0.20259818649465541</v>
      </c>
      <c r="E201" s="95">
        <f t="shared" si="1485"/>
        <v>0.10825101828119059</v>
      </c>
      <c r="F201" s="95">
        <f t="shared" si="1485"/>
        <v>0.42151525075275864</v>
      </c>
      <c r="G201" s="95">
        <f t="shared" si="1485"/>
        <v>0.48467496375257479</v>
      </c>
      <c r="H201" s="95">
        <f t="shared" si="1485"/>
        <v>0.77044732551378137</v>
      </c>
      <c r="I201" s="95">
        <f t="shared" si="1485"/>
        <v>0.98429897258068955</v>
      </c>
      <c r="J201" s="95">
        <f t="shared" si="1485"/>
        <v>1.8122626518354923</v>
      </c>
      <c r="K201" s="95">
        <f t="shared" si="1485"/>
        <v>0.60559094764137622</v>
      </c>
      <c r="L201" s="95">
        <f t="shared" si="1485"/>
        <v>0.35922023715448009</v>
      </c>
      <c r="M201" s="95">
        <f t="shared" si="1485"/>
        <v>0.12071593498172699</v>
      </c>
      <c r="N201" s="95">
        <f t="shared" si="1485"/>
        <v>0.56752875471938735</v>
      </c>
      <c r="O201" s="95">
        <f t="shared" si="1485"/>
        <v>0.42971977845677323</v>
      </c>
      <c r="P201" s="95">
        <f t="shared" si="1485"/>
        <v>0.39591805612037417</v>
      </c>
      <c r="Q201" s="95">
        <f t="shared" si="1485"/>
        <v>2.9482443917798081E-2</v>
      </c>
      <c r="R201" s="95">
        <f t="shared" si="1485"/>
        <v>8.4292984606598231E-2</v>
      </c>
      <c r="S201" s="95">
        <f t="shared" si="1485"/>
        <v>2.2446682527155839E-2</v>
      </c>
      <c r="T201" s="95">
        <f t="shared" si="1485"/>
        <v>8.0583507091111992E-2</v>
      </c>
      <c r="U201" s="95">
        <f t="shared" si="1485"/>
        <v>6.1325620619250322E-2</v>
      </c>
      <c r="V201" s="95">
        <f t="shared" si="1485"/>
        <v>7.6624096416945647E-2</v>
      </c>
      <c r="W201" s="95">
        <f t="shared" si="1485"/>
        <v>0.10141459259212714</v>
      </c>
      <c r="X201" s="95">
        <f t="shared" ref="X201:Y201" si="1486">X196/X146</f>
        <v>8.1947557675899396E-2</v>
      </c>
      <c r="Y201" s="95">
        <f t="shared" si="1486"/>
        <v>0</v>
      </c>
      <c r="Z201" s="95">
        <f t="shared" ref="Z201:AA201" si="1487">Z196/Z146</f>
        <v>0</v>
      </c>
      <c r="AA201" s="95">
        <f t="shared" si="1487"/>
        <v>1.5517364457293787E-2</v>
      </c>
      <c r="AB201" s="87">
        <f t="shared" ref="AA201:AD201" si="1488">AB196/AB146</f>
        <v>0</v>
      </c>
      <c r="AC201" s="87">
        <f t="shared" si="1488"/>
        <v>0</v>
      </c>
      <c r="AD201" s="87">
        <f t="shared" si="1488"/>
        <v>0</v>
      </c>
      <c r="AE201" s="87">
        <f t="shared" ref="AE201" si="1489">AE196/AE146</f>
        <v>0</v>
      </c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E201" s="140"/>
      <c r="DF201" s="95">
        <v>0</v>
      </c>
    </row>
    <row r="202" spans="1:110" x14ac:dyDescent="0.2">
      <c r="A202" s="152" t="s">
        <v>492</v>
      </c>
      <c r="AA202" s="2"/>
      <c r="CE202" s="111"/>
      <c r="CG202" s="111"/>
      <c r="CL202" s="2"/>
    </row>
    <row r="203" spans="1:110" s="6" customFormat="1" x14ac:dyDescent="0.2">
      <c r="AB203" s="19"/>
      <c r="AC203" s="19"/>
      <c r="AD203" s="19"/>
      <c r="AE203" s="19"/>
      <c r="CE203" s="113"/>
      <c r="CG203" s="113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3"/>
    </row>
    <row r="204" spans="1:110" s="62" customFormat="1" x14ac:dyDescent="0.2">
      <c r="A204" s="153" t="s">
        <v>493</v>
      </c>
      <c r="AB204" s="63"/>
      <c r="AC204" s="63"/>
      <c r="AD204" s="63"/>
      <c r="AE204" s="63"/>
      <c r="CE204" s="114"/>
      <c r="CG204" s="114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E204" s="139"/>
    </row>
    <row r="205" spans="1:110" s="62" customFormat="1" outlineLevel="1" x14ac:dyDescent="0.2">
      <c r="A205" s="68" t="s">
        <v>464</v>
      </c>
      <c r="B205" s="67">
        <f t="shared" ref="B205:AE205" si="1490">B170/B34*365</f>
        <v>49.934511953115994</v>
      </c>
      <c r="C205" s="67">
        <f t="shared" si="1490"/>
        <v>46.142691745795929</v>
      </c>
      <c r="D205" s="67">
        <f t="shared" si="1490"/>
        <v>42.332915549269337</v>
      </c>
      <c r="E205" s="67">
        <f t="shared" si="1490"/>
        <v>32.792720100412403</v>
      </c>
      <c r="F205" s="67">
        <f t="shared" si="1490"/>
        <v>33.330424696244492</v>
      </c>
      <c r="G205" s="67">
        <f t="shared" si="1490"/>
        <v>33.215543141015559</v>
      </c>
      <c r="H205" s="67">
        <f t="shared" si="1490"/>
        <v>31.30652193872535</v>
      </c>
      <c r="I205" s="67">
        <f t="shared" si="1490"/>
        <v>29.809619494313324</v>
      </c>
      <c r="J205" s="67">
        <f t="shared" si="1490"/>
        <v>53.945072773776744</v>
      </c>
      <c r="K205" s="67">
        <f t="shared" si="1490"/>
        <v>43.203959571159295</v>
      </c>
      <c r="L205" s="67">
        <f t="shared" si="1490"/>
        <v>40.626247090517644</v>
      </c>
      <c r="M205" s="67">
        <f t="shared" si="1490"/>
        <v>38.955598620510088</v>
      </c>
      <c r="N205" s="67">
        <f t="shared" si="1490"/>
        <v>39.641197475643459</v>
      </c>
      <c r="O205" s="67">
        <f t="shared" si="1490"/>
        <v>42.065777901479557</v>
      </c>
      <c r="P205" s="67">
        <f t="shared" si="1490"/>
        <v>40.060321047857968</v>
      </c>
      <c r="Q205" s="67">
        <f t="shared" si="1490"/>
        <v>42.927739402988372</v>
      </c>
      <c r="R205" s="67">
        <f t="shared" si="1490"/>
        <v>46.653937278782358</v>
      </c>
      <c r="S205" s="67">
        <f t="shared" si="1490"/>
        <v>52.61066319756295</v>
      </c>
      <c r="T205" s="67">
        <f t="shared" si="1490"/>
        <v>47.161975588398164</v>
      </c>
      <c r="U205" s="67">
        <f t="shared" si="1490"/>
        <v>52.368588915752468</v>
      </c>
      <c r="V205" s="67">
        <f t="shared" si="1490"/>
        <v>52.732634893247351</v>
      </c>
      <c r="W205" s="67">
        <f t="shared" si="1490"/>
        <v>46.193416698982041</v>
      </c>
      <c r="X205" s="67">
        <f t="shared" si="1490"/>
        <v>42.997507392107401</v>
      </c>
      <c r="Y205" s="67">
        <f t="shared" si="1490"/>
        <v>40.188887045638872</v>
      </c>
      <c r="Z205" s="67">
        <f t="shared" si="1490"/>
        <v>39.238983841071651</v>
      </c>
      <c r="AA205" s="67">
        <f t="shared" ref="AA205" si="1491">AA170/AA34*365</f>
        <v>54.520176886722169</v>
      </c>
      <c r="AB205" s="18">
        <f t="shared" si="1490"/>
        <v>52.678114872623887</v>
      </c>
      <c r="AC205" s="18">
        <f t="shared" si="1490"/>
        <v>50.712105557436942</v>
      </c>
      <c r="AD205" s="18">
        <f t="shared" si="1490"/>
        <v>50.027385827339714</v>
      </c>
      <c r="AE205" s="18">
        <f t="shared" si="1490"/>
        <v>51.221536519487159</v>
      </c>
      <c r="AI205" s="67">
        <f>AJ170/AI34*90</f>
        <v>44.27130976263345</v>
      </c>
      <c r="AJ205" s="67">
        <f>AJ170/AJ34*90</f>
        <v>43.914952320534894</v>
      </c>
      <c r="AK205" s="67">
        <f t="shared" ref="AK205:CE205" si="1492">+AJ205</f>
        <v>43.914952320534894</v>
      </c>
      <c r="AL205" s="67">
        <f>AL170/AL34*90</f>
        <v>33.057246604424115</v>
      </c>
      <c r="AM205" s="67">
        <f t="shared" ref="AM205:AM206" si="1493">+AL205</f>
        <v>33.057246604424115</v>
      </c>
      <c r="AN205" s="67">
        <f>AN170/AN34*90</f>
        <v>42.934284730085587</v>
      </c>
      <c r="AO205" s="67">
        <f t="shared" ref="AO205:AO206" si="1494">+AN205</f>
        <v>42.934284730085587</v>
      </c>
      <c r="AP205" s="67">
        <f>AP170/AP34*90</f>
        <v>37.065413040927382</v>
      </c>
      <c r="AQ205" s="67">
        <f t="shared" ref="AQ205:AQ206" si="1495">+AP205</f>
        <v>37.065413040927382</v>
      </c>
      <c r="AR205" s="67">
        <f>AR170/AR34*90</f>
        <v>42.988658538513327</v>
      </c>
      <c r="AS205" s="67">
        <f t="shared" ref="AS205:AS206" si="1496">+AR205</f>
        <v>42.988658538513327</v>
      </c>
      <c r="AT205" s="67">
        <f>AT170/AT34*90</f>
        <v>38.17665438507359</v>
      </c>
      <c r="AU205" s="67">
        <f t="shared" ref="AU205:AU206" si="1497">+AT205</f>
        <v>38.17665438507359</v>
      </c>
      <c r="AV205" s="67">
        <f>AV170/AV34*90</f>
        <v>51.966147244593088</v>
      </c>
      <c r="AW205" s="67">
        <f t="shared" ref="AW205:AW206" si="1498">+AV205</f>
        <v>51.966147244593088</v>
      </c>
      <c r="AX205" s="67">
        <f>AX170/AX34*90</f>
        <v>36.343375172302409</v>
      </c>
      <c r="AY205" s="67">
        <f t="shared" ref="AY205:AY206" si="1499">+AX205</f>
        <v>36.343375172302409</v>
      </c>
      <c r="AZ205" s="67">
        <f>AZ170/AZ34*90</f>
        <v>51.694856988677053</v>
      </c>
      <c r="BA205" s="67">
        <f t="shared" ref="BA205:BA206" si="1500">+AZ205</f>
        <v>51.694856988677053</v>
      </c>
      <c r="BB205" s="67">
        <f>BB170/BB34*90</f>
        <v>40.099223318946684</v>
      </c>
      <c r="BC205" s="67">
        <f t="shared" ref="BC205:BC206" si="1501">+BB205</f>
        <v>40.099223318946684</v>
      </c>
      <c r="BD205" s="67">
        <f>BD170/BD34*90</f>
        <v>52.299635388297723</v>
      </c>
      <c r="BE205" s="67">
        <f t="shared" ref="BE205:BE206" si="1502">+BD205</f>
        <v>52.299635388297723</v>
      </c>
      <c r="BF205" s="67">
        <f>BF170/BF34*90</f>
        <v>42.170912221056241</v>
      </c>
      <c r="BG205" s="67">
        <f t="shared" ref="BG205:BG206" si="1503">+BF205</f>
        <v>42.170912221056241</v>
      </c>
      <c r="BH205" s="67">
        <f>BH170/BH34*90</f>
        <v>63.923635210808193</v>
      </c>
      <c r="BI205" s="67">
        <f t="shared" ref="BI205:BI206" si="1504">+BH205</f>
        <v>63.923635210808193</v>
      </c>
      <c r="BJ205" s="67">
        <f>BJ170/BJ34*90</f>
        <v>40.628801607177223</v>
      </c>
      <c r="BK205" s="67">
        <f t="shared" ref="BK205:BK206" si="1505">+BJ205</f>
        <v>40.628801607177223</v>
      </c>
      <c r="BL205" s="67">
        <f>BL170/BL34*90</f>
        <v>53.984237058501243</v>
      </c>
      <c r="BM205" s="67">
        <f t="shared" ref="BM205:BM206" si="1506">+BL205</f>
        <v>53.984237058501243</v>
      </c>
      <c r="BN205" s="67">
        <f>BN170/BN34*90</f>
        <v>53.943983450295832</v>
      </c>
      <c r="BO205" s="67">
        <f t="shared" ref="BO205:BO206" si="1507">+BN205</f>
        <v>53.943983450295832</v>
      </c>
      <c r="BP205" s="67">
        <f>BP170/BP34*90</f>
        <v>56.184513356996078</v>
      </c>
      <c r="BQ205" s="67">
        <f t="shared" ref="BQ205:BQ206" si="1508">+BP205</f>
        <v>56.184513356996078</v>
      </c>
      <c r="BR205" s="67">
        <f>BR170/BR34*90</f>
        <v>36.64729842408542</v>
      </c>
      <c r="BS205" s="67">
        <f t="shared" ref="BS205:BS206" si="1509">+BR205</f>
        <v>36.64729842408542</v>
      </c>
      <c r="BT205" s="67">
        <f>BT170/BT34*90</f>
        <v>47.131272644211798</v>
      </c>
      <c r="BU205" s="67">
        <f t="shared" ref="BU205:BU206" si="1510">+BT205</f>
        <v>47.131272644211798</v>
      </c>
      <c r="BV205" s="67">
        <f>BV170/BV34*90</f>
        <v>40.43432697944111</v>
      </c>
      <c r="BW205" s="67">
        <f t="shared" ref="BW205:BW206" si="1511">+BV205</f>
        <v>40.43432697944111</v>
      </c>
      <c r="BX205" s="67">
        <f>BX170/BX34*90</f>
        <v>42.852919124491898</v>
      </c>
      <c r="BY205" s="67">
        <f t="shared" ref="BY205:BY206" si="1512">+BX205</f>
        <v>42.852919124491898</v>
      </c>
      <c r="BZ205" s="67">
        <f>BZ170/BZ34*90</f>
        <v>34.625731421987716</v>
      </c>
      <c r="CA205" s="67">
        <f t="shared" ref="CA205:CA206" si="1513">+BZ205</f>
        <v>34.625731421987716</v>
      </c>
      <c r="CB205" s="67">
        <f>CB170/CB34*90</f>
        <v>39.369060868076367</v>
      </c>
      <c r="CC205" s="67">
        <f t="shared" ref="CC205:CC206" si="1514">+CB205</f>
        <v>39.369060868076367</v>
      </c>
      <c r="CD205" s="67">
        <f>CD170/CD34*90</f>
        <v>36.132165029865668</v>
      </c>
      <c r="CE205" s="67">
        <f t="shared" si="1492"/>
        <v>36.132165029865668</v>
      </c>
      <c r="CF205" s="67">
        <f>CF170/CF34*90</f>
        <v>58.828774983264793</v>
      </c>
      <c r="CG205" s="67">
        <f t="shared" ref="CG205:CI206" si="1515">+CF205</f>
        <v>58.828774983264793</v>
      </c>
      <c r="CH205" s="67">
        <f>CH170/CH34*90</f>
        <v>43.243949297091802</v>
      </c>
      <c r="CI205" s="67">
        <f t="shared" si="1515"/>
        <v>43.243949297091802</v>
      </c>
      <c r="CJ205" s="67">
        <f>CJ170/CJ34*90</f>
        <v>50.044921146111207</v>
      </c>
      <c r="CK205" s="67">
        <f t="shared" ref="CK205:CK206" si="1516">+CJ205</f>
        <v>50.044921146111207</v>
      </c>
      <c r="CL205" s="67">
        <f>CL170/CL34*90</f>
        <v>42.78300947395374</v>
      </c>
      <c r="CM205" s="30">
        <f t="shared" ref="CM205:CM206" si="1517">+CL205</f>
        <v>42.78300947395374</v>
      </c>
      <c r="CN205" s="30">
        <f t="shared" ref="CN205:CN206" si="1518">+CM205</f>
        <v>42.78300947395374</v>
      </c>
      <c r="CO205" s="30">
        <f t="shared" ref="CO205:CO206" si="1519">+CN205</f>
        <v>42.78300947395374</v>
      </c>
      <c r="CP205" s="30">
        <f t="shared" ref="CP205:CP206" si="1520">+CO205</f>
        <v>42.78300947395374</v>
      </c>
      <c r="CQ205" s="30">
        <f t="shared" ref="CQ205:CQ206" si="1521">+CP205</f>
        <v>42.78300947395374</v>
      </c>
      <c r="CR205" s="30">
        <f t="shared" ref="CR205:CR206" si="1522">+CQ205</f>
        <v>42.78300947395374</v>
      </c>
      <c r="CS205" s="30">
        <f t="shared" ref="CS205:CS206" si="1523">+CR205</f>
        <v>42.78300947395374</v>
      </c>
      <c r="CT205" s="30">
        <f t="shared" ref="CT205:CT206" si="1524">+CS205</f>
        <v>42.78300947395374</v>
      </c>
      <c r="CU205" s="30">
        <f t="shared" ref="CU205:CU206" si="1525">+CT205</f>
        <v>42.78300947395374</v>
      </c>
      <c r="CV205" s="30">
        <f t="shared" ref="CV205:CV206" si="1526">+CU205</f>
        <v>42.78300947395374</v>
      </c>
      <c r="CW205" s="30">
        <f t="shared" ref="CW205:CW206" si="1527">+CV205</f>
        <v>42.78300947395374</v>
      </c>
      <c r="CX205" s="30">
        <f t="shared" ref="CX205:CX206" si="1528">+CW205</f>
        <v>42.78300947395374</v>
      </c>
      <c r="CY205" s="30">
        <f t="shared" ref="CY205:CY206" si="1529">+CX205</f>
        <v>42.78300947395374</v>
      </c>
      <c r="CZ205" s="30">
        <f t="shared" ref="CZ205:CZ206" si="1530">+CY205</f>
        <v>42.78300947395374</v>
      </c>
      <c r="DA205" s="30">
        <f t="shared" ref="DA205:DA206" si="1531">+CZ205</f>
        <v>42.78300947395374</v>
      </c>
      <c r="DB205" s="30">
        <f t="shared" ref="DB205:DB206" si="1532">+DA205</f>
        <v>42.78300947395374</v>
      </c>
      <c r="DE205" s="139"/>
      <c r="DF205" s="62">
        <v>50.044921146111207</v>
      </c>
    </row>
    <row r="206" spans="1:110" s="62" customFormat="1" outlineLevel="1" x14ac:dyDescent="0.2">
      <c r="A206" s="68" t="s">
        <v>465</v>
      </c>
      <c r="B206" s="67">
        <f t="shared" ref="B206:AE206" si="1533">B171/B34*365</f>
        <v>34.090663187175728</v>
      </c>
      <c r="C206" s="67">
        <f t="shared" si="1533"/>
        <v>34.79084719999053</v>
      </c>
      <c r="D206" s="67">
        <f t="shared" si="1533"/>
        <v>33.550190103419062</v>
      </c>
      <c r="E206" s="67">
        <f t="shared" si="1533"/>
        <v>22.681773354850279</v>
      </c>
      <c r="F206" s="67">
        <f t="shared" si="1533"/>
        <v>19.953602724650931</v>
      </c>
      <c r="G206" s="67">
        <f t="shared" si="1533"/>
        <v>18.133439555042543</v>
      </c>
      <c r="H206" s="67">
        <f t="shared" si="1533"/>
        <v>16.82736675440875</v>
      </c>
      <c r="I206" s="67">
        <f t="shared" si="1533"/>
        <v>18.643317347032621</v>
      </c>
      <c r="J206" s="67">
        <f t="shared" si="1533"/>
        <v>23.620538750394605</v>
      </c>
      <c r="K206" s="67">
        <f t="shared" si="1533"/>
        <v>27.465225073565868</v>
      </c>
      <c r="L206" s="67">
        <f t="shared" si="1533"/>
        <v>18.84172423929456</v>
      </c>
      <c r="M206" s="67">
        <f t="shared" si="1533"/>
        <v>17.61477166479628</v>
      </c>
      <c r="N206" s="67">
        <f t="shared" si="1533"/>
        <v>20.651964881292042</v>
      </c>
      <c r="O206" s="67">
        <f t="shared" si="1533"/>
        <v>16.310916536246605</v>
      </c>
      <c r="P206" s="67">
        <f t="shared" si="1533"/>
        <v>17.215118112361875</v>
      </c>
      <c r="Q206" s="67">
        <f t="shared" si="1533"/>
        <v>17.8397018820712</v>
      </c>
      <c r="R206" s="67">
        <f t="shared" si="1533"/>
        <v>18.716660245110134</v>
      </c>
      <c r="S206" s="67">
        <f t="shared" si="1533"/>
        <v>24.837650009933615</v>
      </c>
      <c r="T206" s="67">
        <f t="shared" si="1533"/>
        <v>22.963631157878556</v>
      </c>
      <c r="U206" s="67">
        <f t="shared" si="1533"/>
        <v>15.62057517051977</v>
      </c>
      <c r="V206" s="67">
        <f t="shared" si="1533"/>
        <v>18.52666719376608</v>
      </c>
      <c r="W206" s="67">
        <f t="shared" si="1533"/>
        <v>16.309264717046954</v>
      </c>
      <c r="X206" s="67">
        <f t="shared" si="1533"/>
        <v>16.603778823163381</v>
      </c>
      <c r="Y206" s="67">
        <f t="shared" si="1533"/>
        <v>14.256340780063409</v>
      </c>
      <c r="Z206" s="67">
        <f t="shared" si="1533"/>
        <v>10.9974414082489</v>
      </c>
      <c r="AA206" s="67">
        <f t="shared" ref="AA206" si="1534">AA171/AA34*365</f>
        <v>13.725214701622852</v>
      </c>
      <c r="AB206" s="18">
        <f t="shared" si="1533"/>
        <v>13.261483692647341</v>
      </c>
      <c r="AC206" s="18">
        <f t="shared" si="1533"/>
        <v>12.766549495856376</v>
      </c>
      <c r="AD206" s="18">
        <f t="shared" si="1533"/>
        <v>12.594174315828113</v>
      </c>
      <c r="AE206" s="18">
        <f t="shared" si="1533"/>
        <v>12.894796499609154</v>
      </c>
      <c r="AI206" s="67">
        <f>AJ171/AI34*90</f>
        <v>15.264985958506479</v>
      </c>
      <c r="AJ206" s="67">
        <f>AJ171/AJ34*90</f>
        <v>15.142111993877695</v>
      </c>
      <c r="AK206" s="67">
        <f>+AJ206</f>
        <v>15.142111993877695</v>
      </c>
      <c r="AL206" s="67">
        <f>AL171/AL34*90</f>
        <v>17.221909009339175</v>
      </c>
      <c r="AM206" s="67">
        <f t="shared" si="1493"/>
        <v>17.221909009339175</v>
      </c>
      <c r="AN206" s="67">
        <f>AN171/AN34*90</f>
        <v>17.370192550454831</v>
      </c>
      <c r="AO206" s="67">
        <f t="shared" si="1494"/>
        <v>17.370192550454831</v>
      </c>
      <c r="AP206" s="67">
        <f>AP171/AP34*90</f>
        <v>14.372035622591179</v>
      </c>
      <c r="AQ206" s="67">
        <f t="shared" si="1495"/>
        <v>14.372035622591179</v>
      </c>
      <c r="AR206" s="67">
        <f>AR171/AR34*90</f>
        <v>14.66252604256222</v>
      </c>
      <c r="AS206" s="67">
        <f t="shared" si="1496"/>
        <v>14.66252604256222</v>
      </c>
      <c r="AT206" s="67">
        <f>AT171/AT34*90</f>
        <v>16.405650209061445</v>
      </c>
      <c r="AU206" s="67">
        <f t="shared" si="1497"/>
        <v>16.405650209061445</v>
      </c>
      <c r="AV206" s="67">
        <f>AV171/AV34*90</f>
        <v>17.492747879034958</v>
      </c>
      <c r="AW206" s="67">
        <f t="shared" si="1498"/>
        <v>17.492747879034958</v>
      </c>
      <c r="AX206" s="67">
        <f>AX171/AX34*90</f>
        <v>21.869898089466549</v>
      </c>
      <c r="AY206" s="67">
        <f t="shared" si="1499"/>
        <v>21.869898089466549</v>
      </c>
      <c r="AZ206" s="67">
        <f>AZ171/AZ34*90</f>
        <v>25.867673914752025</v>
      </c>
      <c r="BA206" s="67">
        <f t="shared" si="1500"/>
        <v>25.867673914752025</v>
      </c>
      <c r="BB206" s="67">
        <f>BB171/BB34*90</f>
        <v>23.870364705223498</v>
      </c>
      <c r="BC206" s="67">
        <f t="shared" si="1501"/>
        <v>23.870364705223498</v>
      </c>
      <c r="BD206" s="67">
        <f>BD171/BD34*90</f>
        <v>26.548658995273104</v>
      </c>
      <c r="BE206" s="67">
        <f t="shared" si="1502"/>
        <v>26.548658995273104</v>
      </c>
      <c r="BF206" s="67">
        <f>BF171/BF34*90</f>
        <v>28.317298641361063</v>
      </c>
      <c r="BG206" s="67">
        <f t="shared" si="1503"/>
        <v>28.317298641361063</v>
      </c>
      <c r="BH206" s="67">
        <f>BH171/BH34*90</f>
        <v>34.333384550495779</v>
      </c>
      <c r="BI206" s="67">
        <f t="shared" si="1504"/>
        <v>34.333384550495779</v>
      </c>
      <c r="BJ206" s="67">
        <f>BJ171/BJ34*90</f>
        <v>31.812288560144118</v>
      </c>
      <c r="BK206" s="67">
        <f t="shared" si="1505"/>
        <v>31.812288560144118</v>
      </c>
      <c r="BL206" s="67">
        <f>BL171/BL34*90</f>
        <v>34.279336012452639</v>
      </c>
      <c r="BM206" s="67">
        <f t="shared" si="1506"/>
        <v>34.279336012452639</v>
      </c>
      <c r="BN206" s="67">
        <f>BN171/BN34*90</f>
        <v>36.606028903095648</v>
      </c>
      <c r="BO206" s="67">
        <f t="shared" si="1507"/>
        <v>36.606028903095648</v>
      </c>
      <c r="BP206" s="67">
        <f>BP171/BP34*90</f>
        <v>37.146747618158045</v>
      </c>
      <c r="BQ206" s="67">
        <f t="shared" si="1508"/>
        <v>37.146747618158045</v>
      </c>
      <c r="BR206" s="67">
        <f>BR171/BR34*90</f>
        <v>31.020088482295076</v>
      </c>
      <c r="BS206" s="67">
        <f t="shared" si="1509"/>
        <v>31.020088482295076</v>
      </c>
      <c r="BT206" s="67">
        <f>BT171/BT34*90</f>
        <v>41.469037690851664</v>
      </c>
      <c r="BU206" s="67">
        <f t="shared" si="1510"/>
        <v>41.469037690851664</v>
      </c>
      <c r="BV206" s="67">
        <f>BV171/BV34*90</f>
        <v>39.627862700037461</v>
      </c>
      <c r="BW206" s="67">
        <f t="shared" si="1511"/>
        <v>39.627862700037461</v>
      </c>
      <c r="BX206" s="67">
        <f>BX171/BX34*90</f>
        <v>42.001477929597243</v>
      </c>
      <c r="BY206" s="67">
        <f t="shared" si="1512"/>
        <v>42.001477929597243</v>
      </c>
      <c r="BZ206" s="67">
        <f>BZ171/BZ34*90</f>
        <v>33.266279847468695</v>
      </c>
      <c r="CA206" s="67">
        <f t="shared" si="1513"/>
        <v>33.266279847468695</v>
      </c>
      <c r="CB206" s="67">
        <f>CB171/CB34*90</f>
        <v>33.803390120708841</v>
      </c>
      <c r="CC206" s="67">
        <f t="shared" si="1514"/>
        <v>33.803390120708841</v>
      </c>
      <c r="CD206" s="67">
        <f>CD171/CD34*90</f>
        <v>31.016440818932566</v>
      </c>
      <c r="CE206" s="114">
        <f t="shared" ref="CE206" si="1535">+CD206</f>
        <v>31.016440818932566</v>
      </c>
      <c r="CF206" s="67">
        <f>CF171/CF34*90</f>
        <v>36.045830544133118</v>
      </c>
      <c r="CG206" s="67">
        <f t="shared" si="1515"/>
        <v>36.045830544133118</v>
      </c>
      <c r="CH206" s="67">
        <f>CH171/CH34*90</f>
        <v>12.119906075607103</v>
      </c>
      <c r="CI206" s="67">
        <f t="shared" si="1515"/>
        <v>12.119906075607103</v>
      </c>
      <c r="CJ206" s="67">
        <f>CJ171/CJ34*90</f>
        <v>9.2178191820204844</v>
      </c>
      <c r="CK206" s="67">
        <f t="shared" si="1516"/>
        <v>9.2178191820204844</v>
      </c>
      <c r="CL206" s="67">
        <f>CL171/CL34*90</f>
        <v>10.770434436257077</v>
      </c>
      <c r="CM206" s="30">
        <f t="shared" si="1517"/>
        <v>10.770434436257077</v>
      </c>
      <c r="CN206" s="30">
        <f t="shared" si="1518"/>
        <v>10.770434436257077</v>
      </c>
      <c r="CO206" s="30">
        <f t="shared" si="1519"/>
        <v>10.770434436257077</v>
      </c>
      <c r="CP206" s="30">
        <f t="shared" si="1520"/>
        <v>10.770434436257077</v>
      </c>
      <c r="CQ206" s="30">
        <f t="shared" si="1521"/>
        <v>10.770434436257077</v>
      </c>
      <c r="CR206" s="30">
        <f t="shared" si="1522"/>
        <v>10.770434436257077</v>
      </c>
      <c r="CS206" s="30">
        <f t="shared" si="1523"/>
        <v>10.770434436257077</v>
      </c>
      <c r="CT206" s="30">
        <f t="shared" si="1524"/>
        <v>10.770434436257077</v>
      </c>
      <c r="CU206" s="30">
        <f t="shared" si="1525"/>
        <v>10.770434436257077</v>
      </c>
      <c r="CV206" s="30">
        <f t="shared" si="1526"/>
        <v>10.770434436257077</v>
      </c>
      <c r="CW206" s="30">
        <f t="shared" si="1527"/>
        <v>10.770434436257077</v>
      </c>
      <c r="CX206" s="30">
        <f t="shared" si="1528"/>
        <v>10.770434436257077</v>
      </c>
      <c r="CY206" s="30">
        <f t="shared" si="1529"/>
        <v>10.770434436257077</v>
      </c>
      <c r="CZ206" s="30">
        <f t="shared" si="1530"/>
        <v>10.770434436257077</v>
      </c>
      <c r="DA206" s="30">
        <f t="shared" si="1531"/>
        <v>10.770434436257077</v>
      </c>
      <c r="DB206" s="30">
        <f t="shared" si="1532"/>
        <v>10.770434436257077</v>
      </c>
      <c r="DE206" s="139"/>
      <c r="DF206" s="62">
        <v>9.2178191820204844</v>
      </c>
    </row>
    <row r="207" spans="1:110" s="62" customFormat="1" outlineLevel="1" x14ac:dyDescent="0.2">
      <c r="A207" s="68" t="s">
        <v>466</v>
      </c>
      <c r="B207" s="67">
        <f>B208-B206-B205</f>
        <v>35.731801069844458</v>
      </c>
      <c r="C207" s="67">
        <f t="shared" ref="C207:U207" si="1536">C208-C206-C205</f>
        <v>27.378462722619901</v>
      </c>
      <c r="D207" s="67">
        <f t="shared" si="1536"/>
        <v>20.850826582269605</v>
      </c>
      <c r="E207" s="67">
        <f t="shared" si="1536"/>
        <v>26.247982786444332</v>
      </c>
      <c r="F207" s="67">
        <f t="shared" si="1536"/>
        <v>44.483000216221171</v>
      </c>
      <c r="G207" s="67">
        <f t="shared" si="1536"/>
        <v>78.116048317673318</v>
      </c>
      <c r="H207" s="67">
        <f t="shared" si="1536"/>
        <v>101.37158369898549</v>
      </c>
      <c r="I207" s="67">
        <f t="shared" si="1536"/>
        <v>90.981299572963223</v>
      </c>
      <c r="J207" s="67">
        <f t="shared" si="1536"/>
        <v>66.28550202440681</v>
      </c>
      <c r="K207" s="67">
        <f t="shared" si="1536"/>
        <v>58.049857890900476</v>
      </c>
      <c r="L207" s="67">
        <f t="shared" si="1536"/>
        <v>54.934338884606682</v>
      </c>
      <c r="M207" s="67">
        <f t="shared" si="1536"/>
        <v>56.621866211133309</v>
      </c>
      <c r="N207" s="67">
        <f t="shared" si="1536"/>
        <v>56.734789386823742</v>
      </c>
      <c r="O207" s="67">
        <f t="shared" si="1536"/>
        <v>57.155500127352646</v>
      </c>
      <c r="P207" s="67">
        <f t="shared" si="1536"/>
        <v>40.373483687584809</v>
      </c>
      <c r="Q207" s="67">
        <f t="shared" si="1536"/>
        <v>38.883683132705293</v>
      </c>
      <c r="R207" s="67">
        <f t="shared" si="1536"/>
        <v>45.313743797089693</v>
      </c>
      <c r="S207" s="67">
        <f t="shared" si="1536"/>
        <v>60.288244220851432</v>
      </c>
      <c r="T207" s="67">
        <f t="shared" si="1536"/>
        <v>63.459697574074724</v>
      </c>
      <c r="U207" s="67">
        <f t="shared" si="1536"/>
        <v>77.271647494711829</v>
      </c>
      <c r="V207" s="67">
        <f>V208-V206-V205</f>
        <v>85.85059333712978</v>
      </c>
      <c r="W207" s="67">
        <f t="shared" ref="W207" si="1537">W208-W206-W205</f>
        <v>78.532455063791247</v>
      </c>
      <c r="X207" s="67">
        <f t="shared" ref="X207:Y207" si="1538">X208-X206-X205</f>
        <v>68.21126609282959</v>
      </c>
      <c r="Y207" s="67">
        <f t="shared" si="1538"/>
        <v>56.399671901496724</v>
      </c>
      <c r="Z207" s="67">
        <f t="shared" ref="Z207:AA207" si="1539">Z208-Z206-Z205</f>
        <v>43.959881281342739</v>
      </c>
      <c r="AA207" s="67">
        <f t="shared" si="1539"/>
        <v>44.478875505837621</v>
      </c>
      <c r="AB207" s="18">
        <f t="shared" ref="AA207:AD207" si="1540">AB208-AB206-AB205</f>
        <v>51.553636898843642</v>
      </c>
      <c r="AC207" s="18">
        <f t="shared" si="1540"/>
        <v>49.629594426557588</v>
      </c>
      <c r="AD207" s="18">
        <f t="shared" si="1540"/>
        <v>48.959490865937369</v>
      </c>
      <c r="AE207" s="18">
        <f t="shared" ref="AE207" si="1541">AE208-AE206-AE205</f>
        <v>50.128150969555946</v>
      </c>
      <c r="AI207" s="67">
        <f t="shared" ref="AI207:AK207" si="1542">AI208-AI206-AI205</f>
        <v>-59.536295721139929</v>
      </c>
      <c r="AJ207" s="67">
        <f t="shared" ref="AJ207:AM207" si="1543">AJ208-AJ206-AJ205</f>
        <v>59.016363068805433</v>
      </c>
      <c r="AK207" s="67">
        <f t="shared" si="1542"/>
        <v>54.193533778440155</v>
      </c>
      <c r="AL207" s="67">
        <f t="shared" si="1543"/>
        <v>47.311787817778431</v>
      </c>
      <c r="AM207" s="67">
        <f t="shared" si="1543"/>
        <v>55.494868394261481</v>
      </c>
      <c r="AN207" s="67">
        <f t="shared" ref="AN207:AY207" si="1544">AN208-AN206-AN205</f>
        <v>52.9866573194005</v>
      </c>
      <c r="AO207" s="67">
        <f t="shared" si="1544"/>
        <v>46.539139134757598</v>
      </c>
      <c r="AP207" s="67">
        <f t="shared" si="1544"/>
        <v>50.361417890398513</v>
      </c>
      <c r="AQ207" s="67">
        <f t="shared" si="1544"/>
        <v>50.443927651148385</v>
      </c>
      <c r="AR207" s="67">
        <f t="shared" si="1544"/>
        <v>47.041470401812113</v>
      </c>
      <c r="AS207" s="67">
        <f t="shared" si="1544"/>
        <v>39.968308159746705</v>
      </c>
      <c r="AT207" s="67">
        <f t="shared" si="1544"/>
        <v>38.475091880092307</v>
      </c>
      <c r="AU207" s="67">
        <f t="shared" si="1544"/>
        <v>42.18099222684765</v>
      </c>
      <c r="AV207" s="67">
        <f t="shared" si="1544"/>
        <v>50.73216532138153</v>
      </c>
      <c r="AW207" s="67">
        <f t="shared" si="1544"/>
        <v>43.3847533145927</v>
      </c>
      <c r="AX207" s="67">
        <f t="shared" si="1544"/>
        <v>26.15311200389673</v>
      </c>
      <c r="AY207" s="67">
        <f t="shared" si="1544"/>
        <v>29.701439072414324</v>
      </c>
      <c r="AZ207" s="67">
        <f t="shared" ref="AZ207:BC207" si="1545">AZ208-AZ206-AZ205</f>
        <v>39.387131239707863</v>
      </c>
      <c r="BA207" s="67">
        <f t="shared" si="1545"/>
        <v>36.29450871642053</v>
      </c>
      <c r="BB207" s="67">
        <f t="shared" si="1545"/>
        <v>31.163992964268573</v>
      </c>
      <c r="BC207" s="67">
        <f t="shared" si="1545"/>
        <v>39.60847867599837</v>
      </c>
      <c r="BD207" s="67">
        <f t="shared" ref="BD207:CE207" si="1546">BD208-BD206-BD205</f>
        <v>42.155255511702116</v>
      </c>
      <c r="BE207" s="67">
        <f t="shared" si="1546"/>
        <v>40.128536501888526</v>
      </c>
      <c r="BF207" s="67">
        <f t="shared" si="1546"/>
        <v>39.916713157061622</v>
      </c>
      <c r="BG207" s="67">
        <f t="shared" si="1546"/>
        <v>52.752826900426925</v>
      </c>
      <c r="BH207" s="67">
        <f t="shared" si="1546"/>
        <v>56.049190981852469</v>
      </c>
      <c r="BI207" s="67">
        <f t="shared" si="1546"/>
        <v>52.453123500798405</v>
      </c>
      <c r="BJ207" s="67">
        <f t="shared" si="1546"/>
        <v>42.639136204728572</v>
      </c>
      <c r="BK207" s="67">
        <f t="shared" si="1546"/>
        <v>59.788362450630615</v>
      </c>
      <c r="BL207" s="67">
        <f t="shared" si="1546"/>
        <v>64.609766329751807</v>
      </c>
      <c r="BM207" s="67">
        <f t="shared" si="1546"/>
        <v>59.224057540736588</v>
      </c>
      <c r="BN207" s="67">
        <f t="shared" si="1546"/>
        <v>68.118160829635855</v>
      </c>
      <c r="BO207" s="67">
        <f t="shared" si="1546"/>
        <v>133.23221816744046</v>
      </c>
      <c r="BP207" s="67">
        <f t="shared" si="1546"/>
        <v>78.484774892583644</v>
      </c>
      <c r="BQ207" s="67">
        <f t="shared" si="1546"/>
        <v>56.301789710746931</v>
      </c>
      <c r="BR207" s="67">
        <f t="shared" si="1546"/>
        <v>48.109526458372585</v>
      </c>
      <c r="BS207" s="67">
        <f t="shared" si="1546"/>
        <v>64.193142874057628</v>
      </c>
      <c r="BT207" s="67">
        <f t="shared" si="1546"/>
        <v>65.002789235765704</v>
      </c>
      <c r="BU207" s="67">
        <f t="shared" si="1546"/>
        <v>55.622802126075662</v>
      </c>
      <c r="BV207" s="67">
        <f t="shared" si="1546"/>
        <v>51.061074673765816</v>
      </c>
      <c r="BW207" s="67">
        <f t="shared" si="1546"/>
        <v>54.823537805112167</v>
      </c>
      <c r="BX207" s="67">
        <f t="shared" si="1546"/>
        <v>60.282491056239813</v>
      </c>
      <c r="BY207" s="67">
        <f t="shared" si="1546"/>
        <v>54.234921135029957</v>
      </c>
      <c r="BZ207" s="67">
        <f t="shared" si="1546"/>
        <v>41.662712098806445</v>
      </c>
      <c r="CA207" s="67">
        <f t="shared" si="1546"/>
        <v>42.941918034213437</v>
      </c>
      <c r="CB207" s="67">
        <f t="shared" si="1546"/>
        <v>41.628901635133936</v>
      </c>
      <c r="CC207" s="67">
        <f t="shared" si="1546"/>
        <v>39.634141442922534</v>
      </c>
      <c r="CD207" s="67">
        <f t="shared" si="1546"/>
        <v>38.600808179244417</v>
      </c>
      <c r="CE207" s="114">
        <f t="shared" si="1546"/>
        <v>42.790608877051163</v>
      </c>
      <c r="CF207" s="67">
        <f t="shared" ref="CF207:CG207" si="1547">CF208-CF206-CF205</f>
        <v>71.610763125179318</v>
      </c>
      <c r="CG207" s="67">
        <f t="shared" si="1547"/>
        <v>63.369863013698648</v>
      </c>
      <c r="CH207" s="67">
        <f t="shared" ref="CH207" si="1548">CH208-CH206-CH205</f>
        <v>48.446689775049038</v>
      </c>
      <c r="CI207" s="67">
        <f>CH207</f>
        <v>48.446689775049038</v>
      </c>
      <c r="CJ207" s="67">
        <f t="shared" ref="CJ207:CL207" si="1549">CJ208-CJ206-CJ205</f>
        <v>64.99122309914442</v>
      </c>
      <c r="CK207" s="67">
        <f t="shared" ref="CK207:DB207" si="1550">CJ207</f>
        <v>64.99122309914442</v>
      </c>
      <c r="CL207" s="67">
        <f t="shared" si="1549"/>
        <v>41.869754473811483</v>
      </c>
      <c r="CM207" s="30">
        <f t="shared" si="1550"/>
        <v>41.869754473811483</v>
      </c>
      <c r="CN207" s="30">
        <f t="shared" si="1550"/>
        <v>41.869754473811483</v>
      </c>
      <c r="CO207" s="30">
        <f t="shared" si="1550"/>
        <v>41.869754473811483</v>
      </c>
      <c r="CP207" s="30">
        <f t="shared" si="1550"/>
        <v>41.869754473811483</v>
      </c>
      <c r="CQ207" s="30">
        <f t="shared" si="1550"/>
        <v>41.869754473811483</v>
      </c>
      <c r="CR207" s="30">
        <f t="shared" si="1550"/>
        <v>41.869754473811483</v>
      </c>
      <c r="CS207" s="30">
        <f t="shared" si="1550"/>
        <v>41.869754473811483</v>
      </c>
      <c r="CT207" s="30">
        <f t="shared" si="1550"/>
        <v>41.869754473811483</v>
      </c>
      <c r="CU207" s="30">
        <f t="shared" si="1550"/>
        <v>41.869754473811483</v>
      </c>
      <c r="CV207" s="30">
        <f t="shared" si="1550"/>
        <v>41.869754473811483</v>
      </c>
      <c r="CW207" s="30">
        <f t="shared" si="1550"/>
        <v>41.869754473811483</v>
      </c>
      <c r="CX207" s="30">
        <f t="shared" si="1550"/>
        <v>41.869754473811483</v>
      </c>
      <c r="CY207" s="30">
        <f t="shared" si="1550"/>
        <v>41.869754473811483</v>
      </c>
      <c r="CZ207" s="30">
        <f t="shared" si="1550"/>
        <v>41.869754473811483</v>
      </c>
      <c r="DA207" s="30">
        <f t="shared" si="1550"/>
        <v>41.869754473811483</v>
      </c>
      <c r="DB207" s="30">
        <f t="shared" si="1550"/>
        <v>41.869754473811483</v>
      </c>
      <c r="DE207" s="139"/>
      <c r="DF207" s="62">
        <v>64.99122309914442</v>
      </c>
    </row>
    <row r="208" spans="1:110" s="7" customFormat="1" outlineLevel="1" x14ac:dyDescent="0.2">
      <c r="A208" s="69" t="s">
        <v>467</v>
      </c>
      <c r="B208" s="70">
        <f t="shared" ref="B208:AE208" si="1551">B174/B34*365</f>
        <v>119.75697621013617</v>
      </c>
      <c r="C208" s="70">
        <f t="shared" si="1551"/>
        <v>108.31200166840637</v>
      </c>
      <c r="D208" s="70">
        <f t="shared" si="1551"/>
        <v>96.733932234958004</v>
      </c>
      <c r="E208" s="70">
        <f t="shared" si="1551"/>
        <v>81.722476241707014</v>
      </c>
      <c r="F208" s="70">
        <f t="shared" si="1551"/>
        <v>97.767027637116598</v>
      </c>
      <c r="G208" s="70">
        <f t="shared" si="1551"/>
        <v>129.46503101373142</v>
      </c>
      <c r="H208" s="70">
        <f t="shared" si="1551"/>
        <v>149.5054723921196</v>
      </c>
      <c r="I208" s="70">
        <f t="shared" si="1551"/>
        <v>139.43423641430917</v>
      </c>
      <c r="J208" s="70">
        <f t="shared" si="1551"/>
        <v>143.85111354857816</v>
      </c>
      <c r="K208" s="70">
        <f t="shared" si="1551"/>
        <v>128.71904253562565</v>
      </c>
      <c r="L208" s="70">
        <f t="shared" si="1551"/>
        <v>114.40231021441889</v>
      </c>
      <c r="M208" s="70">
        <f t="shared" si="1551"/>
        <v>113.19223649643968</v>
      </c>
      <c r="N208" s="70">
        <f t="shared" si="1551"/>
        <v>117.02795174375925</v>
      </c>
      <c r="O208" s="70">
        <f t="shared" si="1551"/>
        <v>115.53219456507881</v>
      </c>
      <c r="P208" s="70">
        <f t="shared" si="1551"/>
        <v>97.648922847804656</v>
      </c>
      <c r="Q208" s="70">
        <f t="shared" si="1551"/>
        <v>99.651124417764862</v>
      </c>
      <c r="R208" s="70">
        <f t="shared" si="1551"/>
        <v>110.68434132098218</v>
      </c>
      <c r="S208" s="70">
        <f t="shared" si="1551"/>
        <v>137.73655742834799</v>
      </c>
      <c r="T208" s="70">
        <f t="shared" si="1551"/>
        <v>133.58530432035144</v>
      </c>
      <c r="U208" s="70">
        <f t="shared" si="1551"/>
        <v>145.26081158098407</v>
      </c>
      <c r="V208" s="70">
        <f t="shared" si="1551"/>
        <v>157.10989542414322</v>
      </c>
      <c r="W208" s="70">
        <f t="shared" si="1551"/>
        <v>141.03513647982024</v>
      </c>
      <c r="X208" s="70">
        <f t="shared" si="1551"/>
        <v>127.81255230810038</v>
      </c>
      <c r="Y208" s="70">
        <f t="shared" si="1551"/>
        <v>110.84489972719901</v>
      </c>
      <c r="Z208" s="70">
        <f t="shared" si="1551"/>
        <v>94.196306530663293</v>
      </c>
      <c r="AA208" s="70">
        <f t="shared" ref="AA208" si="1552">AA174/AA34*365</f>
        <v>112.72426709418264</v>
      </c>
      <c r="AB208" s="71">
        <f t="shared" si="1551"/>
        <v>117.49323546411487</v>
      </c>
      <c r="AC208" s="71">
        <f t="shared" si="1551"/>
        <v>113.10824947985091</v>
      </c>
      <c r="AD208" s="71">
        <f t="shared" si="1551"/>
        <v>111.5810510091052</v>
      </c>
      <c r="AE208" s="71">
        <f t="shared" si="1551"/>
        <v>114.24448398865226</v>
      </c>
      <c r="AI208" s="70">
        <f t="shared" ref="AI208:CD208" si="1553">AI174/AI34*90</f>
        <v>0</v>
      </c>
      <c r="AJ208" s="70">
        <f t="shared" si="1553"/>
        <v>118.07342738321802</v>
      </c>
      <c r="AK208" s="70">
        <f t="shared" si="1553"/>
        <v>113.25059809285274</v>
      </c>
      <c r="AL208" s="70">
        <f t="shared" si="1553"/>
        <v>97.590943431541717</v>
      </c>
      <c r="AM208" s="70">
        <f t="shared" si="1553"/>
        <v>105.77402400802477</v>
      </c>
      <c r="AN208" s="70">
        <f t="shared" si="1553"/>
        <v>113.29113459994092</v>
      </c>
      <c r="AO208" s="70">
        <f t="shared" si="1553"/>
        <v>106.84361641529802</v>
      </c>
      <c r="AP208" s="70">
        <f t="shared" si="1553"/>
        <v>101.79886655391708</v>
      </c>
      <c r="AQ208" s="70">
        <f t="shared" si="1553"/>
        <v>101.88137631466695</v>
      </c>
      <c r="AR208" s="70">
        <f t="shared" si="1553"/>
        <v>104.69265498288766</v>
      </c>
      <c r="AS208" s="70">
        <f t="shared" si="1553"/>
        <v>97.619492740822253</v>
      </c>
      <c r="AT208" s="70">
        <f t="shared" si="1553"/>
        <v>93.057396474227346</v>
      </c>
      <c r="AU208" s="70">
        <f t="shared" si="1553"/>
        <v>96.763296820982688</v>
      </c>
      <c r="AV208" s="70">
        <f t="shared" si="1553"/>
        <v>120.19106044500957</v>
      </c>
      <c r="AW208" s="70">
        <f t="shared" si="1553"/>
        <v>112.84364843822075</v>
      </c>
      <c r="AX208" s="70">
        <f t="shared" si="1553"/>
        <v>84.366385265665684</v>
      </c>
      <c r="AY208" s="70">
        <f t="shared" si="1553"/>
        <v>87.914712334183278</v>
      </c>
      <c r="AZ208" s="70">
        <f t="shared" si="1553"/>
        <v>116.94966214313695</v>
      </c>
      <c r="BA208" s="70">
        <f t="shared" si="1553"/>
        <v>113.85703961984962</v>
      </c>
      <c r="BB208" s="70">
        <f t="shared" si="1553"/>
        <v>95.133580988438752</v>
      </c>
      <c r="BC208" s="70">
        <f t="shared" si="1553"/>
        <v>103.57806670016855</v>
      </c>
      <c r="BD208" s="70">
        <f t="shared" si="1553"/>
        <v>121.00354989527294</v>
      </c>
      <c r="BE208" s="70">
        <f t="shared" si="1553"/>
        <v>118.97683088545935</v>
      </c>
      <c r="BF208" s="70">
        <f t="shared" si="1553"/>
        <v>110.40492401947893</v>
      </c>
      <c r="BG208" s="70">
        <f t="shared" si="1553"/>
        <v>123.24103776284423</v>
      </c>
      <c r="BH208" s="70">
        <f t="shared" si="1553"/>
        <v>154.30621074315644</v>
      </c>
      <c r="BI208" s="70">
        <f t="shared" si="1553"/>
        <v>150.71014326210238</v>
      </c>
      <c r="BJ208" s="70">
        <f t="shared" si="1553"/>
        <v>115.08022637204992</v>
      </c>
      <c r="BK208" s="70">
        <f t="shared" si="1553"/>
        <v>132.22945261795195</v>
      </c>
      <c r="BL208" s="70">
        <f t="shared" si="1553"/>
        <v>152.87333940070567</v>
      </c>
      <c r="BM208" s="70">
        <f t="shared" si="1553"/>
        <v>147.48763061169046</v>
      </c>
      <c r="BN208" s="70">
        <f t="shared" si="1553"/>
        <v>158.66817318302733</v>
      </c>
      <c r="BO208" s="70">
        <f t="shared" si="1553"/>
        <v>223.78223052083194</v>
      </c>
      <c r="BP208" s="70">
        <f t="shared" si="1553"/>
        <v>171.81603586773775</v>
      </c>
      <c r="BQ208" s="70">
        <f t="shared" si="1553"/>
        <v>149.63305068590105</v>
      </c>
      <c r="BR208" s="70">
        <f t="shared" si="1553"/>
        <v>115.77691336475309</v>
      </c>
      <c r="BS208" s="70">
        <f t="shared" si="1553"/>
        <v>131.86052978043813</v>
      </c>
      <c r="BT208" s="70">
        <f t="shared" si="1553"/>
        <v>153.60309957082916</v>
      </c>
      <c r="BU208" s="70">
        <f t="shared" si="1553"/>
        <v>144.22311246113912</v>
      </c>
      <c r="BV208" s="70">
        <f t="shared" si="1553"/>
        <v>131.12326435324439</v>
      </c>
      <c r="BW208" s="70">
        <f t="shared" si="1553"/>
        <v>134.88572748459075</v>
      </c>
      <c r="BX208" s="70">
        <f t="shared" si="1553"/>
        <v>145.13688811032895</v>
      </c>
      <c r="BY208" s="70">
        <f t="shared" si="1553"/>
        <v>139.0893181891191</v>
      </c>
      <c r="BZ208" s="70">
        <f t="shared" si="1553"/>
        <v>109.55472336826286</v>
      </c>
      <c r="CA208" s="70">
        <f t="shared" si="1553"/>
        <v>110.83392930366985</v>
      </c>
      <c r="CB208" s="70">
        <f t="shared" si="1553"/>
        <v>114.80135262391914</v>
      </c>
      <c r="CC208" s="70">
        <f t="shared" si="1553"/>
        <v>112.80659243170774</v>
      </c>
      <c r="CD208" s="70">
        <f t="shared" si="1553"/>
        <v>105.74941402804265</v>
      </c>
      <c r="CE208" s="115">
        <f>CE174/CE36*90</f>
        <v>109.9392147258494</v>
      </c>
      <c r="CF208" s="70">
        <f>CF174/CF34*90</f>
        <v>166.48536865257722</v>
      </c>
      <c r="CG208" s="70">
        <f>CG174/CG36*90</f>
        <v>158.24446854109655</v>
      </c>
      <c r="CH208" s="70">
        <f>CH174/CH34*90</f>
        <v>103.81054514774794</v>
      </c>
      <c r="CI208" s="70">
        <f>CI205+CI206+CI207</f>
        <v>103.81054514774794</v>
      </c>
      <c r="CJ208" s="70">
        <f>CJ174/CJ34*90</f>
        <v>124.25396342727612</v>
      </c>
      <c r="CK208" s="70">
        <f t="shared" ref="CK208:DB208" si="1554">CK205+CK206+CK207</f>
        <v>124.25396342727612</v>
      </c>
      <c r="CL208" s="70">
        <f>CL174/CL34*90</f>
        <v>95.423198384022299</v>
      </c>
      <c r="CM208" s="50">
        <f t="shared" si="1554"/>
        <v>95.423198384022299</v>
      </c>
      <c r="CN208" s="50">
        <f t="shared" si="1554"/>
        <v>95.423198384022299</v>
      </c>
      <c r="CO208" s="50">
        <f t="shared" si="1554"/>
        <v>95.423198384022299</v>
      </c>
      <c r="CP208" s="50">
        <f t="shared" si="1554"/>
        <v>95.423198384022299</v>
      </c>
      <c r="CQ208" s="50">
        <f t="shared" si="1554"/>
        <v>95.423198384022299</v>
      </c>
      <c r="CR208" s="50">
        <f t="shared" si="1554"/>
        <v>95.423198384022299</v>
      </c>
      <c r="CS208" s="50">
        <f t="shared" si="1554"/>
        <v>95.423198384022299</v>
      </c>
      <c r="CT208" s="50">
        <f t="shared" si="1554"/>
        <v>95.423198384022299</v>
      </c>
      <c r="CU208" s="50">
        <f t="shared" si="1554"/>
        <v>95.423198384022299</v>
      </c>
      <c r="CV208" s="50">
        <f t="shared" si="1554"/>
        <v>95.423198384022299</v>
      </c>
      <c r="CW208" s="50">
        <f t="shared" si="1554"/>
        <v>95.423198384022299</v>
      </c>
      <c r="CX208" s="50">
        <f t="shared" si="1554"/>
        <v>95.423198384022299</v>
      </c>
      <c r="CY208" s="50">
        <f t="shared" si="1554"/>
        <v>95.423198384022299</v>
      </c>
      <c r="CZ208" s="50">
        <f t="shared" si="1554"/>
        <v>95.423198384022299</v>
      </c>
      <c r="DA208" s="50">
        <f t="shared" si="1554"/>
        <v>95.423198384022299</v>
      </c>
      <c r="DB208" s="50">
        <f t="shared" si="1554"/>
        <v>95.423198384022299</v>
      </c>
      <c r="DE208" s="138"/>
      <c r="DF208" s="7">
        <v>124.25396342727612</v>
      </c>
    </row>
    <row r="209" spans="1:110" s="62" customFormat="1" outlineLevel="1" x14ac:dyDescent="0.2">
      <c r="A209" s="68" t="s">
        <v>468</v>
      </c>
      <c r="B209" s="67">
        <f t="shared" ref="B209:AE209" si="1555">B179/B34*365</f>
        <v>103.29950815877075</v>
      </c>
      <c r="C209" s="67">
        <f t="shared" si="1555"/>
        <v>95.218790211872545</v>
      </c>
      <c r="D209" s="67">
        <f t="shared" si="1555"/>
        <v>99.21681242429122</v>
      </c>
      <c r="E209" s="67">
        <f t="shared" si="1555"/>
        <v>96.176483772637624</v>
      </c>
      <c r="F209" s="67">
        <f t="shared" si="1555"/>
        <v>88.471259098573526</v>
      </c>
      <c r="G209" s="67">
        <f t="shared" si="1555"/>
        <v>80.466267821754386</v>
      </c>
      <c r="H209" s="67">
        <f t="shared" si="1555"/>
        <v>72.346743634862207</v>
      </c>
      <c r="I209" s="67">
        <f t="shared" si="1555"/>
        <v>98.543184206357878</v>
      </c>
      <c r="J209" s="67">
        <f t="shared" si="1555"/>
        <v>112.11373941857909</v>
      </c>
      <c r="K209" s="67">
        <f t="shared" si="1555"/>
        <v>111.39583604956584</v>
      </c>
      <c r="L209" s="67">
        <f t="shared" si="1555"/>
        <v>80.565424433196767</v>
      </c>
      <c r="M209" s="67">
        <f t="shared" si="1555"/>
        <v>78.454983952783962</v>
      </c>
      <c r="N209" s="67">
        <f t="shared" si="1555"/>
        <v>84.631580982544676</v>
      </c>
      <c r="O209" s="67">
        <f t="shared" si="1555"/>
        <v>88.41041742463004</v>
      </c>
      <c r="P209" s="67">
        <f t="shared" si="1555"/>
        <v>78.564066531212603</v>
      </c>
      <c r="Q209" s="67">
        <f t="shared" si="1555"/>
        <v>80.926332937634399</v>
      </c>
      <c r="R209" s="67">
        <f t="shared" si="1555"/>
        <v>83.15134164871472</v>
      </c>
      <c r="S209" s="67">
        <f t="shared" si="1555"/>
        <v>96.062723095906193</v>
      </c>
      <c r="T209" s="67">
        <f t="shared" si="1555"/>
        <v>86.66368553983196</v>
      </c>
      <c r="U209" s="67">
        <f t="shared" si="1555"/>
        <v>92.831558961445936</v>
      </c>
      <c r="V209" s="67">
        <f t="shared" si="1555"/>
        <v>111.10984017878678</v>
      </c>
      <c r="W209" s="67">
        <f t="shared" si="1555"/>
        <v>91.429482762694931</v>
      </c>
      <c r="X209" s="67">
        <f t="shared" si="1555"/>
        <v>83.611717037611996</v>
      </c>
      <c r="Y209" s="67">
        <f t="shared" si="1555"/>
        <v>79.033883543463844</v>
      </c>
      <c r="Z209" s="67">
        <f t="shared" si="1555"/>
        <v>80.827209770409027</v>
      </c>
      <c r="AA209" s="67">
        <f t="shared" ref="AA209" si="1556">AA179/AA34*365</f>
        <v>100.9133386176851</v>
      </c>
      <c r="AB209" s="18">
        <f t="shared" si="1555"/>
        <v>97.503800380681554</v>
      </c>
      <c r="AC209" s="18">
        <f t="shared" si="1555"/>
        <v>93.864843666340803</v>
      </c>
      <c r="AD209" s="18">
        <f t="shared" si="1555"/>
        <v>92.597471512998823</v>
      </c>
      <c r="AE209" s="18">
        <f t="shared" si="1555"/>
        <v>94.807767591230473</v>
      </c>
      <c r="AI209" s="67">
        <f>AJ179/AI34*90</f>
        <v>0</v>
      </c>
      <c r="AJ209" s="67">
        <f>AJ179/AJ34*90</f>
        <v>0</v>
      </c>
      <c r="AK209" s="67">
        <f t="shared" ref="AK209:CE209" si="1557">+AJ209</f>
        <v>0</v>
      </c>
      <c r="AL209" s="67">
        <f>AL179/AL34*90</f>
        <v>70.57524043720521</v>
      </c>
      <c r="AM209" s="67">
        <f t="shared" ref="AM209" si="1558">+AL209</f>
        <v>70.57524043720521</v>
      </c>
      <c r="AN209" s="67">
        <f>AN179/AN34*90</f>
        <v>74.716175358771082</v>
      </c>
      <c r="AO209" s="67">
        <f t="shared" ref="AO209" si="1559">+AN209</f>
        <v>74.716175358771082</v>
      </c>
      <c r="AP209" s="67">
        <f>AP179/AP34*90</f>
        <v>77.901058828379746</v>
      </c>
      <c r="AQ209" s="67">
        <f t="shared" ref="AQ209" si="1560">+AP209</f>
        <v>77.901058828379746</v>
      </c>
      <c r="AR209" s="67">
        <f>AR179/AR34*90</f>
        <v>78.714086200453124</v>
      </c>
      <c r="AS209" s="67">
        <f t="shared" ref="AS209" si="1561">+AR209</f>
        <v>78.714086200453124</v>
      </c>
      <c r="AT209" s="67">
        <f>AT179/AT34*90</f>
        <v>74.869924568625109</v>
      </c>
      <c r="AU209" s="67">
        <f t="shared" ref="AU209" si="1562">+AT209</f>
        <v>74.869924568625109</v>
      </c>
      <c r="AV209" s="67">
        <f>AV179/AV34*90</f>
        <v>77.385585849900053</v>
      </c>
      <c r="AW209" s="67">
        <f t="shared" ref="AW209" si="1563">+AV209</f>
        <v>77.385585849900053</v>
      </c>
      <c r="AX209" s="67">
        <f>AX179/AX34*90</f>
        <v>64.082727912490469</v>
      </c>
      <c r="AY209" s="67">
        <f t="shared" ref="AY209" si="1564">+AX209</f>
        <v>64.082727912490469</v>
      </c>
      <c r="AZ209" s="67">
        <f>AZ179/AZ34*90</f>
        <v>76.906142070064078</v>
      </c>
      <c r="BA209" s="67">
        <f t="shared" ref="BA209" si="1565">+AZ209</f>
        <v>76.906142070064078</v>
      </c>
      <c r="BB209" s="67">
        <f>BB179/BB34*90</f>
        <v>65.943787294462581</v>
      </c>
      <c r="BC209" s="67">
        <f t="shared" ref="BC209" si="1566">+BB209</f>
        <v>65.943787294462581</v>
      </c>
      <c r="BD209" s="67">
        <f>BD179/BD34*90</f>
        <v>81.38189897059911</v>
      </c>
      <c r="BE209" s="67">
        <f t="shared" ref="BE209" si="1567">+BD209</f>
        <v>81.38189897059911</v>
      </c>
      <c r="BF209" s="67">
        <f>BF179/BF34*90</f>
        <v>72.095309220154533</v>
      </c>
      <c r="BG209" s="67">
        <f t="shared" ref="BG209" si="1568">+BF209</f>
        <v>72.095309220154533</v>
      </c>
      <c r="BH209" s="67">
        <f>BH179/BH34*90</f>
        <v>83.635027426651575</v>
      </c>
      <c r="BI209" s="67">
        <f t="shared" ref="BI209" si="1569">+BH209</f>
        <v>83.635027426651575</v>
      </c>
      <c r="BJ209" s="67">
        <f>BJ179/BJ34*90</f>
        <v>71.349820121720853</v>
      </c>
      <c r="BK209" s="67">
        <f t="shared" ref="BK209" si="1570">+BJ209</f>
        <v>71.349820121720853</v>
      </c>
      <c r="BL209" s="67">
        <f>BL179/BL34*90</f>
        <v>82.650315327603721</v>
      </c>
      <c r="BM209" s="67">
        <f t="shared" ref="BM209" si="1571">+BL209</f>
        <v>82.650315327603721</v>
      </c>
      <c r="BN209" s="67">
        <f>BN179/BN34*90</f>
        <v>91.633028744357759</v>
      </c>
      <c r="BO209" s="67">
        <f t="shared" ref="BO209" si="1572">+BN209</f>
        <v>91.633028744357759</v>
      </c>
      <c r="BP209" s="67">
        <f>BP179/BP34*90</f>
        <v>89.353186997945073</v>
      </c>
      <c r="BQ209" s="67">
        <f t="shared" ref="BQ209" si="1573">+BP209</f>
        <v>89.353186997945073</v>
      </c>
      <c r="BR209" s="67">
        <f>BR179/BR34*90</f>
        <v>69.235371705749543</v>
      </c>
      <c r="BS209" s="67">
        <f t="shared" ref="BS209" si="1574">+BR209</f>
        <v>69.235371705749543</v>
      </c>
      <c r="BT209" s="67">
        <f>BT179/BT34*90</f>
        <v>71.647726365544329</v>
      </c>
      <c r="BU209" s="67">
        <f t="shared" ref="BU209" si="1575">+BT209</f>
        <v>71.647726365544329</v>
      </c>
      <c r="BV209" s="67">
        <f>BV179/BV34*90</f>
        <v>68.809266709723445</v>
      </c>
      <c r="BW209" s="67">
        <f t="shared" ref="BW209" si="1576">+BV209</f>
        <v>68.809266709723445</v>
      </c>
      <c r="BX209" s="67">
        <f>BX179/BX34*90</f>
        <v>65.174784707259775</v>
      </c>
      <c r="BY209" s="67">
        <f t="shared" ref="BY209" si="1577">+BX209</f>
        <v>65.174784707259775</v>
      </c>
      <c r="BZ209" s="67">
        <f>BZ179/BZ34*90</f>
        <v>61.218497465599519</v>
      </c>
      <c r="CA209" s="67">
        <f t="shared" ref="CA209" si="1578">+BZ209</f>
        <v>61.218497465599519</v>
      </c>
      <c r="CB209" s="67">
        <f>CB179/CB34*90</f>
        <v>63.217275918157704</v>
      </c>
      <c r="CC209" s="67">
        <f t="shared" ref="CC209" si="1579">+CB209</f>
        <v>63.217275918157704</v>
      </c>
      <c r="CD209" s="67">
        <f>CD179/CD34*90</f>
        <v>71.056093688304927</v>
      </c>
      <c r="CE209" s="114">
        <f t="shared" si="1557"/>
        <v>71.056093688304927</v>
      </c>
      <c r="CF209" s="67">
        <f>CF179/CF34*90</f>
        <v>94.822965477670465</v>
      </c>
      <c r="CG209" s="67">
        <f t="shared" ref="CG209:CI209" si="1580">+CF209</f>
        <v>94.822965477670465</v>
      </c>
      <c r="CH209" s="67">
        <f>CH179/CH34*90</f>
        <v>89.076918385394961</v>
      </c>
      <c r="CI209" s="67">
        <f t="shared" si="1580"/>
        <v>89.076918385394961</v>
      </c>
      <c r="CJ209" s="67">
        <f>CJ179/CJ34*90</f>
        <v>89.397918423198661</v>
      </c>
      <c r="CK209" s="67">
        <f t="shared" ref="CK209" si="1581">+CJ209</f>
        <v>89.397918423198661</v>
      </c>
      <c r="CL209" s="67">
        <f>CL179/CL34*90</f>
        <v>79.188597115138407</v>
      </c>
      <c r="CM209" s="30">
        <f t="shared" ref="CM209" si="1582">+CL209</f>
        <v>79.188597115138407</v>
      </c>
      <c r="CN209" s="30">
        <f t="shared" ref="CN209" si="1583">+CM209</f>
        <v>79.188597115138407</v>
      </c>
      <c r="CO209" s="30">
        <f t="shared" ref="CO209" si="1584">+CN209</f>
        <v>79.188597115138407</v>
      </c>
      <c r="CP209" s="30">
        <f t="shared" ref="CP209" si="1585">+CO209</f>
        <v>79.188597115138407</v>
      </c>
      <c r="CQ209" s="30">
        <f t="shared" ref="CQ209" si="1586">+CP209</f>
        <v>79.188597115138407</v>
      </c>
      <c r="CR209" s="30">
        <f t="shared" ref="CR209" si="1587">+CQ209</f>
        <v>79.188597115138407</v>
      </c>
      <c r="CS209" s="30">
        <f t="shared" ref="CS209" si="1588">+CR209</f>
        <v>79.188597115138407</v>
      </c>
      <c r="CT209" s="30">
        <f t="shared" ref="CT209" si="1589">+CS209</f>
        <v>79.188597115138407</v>
      </c>
      <c r="CU209" s="30">
        <f t="shared" ref="CU209" si="1590">+CT209</f>
        <v>79.188597115138407</v>
      </c>
      <c r="CV209" s="30">
        <f t="shared" ref="CV209" si="1591">+CU209</f>
        <v>79.188597115138407</v>
      </c>
      <c r="CW209" s="30">
        <f t="shared" ref="CW209" si="1592">+CV209</f>
        <v>79.188597115138407</v>
      </c>
      <c r="CX209" s="30">
        <f t="shared" ref="CX209" si="1593">+CW209</f>
        <v>79.188597115138407</v>
      </c>
      <c r="CY209" s="30">
        <f t="shared" ref="CY209" si="1594">+CX209</f>
        <v>79.188597115138407</v>
      </c>
      <c r="CZ209" s="30">
        <f t="shared" ref="CZ209" si="1595">+CY209</f>
        <v>79.188597115138407</v>
      </c>
      <c r="DA209" s="30">
        <f t="shared" ref="DA209" si="1596">+CZ209</f>
        <v>79.188597115138407</v>
      </c>
      <c r="DB209" s="30">
        <f t="shared" ref="DB209" si="1597">+DA209</f>
        <v>79.188597115138407</v>
      </c>
      <c r="DE209" s="139"/>
      <c r="DF209" s="62">
        <v>89.397918423198661</v>
      </c>
    </row>
    <row r="210" spans="1:110" s="62" customFormat="1" outlineLevel="1" x14ac:dyDescent="0.2">
      <c r="A210" s="68" t="s">
        <v>466</v>
      </c>
      <c r="B210" s="67">
        <f>B211-B209</f>
        <v>14.896760384312074</v>
      </c>
      <c r="C210" s="67">
        <f t="shared" ref="C210:V210" si="1598">C211-C209</f>
        <v>16.076842368922058</v>
      </c>
      <c r="D210" s="67">
        <f t="shared" si="1598"/>
        <v>16.823973161458369</v>
      </c>
      <c r="E210" s="67">
        <f t="shared" si="1598"/>
        <v>20.041689080150604</v>
      </c>
      <c r="F210" s="67">
        <f t="shared" si="1598"/>
        <v>26.724711701440398</v>
      </c>
      <c r="G210" s="67">
        <f t="shared" si="1598"/>
        <v>24.213486195762655</v>
      </c>
      <c r="H210" s="67">
        <f t="shared" si="1598"/>
        <v>19.893565216543479</v>
      </c>
      <c r="I210" s="67">
        <f t="shared" si="1598"/>
        <v>24.698724293698746</v>
      </c>
      <c r="J210" s="67">
        <f t="shared" si="1598"/>
        <v>46.117357289072373</v>
      </c>
      <c r="K210" s="67">
        <f t="shared" si="1598"/>
        <v>47.948247425744057</v>
      </c>
      <c r="L210" s="67">
        <f t="shared" si="1598"/>
        <v>54.24250503740717</v>
      </c>
      <c r="M210" s="67">
        <f t="shared" si="1598"/>
        <v>55.442014996931633</v>
      </c>
      <c r="N210" s="67">
        <f t="shared" si="1598"/>
        <v>59.723648565732077</v>
      </c>
      <c r="O210" s="67">
        <f t="shared" si="1598"/>
        <v>53.130228098357421</v>
      </c>
      <c r="P210" s="67">
        <f t="shared" si="1598"/>
        <v>67.882049613078578</v>
      </c>
      <c r="Q210" s="67">
        <f t="shared" si="1598"/>
        <v>68.829249588499366</v>
      </c>
      <c r="R210" s="67">
        <f t="shared" si="1598"/>
        <v>96.97543867561663</v>
      </c>
      <c r="S210" s="67">
        <f t="shared" si="1598"/>
        <v>79.134483662620426</v>
      </c>
      <c r="T210" s="67">
        <f t="shared" si="1598"/>
        <v>81.366068211264292</v>
      </c>
      <c r="U210" s="67">
        <f t="shared" si="1598"/>
        <v>99.375185895075518</v>
      </c>
      <c r="V210" s="67">
        <f t="shared" si="1598"/>
        <v>106.38269859554697</v>
      </c>
      <c r="W210" s="67">
        <f t="shared" ref="W210" si="1599">W211-W209</f>
        <v>92.807787163980834</v>
      </c>
      <c r="X210" s="67">
        <f t="shared" ref="X210:Y210" si="1600">X211-X209</f>
        <v>81.407708371698035</v>
      </c>
      <c r="Y210" s="67">
        <f t="shared" si="1600"/>
        <v>70.598825849738262</v>
      </c>
      <c r="Z210" s="67">
        <f t="shared" ref="Z210:AA210" si="1601">Z211-Z209</f>
        <v>78.323565198603589</v>
      </c>
      <c r="AA210" s="67">
        <f t="shared" si="1601"/>
        <v>106.17109976101221</v>
      </c>
      <c r="AB210" s="18">
        <f t="shared" ref="AA210:AD210" si="1602">AB211-AB209</f>
        <v>102.58391862858213</v>
      </c>
      <c r="AC210" s="18">
        <f t="shared" si="1602"/>
        <v>98.755365915565747</v>
      </c>
      <c r="AD210" s="18">
        <f t="shared" si="1602"/>
        <v>97.421961460119292</v>
      </c>
      <c r="AE210" s="18">
        <f t="shared" ref="AE210" si="1603">AE211-AE209</f>
        <v>99.747417823349522</v>
      </c>
      <c r="AI210" s="67">
        <f t="shared" ref="AI210:AK210" si="1604">AI211-AI209</f>
        <v>0</v>
      </c>
      <c r="AJ210" s="67">
        <f t="shared" ref="AJ210:AM210" si="1605">AJ211-AJ209</f>
        <v>147.08098963840135</v>
      </c>
      <c r="AK210" s="67">
        <f t="shared" si="1604"/>
        <v>138.89622578712641</v>
      </c>
      <c r="AL210" s="67">
        <f t="shared" si="1605"/>
        <v>65.424271730576933</v>
      </c>
      <c r="AM210" s="67">
        <f t="shared" si="1605"/>
        <v>76.716766940224701</v>
      </c>
      <c r="AN210" s="67">
        <f t="shared" ref="AN210:AY210" si="1606">AN211-AN209</f>
        <v>65.260550432697258</v>
      </c>
      <c r="AO210" s="67">
        <f t="shared" si="1606"/>
        <v>57.313603582224417</v>
      </c>
      <c r="AP210" s="67">
        <f t="shared" si="1606"/>
        <v>54.545255614336583</v>
      </c>
      <c r="AQ210" s="67">
        <f t="shared" si="1606"/>
        <v>54.394950963716809</v>
      </c>
      <c r="AR210" s="67">
        <f t="shared" si="1606"/>
        <v>67.247956159018088</v>
      </c>
      <c r="AS210" s="67">
        <f t="shared" si="1606"/>
        <v>57.179262255702668</v>
      </c>
      <c r="AT210" s="67">
        <f t="shared" si="1606"/>
        <v>70.427192797632514</v>
      </c>
      <c r="AU210" s="67">
        <f t="shared" si="1606"/>
        <v>77.662276144721076</v>
      </c>
      <c r="AV210" s="67">
        <f t="shared" si="1606"/>
        <v>71.153585659628163</v>
      </c>
      <c r="AW210" s="67">
        <f t="shared" si="1606"/>
        <v>61.135165085412268</v>
      </c>
      <c r="AX210" s="67">
        <f t="shared" si="1606"/>
        <v>70.937265783408208</v>
      </c>
      <c r="AY210" s="67">
        <f t="shared" si="1606"/>
        <v>84.208496548186361</v>
      </c>
      <c r="AZ210" s="67">
        <f t="shared" ref="AZ210:BC210" si="1607">AZ211-AZ209</f>
        <v>114.99259555386683</v>
      </c>
      <c r="BA210" s="67">
        <f t="shared" si="1607"/>
        <v>111.56840371955278</v>
      </c>
      <c r="BB210" s="67">
        <f t="shared" si="1607"/>
        <v>93.578714055119335</v>
      </c>
      <c r="BC210" s="67">
        <f t="shared" si="1607"/>
        <v>121.72948097424045</v>
      </c>
      <c r="BD210" s="67">
        <f t="shared" ref="BD210:CE210" si="1608">BD211-BD209</f>
        <v>88.583478381893855</v>
      </c>
      <c r="BE210" s="67">
        <f t="shared" si="1608"/>
        <v>84.324606803185077</v>
      </c>
      <c r="BF210" s="67">
        <f t="shared" si="1608"/>
        <v>79.301566558585066</v>
      </c>
      <c r="BG210" s="67">
        <f t="shared" si="1608"/>
        <v>105.82876099903832</v>
      </c>
      <c r="BH210" s="67">
        <f t="shared" si="1608"/>
        <v>94.471299958266812</v>
      </c>
      <c r="BI210" s="67">
        <f t="shared" si="1608"/>
        <v>88.410103289383201</v>
      </c>
      <c r="BJ210" s="67">
        <f t="shared" si="1608"/>
        <v>89.059878390226231</v>
      </c>
      <c r="BK210" s="67">
        <f t="shared" si="1608"/>
        <v>125.05817283778921</v>
      </c>
      <c r="BL210" s="67">
        <f t="shared" si="1608"/>
        <v>124.32110918289922</v>
      </c>
      <c r="BM210" s="67">
        <f t="shared" si="1608"/>
        <v>113.71815468788188</v>
      </c>
      <c r="BN210" s="67">
        <f t="shared" si="1608"/>
        <v>133.90955237197915</v>
      </c>
      <c r="BO210" s="67">
        <f t="shared" si="1608"/>
        <v>261.78620435239799</v>
      </c>
      <c r="BP210" s="67">
        <f t="shared" si="1608"/>
        <v>155.33527554642257</v>
      </c>
      <c r="BQ210" s="67">
        <f t="shared" si="1608"/>
        <v>110.64577699658599</v>
      </c>
      <c r="BR210" s="67">
        <f t="shared" si="1608"/>
        <v>81.91417713835034</v>
      </c>
      <c r="BS210" s="67">
        <f t="shared" si="1608"/>
        <v>109.30942077637494</v>
      </c>
      <c r="BT210" s="67">
        <f t="shared" si="1608"/>
        <v>110.50927991121368</v>
      </c>
      <c r="BU210" s="67">
        <f t="shared" si="1608"/>
        <v>94.219544779949771</v>
      </c>
      <c r="BV210" s="67">
        <f t="shared" si="1608"/>
        <v>92.458518753284395</v>
      </c>
      <c r="BW210" s="67">
        <f t="shared" si="1608"/>
        <v>100.08428372644856</v>
      </c>
      <c r="BX210" s="67">
        <f t="shared" si="1608"/>
        <v>100.2555162660811</v>
      </c>
      <c r="BY210" s="67">
        <f t="shared" si="1608"/>
        <v>90.197832285495778</v>
      </c>
      <c r="BZ210" s="67">
        <f t="shared" si="1608"/>
        <v>71.671035335287115</v>
      </c>
      <c r="CA210" s="67">
        <f t="shared" si="1608"/>
        <v>74.057518622273619</v>
      </c>
      <c r="CB210" s="67">
        <f t="shared" si="1608"/>
        <v>77.822403903775353</v>
      </c>
      <c r="CC210" s="67">
        <f t="shared" si="1608"/>
        <v>74.036779515207002</v>
      </c>
      <c r="CD210" s="67">
        <f t="shared" si="1608"/>
        <v>63.472482420841274</v>
      </c>
      <c r="CE210" s="114">
        <f t="shared" si="1608"/>
        <v>70.361899085473723</v>
      </c>
      <c r="CF210" s="67">
        <f t="shared" ref="CF210:CG210" si="1609">CF211-CF209</f>
        <v>101.9256239839342</v>
      </c>
      <c r="CG210" s="67">
        <f t="shared" si="1609"/>
        <v>90.196117839953445</v>
      </c>
      <c r="CH210" s="67">
        <f t="shared" ref="CH210" si="1610">CH211-CH209</f>
        <v>86.317736869390203</v>
      </c>
      <c r="CI210" s="67">
        <f>CH210</f>
        <v>86.317736869390203</v>
      </c>
      <c r="CJ210" s="67">
        <f t="shared" ref="CJ210:CL210" si="1611">CJ211-CJ209</f>
        <v>116.47292982625882</v>
      </c>
      <c r="CK210" s="67">
        <f t="shared" ref="CK210:DB210" si="1612">CJ210</f>
        <v>116.47292982625882</v>
      </c>
      <c r="CL210" s="67">
        <f t="shared" si="1611"/>
        <v>83.314461293351172</v>
      </c>
      <c r="CM210" s="30">
        <f t="shared" si="1612"/>
        <v>83.314461293351172</v>
      </c>
      <c r="CN210" s="30">
        <f t="shared" si="1612"/>
        <v>83.314461293351172</v>
      </c>
      <c r="CO210" s="30">
        <f t="shared" si="1612"/>
        <v>83.314461293351172</v>
      </c>
      <c r="CP210" s="30">
        <f t="shared" si="1612"/>
        <v>83.314461293351172</v>
      </c>
      <c r="CQ210" s="30">
        <f t="shared" si="1612"/>
        <v>83.314461293351172</v>
      </c>
      <c r="CR210" s="30">
        <f t="shared" si="1612"/>
        <v>83.314461293351172</v>
      </c>
      <c r="CS210" s="30">
        <f t="shared" si="1612"/>
        <v>83.314461293351172</v>
      </c>
      <c r="CT210" s="30">
        <f t="shared" si="1612"/>
        <v>83.314461293351172</v>
      </c>
      <c r="CU210" s="30">
        <f t="shared" si="1612"/>
        <v>83.314461293351172</v>
      </c>
      <c r="CV210" s="30">
        <f t="shared" si="1612"/>
        <v>83.314461293351172</v>
      </c>
      <c r="CW210" s="30">
        <f t="shared" si="1612"/>
        <v>83.314461293351172</v>
      </c>
      <c r="CX210" s="30">
        <f t="shared" si="1612"/>
        <v>83.314461293351172</v>
      </c>
      <c r="CY210" s="30">
        <f t="shared" si="1612"/>
        <v>83.314461293351172</v>
      </c>
      <c r="CZ210" s="30">
        <f t="shared" si="1612"/>
        <v>83.314461293351172</v>
      </c>
      <c r="DA210" s="30">
        <f t="shared" si="1612"/>
        <v>83.314461293351172</v>
      </c>
      <c r="DB210" s="30">
        <f t="shared" si="1612"/>
        <v>83.314461293351172</v>
      </c>
      <c r="DE210" s="139"/>
      <c r="DF210" s="62">
        <v>116.47292982625882</v>
      </c>
    </row>
    <row r="211" spans="1:110" s="7" customFormat="1" outlineLevel="1" x14ac:dyDescent="0.2">
      <c r="A211" s="69" t="s">
        <v>469</v>
      </c>
      <c r="B211" s="70">
        <f t="shared" ref="B211:AE211" si="1613">B182/B34*365</f>
        <v>118.19626854308282</v>
      </c>
      <c r="C211" s="70">
        <f t="shared" si="1613"/>
        <v>111.2956325807946</v>
      </c>
      <c r="D211" s="70">
        <f t="shared" si="1613"/>
        <v>116.04078558574959</v>
      </c>
      <c r="E211" s="70">
        <f t="shared" si="1613"/>
        <v>116.21817285278823</v>
      </c>
      <c r="F211" s="70">
        <f t="shared" si="1613"/>
        <v>115.19597080001392</v>
      </c>
      <c r="G211" s="70">
        <f t="shared" si="1613"/>
        <v>104.67975401751704</v>
      </c>
      <c r="H211" s="70">
        <f t="shared" si="1613"/>
        <v>92.240308851405686</v>
      </c>
      <c r="I211" s="70">
        <f t="shared" si="1613"/>
        <v>123.24190850005662</v>
      </c>
      <c r="J211" s="70">
        <f t="shared" si="1613"/>
        <v>158.23109670765146</v>
      </c>
      <c r="K211" s="70">
        <f t="shared" si="1613"/>
        <v>159.3440834753099</v>
      </c>
      <c r="L211" s="70">
        <f t="shared" si="1613"/>
        <v>134.80792947060394</v>
      </c>
      <c r="M211" s="70">
        <f t="shared" si="1613"/>
        <v>133.8969989497156</v>
      </c>
      <c r="N211" s="70">
        <f t="shared" si="1613"/>
        <v>144.35522954827675</v>
      </c>
      <c r="O211" s="70">
        <f t="shared" si="1613"/>
        <v>141.54064552298746</v>
      </c>
      <c r="P211" s="70">
        <f t="shared" si="1613"/>
        <v>146.44611614429118</v>
      </c>
      <c r="Q211" s="70">
        <f t="shared" si="1613"/>
        <v>149.75558252613376</v>
      </c>
      <c r="R211" s="70">
        <f t="shared" si="1613"/>
        <v>180.12678032433135</v>
      </c>
      <c r="S211" s="70">
        <f t="shared" si="1613"/>
        <v>175.19720675852662</v>
      </c>
      <c r="T211" s="70">
        <f t="shared" si="1613"/>
        <v>168.02975375109625</v>
      </c>
      <c r="U211" s="70">
        <f t="shared" si="1613"/>
        <v>192.20674485652145</v>
      </c>
      <c r="V211" s="70">
        <f t="shared" si="1613"/>
        <v>217.49253877433375</v>
      </c>
      <c r="W211" s="70">
        <f t="shared" si="1613"/>
        <v>184.23726992667576</v>
      </c>
      <c r="X211" s="70">
        <f t="shared" si="1613"/>
        <v>165.01942540931003</v>
      </c>
      <c r="Y211" s="70">
        <f t="shared" si="1613"/>
        <v>149.63270939320211</v>
      </c>
      <c r="Z211" s="70">
        <f t="shared" si="1613"/>
        <v>159.15077496901262</v>
      </c>
      <c r="AA211" s="70">
        <f t="shared" ref="AA211" si="1614">AA182/AA34*365</f>
        <v>207.08443837869731</v>
      </c>
      <c r="AB211" s="71">
        <f t="shared" si="1613"/>
        <v>200.08771900926368</v>
      </c>
      <c r="AC211" s="71">
        <f t="shared" si="1613"/>
        <v>192.62020958190655</v>
      </c>
      <c r="AD211" s="71">
        <f t="shared" si="1613"/>
        <v>190.01943297311811</v>
      </c>
      <c r="AE211" s="71">
        <f t="shared" si="1613"/>
        <v>194.55518541458</v>
      </c>
      <c r="AI211" s="70">
        <f t="shared" ref="AI211:CD211" si="1615">AI182/AI34*90</f>
        <v>0</v>
      </c>
      <c r="AJ211" s="70">
        <f t="shared" si="1615"/>
        <v>147.08098963840135</v>
      </c>
      <c r="AK211" s="70">
        <f>AK182/AK34*90</f>
        <v>138.89622578712641</v>
      </c>
      <c r="AL211" s="70">
        <f t="shared" si="1615"/>
        <v>135.99951216778214</v>
      </c>
      <c r="AM211" s="70">
        <f t="shared" si="1615"/>
        <v>147.29200737742991</v>
      </c>
      <c r="AN211" s="70">
        <f t="shared" si="1615"/>
        <v>139.97672579146834</v>
      </c>
      <c r="AO211" s="70">
        <f t="shared" si="1615"/>
        <v>132.0297789409955</v>
      </c>
      <c r="AP211" s="70">
        <f t="shared" si="1615"/>
        <v>132.44631444271633</v>
      </c>
      <c r="AQ211" s="70">
        <f t="shared" si="1615"/>
        <v>132.29600979209656</v>
      </c>
      <c r="AR211" s="70">
        <f t="shared" si="1615"/>
        <v>145.96204235947121</v>
      </c>
      <c r="AS211" s="70">
        <f t="shared" si="1615"/>
        <v>135.89334845615579</v>
      </c>
      <c r="AT211" s="70">
        <f t="shared" si="1615"/>
        <v>145.29711736625762</v>
      </c>
      <c r="AU211" s="70">
        <f t="shared" si="1615"/>
        <v>152.53220071334619</v>
      </c>
      <c r="AV211" s="70">
        <f t="shared" si="1615"/>
        <v>148.53917150952822</v>
      </c>
      <c r="AW211" s="70">
        <f t="shared" si="1615"/>
        <v>138.52075093531232</v>
      </c>
      <c r="AX211" s="70">
        <f t="shared" si="1615"/>
        <v>135.01999369589868</v>
      </c>
      <c r="AY211" s="70">
        <f t="shared" si="1615"/>
        <v>148.29122446067683</v>
      </c>
      <c r="AZ211" s="70">
        <f t="shared" si="1615"/>
        <v>191.89873762393091</v>
      </c>
      <c r="BA211" s="70">
        <f t="shared" si="1615"/>
        <v>188.47454578961685</v>
      </c>
      <c r="BB211" s="70">
        <f t="shared" si="1615"/>
        <v>159.52250134958192</v>
      </c>
      <c r="BC211" s="70">
        <f t="shared" si="1615"/>
        <v>187.67326826870303</v>
      </c>
      <c r="BD211" s="70">
        <f t="shared" si="1615"/>
        <v>169.96537735249296</v>
      </c>
      <c r="BE211" s="70">
        <f t="shared" si="1615"/>
        <v>165.70650577378419</v>
      </c>
      <c r="BF211" s="70">
        <f t="shared" si="1615"/>
        <v>151.3968757787396</v>
      </c>
      <c r="BG211" s="70">
        <f t="shared" si="1615"/>
        <v>177.92407021919286</v>
      </c>
      <c r="BH211" s="70">
        <f t="shared" si="1615"/>
        <v>178.10632738491839</v>
      </c>
      <c r="BI211" s="70">
        <f t="shared" si="1615"/>
        <v>172.04513071603478</v>
      </c>
      <c r="BJ211" s="70">
        <f t="shared" si="1615"/>
        <v>160.40969851194708</v>
      </c>
      <c r="BK211" s="70">
        <f t="shared" si="1615"/>
        <v>196.40799295951007</v>
      </c>
      <c r="BL211" s="70">
        <f t="shared" si="1615"/>
        <v>206.97142451050294</v>
      </c>
      <c r="BM211" s="70">
        <f t="shared" si="1615"/>
        <v>196.3684700154856</v>
      </c>
      <c r="BN211" s="70">
        <f t="shared" si="1615"/>
        <v>225.54258111633692</v>
      </c>
      <c r="BO211" s="70">
        <f t="shared" si="1615"/>
        <v>353.41923309675576</v>
      </c>
      <c r="BP211" s="70">
        <f t="shared" si="1615"/>
        <v>244.68846254436764</v>
      </c>
      <c r="BQ211" s="70">
        <f t="shared" si="1615"/>
        <v>199.99896399453107</v>
      </c>
      <c r="BR211" s="70">
        <f t="shared" si="1615"/>
        <v>151.14954884409988</v>
      </c>
      <c r="BS211" s="70">
        <f t="shared" si="1615"/>
        <v>178.54479248212448</v>
      </c>
      <c r="BT211" s="70">
        <f t="shared" si="1615"/>
        <v>182.15700627675801</v>
      </c>
      <c r="BU211" s="70">
        <f t="shared" si="1615"/>
        <v>165.8672711454941</v>
      </c>
      <c r="BV211" s="70">
        <f t="shared" si="1615"/>
        <v>161.26778546300784</v>
      </c>
      <c r="BW211" s="70">
        <f t="shared" si="1615"/>
        <v>168.89355043617201</v>
      </c>
      <c r="BX211" s="70">
        <f t="shared" si="1615"/>
        <v>165.43030097334088</v>
      </c>
      <c r="BY211" s="70">
        <f t="shared" si="1615"/>
        <v>155.37261699275555</v>
      </c>
      <c r="BZ211" s="70">
        <f t="shared" si="1615"/>
        <v>132.88953280088663</v>
      </c>
      <c r="CA211" s="70">
        <f t="shared" si="1615"/>
        <v>135.27601608787313</v>
      </c>
      <c r="CB211" s="70">
        <f t="shared" si="1615"/>
        <v>141.03967982193305</v>
      </c>
      <c r="CC211" s="70">
        <f t="shared" si="1615"/>
        <v>137.2540554333647</v>
      </c>
      <c r="CD211" s="70">
        <f t="shared" si="1615"/>
        <v>134.5285761091462</v>
      </c>
      <c r="CE211" s="115">
        <f>CE182/CE36*90</f>
        <v>141.41799277377865</v>
      </c>
      <c r="CF211" s="70">
        <f>CF182/CF34*90</f>
        <v>196.74858946160467</v>
      </c>
      <c r="CG211" s="70">
        <f>CG182/CG36*90</f>
        <v>185.01908331762391</v>
      </c>
      <c r="CH211" s="70">
        <f>CH182/CH34*90</f>
        <v>175.39465525478516</v>
      </c>
      <c r="CI211" s="70">
        <f>CI209+CI210</f>
        <v>175.39465525478516</v>
      </c>
      <c r="CJ211" s="70">
        <f>CJ182/CJ34*90</f>
        <v>205.87084824945748</v>
      </c>
      <c r="CK211" s="70">
        <f t="shared" ref="CK211:DB211" si="1616">CK209+CK210</f>
        <v>205.87084824945748</v>
      </c>
      <c r="CL211" s="70">
        <f>CL182/CL34*90</f>
        <v>162.50305840848958</v>
      </c>
      <c r="CM211" s="50">
        <f t="shared" si="1616"/>
        <v>162.50305840848958</v>
      </c>
      <c r="CN211" s="50">
        <f t="shared" si="1616"/>
        <v>162.50305840848958</v>
      </c>
      <c r="CO211" s="50">
        <f t="shared" si="1616"/>
        <v>162.50305840848958</v>
      </c>
      <c r="CP211" s="50">
        <f t="shared" si="1616"/>
        <v>162.50305840848958</v>
      </c>
      <c r="CQ211" s="50">
        <f t="shared" si="1616"/>
        <v>162.50305840848958</v>
      </c>
      <c r="CR211" s="50">
        <f t="shared" si="1616"/>
        <v>162.50305840848958</v>
      </c>
      <c r="CS211" s="50">
        <f t="shared" si="1616"/>
        <v>162.50305840848958</v>
      </c>
      <c r="CT211" s="50">
        <f t="shared" si="1616"/>
        <v>162.50305840848958</v>
      </c>
      <c r="CU211" s="50">
        <f t="shared" si="1616"/>
        <v>162.50305840848958</v>
      </c>
      <c r="CV211" s="50">
        <f t="shared" si="1616"/>
        <v>162.50305840848958</v>
      </c>
      <c r="CW211" s="50">
        <f t="shared" si="1616"/>
        <v>162.50305840848958</v>
      </c>
      <c r="CX211" s="50">
        <f t="shared" si="1616"/>
        <v>162.50305840848958</v>
      </c>
      <c r="CY211" s="50">
        <f t="shared" si="1616"/>
        <v>162.50305840848958</v>
      </c>
      <c r="CZ211" s="50">
        <f t="shared" si="1616"/>
        <v>162.50305840848958</v>
      </c>
      <c r="DA211" s="50">
        <f t="shared" si="1616"/>
        <v>162.50305840848958</v>
      </c>
      <c r="DB211" s="50">
        <f t="shared" si="1616"/>
        <v>162.50305840848958</v>
      </c>
      <c r="DE211" s="138"/>
      <c r="DF211" s="7">
        <v>205.87084824945748</v>
      </c>
    </row>
    <row r="212" spans="1:110" s="7" customFormat="1" x14ac:dyDescent="0.2">
      <c r="A212" s="69" t="s">
        <v>470</v>
      </c>
      <c r="B212" s="70">
        <f>B208-B211</f>
        <v>1.5607076670533502</v>
      </c>
      <c r="C212" s="70">
        <f t="shared" ref="C212:V212" si="1617">C208-C211</f>
        <v>-2.9836309123882359</v>
      </c>
      <c r="D212" s="70">
        <f t="shared" si="1617"/>
        <v>-19.306853350791584</v>
      </c>
      <c r="E212" s="70">
        <f t="shared" si="1617"/>
        <v>-34.495696611081215</v>
      </c>
      <c r="F212" s="70">
        <f t="shared" si="1617"/>
        <v>-17.428943162897326</v>
      </c>
      <c r="G212" s="70">
        <f t="shared" si="1617"/>
        <v>24.785276996214378</v>
      </c>
      <c r="H212" s="70">
        <f t="shared" si="1617"/>
        <v>57.265163540713914</v>
      </c>
      <c r="I212" s="70">
        <f t="shared" si="1617"/>
        <v>16.192327914252544</v>
      </c>
      <c r="J212" s="70">
        <f t="shared" si="1617"/>
        <v>-14.379983159073305</v>
      </c>
      <c r="K212" s="70">
        <f t="shared" si="1617"/>
        <v>-30.625040939684254</v>
      </c>
      <c r="L212" s="70">
        <f t="shared" si="1617"/>
        <v>-20.405619256185048</v>
      </c>
      <c r="M212" s="70">
        <f t="shared" si="1617"/>
        <v>-20.704762453275919</v>
      </c>
      <c r="N212" s="70">
        <f t="shared" si="1617"/>
        <v>-27.327277804517507</v>
      </c>
      <c r="O212" s="70">
        <f t="shared" si="1617"/>
        <v>-26.00845095790865</v>
      </c>
      <c r="P212" s="70">
        <f t="shared" si="1617"/>
        <v>-48.797193296486526</v>
      </c>
      <c r="Q212" s="70">
        <f t="shared" si="1617"/>
        <v>-50.104458108368902</v>
      </c>
      <c r="R212" s="70">
        <f t="shared" si="1617"/>
        <v>-69.442439003349165</v>
      </c>
      <c r="S212" s="70">
        <f t="shared" si="1617"/>
        <v>-37.460649330178626</v>
      </c>
      <c r="T212" s="70">
        <f t="shared" si="1617"/>
        <v>-34.444449430744811</v>
      </c>
      <c r="U212" s="70">
        <f t="shared" si="1617"/>
        <v>-46.945933275537385</v>
      </c>
      <c r="V212" s="70">
        <f t="shared" si="1617"/>
        <v>-60.382643350190534</v>
      </c>
      <c r="W212" s="70">
        <f t="shared" ref="W212" si="1618">W208-W211</f>
        <v>-43.202133446855527</v>
      </c>
      <c r="X212" s="70">
        <f t="shared" ref="X212:Y212" si="1619">X208-X211</f>
        <v>-37.206873101209652</v>
      </c>
      <c r="Y212" s="70">
        <f t="shared" si="1619"/>
        <v>-38.787809666003099</v>
      </c>
      <c r="Z212" s="70">
        <f t="shared" ref="Z212:AA212" si="1620">Z208-Z211</f>
        <v>-64.954468438349323</v>
      </c>
      <c r="AA212" s="70">
        <f t="shared" si="1620"/>
        <v>-94.360171284514678</v>
      </c>
      <c r="AB212" s="71">
        <f t="shared" ref="AA212:AD212" si="1621">AB208-AB211</f>
        <v>-82.594483545148805</v>
      </c>
      <c r="AC212" s="71">
        <f t="shared" si="1621"/>
        <v>-79.511960102055639</v>
      </c>
      <c r="AD212" s="71">
        <f t="shared" si="1621"/>
        <v>-78.438381964012919</v>
      </c>
      <c r="AE212" s="71">
        <f t="shared" ref="AE212" si="1622">AE208-AE211</f>
        <v>-80.310701425927732</v>
      </c>
      <c r="AI212" s="70">
        <f t="shared" ref="AI212:AK212" si="1623">AI208-AI211</f>
        <v>0</v>
      </c>
      <c r="AJ212" s="70">
        <f t="shared" ref="AJ212:AM212" si="1624">AJ208-AJ211</f>
        <v>-29.007562255183331</v>
      </c>
      <c r="AK212" s="70">
        <f t="shared" si="1623"/>
        <v>-25.645627694273671</v>
      </c>
      <c r="AL212" s="70">
        <f t="shared" si="1624"/>
        <v>-38.408568736240426</v>
      </c>
      <c r="AM212" s="70">
        <f t="shared" si="1624"/>
        <v>-41.517983369405144</v>
      </c>
      <c r="AN212" s="70">
        <f t="shared" ref="AN212:AY212" si="1625">AN208-AN211</f>
        <v>-26.685591191527422</v>
      </c>
      <c r="AO212" s="70">
        <f t="shared" si="1625"/>
        <v>-25.186162525697483</v>
      </c>
      <c r="AP212" s="70">
        <f t="shared" si="1625"/>
        <v>-30.647447888799249</v>
      </c>
      <c r="AQ212" s="70">
        <f t="shared" si="1625"/>
        <v>-30.414633477429604</v>
      </c>
      <c r="AR212" s="70">
        <f t="shared" si="1625"/>
        <v>-41.269387376583552</v>
      </c>
      <c r="AS212" s="70">
        <f t="shared" si="1625"/>
        <v>-38.273855715333539</v>
      </c>
      <c r="AT212" s="70">
        <f t="shared" si="1625"/>
        <v>-52.239720892030277</v>
      </c>
      <c r="AU212" s="70">
        <f t="shared" si="1625"/>
        <v>-55.768903892363497</v>
      </c>
      <c r="AV212" s="70">
        <f t="shared" si="1625"/>
        <v>-28.348111064518648</v>
      </c>
      <c r="AW212" s="70">
        <f t="shared" si="1625"/>
        <v>-25.677102497091568</v>
      </c>
      <c r="AX212" s="70">
        <f t="shared" si="1625"/>
        <v>-50.653608430232993</v>
      </c>
      <c r="AY212" s="70">
        <f t="shared" si="1625"/>
        <v>-60.376512126493552</v>
      </c>
      <c r="AZ212" s="70">
        <f t="shared" ref="AZ212:BC212" si="1626">AZ208-AZ211</f>
        <v>-74.949075480793965</v>
      </c>
      <c r="BA212" s="70">
        <f t="shared" si="1626"/>
        <v>-74.617506169767239</v>
      </c>
      <c r="BB212" s="70">
        <f t="shared" si="1626"/>
        <v>-64.388920361143164</v>
      </c>
      <c r="BC212" s="70">
        <f t="shared" si="1626"/>
        <v>-84.095201568534478</v>
      </c>
      <c r="BD212" s="70">
        <f t="shared" ref="BD212:CE212" si="1627">BD208-BD211</f>
        <v>-48.961827457220025</v>
      </c>
      <c r="BE212" s="70">
        <f t="shared" si="1627"/>
        <v>-46.729674888324837</v>
      </c>
      <c r="BF212" s="70">
        <f t="shared" si="1627"/>
        <v>-40.991951759260672</v>
      </c>
      <c r="BG212" s="70">
        <f t="shared" si="1627"/>
        <v>-54.683032456348627</v>
      </c>
      <c r="BH212" s="70">
        <f t="shared" si="1627"/>
        <v>-23.800116641761946</v>
      </c>
      <c r="BI212" s="70">
        <f t="shared" si="1627"/>
        <v>-21.334987453932399</v>
      </c>
      <c r="BJ212" s="70">
        <f t="shared" si="1627"/>
        <v>-45.329472139897163</v>
      </c>
      <c r="BK212" s="70">
        <f t="shared" si="1627"/>
        <v>-64.178540341558119</v>
      </c>
      <c r="BL212" s="70">
        <f t="shared" si="1627"/>
        <v>-54.098085109797267</v>
      </c>
      <c r="BM212" s="70">
        <f t="shared" si="1627"/>
        <v>-48.880839403795136</v>
      </c>
      <c r="BN212" s="70">
        <f t="shared" si="1627"/>
        <v>-66.874407933309584</v>
      </c>
      <c r="BO212" s="70">
        <f t="shared" si="1627"/>
        <v>-129.63700257592382</v>
      </c>
      <c r="BP212" s="70">
        <f t="shared" si="1627"/>
        <v>-72.872426676629885</v>
      </c>
      <c r="BQ212" s="70">
        <f t="shared" si="1627"/>
        <v>-50.365913308630013</v>
      </c>
      <c r="BR212" s="70">
        <f t="shared" si="1627"/>
        <v>-35.372635479346798</v>
      </c>
      <c r="BS212" s="70">
        <f t="shared" si="1627"/>
        <v>-46.68426270168635</v>
      </c>
      <c r="BT212" s="70">
        <f t="shared" si="1627"/>
        <v>-28.553906705928853</v>
      </c>
      <c r="BU212" s="70">
        <f t="shared" si="1627"/>
        <v>-21.644158684354977</v>
      </c>
      <c r="BV212" s="70">
        <f t="shared" si="1627"/>
        <v>-30.144521109763446</v>
      </c>
      <c r="BW212" s="70">
        <f t="shared" si="1627"/>
        <v>-34.007822951581261</v>
      </c>
      <c r="BX212" s="70">
        <f t="shared" si="1627"/>
        <v>-20.293412863011923</v>
      </c>
      <c r="BY212" s="70">
        <f t="shared" si="1627"/>
        <v>-16.283298803636455</v>
      </c>
      <c r="BZ212" s="70">
        <f t="shared" si="1627"/>
        <v>-23.334809432623771</v>
      </c>
      <c r="CA212" s="70">
        <f t="shared" si="1627"/>
        <v>-24.442086784203283</v>
      </c>
      <c r="CB212" s="70">
        <f t="shared" si="1627"/>
        <v>-26.238327198013906</v>
      </c>
      <c r="CC212" s="70">
        <f t="shared" si="1627"/>
        <v>-24.447463001656956</v>
      </c>
      <c r="CD212" s="70">
        <f t="shared" si="1627"/>
        <v>-28.77916208110355</v>
      </c>
      <c r="CE212" s="115">
        <f t="shared" si="1627"/>
        <v>-31.478778047929254</v>
      </c>
      <c r="CF212" s="70">
        <f t="shared" ref="CF212:CG212" si="1628">CF208-CF211</f>
        <v>-30.263220809027445</v>
      </c>
      <c r="CG212" s="70">
        <f t="shared" si="1628"/>
        <v>-26.774614776527358</v>
      </c>
      <c r="CH212" s="70">
        <f t="shared" ref="CH212:CI212" si="1629">CH208-CH211</f>
        <v>-71.584110107037219</v>
      </c>
      <c r="CI212" s="70">
        <f t="shared" si="1629"/>
        <v>-71.584110107037219</v>
      </c>
      <c r="CJ212" s="70">
        <f t="shared" ref="CJ212:DB212" si="1630">CJ208-CJ211</f>
        <v>-81.616884822181362</v>
      </c>
      <c r="CK212" s="70">
        <f t="shared" si="1630"/>
        <v>-81.616884822181362</v>
      </c>
      <c r="CL212" s="70">
        <f t="shared" ref="CL212" si="1631">CL208-CL211</f>
        <v>-67.07986002446728</v>
      </c>
      <c r="CM212" s="50">
        <f t="shared" si="1630"/>
        <v>-67.07986002446728</v>
      </c>
      <c r="CN212" s="50">
        <f t="shared" si="1630"/>
        <v>-67.07986002446728</v>
      </c>
      <c r="CO212" s="50">
        <f t="shared" si="1630"/>
        <v>-67.07986002446728</v>
      </c>
      <c r="CP212" s="50">
        <f t="shared" si="1630"/>
        <v>-67.07986002446728</v>
      </c>
      <c r="CQ212" s="50">
        <f t="shared" si="1630"/>
        <v>-67.07986002446728</v>
      </c>
      <c r="CR212" s="50">
        <f t="shared" si="1630"/>
        <v>-67.07986002446728</v>
      </c>
      <c r="CS212" s="50">
        <f t="shared" si="1630"/>
        <v>-67.07986002446728</v>
      </c>
      <c r="CT212" s="50">
        <f t="shared" si="1630"/>
        <v>-67.07986002446728</v>
      </c>
      <c r="CU212" s="50">
        <f t="shared" si="1630"/>
        <v>-67.07986002446728</v>
      </c>
      <c r="CV212" s="50">
        <f t="shared" si="1630"/>
        <v>-67.07986002446728</v>
      </c>
      <c r="CW212" s="50">
        <f t="shared" si="1630"/>
        <v>-67.07986002446728</v>
      </c>
      <c r="CX212" s="50">
        <f t="shared" si="1630"/>
        <v>-67.07986002446728</v>
      </c>
      <c r="CY212" s="50">
        <f t="shared" si="1630"/>
        <v>-67.07986002446728</v>
      </c>
      <c r="CZ212" s="50">
        <f t="shared" si="1630"/>
        <v>-67.07986002446728</v>
      </c>
      <c r="DA212" s="50">
        <f t="shared" si="1630"/>
        <v>-67.07986002446728</v>
      </c>
      <c r="DB212" s="50">
        <f t="shared" si="1630"/>
        <v>-67.07986002446728</v>
      </c>
      <c r="DE212" s="138"/>
      <c r="DF212" s="7">
        <v>-81.616884822181362</v>
      </c>
    </row>
    <row r="213" spans="1:110" s="7" customFormat="1" x14ac:dyDescent="0.2">
      <c r="A213" s="69" t="s">
        <v>86</v>
      </c>
      <c r="AB213" s="77"/>
      <c r="AC213" s="77"/>
      <c r="AD213" s="77"/>
      <c r="AE213" s="77"/>
      <c r="CE213" s="115"/>
      <c r="CG213" s="115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E213" s="138"/>
    </row>
    <row r="214" spans="1:110" s="86" customFormat="1" x14ac:dyDescent="0.2">
      <c r="A214" s="86" t="s">
        <v>440</v>
      </c>
      <c r="C214" s="86">
        <f t="shared" ref="C214:Y214" si="1632">C36/B36-1</f>
        <v>0.16597721341022198</v>
      </c>
      <c r="D214" s="86">
        <f t="shared" si="1632"/>
        <v>0.21446645651695828</v>
      </c>
      <c r="E214" s="86">
        <f t="shared" si="1632"/>
        <v>0.44918739800845908</v>
      </c>
      <c r="F214" s="86">
        <f t="shared" si="1632"/>
        <v>0.40274562073779574</v>
      </c>
      <c r="G214" s="86">
        <f t="shared" si="1632"/>
        <v>0.21689677486735159</v>
      </c>
      <c r="H214" s="86">
        <f t="shared" si="1632"/>
        <v>0.36146187648431072</v>
      </c>
      <c r="I214" s="86">
        <f t="shared" si="1632"/>
        <v>0.10193905046784413</v>
      </c>
      <c r="J214" s="86">
        <f t="shared" si="1632"/>
        <v>0.98768398379475975</v>
      </c>
      <c r="K214" s="86">
        <f t="shared" si="1632"/>
        <v>0.30527666460452352</v>
      </c>
      <c r="L214" s="86">
        <f t="shared" si="1632"/>
        <v>0.32002712948926848</v>
      </c>
      <c r="M214" s="86">
        <f t="shared" si="1632"/>
        <v>0.35640146823101526</v>
      </c>
      <c r="N214" s="86">
        <f t="shared" si="1632"/>
        <v>0.13967746965385608</v>
      </c>
      <c r="O214" s="86">
        <f t="shared" si="1632"/>
        <v>0.23327688164197458</v>
      </c>
      <c r="P214" s="86">
        <f t="shared" si="1632"/>
        <v>0.1302445703082622</v>
      </c>
      <c r="Q214" s="86">
        <f t="shared" si="1632"/>
        <v>3.7569001065439478E-2</v>
      </c>
      <c r="R214" s="86">
        <f t="shared" si="1632"/>
        <v>-1.228032973246973E-2</v>
      </c>
      <c r="S214" s="86">
        <f t="shared" si="1632"/>
        <v>8.1047745819859962E-2</v>
      </c>
      <c r="T214" s="86">
        <f t="shared" si="1632"/>
        <v>3.5629919045236935E-2</v>
      </c>
      <c r="U214" s="86">
        <f t="shared" si="1632"/>
        <v>-0.135360159555724</v>
      </c>
      <c r="V214" s="86">
        <f t="shared" si="1632"/>
        <v>-4.3181168490336042E-2</v>
      </c>
      <c r="W214" s="86">
        <f t="shared" si="1632"/>
        <v>0.11472967306158344</v>
      </c>
      <c r="X214" s="86">
        <f t="shared" si="1632"/>
        <v>0.24245815155859707</v>
      </c>
      <c r="Y214" s="86">
        <f t="shared" si="1632"/>
        <v>0.25450126062612277</v>
      </c>
      <c r="Z214" s="86">
        <f>Z36/Y36-1</f>
        <v>1.3084771068347711E-2</v>
      </c>
      <c r="AA214" s="86">
        <f>AA36/Z36-1</f>
        <v>-0.23678458931759516</v>
      </c>
      <c r="AB214" s="87">
        <f t="shared" ref="AA214:AE214" si="1633">AB36/AA36-1</f>
        <v>0.21543364932071118</v>
      </c>
      <c r="AC214" s="87">
        <f t="shared" si="1633"/>
        <v>0.10181534497019173</v>
      </c>
      <c r="AD214" s="87">
        <f t="shared" si="1633"/>
        <v>8.3621305597305406E-2</v>
      </c>
      <c r="AE214" s="87">
        <f t="shared" si="1633"/>
        <v>0.17690644814197154</v>
      </c>
      <c r="AN214" s="86">
        <f t="shared" ref="AN214:CI214" si="1634">+(AN36+AM36)/(AJ36+AI36)-1</f>
        <v>0.19528923631061268</v>
      </c>
      <c r="AO214" s="86">
        <f t="shared" si="1634"/>
        <v>0.34894222279036469</v>
      </c>
      <c r="AP214" s="86">
        <f t="shared" si="1634"/>
        <v>0.26524365337941469</v>
      </c>
      <c r="AQ214" s="86">
        <f t="shared" si="1634"/>
        <v>0.26461193768652436</v>
      </c>
      <c r="AR214" s="86">
        <f t="shared" si="1634"/>
        <v>0.20821064439043213</v>
      </c>
      <c r="AS214" s="86">
        <f t="shared" si="1634"/>
        <v>8.3300992668575047E-2</v>
      </c>
      <c r="AT214" s="86">
        <f t="shared" si="1634"/>
        <v>6.8276080545375484E-2</v>
      </c>
      <c r="AU214" s="86">
        <f t="shared" si="1634"/>
        <v>-1.4010080156172333E-2</v>
      </c>
      <c r="AV214" s="86">
        <f t="shared" si="1634"/>
        <v>-2.6524062087540101E-2</v>
      </c>
      <c r="AW214" s="86">
        <f t="shared" si="1634"/>
        <v>1.0246287262623888E-2</v>
      </c>
      <c r="AX214" s="86">
        <f t="shared" si="1634"/>
        <v>7.8473265426317829E-2</v>
      </c>
      <c r="AY214" s="86">
        <f t="shared" si="1634"/>
        <v>0.10642379940623492</v>
      </c>
      <c r="AZ214" s="86">
        <f t="shared" si="1634"/>
        <v>3.3515366048480377E-2</v>
      </c>
      <c r="BA214" s="86">
        <f t="shared" si="1634"/>
        <v>-5.4421292420637202E-2</v>
      </c>
      <c r="BB214" s="86">
        <f t="shared" si="1634"/>
        <v>-6.1096571742549788E-2</v>
      </c>
      <c r="BC214" s="86">
        <f t="shared" si="1634"/>
        <v>-4.3078292527594098E-2</v>
      </c>
      <c r="BD214" s="86">
        <f t="shared" si="1634"/>
        <v>2.2659946530204866E-2</v>
      </c>
      <c r="BE214" s="86">
        <f t="shared" si="1634"/>
        <v>0.15059380262857602</v>
      </c>
      <c r="BF214" s="86">
        <f t="shared" si="1634"/>
        <v>0.1686803354768398</v>
      </c>
      <c r="BG214" s="86">
        <f t="shared" si="1634"/>
        <v>0.1467255016853517</v>
      </c>
      <c r="BH214" s="86">
        <f t="shared" si="1634"/>
        <v>6.447171706213739E-2</v>
      </c>
      <c r="BI214" s="86">
        <f t="shared" si="1634"/>
        <v>3.2404846830337952E-2</v>
      </c>
      <c r="BJ214" s="86">
        <f t="shared" si="1634"/>
        <v>2.9008254391289512E-3</v>
      </c>
      <c r="BK214" s="86">
        <f t="shared" si="1634"/>
        <v>-4.7812093809414424E-2</v>
      </c>
      <c r="BL214" s="86">
        <f t="shared" si="1634"/>
        <v>-7.6760123929287438E-2</v>
      </c>
      <c r="BM214" s="86">
        <f t="shared" si="1634"/>
        <v>-7.5526517861023712E-2</v>
      </c>
      <c r="BN214" s="86">
        <f t="shared" si="1634"/>
        <v>-0.18980923020708695</v>
      </c>
      <c r="BO214" s="86">
        <f t="shared" si="1634"/>
        <v>-0.37346863261698737</v>
      </c>
      <c r="BP214" s="86">
        <f t="shared" si="1634"/>
        <v>-0.32099255377789782</v>
      </c>
      <c r="BQ214" s="86">
        <f t="shared" si="1634"/>
        <v>-5.0655288319644276E-2</v>
      </c>
      <c r="BR214" s="86">
        <f t="shared" si="1634"/>
        <v>0.24758041298184086</v>
      </c>
      <c r="BS214" s="86">
        <f t="shared" si="1634"/>
        <v>0.67650957973837755</v>
      </c>
      <c r="BT214" s="86">
        <f t="shared" si="1634"/>
        <v>0.48659608976013091</v>
      </c>
      <c r="BU214" s="86">
        <f t="shared" si="1634"/>
        <v>2.8783658951748281E-2</v>
      </c>
      <c r="BV214" s="86">
        <f t="shared" si="1634"/>
        <v>-9.0591275940108962E-2</v>
      </c>
      <c r="BW214" s="86">
        <f t="shared" si="1634"/>
        <v>-4.1675856717824034E-2</v>
      </c>
      <c r="BX214" s="86">
        <f t="shared" si="1634"/>
        <v>0.17457508827246926</v>
      </c>
      <c r="BY214" s="86">
        <f t="shared" si="1634"/>
        <v>0.24992699008460795</v>
      </c>
      <c r="BZ214" s="86">
        <f t="shared" si="1634"/>
        <v>0.29362366129968698</v>
      </c>
      <c r="CA214" s="86">
        <f t="shared" si="1634"/>
        <v>0.39543056688647971</v>
      </c>
      <c r="CB214" s="86">
        <f t="shared" si="1634"/>
        <v>0.37873489087759848</v>
      </c>
      <c r="CC214" s="86">
        <f t="shared" si="1634"/>
        <v>0.28848886613803759</v>
      </c>
      <c r="CD214" s="86">
        <f t="shared" si="1634"/>
        <v>0.18021912992788414</v>
      </c>
      <c r="CE214" s="86">
        <f t="shared" si="1634"/>
        <v>8.8430465214410781E-2</v>
      </c>
      <c r="CF214" s="86">
        <f t="shared" si="1634"/>
        <v>-7.5126918265120302E-2</v>
      </c>
      <c r="CG214" s="86">
        <f t="shared" si="1634"/>
        <v>-0.17222219647714687</v>
      </c>
      <c r="CH214" s="86">
        <f t="shared" si="1634"/>
        <v>-0.15961015511127552</v>
      </c>
      <c r="CI214" s="86">
        <f t="shared" si="1634"/>
        <v>-0.10164598699630545</v>
      </c>
      <c r="CJ214" s="86">
        <f>+(CJ36+CI36)/(CF36+CE36)-1</f>
        <v>-7.6121585626991228E-2</v>
      </c>
      <c r="CL214" s="86">
        <f>+(CL36+CK36)/(CH36+CG36)-1</f>
        <v>-9.8011400406935456E-2</v>
      </c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E214" s="141"/>
      <c r="DF214" s="86">
        <v>-0.20259498061156034</v>
      </c>
    </row>
    <row r="215" spans="1:110" s="86" customFormat="1" x14ac:dyDescent="0.2">
      <c r="A215" s="86" t="s">
        <v>441</v>
      </c>
      <c r="C215" s="86">
        <f t="shared" ref="C215" si="1635">C212/B212-1</f>
        <v>-2.9117167009382321</v>
      </c>
      <c r="D215" s="86">
        <f t="shared" ref="D215" si="1636">D212/C212-1</f>
        <v>5.4709254990716962</v>
      </c>
      <c r="E215" s="86">
        <f>E212/D212-1</f>
        <v>0.78670734087628458</v>
      </c>
      <c r="F215" s="86">
        <f t="shared" ref="F215" si="1637">F212/E212-1</f>
        <v>-0.49475021886357429</v>
      </c>
      <c r="G215" s="86">
        <f t="shared" ref="G215" si="1638">G212/F212-1</f>
        <v>-2.4220757256800969</v>
      </c>
      <c r="H215" s="86">
        <f t="shared" ref="H215" si="1639">H212/G212-1</f>
        <v>1.3104508192287061</v>
      </c>
      <c r="I215" s="86">
        <f t="shared" ref="I215" si="1640">I212/H212-1</f>
        <v>-0.71723947138053212</v>
      </c>
      <c r="J215" s="86">
        <f t="shared" ref="J215" si="1641">J212/I212-1</f>
        <v>-1.8880738603629681</v>
      </c>
      <c r="K215" s="86">
        <f>K212/J212-1</f>
        <v>1.1296993606255263</v>
      </c>
      <c r="L215" s="86">
        <f t="shared" ref="L215" si="1642">L212/K212-1</f>
        <v>-0.3336949558247535</v>
      </c>
      <c r="M215" s="86">
        <f t="shared" ref="M215" si="1643">M212/L212-1</f>
        <v>1.4659844101530872E-2</v>
      </c>
      <c r="N215" s="86">
        <f t="shared" ref="N215" si="1644">N212/M212-1</f>
        <v>0.31985468880343371</v>
      </c>
      <c r="O215" s="86">
        <f t="shared" ref="O215" si="1645">O212/N212-1</f>
        <v>-4.8260454482255133E-2</v>
      </c>
      <c r="P215" s="86">
        <f t="shared" ref="P215" si="1646">P212/O212-1</f>
        <v>0.87620529094402966</v>
      </c>
      <c r="Q215" s="86">
        <f t="shared" ref="Q215" si="1647">Q212/P212-1</f>
        <v>2.678975415531748E-2</v>
      </c>
      <c r="R215" s="86">
        <f t="shared" ref="R215" si="1648">R212/Q212-1</f>
        <v>0.38595329886923291</v>
      </c>
      <c r="S215" s="86">
        <f t="shared" ref="S215" si="1649">S212/R212-1</f>
        <v>-0.46055107124950023</v>
      </c>
      <c r="T215" s="86">
        <f t="shared" ref="T215" si="1650">T212/S212-1</f>
        <v>-8.0516487390514535E-2</v>
      </c>
      <c r="U215" s="86">
        <f t="shared" ref="U215" si="1651">U212/T212-1</f>
        <v>0.36294625263000602</v>
      </c>
      <c r="V215" s="86">
        <f t="shared" ref="V215" si="1652">V212/U212-1</f>
        <v>0.28621669944848582</v>
      </c>
      <c r="W215" s="86">
        <f t="shared" ref="W215:AA215" si="1653">W212/V212-1</f>
        <v>-0.28452729046153613</v>
      </c>
      <c r="X215" s="86">
        <f t="shared" si="1653"/>
        <v>-0.13877232134891804</v>
      </c>
      <c r="Y215" s="86">
        <f t="shared" si="1653"/>
        <v>4.2490444184680731E-2</v>
      </c>
      <c r="Z215" s="86">
        <f t="shared" si="1653"/>
        <v>0.67461037366285947</v>
      </c>
      <c r="AA215" s="86">
        <f t="shared" si="1653"/>
        <v>0.45271254700629848</v>
      </c>
      <c r="AB215" s="87">
        <f t="shared" ref="AB215" si="1654">AB212/AA212-1</f>
        <v>-0.12468913079746313</v>
      </c>
      <c r="AC215" s="87">
        <f t="shared" ref="AC215" si="1655">AC212/AB212-1</f>
        <v>-3.7321178252881282E-2</v>
      </c>
      <c r="AD215" s="87">
        <f t="shared" ref="AD215" si="1656">AD212/AC212-1</f>
        <v>-1.3502096246460926E-2</v>
      </c>
      <c r="AE215" s="87">
        <f t="shared" ref="AE215" si="1657">AE212/AD212-1</f>
        <v>2.3869939881904001E-2</v>
      </c>
      <c r="AN215" s="86">
        <f t="shared" ref="AN215:CI215" si="1658">+AN212/AJ212-1</f>
        <v>-8.0047094038072752E-2</v>
      </c>
      <c r="AO215" s="86">
        <f t="shared" si="1658"/>
        <v>-1.7915926022695094E-2</v>
      </c>
      <c r="AP215" s="86">
        <f t="shared" si="1658"/>
        <v>-0.20206743189881393</v>
      </c>
      <c r="AQ215" s="86">
        <f t="shared" si="1658"/>
        <v>-0.26743471119933215</v>
      </c>
      <c r="AR215" s="86">
        <f t="shared" si="1658"/>
        <v>0.54650451925106425</v>
      </c>
      <c r="AS215" s="86">
        <f t="shared" si="1658"/>
        <v>0.51963824089051514</v>
      </c>
      <c r="AT215" s="86">
        <f t="shared" si="1658"/>
        <v>0.7045373918760256</v>
      </c>
      <c r="AU215" s="86">
        <f t="shared" si="1658"/>
        <v>0.83362077776636845</v>
      </c>
      <c r="AV215" s="86">
        <f t="shared" si="1658"/>
        <v>-0.3130959079706741</v>
      </c>
      <c r="AW215" s="86">
        <f t="shared" si="1658"/>
        <v>-0.32912161533794393</v>
      </c>
      <c r="AX215" s="86">
        <f t="shared" si="1658"/>
        <v>-3.0362192498606277E-2</v>
      </c>
      <c r="AY215" s="86">
        <f t="shared" si="1658"/>
        <v>8.2619666382953261E-2</v>
      </c>
      <c r="AZ215" s="86">
        <f t="shared" si="1658"/>
        <v>1.643882525725056</v>
      </c>
      <c r="BA215" s="86">
        <f t="shared" si="1658"/>
        <v>1.9059940146369367</v>
      </c>
      <c r="BB215" s="86">
        <f t="shared" si="1658"/>
        <v>0.27116156887081999</v>
      </c>
      <c r="BC215" s="86">
        <f t="shared" si="1658"/>
        <v>0.3928463007659071</v>
      </c>
      <c r="BD215" s="86">
        <f t="shared" si="1658"/>
        <v>-0.34673206916652743</v>
      </c>
      <c r="BE215" s="86">
        <f t="shared" si="1658"/>
        <v>-0.37374381312064953</v>
      </c>
      <c r="BF215" s="86">
        <f t="shared" si="1658"/>
        <v>-0.36336948143646586</v>
      </c>
      <c r="BG215" s="86">
        <f t="shared" si="1658"/>
        <v>-0.34974848223909683</v>
      </c>
      <c r="BH215" s="86">
        <f t="shared" si="1658"/>
        <v>-0.51390465025928433</v>
      </c>
      <c r="BI215" s="86">
        <f t="shared" si="1658"/>
        <v>-0.54343813636797134</v>
      </c>
      <c r="BJ215" s="86">
        <f t="shared" si="1658"/>
        <v>0.10581395114119152</v>
      </c>
      <c r="BK215" s="86">
        <f t="shared" si="1658"/>
        <v>0.17364632974203453</v>
      </c>
      <c r="BL215" s="86">
        <f t="shared" si="1658"/>
        <v>1.2730176462610956</v>
      </c>
      <c r="BM215" s="86">
        <f t="shared" si="1658"/>
        <v>1.2911117013469613</v>
      </c>
      <c r="BN215" s="86">
        <f t="shared" si="1658"/>
        <v>0.47529641922411536</v>
      </c>
      <c r="BO215" s="86">
        <f t="shared" si="1658"/>
        <v>1.0199431443282418</v>
      </c>
      <c r="BP215" s="86">
        <f t="shared" si="1658"/>
        <v>0.34704262690127186</v>
      </c>
      <c r="BQ215" s="86">
        <f t="shared" si="1658"/>
        <v>3.0381513962290496E-2</v>
      </c>
      <c r="BR215" s="86">
        <f t="shared" si="1658"/>
        <v>-0.47105871180763037</v>
      </c>
      <c r="BS215" s="86">
        <f t="shared" si="1658"/>
        <v>-0.63988474143911933</v>
      </c>
      <c r="BT215" s="86">
        <f t="shared" si="1658"/>
        <v>-0.60816583160272253</v>
      </c>
      <c r="BU215" s="86">
        <f t="shared" si="1658"/>
        <v>-0.57026176510043891</v>
      </c>
      <c r="BV215" s="86">
        <f t="shared" si="1658"/>
        <v>-0.14780109818608</v>
      </c>
      <c r="BW215" s="86">
        <f t="shared" si="1658"/>
        <v>-0.27153561000005222</v>
      </c>
      <c r="BX215" s="86">
        <f t="shared" si="1658"/>
        <v>-0.28929469890022941</v>
      </c>
      <c r="BY215" s="86">
        <f t="shared" si="1658"/>
        <v>-0.24768160125315963</v>
      </c>
      <c r="BZ215" s="86">
        <f t="shared" si="1658"/>
        <v>-0.2259021349964021</v>
      </c>
      <c r="CA215" s="86">
        <f t="shared" si="1658"/>
        <v>-0.28128046246880378</v>
      </c>
      <c r="CB215" s="86">
        <f t="shared" si="1658"/>
        <v>0.29294798145252177</v>
      </c>
      <c r="CC215" s="86">
        <f t="shared" si="1658"/>
        <v>0.50138269256578671</v>
      </c>
      <c r="CD215" s="86">
        <f t="shared" si="1658"/>
        <v>0.2333146394102612</v>
      </c>
      <c r="CE215" s="86">
        <f t="shared" si="1658"/>
        <v>0.28789240975421637</v>
      </c>
      <c r="CF215" s="86">
        <f t="shared" si="1658"/>
        <v>0.1533974929361428</v>
      </c>
      <c r="CG215" s="86">
        <f t="shared" si="1658"/>
        <v>9.5189908855273675E-2</v>
      </c>
      <c r="CH215" s="86">
        <f t="shared" si="1658"/>
        <v>1.4873590796460148</v>
      </c>
      <c r="CI215" s="86">
        <f t="shared" si="1658"/>
        <v>1.2740434840909014</v>
      </c>
      <c r="CJ215" s="86">
        <f>+CJ212/CF212-1</f>
        <v>1.6969001527370557</v>
      </c>
      <c r="CL215" s="86">
        <f>+CL212/CH212-1</f>
        <v>-6.2922484834062931E-2</v>
      </c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E215" s="141"/>
      <c r="DF215" s="86">
        <v>0.25354952022648147</v>
      </c>
    </row>
    <row r="216" spans="1:110" s="103" customFormat="1" x14ac:dyDescent="0.2">
      <c r="A216" s="147" t="s">
        <v>87</v>
      </c>
      <c r="C216" s="103">
        <f>IF(C215&gt;C214,"RF",0)</f>
        <v>0</v>
      </c>
      <c r="D216" s="103" t="str">
        <f>IF(D215&gt;D214,"RF",0)</f>
        <v>RF</v>
      </c>
      <c r="E216" s="103" t="str">
        <f t="shared" ref="E216:U216" si="1659">IF(E215&gt;E214,"RF",0)</f>
        <v>RF</v>
      </c>
      <c r="F216" s="103">
        <f t="shared" si="1659"/>
        <v>0</v>
      </c>
      <c r="G216" s="103">
        <f t="shared" si="1659"/>
        <v>0</v>
      </c>
      <c r="H216" s="103" t="str">
        <f t="shared" si="1659"/>
        <v>RF</v>
      </c>
      <c r="I216" s="103">
        <f t="shared" si="1659"/>
        <v>0</v>
      </c>
      <c r="J216" s="103">
        <f t="shared" si="1659"/>
        <v>0</v>
      </c>
      <c r="K216" s="103" t="str">
        <f t="shared" si="1659"/>
        <v>RF</v>
      </c>
      <c r="L216" s="103">
        <f t="shared" si="1659"/>
        <v>0</v>
      </c>
      <c r="M216" s="103">
        <f t="shared" si="1659"/>
        <v>0</v>
      </c>
      <c r="N216" s="103" t="str">
        <f t="shared" si="1659"/>
        <v>RF</v>
      </c>
      <c r="O216" s="103">
        <f t="shared" si="1659"/>
        <v>0</v>
      </c>
      <c r="P216" s="103" t="str">
        <f t="shared" si="1659"/>
        <v>RF</v>
      </c>
      <c r="Q216" s="103">
        <f t="shared" si="1659"/>
        <v>0</v>
      </c>
      <c r="R216" s="103" t="str">
        <f t="shared" si="1659"/>
        <v>RF</v>
      </c>
      <c r="S216" s="103">
        <f t="shared" si="1659"/>
        <v>0</v>
      </c>
      <c r="T216" s="103">
        <f t="shared" si="1659"/>
        <v>0</v>
      </c>
      <c r="U216" s="103" t="str">
        <f t="shared" si="1659"/>
        <v>RF</v>
      </c>
      <c r="V216" s="103" t="str">
        <f>IF(V215&gt;V214,"RF",0)</f>
        <v>RF</v>
      </c>
      <c r="W216" s="103">
        <f t="shared" ref="W216" si="1660">IF(W215&gt;W214,"RF",0)</f>
        <v>0</v>
      </c>
      <c r="X216" s="103">
        <f t="shared" ref="X216:Y216" si="1661">IF(X215&gt;X214,"RF",0)</f>
        <v>0</v>
      </c>
      <c r="Y216" s="103">
        <f t="shared" si="1661"/>
        <v>0</v>
      </c>
      <c r="Z216" s="103" t="str">
        <f t="shared" ref="Z216:AA216" si="1662">IF(Z215&gt;Z214,"RF",0)</f>
        <v>RF</v>
      </c>
      <c r="AA216" s="103" t="str">
        <f t="shared" si="1662"/>
        <v>RF</v>
      </c>
      <c r="AB216" s="73">
        <f t="shared" ref="AA216:AD216" si="1663">IF(AB215&gt;AB214,"RF",0)</f>
        <v>0</v>
      </c>
      <c r="AC216" s="73">
        <f t="shared" si="1663"/>
        <v>0</v>
      </c>
      <c r="AD216" s="73">
        <f t="shared" si="1663"/>
        <v>0</v>
      </c>
      <c r="AE216" s="73">
        <f t="shared" ref="AE216" si="1664">IF(AE215&gt;AE214,"RF",0)</f>
        <v>0</v>
      </c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E216" s="142"/>
      <c r="DF216" s="103" t="s">
        <v>561</v>
      </c>
    </row>
    <row r="217" spans="1:110" x14ac:dyDescent="0.2">
      <c r="A217" s="153" t="s">
        <v>494</v>
      </c>
      <c r="AA217" s="2"/>
      <c r="CL217" s="2"/>
    </row>
    <row r="218" spans="1:110" x14ac:dyDescent="0.2">
      <c r="A218" s="152" t="s">
        <v>495</v>
      </c>
      <c r="AA218" s="2"/>
      <c r="CL218" s="2"/>
    </row>
    <row r="219" spans="1:110" s="23" customFormat="1" x14ac:dyDescent="0.2">
      <c r="A219" s="23" t="s">
        <v>22</v>
      </c>
      <c r="C219" s="23">
        <f t="shared" ref="C219:AE219" si="1665">C74</f>
        <v>-107.18999999999969</v>
      </c>
      <c r="D219" s="23">
        <f t="shared" si="1665"/>
        <v>297.12000000000091</v>
      </c>
      <c r="E219" s="23">
        <f t="shared" si="1665"/>
        <v>915.2900000000003</v>
      </c>
      <c r="F219" s="23">
        <f t="shared" si="1665"/>
        <v>1385.3399999999995</v>
      </c>
      <c r="G219" s="23">
        <f t="shared" si="1665"/>
        <v>1728.089999999999</v>
      </c>
      <c r="H219" s="23">
        <f t="shared" si="1665"/>
        <v>2169.9899999999993</v>
      </c>
      <c r="I219" s="23">
        <f t="shared" si="1665"/>
        <v>2167.6999999999966</v>
      </c>
      <c r="J219" s="23">
        <f t="shared" si="1665"/>
        <v>-2505.25</v>
      </c>
      <c r="K219" s="23">
        <f t="shared" si="1665"/>
        <v>2571.0600000000031</v>
      </c>
      <c r="L219" s="23">
        <f t="shared" si="1665"/>
        <v>9273.6200000000063</v>
      </c>
      <c r="M219" s="23">
        <f t="shared" si="1665"/>
        <v>13516.5</v>
      </c>
      <c r="N219" s="23">
        <f t="shared" si="1665"/>
        <v>9892.6099999999969</v>
      </c>
      <c r="O219" s="23">
        <f t="shared" si="1665"/>
        <v>13991.020000000013</v>
      </c>
      <c r="P219" s="23">
        <f t="shared" si="1665"/>
        <v>13986.290000000063</v>
      </c>
      <c r="Q219" s="23">
        <f t="shared" si="1665"/>
        <v>11579.310000000021</v>
      </c>
      <c r="R219" s="23">
        <f t="shared" si="1665"/>
        <v>7454.3600000000006</v>
      </c>
      <c r="S219" s="23">
        <f t="shared" si="1665"/>
        <v>8988.9100000000617</v>
      </c>
      <c r="T219" s="23">
        <f t="shared" si="1665"/>
        <v>-28826.23000000001</v>
      </c>
      <c r="U219" s="23">
        <f t="shared" si="1665"/>
        <v>-12070.850000000002</v>
      </c>
      <c r="V219" s="23">
        <f t="shared" si="1665"/>
        <v>-13451.389999999998</v>
      </c>
      <c r="W219" s="23">
        <f t="shared" si="1665"/>
        <v>-11441.469999999994</v>
      </c>
      <c r="X219" s="23">
        <f t="shared" si="1665"/>
        <v>2414.2899999999604</v>
      </c>
      <c r="Y219" s="23">
        <f t="shared" si="1665"/>
        <v>31399</v>
      </c>
      <c r="Z219" s="23">
        <f t="shared" si="1665"/>
        <v>27830</v>
      </c>
      <c r="AA219" s="23">
        <f t="shared" ref="AA219" si="1666">AA74</f>
        <v>82390</v>
      </c>
      <c r="AB219" s="24">
        <f t="shared" si="1665"/>
        <v>15010.230327481842</v>
      </c>
      <c r="AC219" s="24">
        <f t="shared" si="1665"/>
        <v>19121.473877599215</v>
      </c>
      <c r="AD219" s="24">
        <f t="shared" si="1665"/>
        <v>21838.798243237168</v>
      </c>
      <c r="AE219" s="24">
        <f t="shared" si="1665"/>
        <v>50157.911924451175</v>
      </c>
      <c r="AI219" s="23">
        <f t="shared" ref="AI219:BN219" si="1667">AI74</f>
        <v>2244.9100000000035</v>
      </c>
      <c r="AJ219" s="23">
        <f t="shared" si="1667"/>
        <v>2074.7300000000064</v>
      </c>
      <c r="AK219" s="23">
        <f t="shared" si="1667"/>
        <v>1627.500000000003</v>
      </c>
      <c r="AL219" s="23">
        <f t="shared" si="1667"/>
        <v>3945.4700000000034</v>
      </c>
      <c r="AM219" s="23">
        <f t="shared" si="1667"/>
        <v>1726.0700000000043</v>
      </c>
      <c r="AN219" s="23">
        <f t="shared" si="1667"/>
        <v>3541.8599999999965</v>
      </c>
      <c r="AO219" s="23">
        <f t="shared" si="1667"/>
        <v>4804.7999999999929</v>
      </c>
      <c r="AP219" s="23">
        <f t="shared" si="1667"/>
        <v>3918.2899999999931</v>
      </c>
      <c r="AQ219" s="23">
        <f t="shared" si="1667"/>
        <v>5398.2100000000037</v>
      </c>
      <c r="AR219" s="23">
        <f t="shared" si="1667"/>
        <v>3290.86</v>
      </c>
      <c r="AS219" s="23">
        <f t="shared" si="1667"/>
        <v>3580.7199999999893</v>
      </c>
      <c r="AT219" s="23">
        <f t="shared" si="1667"/>
        <v>1716.4999999999952</v>
      </c>
      <c r="AU219" s="23">
        <f t="shared" si="1667"/>
        <v>5231.0300000000125</v>
      </c>
      <c r="AV219" s="23">
        <f t="shared" si="1667"/>
        <v>-1761.6300000000037</v>
      </c>
      <c r="AW219" s="23">
        <f t="shared" si="1667"/>
        <v>2934.0500000000025</v>
      </c>
      <c r="AX219" s="23">
        <f t="shared" si="1667"/>
        <v>5175.8599999999969</v>
      </c>
      <c r="AY219" s="23">
        <f t="shared" si="1667"/>
        <v>2236.3799999999951</v>
      </c>
      <c r="AZ219" s="23">
        <f t="shared" si="1667"/>
        <v>828.36000000000388</v>
      </c>
      <c r="BA219" s="23">
        <f t="shared" si="1667"/>
        <v>93.769999999993274</v>
      </c>
      <c r="BB219" s="23">
        <f t="shared" si="1667"/>
        <v>4295.8499999999985</v>
      </c>
      <c r="BC219" s="23">
        <f t="shared" si="1667"/>
        <v>3182.2600000000011</v>
      </c>
      <c r="BD219" s="23">
        <f t="shared" si="1667"/>
        <v>2482.7800000000043</v>
      </c>
      <c r="BE219" s="23">
        <f t="shared" si="1667"/>
        <v>1198.6300000000087</v>
      </c>
      <c r="BF219" s="23">
        <f t="shared" si="1667"/>
        <v>2125.2399999999939</v>
      </c>
      <c r="BG219" s="23">
        <f t="shared" si="1667"/>
        <v>-1902.3699999999897</v>
      </c>
      <c r="BH219" s="23">
        <f t="shared" si="1667"/>
        <v>-1048.800000000012</v>
      </c>
      <c r="BI219" s="23">
        <f t="shared" si="1667"/>
        <v>-26992.539999999997</v>
      </c>
      <c r="BJ219" s="23">
        <f t="shared" si="1667"/>
        <v>1117.4800000000062</v>
      </c>
      <c r="BK219" s="23">
        <f t="shared" si="1667"/>
        <v>-3698.3399999999942</v>
      </c>
      <c r="BL219" s="23">
        <f t="shared" si="1667"/>
        <v>-216.56000000000492</v>
      </c>
      <c r="BM219" s="23">
        <f t="shared" si="1667"/>
        <v>1738.2999999999979</v>
      </c>
      <c r="BN219" s="23">
        <f t="shared" si="1667"/>
        <v>-9894.2499999999982</v>
      </c>
      <c r="BO219" s="23">
        <f t="shared" ref="BO219:CT219" si="1668">BO74</f>
        <v>-8437.9900000000016</v>
      </c>
      <c r="BP219" s="23">
        <f t="shared" si="1668"/>
        <v>-314.44999999999726</v>
      </c>
      <c r="BQ219" s="23">
        <f t="shared" si="1668"/>
        <v>2906.4499999999894</v>
      </c>
      <c r="BR219" s="23">
        <f t="shared" si="1668"/>
        <v>-7605.4000000000187</v>
      </c>
      <c r="BS219" s="23">
        <f t="shared" si="1668"/>
        <v>-4450.9200000000028</v>
      </c>
      <c r="BT219" s="23">
        <f t="shared" si="1668"/>
        <v>-4441.5699999999979</v>
      </c>
      <c r="BU219" s="23">
        <f t="shared" si="1668"/>
        <v>-1516.1399999999919</v>
      </c>
      <c r="BV219" s="23">
        <f t="shared" si="1668"/>
        <v>-1032.8400000000022</v>
      </c>
      <c r="BW219" s="23">
        <f t="shared" si="1668"/>
        <v>-5006.600000000004</v>
      </c>
      <c r="BX219" s="23">
        <f t="shared" si="1668"/>
        <v>-944.60999999999547</v>
      </c>
      <c r="BY219" s="23">
        <f t="shared" si="1668"/>
        <v>2957.7100000000164</v>
      </c>
      <c r="BZ219" s="23">
        <f t="shared" si="1668"/>
        <v>5407.7899999999945</v>
      </c>
      <c r="CA219" s="23">
        <f t="shared" si="1668"/>
        <v>3203</v>
      </c>
      <c r="CB219" s="23">
        <f t="shared" si="1668"/>
        <v>3764</v>
      </c>
      <c r="CC219" s="23">
        <f t="shared" si="1668"/>
        <v>7025</v>
      </c>
      <c r="CD219" s="23">
        <f t="shared" si="1668"/>
        <v>17407</v>
      </c>
      <c r="CE219" s="23">
        <f t="shared" si="1668"/>
        <v>10514</v>
      </c>
      <c r="CF219" s="23">
        <f t="shared" si="1668"/>
        <v>3446</v>
      </c>
      <c r="CG219" s="23">
        <f t="shared" si="1668"/>
        <v>5406</v>
      </c>
      <c r="CH219" s="23">
        <f t="shared" si="1668"/>
        <v>8470</v>
      </c>
      <c r="CI219" s="23">
        <f t="shared" si="1668"/>
        <v>3924</v>
      </c>
      <c r="CJ219" s="23">
        <f t="shared" si="1668"/>
        <v>76170</v>
      </c>
      <c r="CK219" s="23">
        <f t="shared" si="1668"/>
        <v>-3486</v>
      </c>
      <c r="CL219" s="23">
        <f t="shared" ref="CL219" si="1669">CL74</f>
        <v>5783</v>
      </c>
      <c r="CM219" s="24">
        <f t="shared" si="1668"/>
        <v>4045.3567744415582</v>
      </c>
      <c r="CN219" s="24">
        <f t="shared" si="1668"/>
        <v>1064.0073900262614</v>
      </c>
      <c r="CO219" s="24">
        <f t="shared" si="1668"/>
        <v>3501.9897717590029</v>
      </c>
      <c r="CP219" s="24">
        <f t="shared" si="1668"/>
        <v>6398.8763912550276</v>
      </c>
      <c r="CQ219" s="24">
        <f t="shared" si="1668"/>
        <v>3069.4946573831489</v>
      </c>
      <c r="CR219" s="24">
        <f t="shared" si="1668"/>
        <v>4286.1449341633115</v>
      </c>
      <c r="CS219" s="24">
        <f t="shared" si="1668"/>
        <v>5516.0796125985116</v>
      </c>
      <c r="CT219" s="24">
        <f t="shared" si="1668"/>
        <v>6249.754673454263</v>
      </c>
      <c r="CU219" s="24">
        <f t="shared" ref="CU219:DB219" si="1670">CU74</f>
        <v>3524.3554919741791</v>
      </c>
      <c r="CV219" s="24">
        <f t="shared" si="1670"/>
        <v>5393.6749949981131</v>
      </c>
      <c r="CW219" s="24">
        <f t="shared" si="1670"/>
        <v>6134.2096712641478</v>
      </c>
      <c r="CX219" s="24">
        <f t="shared" si="1670"/>
        <v>6786.5580850007191</v>
      </c>
      <c r="CY219" s="24">
        <f t="shared" si="1670"/>
        <v>8043.2420892105147</v>
      </c>
      <c r="CZ219" s="24">
        <f t="shared" si="1670"/>
        <v>11188.330674643448</v>
      </c>
      <c r="DA219" s="24">
        <f t="shared" si="1670"/>
        <v>13921.443421829154</v>
      </c>
      <c r="DB219" s="24">
        <f t="shared" si="1670"/>
        <v>17004.895738768111</v>
      </c>
      <c r="DE219" s="123"/>
      <c r="DF219" s="23">
        <v>4926.7637520494136</v>
      </c>
    </row>
    <row r="220" spans="1:110" s="23" customFormat="1" x14ac:dyDescent="0.2">
      <c r="A220" s="23" t="s">
        <v>88</v>
      </c>
      <c r="C220" s="23">
        <f t="shared" ref="C220:AE220" si="1671">C58</f>
        <v>392.22</v>
      </c>
      <c r="D220" s="23">
        <f t="shared" si="1671"/>
        <v>400.74</v>
      </c>
      <c r="E220" s="23">
        <f t="shared" si="1671"/>
        <v>429.34</v>
      </c>
      <c r="F220" s="23">
        <f t="shared" si="1671"/>
        <v>531.01</v>
      </c>
      <c r="G220" s="23">
        <f t="shared" si="1671"/>
        <v>623.30999999999995</v>
      </c>
      <c r="H220" s="23">
        <f t="shared" si="1671"/>
        <v>688.09</v>
      </c>
      <c r="I220" s="23">
        <f t="shared" si="1671"/>
        <v>782.07</v>
      </c>
      <c r="J220" s="23">
        <f t="shared" si="1671"/>
        <v>2506.77</v>
      </c>
      <c r="K220" s="23">
        <f t="shared" si="1671"/>
        <v>3887.13</v>
      </c>
      <c r="L220" s="23">
        <f t="shared" si="1671"/>
        <v>4655.51</v>
      </c>
      <c r="M220" s="23">
        <f t="shared" si="1671"/>
        <v>5625.38</v>
      </c>
      <c r="N220" s="23">
        <f t="shared" si="1671"/>
        <v>7601.28</v>
      </c>
      <c r="O220" s="23">
        <f t="shared" si="1671"/>
        <v>11078.16</v>
      </c>
      <c r="P220" s="23">
        <f t="shared" si="1671"/>
        <v>13388.63</v>
      </c>
      <c r="Q220" s="23">
        <f t="shared" si="1671"/>
        <v>16710.78</v>
      </c>
      <c r="R220" s="23">
        <f t="shared" si="1671"/>
        <v>17904.990000000002</v>
      </c>
      <c r="S220" s="23">
        <f t="shared" si="1671"/>
        <v>21553.59</v>
      </c>
      <c r="T220" s="23">
        <f t="shared" si="1671"/>
        <v>23590.63</v>
      </c>
      <c r="U220" s="23">
        <f t="shared" si="1671"/>
        <v>21425.43</v>
      </c>
      <c r="V220" s="23">
        <f t="shared" si="1671"/>
        <v>23546.71</v>
      </c>
      <c r="W220" s="23">
        <f t="shared" si="1671"/>
        <v>24835.69</v>
      </c>
      <c r="X220" s="23">
        <f t="shared" si="1671"/>
        <v>24860.36</v>
      </c>
      <c r="Y220" s="23">
        <f t="shared" si="1671"/>
        <v>27239</v>
      </c>
      <c r="Z220" s="23">
        <f t="shared" si="1671"/>
        <v>23256</v>
      </c>
      <c r="AA220" s="23">
        <f t="shared" ref="AA220" si="1672">AA58</f>
        <v>19784</v>
      </c>
      <c r="AB220" s="24">
        <f t="shared" si="1671"/>
        <v>20522.300071799997</v>
      </c>
      <c r="AC220" s="24">
        <f t="shared" si="1671"/>
        <v>20462.388498227025</v>
      </c>
      <c r="AD220" s="24">
        <f t="shared" si="1671"/>
        <v>20409.34921290708</v>
      </c>
      <c r="AE220" s="24">
        <f t="shared" si="1671"/>
        <v>20362.393914965796</v>
      </c>
      <c r="AI220" s="23">
        <f t="shared" ref="AI220:BN220" si="1673">AI58</f>
        <v>1565.87</v>
      </c>
      <c r="AJ220" s="23">
        <f t="shared" si="1673"/>
        <v>1594.39</v>
      </c>
      <c r="AK220" s="23">
        <f t="shared" si="1673"/>
        <v>2069.9699999999998</v>
      </c>
      <c r="AL220" s="23">
        <f t="shared" si="1673"/>
        <v>2346.3200000000002</v>
      </c>
      <c r="AM220" s="23">
        <f t="shared" si="1673"/>
        <v>2355.4499999999998</v>
      </c>
      <c r="AN220" s="23">
        <f t="shared" si="1673"/>
        <v>2736.94</v>
      </c>
      <c r="AO220" s="23">
        <f t="shared" si="1673"/>
        <v>2860.29</v>
      </c>
      <c r="AP220" s="23">
        <f t="shared" si="1673"/>
        <v>3125.48</v>
      </c>
      <c r="AQ220" s="23">
        <f t="shared" si="1673"/>
        <v>2979.57</v>
      </c>
      <c r="AR220" s="23">
        <f t="shared" si="1673"/>
        <v>3213.42</v>
      </c>
      <c r="AS220" s="23">
        <f t="shared" si="1673"/>
        <v>3338.88</v>
      </c>
      <c r="AT220" s="23">
        <f t="shared" si="1673"/>
        <v>3856.76</v>
      </c>
      <c r="AU220" s="23">
        <f t="shared" si="1673"/>
        <v>3741.57</v>
      </c>
      <c r="AV220" s="23">
        <f t="shared" si="1673"/>
        <v>4361.79</v>
      </c>
      <c r="AW220" s="23">
        <f t="shared" si="1673"/>
        <v>4261.95</v>
      </c>
      <c r="AX220" s="23">
        <f t="shared" si="1673"/>
        <v>4345.47</v>
      </c>
      <c r="AY220" s="23">
        <f t="shared" si="1673"/>
        <v>4550.82</v>
      </c>
      <c r="AZ220" s="23">
        <f t="shared" si="1673"/>
        <v>4453.9799999999996</v>
      </c>
      <c r="BA220" s="23">
        <f t="shared" si="1673"/>
        <v>4229.95</v>
      </c>
      <c r="BB220" s="23">
        <f t="shared" si="1673"/>
        <v>4670.24</v>
      </c>
      <c r="BC220" s="23">
        <f t="shared" si="1673"/>
        <v>4524.5600000000004</v>
      </c>
      <c r="BD220" s="23">
        <f t="shared" si="1673"/>
        <v>4969.88</v>
      </c>
      <c r="BE220" s="23">
        <f t="shared" si="1673"/>
        <v>5570.79</v>
      </c>
      <c r="BF220" s="23">
        <f t="shared" si="1673"/>
        <v>6488.36</v>
      </c>
      <c r="BG220" s="23">
        <f t="shared" si="1673"/>
        <v>5857.13</v>
      </c>
      <c r="BH220" s="23">
        <f t="shared" si="1673"/>
        <v>5941.2</v>
      </c>
      <c r="BI220" s="23">
        <f t="shared" si="1673"/>
        <v>6439.25</v>
      </c>
      <c r="BJ220" s="23">
        <f t="shared" si="1673"/>
        <v>5353.05</v>
      </c>
      <c r="BK220" s="23">
        <f t="shared" si="1673"/>
        <v>5111.72</v>
      </c>
      <c r="BL220" s="23">
        <f t="shared" si="1673"/>
        <v>5299.57</v>
      </c>
      <c r="BM220" s="23">
        <f t="shared" si="1673"/>
        <v>5199.28</v>
      </c>
      <c r="BN220" s="23">
        <f t="shared" si="1673"/>
        <v>5814.86</v>
      </c>
      <c r="BO220" s="23">
        <f t="shared" ref="BO220:CT220" si="1674">BO58</f>
        <v>5599.37</v>
      </c>
      <c r="BP220" s="23">
        <f t="shared" si="1674"/>
        <v>5601.47</v>
      </c>
      <c r="BQ220" s="23">
        <f t="shared" si="1674"/>
        <v>6128.75</v>
      </c>
      <c r="BR220" s="23">
        <f t="shared" si="1674"/>
        <v>6217.12</v>
      </c>
      <c r="BS220" s="23">
        <f t="shared" si="1674"/>
        <v>6202.13</v>
      </c>
      <c r="BT220" s="23">
        <f t="shared" si="1674"/>
        <v>6123.32</v>
      </c>
      <c r="BU220" s="23">
        <f t="shared" si="1674"/>
        <v>6078.13</v>
      </c>
      <c r="BV220" s="23">
        <f t="shared" si="1674"/>
        <v>6432.11</v>
      </c>
      <c r="BW220" s="23">
        <f t="shared" si="1674"/>
        <v>5841.04</v>
      </c>
      <c r="BX220" s="23">
        <f t="shared" si="1674"/>
        <v>5897.34</v>
      </c>
      <c r="BY220" s="23">
        <f t="shared" si="1674"/>
        <v>6071.78</v>
      </c>
      <c r="BZ220" s="23">
        <f t="shared" si="1674"/>
        <v>7050.2</v>
      </c>
      <c r="CA220" s="23">
        <f t="shared" si="1674"/>
        <v>6633</v>
      </c>
      <c r="CB220" s="23">
        <f t="shared" si="1674"/>
        <v>6637</v>
      </c>
      <c r="CC220" s="23">
        <f t="shared" si="1674"/>
        <v>6850</v>
      </c>
      <c r="CD220" s="23">
        <f t="shared" si="1674"/>
        <v>7143</v>
      </c>
      <c r="CE220" s="23">
        <f t="shared" si="1674"/>
        <v>6565</v>
      </c>
      <c r="CF220" s="23">
        <f t="shared" si="1674"/>
        <v>5467</v>
      </c>
      <c r="CG220" s="23">
        <f t="shared" si="1674"/>
        <v>4863</v>
      </c>
      <c r="CH220" s="23">
        <f t="shared" si="1674"/>
        <v>4717</v>
      </c>
      <c r="CI220" s="23">
        <f t="shared" si="1674"/>
        <v>5320</v>
      </c>
      <c r="CJ220" s="23">
        <f t="shared" si="1674"/>
        <v>4871</v>
      </c>
      <c r="CK220" s="23">
        <f t="shared" si="1674"/>
        <v>4969</v>
      </c>
      <c r="CL220" s="23">
        <f t="shared" ref="CL220" si="1675">CL58</f>
        <v>5092</v>
      </c>
      <c r="CM220" s="24">
        <f t="shared" si="1674"/>
        <v>5136.5999999999995</v>
      </c>
      <c r="CN220" s="24">
        <f t="shared" si="1674"/>
        <v>5132.5019999999995</v>
      </c>
      <c r="CO220" s="24">
        <f t="shared" si="1674"/>
        <v>5128.5269399999997</v>
      </c>
      <c r="CP220" s="24">
        <f t="shared" si="1674"/>
        <v>5124.6711317999989</v>
      </c>
      <c r="CQ220" s="24">
        <f t="shared" si="1674"/>
        <v>5120.9309978459996</v>
      </c>
      <c r="CR220" s="24">
        <f t="shared" si="1674"/>
        <v>5117.3030679106196</v>
      </c>
      <c r="CS220" s="24">
        <f t="shared" si="1674"/>
        <v>5113.7839758733007</v>
      </c>
      <c r="CT220" s="24">
        <f t="shared" si="1674"/>
        <v>5110.370456597102</v>
      </c>
      <c r="CU220" s="24">
        <f t="shared" ref="CU220:DB220" si="1676">CU58</f>
        <v>5107.0593428991879</v>
      </c>
      <c r="CV220" s="24">
        <f t="shared" si="1676"/>
        <v>5103.8475626122126</v>
      </c>
      <c r="CW220" s="24">
        <f t="shared" si="1676"/>
        <v>5100.732135733846</v>
      </c>
      <c r="CX220" s="24">
        <f t="shared" si="1676"/>
        <v>5097.7101716618317</v>
      </c>
      <c r="CY220" s="24">
        <f t="shared" si="1676"/>
        <v>5094.778866511977</v>
      </c>
      <c r="CZ220" s="24">
        <f t="shared" si="1676"/>
        <v>5091.9355005166171</v>
      </c>
      <c r="DA220" s="24">
        <f t="shared" si="1676"/>
        <v>5089.1774355011185</v>
      </c>
      <c r="DB220" s="24">
        <f t="shared" si="1676"/>
        <v>5086.5021124360846</v>
      </c>
      <c r="DE220" s="123"/>
      <c r="DF220" s="23">
        <v>5439.5999999999995</v>
      </c>
    </row>
    <row r="221" spans="1:110" s="22" customFormat="1" x14ac:dyDescent="0.2">
      <c r="A221" s="22" t="s">
        <v>89</v>
      </c>
      <c r="C221" s="22">
        <f t="shared" ref="C221:W221" si="1677">C219+C220</f>
        <v>285.03000000000031</v>
      </c>
      <c r="D221" s="22">
        <f t="shared" si="1677"/>
        <v>697.86000000000092</v>
      </c>
      <c r="E221" s="22">
        <f t="shared" si="1677"/>
        <v>1344.6300000000003</v>
      </c>
      <c r="F221" s="22">
        <f t="shared" si="1677"/>
        <v>1916.3499999999995</v>
      </c>
      <c r="G221" s="22">
        <f t="shared" si="1677"/>
        <v>2351.3999999999987</v>
      </c>
      <c r="H221" s="22">
        <f t="shared" si="1677"/>
        <v>2858.0799999999995</v>
      </c>
      <c r="I221" s="22">
        <f t="shared" si="1677"/>
        <v>2949.7699999999968</v>
      </c>
      <c r="J221" s="22">
        <f t="shared" si="1677"/>
        <v>1.5199999999999818</v>
      </c>
      <c r="K221" s="22">
        <f t="shared" si="1677"/>
        <v>6458.1900000000032</v>
      </c>
      <c r="L221" s="22">
        <f t="shared" si="1677"/>
        <v>13929.130000000006</v>
      </c>
      <c r="M221" s="22">
        <f t="shared" si="1677"/>
        <v>19141.88</v>
      </c>
      <c r="N221" s="22">
        <f t="shared" si="1677"/>
        <v>17493.889999999996</v>
      </c>
      <c r="O221" s="22">
        <f t="shared" si="1677"/>
        <v>25069.180000000015</v>
      </c>
      <c r="P221" s="22">
        <f t="shared" si="1677"/>
        <v>27374.920000000064</v>
      </c>
      <c r="Q221" s="22">
        <f t="shared" si="1677"/>
        <v>28290.090000000018</v>
      </c>
      <c r="R221" s="22">
        <f t="shared" si="1677"/>
        <v>25359.350000000002</v>
      </c>
      <c r="S221" s="22">
        <f t="shared" si="1677"/>
        <v>30542.500000000062</v>
      </c>
      <c r="T221" s="22">
        <f t="shared" si="1677"/>
        <v>-5235.6000000000095</v>
      </c>
      <c r="U221" s="22">
        <f t="shared" si="1677"/>
        <v>9354.5799999999981</v>
      </c>
      <c r="V221" s="22">
        <f t="shared" si="1677"/>
        <v>10095.320000000002</v>
      </c>
      <c r="W221" s="22">
        <f t="shared" si="1677"/>
        <v>13394.220000000005</v>
      </c>
      <c r="X221" s="22">
        <f t="shared" ref="X221:Y221" si="1678">X219+X220</f>
        <v>27274.649999999961</v>
      </c>
      <c r="Y221" s="22">
        <f t="shared" si="1678"/>
        <v>58638</v>
      </c>
      <c r="Z221" s="22">
        <f t="shared" ref="Z221:AA221" si="1679">Z219+Z220</f>
        <v>51086</v>
      </c>
      <c r="AA221" s="22">
        <f t="shared" si="1679"/>
        <v>102174</v>
      </c>
      <c r="AB221" s="21">
        <f t="shared" ref="AA221:AD221" si="1680">AB219+AB220</f>
        <v>35532.530399281837</v>
      </c>
      <c r="AC221" s="21">
        <f t="shared" si="1680"/>
        <v>39583.86237582624</v>
      </c>
      <c r="AD221" s="21">
        <f t="shared" si="1680"/>
        <v>42248.147456144245</v>
      </c>
      <c r="AE221" s="21">
        <f t="shared" ref="AE221" si="1681">AE219+AE220</f>
        <v>70520.305839416978</v>
      </c>
      <c r="AI221" s="22">
        <f t="shared" ref="AI221" si="1682">AI219+AI220</f>
        <v>3810.7800000000034</v>
      </c>
      <c r="AJ221" s="22">
        <f t="shared" ref="AJ221:AL221" si="1683">AJ219+AJ220</f>
        <v>3669.1200000000063</v>
      </c>
      <c r="AK221" s="22">
        <f t="shared" si="1683"/>
        <v>3697.470000000003</v>
      </c>
      <c r="AL221" s="22">
        <f t="shared" si="1683"/>
        <v>6291.7900000000036</v>
      </c>
      <c r="AM221" s="22">
        <f t="shared" ref="AM221" si="1684">AM219+AM220</f>
        <v>4081.5200000000041</v>
      </c>
      <c r="AN221" s="22">
        <f t="shared" ref="AN221:CD221" si="1685">AN219+AN220</f>
        <v>6278.7999999999965</v>
      </c>
      <c r="AO221" s="22">
        <f t="shared" si="1685"/>
        <v>7665.0899999999929</v>
      </c>
      <c r="AP221" s="22">
        <f t="shared" si="1685"/>
        <v>7043.7699999999932</v>
      </c>
      <c r="AQ221" s="22">
        <f t="shared" si="1685"/>
        <v>8377.7800000000043</v>
      </c>
      <c r="AR221" s="22">
        <f t="shared" si="1685"/>
        <v>6504.2800000000007</v>
      </c>
      <c r="AS221" s="22">
        <f t="shared" si="1685"/>
        <v>6919.5999999999894</v>
      </c>
      <c r="AT221" s="22">
        <f t="shared" si="1685"/>
        <v>5573.2599999999957</v>
      </c>
      <c r="AU221" s="22">
        <f t="shared" si="1685"/>
        <v>8972.6000000000131</v>
      </c>
      <c r="AV221" s="22">
        <f t="shared" si="1685"/>
        <v>2600.1599999999962</v>
      </c>
      <c r="AW221" s="22">
        <f t="shared" si="1685"/>
        <v>7196.0000000000018</v>
      </c>
      <c r="AX221" s="22">
        <f t="shared" si="1685"/>
        <v>9521.3299999999981</v>
      </c>
      <c r="AY221" s="22">
        <f t="shared" si="1685"/>
        <v>6787.1999999999953</v>
      </c>
      <c r="AZ221" s="22">
        <f t="shared" si="1685"/>
        <v>5282.3400000000038</v>
      </c>
      <c r="BA221" s="22">
        <f t="shared" si="1685"/>
        <v>4323.719999999993</v>
      </c>
      <c r="BB221" s="22">
        <f t="shared" si="1685"/>
        <v>8966.0899999999983</v>
      </c>
      <c r="BC221" s="22">
        <f t="shared" si="1685"/>
        <v>7706.8200000000015</v>
      </c>
      <c r="BD221" s="22">
        <f t="shared" si="1685"/>
        <v>7452.6600000000044</v>
      </c>
      <c r="BE221" s="22">
        <f t="shared" si="1685"/>
        <v>6769.4200000000092</v>
      </c>
      <c r="BF221" s="22">
        <f t="shared" si="1685"/>
        <v>8613.5999999999931</v>
      </c>
      <c r="BG221" s="22">
        <f t="shared" si="1685"/>
        <v>3954.7600000000102</v>
      </c>
      <c r="BH221" s="22">
        <f t="shared" si="1685"/>
        <v>4892.3999999999878</v>
      </c>
      <c r="BI221" s="22">
        <f t="shared" si="1685"/>
        <v>-20553.289999999997</v>
      </c>
      <c r="BJ221" s="22">
        <f t="shared" si="1685"/>
        <v>6470.5300000000061</v>
      </c>
      <c r="BK221" s="22">
        <f t="shared" si="1685"/>
        <v>1413.380000000006</v>
      </c>
      <c r="BL221" s="22">
        <f t="shared" si="1685"/>
        <v>5083.0099999999948</v>
      </c>
      <c r="BM221" s="22">
        <f t="shared" si="1685"/>
        <v>6937.5799999999981</v>
      </c>
      <c r="BN221" s="22">
        <f t="shared" si="1685"/>
        <v>-4079.3899999999985</v>
      </c>
      <c r="BO221" s="22">
        <f t="shared" si="1685"/>
        <v>-2838.6200000000017</v>
      </c>
      <c r="BP221" s="22">
        <f t="shared" si="1685"/>
        <v>5287.0200000000032</v>
      </c>
      <c r="BQ221" s="22">
        <f t="shared" si="1685"/>
        <v>9035.1999999999898</v>
      </c>
      <c r="BR221" s="22">
        <f t="shared" si="1685"/>
        <v>-1388.2800000000188</v>
      </c>
      <c r="BS221" s="22">
        <f t="shared" si="1685"/>
        <v>1751.2099999999973</v>
      </c>
      <c r="BT221" s="22">
        <f t="shared" si="1685"/>
        <v>1681.7500000000018</v>
      </c>
      <c r="BU221" s="22">
        <f t="shared" si="1685"/>
        <v>4561.990000000008</v>
      </c>
      <c r="BV221" s="22">
        <f t="shared" si="1685"/>
        <v>5399.2699999999977</v>
      </c>
      <c r="BW221" s="22">
        <f t="shared" si="1685"/>
        <v>834.43999999999596</v>
      </c>
      <c r="BX221" s="22">
        <f t="shared" si="1685"/>
        <v>4952.730000000005</v>
      </c>
      <c r="BY221" s="22">
        <f t="shared" si="1685"/>
        <v>9029.4900000000162</v>
      </c>
      <c r="BZ221" s="22">
        <f t="shared" si="1685"/>
        <v>12457.989999999994</v>
      </c>
      <c r="CA221" s="22">
        <f t="shared" si="1685"/>
        <v>9836</v>
      </c>
      <c r="CB221" s="22">
        <f t="shared" si="1685"/>
        <v>10401</v>
      </c>
      <c r="CC221" s="22">
        <f t="shared" si="1685"/>
        <v>13875</v>
      </c>
      <c r="CD221" s="22">
        <f t="shared" si="1685"/>
        <v>24550</v>
      </c>
      <c r="CE221" s="22">
        <f t="shared" ref="CE221:CF221" si="1686">CE219+CE220</f>
        <v>17079</v>
      </c>
      <c r="CF221" s="22">
        <f t="shared" si="1686"/>
        <v>8913</v>
      </c>
      <c r="CG221" s="22">
        <f t="shared" ref="CG221:CH221" si="1687">CG219+CG220</f>
        <v>10269</v>
      </c>
      <c r="CH221" s="22">
        <f t="shared" si="1687"/>
        <v>13187</v>
      </c>
      <c r="CI221" s="22">
        <f t="shared" ref="CI221:CJ221" si="1688">CI219+CI220</f>
        <v>9244</v>
      </c>
      <c r="CJ221" s="22">
        <f t="shared" si="1688"/>
        <v>81041</v>
      </c>
      <c r="CK221" s="22">
        <f t="shared" ref="CK221:DB221" si="1689">CK219+CK220</f>
        <v>1483</v>
      </c>
      <c r="CL221" s="22">
        <f t="shared" si="1689"/>
        <v>10875</v>
      </c>
      <c r="CM221" s="21">
        <f t="shared" si="1689"/>
        <v>9181.9567744415581</v>
      </c>
      <c r="CN221" s="21">
        <f t="shared" si="1689"/>
        <v>6196.5093900262609</v>
      </c>
      <c r="CO221" s="21">
        <f t="shared" si="1689"/>
        <v>8630.5167117590026</v>
      </c>
      <c r="CP221" s="21">
        <f t="shared" si="1689"/>
        <v>11523.547523055026</v>
      </c>
      <c r="CQ221" s="21">
        <f t="shared" si="1689"/>
        <v>8190.4256552291481</v>
      </c>
      <c r="CR221" s="21">
        <f t="shared" si="1689"/>
        <v>9403.448002073932</v>
      </c>
      <c r="CS221" s="21">
        <f t="shared" si="1689"/>
        <v>10629.863588471813</v>
      </c>
      <c r="CT221" s="21">
        <f t="shared" si="1689"/>
        <v>11360.125130051365</v>
      </c>
      <c r="CU221" s="21">
        <f t="shared" si="1689"/>
        <v>8631.414834873367</v>
      </c>
      <c r="CV221" s="21">
        <f t="shared" si="1689"/>
        <v>10497.522557610326</v>
      </c>
      <c r="CW221" s="21">
        <f t="shared" si="1689"/>
        <v>11234.941806997995</v>
      </c>
      <c r="CX221" s="21">
        <f t="shared" si="1689"/>
        <v>11884.268256662552</v>
      </c>
      <c r="CY221" s="21">
        <f t="shared" si="1689"/>
        <v>13138.020955722492</v>
      </c>
      <c r="CZ221" s="21">
        <f t="shared" si="1689"/>
        <v>16280.266175160064</v>
      </c>
      <c r="DA221" s="21">
        <f t="shared" si="1689"/>
        <v>19010.620857330272</v>
      </c>
      <c r="DB221" s="21">
        <f t="shared" si="1689"/>
        <v>22091.397851204194</v>
      </c>
      <c r="DE221" s="126"/>
      <c r="DF221" s="22">
        <v>10366.363752049412</v>
      </c>
    </row>
    <row r="222" spans="1:110" s="23" customFormat="1" x14ac:dyDescent="0.2">
      <c r="A222" s="23" t="s">
        <v>65</v>
      </c>
      <c r="C222" s="23">
        <f t="shared" ref="C222:AA222" si="1690">B174-C174+B189+B190-C189-C190</f>
        <v>637.76000000000033</v>
      </c>
      <c r="D222" s="23">
        <f t="shared" si="1690"/>
        <v>-146.49999999999969</v>
      </c>
      <c r="E222" s="23">
        <f>D174-E174+D189+D190-E189-E190</f>
        <v>-96.190000000000481</v>
      </c>
      <c r="F222" s="23">
        <f t="shared" si="1690"/>
        <v>-2336.5100000000002</v>
      </c>
      <c r="G222" s="23">
        <f t="shared" si="1690"/>
        <v>-3523.87</v>
      </c>
      <c r="H222" s="23">
        <f t="shared" si="1690"/>
        <v>-5310.7800000000007</v>
      </c>
      <c r="I222" s="23">
        <f t="shared" si="1690"/>
        <v>-124.81999999999988</v>
      </c>
      <c r="J222" s="23">
        <f>I174-J174+I189+I190-J189-J190</f>
        <v>-14163.85</v>
      </c>
      <c r="K222" s="23">
        <f>J174-K174+J189+J190-K189-K190</f>
        <v>-3941.7099999999991</v>
      </c>
      <c r="L222" s="23">
        <f t="shared" si="1690"/>
        <v>-5609.6600000000071</v>
      </c>
      <c r="M222" s="23">
        <f t="shared" si="1690"/>
        <v>-17145.71</v>
      </c>
      <c r="N222" s="23">
        <f t="shared" si="1690"/>
        <v>-9181.1399999999921</v>
      </c>
      <c r="O222" s="23">
        <f t="shared" si="1690"/>
        <v>-11188.100000000008</v>
      </c>
      <c r="P222" s="23">
        <f t="shared" si="1690"/>
        <v>2930.5899999999965</v>
      </c>
      <c r="Q222" s="23">
        <f t="shared" si="1690"/>
        <v>-2545.5399999999936</v>
      </c>
      <c r="R222" s="23">
        <f t="shared" si="1690"/>
        <v>-11233.390000000003</v>
      </c>
      <c r="S222" s="23">
        <f t="shared" si="1690"/>
        <v>-21829.050000000007</v>
      </c>
      <c r="T222" s="23">
        <f t="shared" si="1690"/>
        <v>-5814.9499999999989</v>
      </c>
      <c r="U222" s="23">
        <f t="shared" si="1690"/>
        <v>6751.1299999999956</v>
      </c>
      <c r="V222" s="23">
        <f t="shared" si="1690"/>
        <v>-3071.1199999999876</v>
      </c>
      <c r="W222" s="23">
        <f t="shared" si="1690"/>
        <v>579.39999999999145</v>
      </c>
      <c r="X222" s="23">
        <f t="shared" si="1690"/>
        <v>-15019.219999999974</v>
      </c>
      <c r="Y222" s="23">
        <f t="shared" si="1690"/>
        <v>-18834.550000000017</v>
      </c>
      <c r="Z222" s="23">
        <f t="shared" si="1690"/>
        <v>24780</v>
      </c>
      <c r="AA222" s="23">
        <f t="shared" si="1690"/>
        <v>3098</v>
      </c>
      <c r="AB222" s="24">
        <f t="shared" ref="AB222" si="1691">AA174-AB174+AA189+AA190-AB189-AB190</f>
        <v>-27656.521502635442</v>
      </c>
      <c r="AC222" s="24">
        <f t="shared" ref="AC222" si="1692">AB174-AC174+AB189+AB190-AC189-AC190</f>
        <v>-7968.8895184923895</v>
      </c>
      <c r="AD222" s="24">
        <f t="shared" ref="AD222" si="1693">AC174-AD174+AC189+AC190-AD189-AD190</f>
        <v>-9607.8721094500797</v>
      </c>
      <c r="AE222" s="24">
        <f t="shared" ref="AE222" si="1694">AD174-AE174+AD189+AD190-AE189-AE190</f>
        <v>-30518.689163888397</v>
      </c>
      <c r="AI222" s="23">
        <f>AH174-AI174+AH189+AH190-AI189-AJ190</f>
        <v>0</v>
      </c>
      <c r="AJ222" s="23">
        <f t="shared" ref="AJ222:AL222" si="1695">AI174-AJ174+AI189+AI190-AJ189-AK190</f>
        <v>-60105.149999999994</v>
      </c>
      <c r="AK222" s="23">
        <f t="shared" si="1695"/>
        <v>-918.96073021244229</v>
      </c>
      <c r="AL222" s="23">
        <f t="shared" si="1695"/>
        <v>-3461.0892697875565</v>
      </c>
      <c r="AM222" s="23">
        <f t="shared" ref="AM222" si="1696">AL174-AM174+AL189+AL190-AM189-AM190</f>
        <v>5853.2311410577095</v>
      </c>
      <c r="AN222" s="23">
        <f t="shared" ref="AN222" si="1697">AM174-AN174+AM189+AM190-AN189-AN190</f>
        <v>-15520.321141057713</v>
      </c>
      <c r="AO222" s="23">
        <f t="shared" ref="AO222" si="1698">AN174-AO174+AN189+AN190-AO189-AO190</f>
        <v>-4037.2641449776274</v>
      </c>
      <c r="AP222" s="23">
        <f t="shared" ref="AP222" si="1699">AO174-AP174+AO189+AO190-AP189-AP190</f>
        <v>2516.2541449776236</v>
      </c>
      <c r="AQ222" s="23">
        <f t="shared" ref="AQ222" si="1700">AP174-AQ174+AP189+AP190-AQ189-AQ190</f>
        <v>877.12280515446037</v>
      </c>
      <c r="AR222" s="23">
        <f t="shared" ref="AR222" si="1701">AQ174-AR174+AQ189+AQ190-AR189-AR190</f>
        <v>2845.5971948455449</v>
      </c>
      <c r="AS222" s="23">
        <f t="shared" ref="AS222" si="1702">AR174-AS174+AR189+AR190-AS189-AS190</f>
        <v>-5672.6587694138725</v>
      </c>
      <c r="AT222" s="23">
        <f t="shared" ref="AT222" si="1703">AS174-AT174+AS189+AS190-AT189-AT190</f>
        <v>4880.5287694138642</v>
      </c>
      <c r="AU222" s="23">
        <f t="shared" ref="AU222" si="1704">AT174-AU174+AT189+AT190-AU189-AU190</f>
        <v>5220.1788349769631</v>
      </c>
      <c r="AV222" s="23">
        <f t="shared" ref="AV222" si="1705">AU174-AV174+AU189+AU190-AV189-AV190</f>
        <v>-14833.678834976945</v>
      </c>
      <c r="AW222" s="23">
        <f t="shared" ref="AW222" si="1706">AV174-AW174+AV189+AV190-AW189-AW190</f>
        <v>-6131.5997318634763</v>
      </c>
      <c r="AX222" s="23">
        <f t="shared" ref="AX222" si="1707">AW174-AX174+AW189+AW190-AX189-AX190</f>
        <v>13199.559731863465</v>
      </c>
      <c r="AY222" s="23">
        <f t="shared" ref="AY222" si="1708">AX174-AY174+AX189+AX190-AY189-AY190</f>
        <v>11173.164603497629</v>
      </c>
      <c r="AZ222" s="23">
        <f t="shared" ref="AZ222" si="1709">AY174-AZ174+AY189+AY190-AZ189-AZ190</f>
        <v>-24163.254603497619</v>
      </c>
      <c r="BA222" s="23">
        <f t="shared" ref="BA222" si="1710">AZ174-BA174+AZ189+AZ190-BA189-BA190</f>
        <v>1834.0436057424668</v>
      </c>
      <c r="BB222" s="23">
        <f t="shared" ref="BB222" si="1711">BA174-BB174+BA189+BA190-BB189-BB190</f>
        <v>-77.343605742478758</v>
      </c>
      <c r="BC222" s="23">
        <f t="shared" ref="BC222" si="1712">BB174-BC174+BB189+BB190-BC189-BC190</f>
        <v>14395.460210607154</v>
      </c>
      <c r="BD222" s="23">
        <f t="shared" ref="BD222" si="1713">BC174-BD174+BC189+BC190-BD189-BD190</f>
        <v>-22317.250210607148</v>
      </c>
      <c r="BE222" s="23">
        <f t="shared" ref="BE222" si="1714">BD174-BE174+BD189+BD190-BE189-BE190</f>
        <v>-3090.1960707161197</v>
      </c>
      <c r="BF222" s="23">
        <f t="shared" ref="BF222" si="1715">BE174-BF174+BE189+BE190-BF189-BF190</f>
        <v>-10817.063929283877</v>
      </c>
      <c r="BG222" s="23">
        <f t="shared" ref="BG222" si="1716">BF174-BG174+BF189+BF190-BG189-BG190</f>
        <v>18981.049756984867</v>
      </c>
      <c r="BH222" s="23">
        <f t="shared" ref="BH222" si="1717">BG174-BH174+BG189+BG190-BH189-BH190</f>
        <v>-33454.809756984883</v>
      </c>
      <c r="BI222" s="23">
        <f t="shared" ref="BI222" si="1718">BH174-BI174+BH189+BH190-BI189-BI190</f>
        <v>-5387.6070726585604</v>
      </c>
      <c r="BJ222" s="23">
        <f t="shared" ref="BJ222" si="1719">BI174-BJ174+BI189+BI190-BJ189-BJ190</f>
        <v>14046.417072658565</v>
      </c>
      <c r="BK222" s="23">
        <f t="shared" ref="BK222" si="1720">BJ174-BK174+BJ189+BJ190-BK189-BK190</f>
        <v>20197.276202520821</v>
      </c>
      <c r="BL222" s="23">
        <f t="shared" ref="BL222" si="1721">BK174-BL174+BK189+BK190-BL189-BL190</f>
        <v>-21233.936202520839</v>
      </c>
      <c r="BM222" s="23">
        <f t="shared" ref="BM222" si="1722">BL174-BM174+BL189+BL190-BM189-BM190</f>
        <v>-6317.0337317518424</v>
      </c>
      <c r="BN222" s="23">
        <f t="shared" ref="BN222" si="1723">BM174-BN174+BM189+BM190-BN189-BN190</f>
        <v>7829.4837317518741</v>
      </c>
      <c r="BO222" s="23">
        <f t="shared" ref="BO222" si="1724">BN174-BO174+BN189+BN190-BO189-BO190</f>
        <v>30648.925492426657</v>
      </c>
      <c r="BP222" s="23">
        <f t="shared" ref="BP222" si="1725">BO174-BP174+BO189+BO190-BP189-BP190</f>
        <v>-22934.405492426682</v>
      </c>
      <c r="BQ222" s="23">
        <f t="shared" ref="BQ222" si="1726">BP174-BQ174+BP189+BP190-BQ189-BQ190</f>
        <v>-23588.833262783475</v>
      </c>
      <c r="BR222" s="23">
        <f t="shared" ref="BR222" si="1727">BQ174-BR174+BQ189+BQ190-BR189-BR190</f>
        <v>12587.873262783502</v>
      </c>
      <c r="BS222" s="23">
        <f t="shared" ref="BS222" si="1728">BR174-BS174+BR189+BR190-BS189-BS190</f>
        <v>16718.611357353599</v>
      </c>
      <c r="BT222" s="23">
        <f t="shared" ref="BT222" si="1729">BS174-BT174+BS189+BS190-BT189-BT190</f>
        <v>-7526.4513573536142</v>
      </c>
      <c r="BU222" s="23">
        <f t="shared" ref="BU222" si="1730">BT174-BU174+BT189+BT190-BU189-BU190</f>
        <v>-10990.622385091483</v>
      </c>
      <c r="BV222" s="23">
        <f t="shared" ref="BV222" si="1731">BU174-BV174+BU189+BU190-BV189-BV190</f>
        <v>2182.502385091504</v>
      </c>
      <c r="BW222" s="23">
        <f t="shared" ref="BW222" si="1732">BV174-BW174+BV189+BV190-BW189-BW190</f>
        <v>6469.1850504812173</v>
      </c>
      <c r="BX222" s="23">
        <f t="shared" ref="BX222" si="1733">BW174-BX174+BW189+BW190-BX189-BX190</f>
        <v>-19875.865050481225</v>
      </c>
      <c r="BY222" s="23">
        <f t="shared" ref="BY222" si="1734">BX174-BY174+BX189+BX190-BY189-BY190</f>
        <v>-8369.6794512944907</v>
      </c>
      <c r="BZ222" s="23">
        <f t="shared" ref="BZ222" si="1735">BY174-BZ174+BY189+BY190-BZ189-BZ190</f>
        <v>5642.119451294493</v>
      </c>
      <c r="CA222" s="23">
        <f t="shared" ref="CA222" si="1736">BZ174-CA174+BZ189+BZ190-CA189-CA190</f>
        <v>3046.3522634445394</v>
      </c>
      <c r="CB222" s="23">
        <f t="shared" ref="CB222" si="1737">CA174-CB174+CA189+CA190-CB189-CB190</f>
        <v>-7588.0222634445136</v>
      </c>
      <c r="CC222" s="23">
        <f t="shared" ref="CC222" si="1738">CB174-CC174+CB189+CB190-CC189-CC190</f>
        <v>-4498.4796813438879</v>
      </c>
      <c r="CD222" s="23">
        <f t="shared" ref="CD222" si="1739">CC174-CD174+CC189+CC190-CD189-CD190</f>
        <v>-10052.360318656149</v>
      </c>
      <c r="CE222" s="23">
        <f t="shared" ref="CE222" si="1740">CD174-CE174+CD189+CD190-CE189-CE190</f>
        <v>8695.7444574193796</v>
      </c>
      <c r="CF222" s="23">
        <f t="shared" ref="CF222" si="1741">CE174-CF174+CE189+CE190-CF189-CF190</f>
        <v>-19190.74445741938</v>
      </c>
      <c r="CG222" s="23">
        <f t="shared" ref="CG222" si="1742">CF174-CG174+CF189+CF190-CG189-CG190</f>
        <v>-11468.231483695126</v>
      </c>
      <c r="CH222" s="23">
        <f t="shared" ref="CH222:CL222" si="1743">CG174-CH174+CG189+CG190-CH189-CH190</f>
        <v>54802.231483695126</v>
      </c>
      <c r="CI222" s="23">
        <f t="shared" si="1743"/>
        <v>-7532.0317757199373</v>
      </c>
      <c r="CJ222" s="23">
        <f t="shared" si="1743"/>
        <v>17775.031775719937</v>
      </c>
      <c r="CK222" s="23">
        <f t="shared" ref="CK222" si="1744">CJ174-CK174+CJ189+CJ190-CK189-CK190</f>
        <v>3179.520864144637</v>
      </c>
      <c r="CL222" s="23">
        <f t="shared" si="1743"/>
        <v>-18486.520864144637</v>
      </c>
      <c r="CM222" s="24">
        <f t="shared" ref="CM222" si="1745">CL174-CM174+CL189+CL190-CM189-CM190</f>
        <v>17660.229803307971</v>
      </c>
      <c r="CN222" s="24">
        <f t="shared" ref="CN222" si="1746">CM174-CN174+CM189+CM190-CN189-CN190</f>
        <v>-1835.7298456178396</v>
      </c>
      <c r="CO222" s="24">
        <f t="shared" ref="CO222" si="1747">CN174-CO174+CN189+CN190-CO189-CO190</f>
        <v>-15066.156888694444</v>
      </c>
      <c r="CP222" s="24">
        <f t="shared" ref="CP222" si="1748">CO174-CP174+CO189+CO190-CP189-CP190</f>
        <v>-20252.864571631129</v>
      </c>
      <c r="CQ222" s="24">
        <f t="shared" ref="CQ222" si="1749">CP174-CQ174+CP189+CP190-CQ189-CQ190</f>
        <v>30962.037680175839</v>
      </c>
      <c r="CR222" s="24">
        <f t="shared" ref="CR222" si="1750">CQ174-CR174+CQ189+CQ190-CR189-CR190</f>
        <v>-10658.235912467935</v>
      </c>
      <c r="CS222" s="24">
        <f t="shared" ref="CS222" si="1751">CR174-CS174+CR189+CR190-CS189-CS190</f>
        <v>-14904.715050043204</v>
      </c>
      <c r="CT222" s="24">
        <f t="shared" ref="CT222" si="1752">CS174-CT174+CS189+CS190-CT189-CT190</f>
        <v>-13367.97623615709</v>
      </c>
      <c r="CU222" s="24">
        <f t="shared" ref="CU222" si="1753">CT174-CU174+CT189+CT190-CU189-CU190</f>
        <v>29938.956743719726</v>
      </c>
      <c r="CV222" s="24">
        <f t="shared" ref="CV222" si="1754">CU174-CV174+CU189+CU190-CV189-CV190</f>
        <v>-12520.500893893506</v>
      </c>
      <c r="CW222" s="24">
        <f t="shared" ref="CW222" si="1755">CV174-CW174+CV189+CV190-CW189-CW190</f>
        <v>-14440.787159573112</v>
      </c>
      <c r="CX222" s="24">
        <f t="shared" ref="CX222" si="1756">CW174-CX174+CW189+CW190-CX189-CX190</f>
        <v>-12585.540799703187</v>
      </c>
      <c r="CY222" s="24">
        <f t="shared" ref="CY222" si="1757">CX174-CY174+CX189+CX190-CY189-CY190</f>
        <v>23163.655889361369</v>
      </c>
      <c r="CZ222" s="24">
        <f t="shared" ref="CZ222" si="1758">CY174-CZ174+CY189+CY190-CZ189-CZ190</f>
        <v>-16103.10109304724</v>
      </c>
      <c r="DA222" s="24">
        <f t="shared" ref="DA222" si="1759">CZ174-DA174+CZ189+CZ190-DA189-DA190</f>
        <v>-18949.562013508286</v>
      </c>
      <c r="DB222" s="24">
        <f t="shared" ref="DB222" si="1760">DA174-DB174+DA189+DA190-DB189-DB190</f>
        <v>-18629.68194669424</v>
      </c>
      <c r="DE222" s="123"/>
      <c r="DF222" s="23">
        <v>-45411.923217976146</v>
      </c>
    </row>
    <row r="223" spans="1:110" s="23" customFormat="1" x14ac:dyDescent="0.2">
      <c r="A223" s="23" t="s">
        <v>73</v>
      </c>
      <c r="C223" s="23">
        <f t="shared" ref="C223:AA223" si="1761">B182-C182</f>
        <v>-220.65000000000009</v>
      </c>
      <c r="D223" s="23">
        <f t="shared" si="1761"/>
        <v>-795.90000000000009</v>
      </c>
      <c r="E223" s="23">
        <f>D182-E182</f>
        <v>-1552.8399999999997</v>
      </c>
      <c r="F223" s="23">
        <f t="shared" si="1761"/>
        <v>-1981.6500000000005</v>
      </c>
      <c r="G223" s="23">
        <f t="shared" si="1761"/>
        <v>-652.22999999999865</v>
      </c>
      <c r="H223" s="23">
        <f t="shared" si="1761"/>
        <v>-1511.7600000000011</v>
      </c>
      <c r="I223" s="23">
        <f t="shared" si="1761"/>
        <v>-4290.1999999999989</v>
      </c>
      <c r="J223" s="23">
        <f>I182-J182</f>
        <v>-18499.150000000001</v>
      </c>
      <c r="K223" s="23">
        <f>J182-K182</f>
        <v>-9600.6500000000015</v>
      </c>
      <c r="L223" s="23">
        <f t="shared" si="1761"/>
        <v>-4968.5999999999985</v>
      </c>
      <c r="M223" s="23">
        <f t="shared" si="1761"/>
        <v>-15922.119999999995</v>
      </c>
      <c r="N223" s="23">
        <f t="shared" si="1761"/>
        <v>-13994.989999999998</v>
      </c>
      <c r="O223" s="23">
        <f t="shared" si="1761"/>
        <v>-15153.070000000022</v>
      </c>
      <c r="P223" s="23">
        <f t="shared" si="1761"/>
        <v>-15249.529999999984</v>
      </c>
      <c r="Q223" s="23">
        <f t="shared" si="1761"/>
        <v>-6912.0199999999895</v>
      </c>
      <c r="R223" s="23">
        <f t="shared" si="1761"/>
        <v>-21540.160000000018</v>
      </c>
      <c r="S223" s="23">
        <f t="shared" si="1761"/>
        <v>-4859.9499999999825</v>
      </c>
      <c r="T223" s="23">
        <f t="shared" si="1761"/>
        <v>1322.2699999999895</v>
      </c>
      <c r="U223" s="23">
        <f t="shared" si="1761"/>
        <v>1522.2200000000012</v>
      </c>
      <c r="V223" s="23">
        <f t="shared" si="1761"/>
        <v>-11368.410000000003</v>
      </c>
      <c r="W223" s="23">
        <f t="shared" si="1761"/>
        <v>8293.0400000000081</v>
      </c>
      <c r="X223" s="23">
        <f t="shared" si="1761"/>
        <v>-15862.290000000008</v>
      </c>
      <c r="Y223" s="23">
        <f t="shared" si="1761"/>
        <v>-21511.559999999998</v>
      </c>
      <c r="Z223" s="23">
        <f t="shared" si="1761"/>
        <v>-13794</v>
      </c>
      <c r="AA223" s="23">
        <f t="shared" si="1761"/>
        <v>1326</v>
      </c>
      <c r="AB223" s="24">
        <f t="shared" ref="AB223" si="1762">AA182-AB182</f>
        <v>-33198.629054952762</v>
      </c>
      <c r="AC223" s="24">
        <f t="shared" ref="AC223" si="1763">AB182-AC182</f>
        <v>-13570.797676083748</v>
      </c>
      <c r="AD223" s="24">
        <f t="shared" ref="AD223" si="1764">AC182-AD182</f>
        <v>-16361.939539061743</v>
      </c>
      <c r="AE223" s="24">
        <f t="shared" ref="AE223" si="1765">AD182-AE182</f>
        <v>-51972.480609917315</v>
      </c>
      <c r="AI223" s="23">
        <f t="shared" ref="AI223" si="1766">AH182-AI182</f>
        <v>0</v>
      </c>
      <c r="AJ223" s="23">
        <f t="shared" ref="AJ223" si="1767">AI182-AJ182</f>
        <v>-73032.33</v>
      </c>
      <c r="AK223" s="23">
        <f t="shared" ref="AK223" si="1768">AJ182-AK182</f>
        <v>0</v>
      </c>
      <c r="AL223" s="23">
        <f t="shared" ref="AL223" si="1769">AK182-AL182</f>
        <v>-13514.419999999998</v>
      </c>
      <c r="AM223" s="23">
        <f t="shared" ref="AM223" si="1770">AL182-AM182</f>
        <v>8215.9930904171051</v>
      </c>
      <c r="AN223" s="23">
        <f t="shared" ref="AN223" si="1771">AM182-AN182</f>
        <v>-11608.893090417099</v>
      </c>
      <c r="AO223" s="23">
        <f t="shared" ref="AO223" si="1772">AN182-AO182</f>
        <v>-5002.0985079190141</v>
      </c>
      <c r="AP223" s="23">
        <f t="shared" ref="AP223" si="1773">AO182-AP182</f>
        <v>-2505.6714920810045</v>
      </c>
      <c r="AQ223" s="23">
        <f t="shared" ref="AQ223" si="1774">AP182-AQ182</f>
        <v>1328.3861664879369</v>
      </c>
      <c r="AR223" s="23">
        <f t="shared" ref="AR223" si="1775">AQ182-AR182</f>
        <v>-3388.626166487913</v>
      </c>
      <c r="AS223" s="23">
        <f t="shared" ref="AS223" si="1776">AR182-AS182</f>
        <v>-7745.1687177989515</v>
      </c>
      <c r="AT223" s="23">
        <f t="shared" ref="AT223" si="1777">AS182-AT182</f>
        <v>-4155.2212822010624</v>
      </c>
      <c r="AU223" s="23">
        <f t="shared" ref="AU223" si="1778">AT182-AU182</f>
        <v>7160.4597591772035</v>
      </c>
      <c r="AV223" s="23">
        <f t="shared" ref="AV223" si="1779">AU182-AV182</f>
        <v>852.46024082279473</v>
      </c>
      <c r="AW223" s="23">
        <f t="shared" ref="AW223" si="1780">AV182-AW182</f>
        <v>-6831.3415668763337</v>
      </c>
      <c r="AX223" s="23">
        <f t="shared" ref="AX223" si="1781">AW182-AX182</f>
        <v>-11093.478433123659</v>
      </c>
      <c r="AY223" s="23">
        <f t="shared" ref="AY223" si="1782">AX182-AY182</f>
        <v>12299.718381883868</v>
      </c>
      <c r="AZ223" s="23">
        <f t="shared" ref="AZ223" si="1783">AY182-AZ182</f>
        <v>-28798.968381883882</v>
      </c>
      <c r="BA223" s="23">
        <f t="shared" ref="BA223" si="1784">AZ182-BA182</f>
        <v>1818.522635388741</v>
      </c>
      <c r="BB223" s="23">
        <f t="shared" ref="BB223" si="1785">BA182-BB182</f>
        <v>-3575.5026353887224</v>
      </c>
      <c r="BC223" s="23">
        <f t="shared" ref="BC223" si="1786">BB182-BC182</f>
        <v>14839.726117596685</v>
      </c>
      <c r="BD223" s="23">
        <f t="shared" ref="BD223" si="1787">BC182-BD182</f>
        <v>-7154.186117596706</v>
      </c>
      <c r="BE223" s="23">
        <f t="shared" ref="BE223" si="1788">BD182-BE182</f>
        <v>-3189.4922571560601</v>
      </c>
      <c r="BF223" s="23">
        <f t="shared" ref="BF223" si="1789">BE182-BF182</f>
        <v>-16197.25774284394</v>
      </c>
      <c r="BG223" s="23">
        <f t="shared" ref="BG223" si="1790">BF182-BG182</f>
        <v>19413.808845623396</v>
      </c>
      <c r="BH223" s="23">
        <f t="shared" ref="BH223" si="1791">BG182-BH182</f>
        <v>-10584.038845623378</v>
      </c>
      <c r="BI223" s="23">
        <f t="shared" ref="BI223" si="1792">BH182-BI182</f>
        <v>-4585.8572382965358</v>
      </c>
      <c r="BJ223" s="23">
        <f t="shared" ref="BJ223" si="1793">BI182-BJ182</f>
        <v>-6999.6327617034549</v>
      </c>
      <c r="BK223" s="23">
        <f t="shared" ref="BK223" si="1794">BJ182-BK182</f>
        <v>19893.019564863585</v>
      </c>
      <c r="BL223" s="23">
        <f t="shared" ref="BL223" si="1795">BK182-BL182</f>
        <v>-16332.61956486362</v>
      </c>
      <c r="BM223" s="23">
        <f t="shared" ref="BM223" si="1796">BL182-BM182</f>
        <v>-5915.2922513649391</v>
      </c>
      <c r="BN223" s="23">
        <f t="shared" ref="BN223" si="1797">BM182-BN182</f>
        <v>-221.14774863503408</v>
      </c>
      <c r="BO223" s="23">
        <f t="shared" ref="BO223" si="1798">BN182-BO182</f>
        <v>31015.499585694139</v>
      </c>
      <c r="BP223" s="23">
        <f t="shared" ref="BP223" si="1799">BO182-BP182</f>
        <v>-19941.609585694154</v>
      </c>
      <c r="BQ223" s="23">
        <f t="shared" ref="BQ223" si="1800">BP182-BQ182</f>
        <v>-22583.40246955349</v>
      </c>
      <c r="BR223" s="23">
        <f t="shared" ref="BR223" si="1801">BQ182-BR182</f>
        <v>19273.472469553497</v>
      </c>
      <c r="BS223" s="23">
        <f t="shared" ref="BS223" si="1802">BR182-BS182</f>
        <v>17106.014058615838</v>
      </c>
      <c r="BT223" s="23">
        <f t="shared" ref="BT223" si="1803">BS182-BT182</f>
        <v>7510.4859413841623</v>
      </c>
      <c r="BU223" s="23">
        <f t="shared" ref="BU223" si="1804">BT182-BU182</f>
        <v>-8887.701434183633</v>
      </c>
      <c r="BV223" s="23">
        <f t="shared" ref="BV223" si="1805">BU182-BV182</f>
        <v>-7435.7585658163589</v>
      </c>
      <c r="BW223" s="23">
        <f t="shared" ref="BW223" si="1806">BV182-BW182</f>
        <v>5559.9263686790655</v>
      </c>
      <c r="BX223" s="23">
        <f t="shared" ref="BX223" si="1807">BW182-BX182</f>
        <v>-11342.586368679069</v>
      </c>
      <c r="BY223" s="23">
        <f t="shared" ref="BY223" si="1808">BX182-BY182</f>
        <v>-6428.5655810997996</v>
      </c>
      <c r="BZ223" s="23">
        <f t="shared" ref="BZ223" si="1809">BY182-BZ182</f>
        <v>-3651.0744189002144</v>
      </c>
      <c r="CA223" s="23">
        <f t="shared" ref="CA223" si="1810">BZ182-CA182</f>
        <v>2746.9079915578186</v>
      </c>
      <c r="CB223" s="23">
        <f t="shared" ref="CB223" si="1811">CA182-CB182</f>
        <v>-11080.907991557819</v>
      </c>
      <c r="CC223" s="23">
        <f t="shared" ref="CC223" si="1812">CB182-CC182</f>
        <v>-3886.4576406129636</v>
      </c>
      <c r="CD223" s="23">
        <f t="shared" ref="CD223" si="1813">CC182-CD182</f>
        <v>-9291.0923593870248</v>
      </c>
      <c r="CE223" s="23">
        <f t="shared" ref="CE223" si="1814">CD182-CE182</f>
        <v>9201.7641326354933</v>
      </c>
      <c r="CF223" s="23">
        <f t="shared" ref="CF223" si="1815">CE182-CF182</f>
        <v>-14155.764132635493</v>
      </c>
      <c r="CG223" s="23">
        <f t="shared" ref="CG223" si="1816">CF182-CG182</f>
        <v>-11461.989349239739</v>
      </c>
      <c r="CH223" s="23">
        <f t="shared" ref="CH223:CL223" si="1817">CG182-CH182</f>
        <v>2621.9893492397387</v>
      </c>
      <c r="CI223" s="23">
        <f t="shared" si="1817"/>
        <v>-12725.856653486087</v>
      </c>
      <c r="CJ223" s="23">
        <f t="shared" si="1817"/>
        <v>38950.856653486087</v>
      </c>
      <c r="CK223" s="23">
        <f t="shared" ref="CK223" si="1818">CJ182-CK182</f>
        <v>5268.006261316681</v>
      </c>
      <c r="CL223" s="23">
        <f t="shared" si="1817"/>
        <v>-30167.006261316681</v>
      </c>
      <c r="CM223" s="24">
        <f t="shared" ref="CM223" si="1819">CL182-CM182</f>
        <v>30074.88120116113</v>
      </c>
      <c r="CN223" s="24">
        <f t="shared" ref="CN223" si="1820">CM182-CN182</f>
        <v>-3126.1969770088035</v>
      </c>
      <c r="CO223" s="24">
        <f t="shared" ref="CO223" si="1821">CN182-CO182</f>
        <v>-25657.247025215242</v>
      </c>
      <c r="CP223" s="24">
        <f t="shared" ref="CP223" si="1822">CO182-CP182</f>
        <v>-34490.066253889847</v>
      </c>
      <c r="CQ223" s="24">
        <f t="shared" ref="CQ223" si="1823">CP182-CQ182</f>
        <v>52727.490828162525</v>
      </c>
      <c r="CR223" s="24">
        <f t="shared" ref="CR223" si="1824">CQ182-CR182</f>
        <v>-18150.679943099094</v>
      </c>
      <c r="CS223" s="24">
        <f t="shared" ref="CS223" si="1825">CR182-CS182</f>
        <v>-25382.316054757335</v>
      </c>
      <c r="CT223" s="24">
        <f t="shared" ref="CT223" si="1826">CS182-CT182</f>
        <v>-22765.292506389844</v>
      </c>
      <c r="CU223" s="24">
        <f t="shared" ref="CU223" si="1827">CT182-CU182</f>
        <v>50985.212388652784</v>
      </c>
      <c r="CV223" s="24">
        <f t="shared" ref="CV223" si="1828">CU182-CV182</f>
        <v>-21322.065519914438</v>
      </c>
      <c r="CW223" s="24">
        <f t="shared" ref="CW223" si="1829">CV182-CW182</f>
        <v>-24592.259733452927</v>
      </c>
      <c r="CX223" s="24">
        <f t="shared" ref="CX223" si="1830">CW182-CX182</f>
        <v>-21432.826674347161</v>
      </c>
      <c r="CY223" s="24">
        <f t="shared" ref="CY223" si="1831">CX182-CY182</f>
        <v>39447.063079928339</v>
      </c>
      <c r="CZ223" s="24">
        <f t="shared" ref="CZ223" si="1832">CY182-CZ182</f>
        <v>-27423.134225182555</v>
      </c>
      <c r="DA223" s="24">
        <f t="shared" ref="DA223" si="1833">CZ182-DA182</f>
        <v>-32270.57817014071</v>
      </c>
      <c r="DB223" s="24">
        <f t="shared" ref="DB223" si="1834">DA182-DB182</f>
        <v>-31725.831294522388</v>
      </c>
      <c r="DE223" s="123"/>
      <c r="DF223" s="23">
        <v>-75240.989467477251</v>
      </c>
    </row>
    <row r="224" spans="1:110" s="22" customFormat="1" x14ac:dyDescent="0.2">
      <c r="A224" s="22" t="s">
        <v>90</v>
      </c>
      <c r="C224" s="22">
        <f t="shared" ref="C224:W224" si="1835">C222-C223</f>
        <v>858.41000000000042</v>
      </c>
      <c r="D224" s="22">
        <f t="shared" si="1835"/>
        <v>649.40000000000043</v>
      </c>
      <c r="E224" s="22">
        <f t="shared" si="1835"/>
        <v>1456.6499999999992</v>
      </c>
      <c r="F224" s="22">
        <f t="shared" si="1835"/>
        <v>-354.85999999999967</v>
      </c>
      <c r="G224" s="22">
        <f t="shared" si="1835"/>
        <v>-2871.6400000000012</v>
      </c>
      <c r="H224" s="22">
        <f t="shared" si="1835"/>
        <v>-3799.0199999999995</v>
      </c>
      <c r="I224" s="22">
        <f t="shared" si="1835"/>
        <v>4165.3799999999992</v>
      </c>
      <c r="J224" s="22">
        <f>J222-J223</f>
        <v>4335.3000000000011</v>
      </c>
      <c r="K224" s="22">
        <f t="shared" si="1835"/>
        <v>5658.9400000000023</v>
      </c>
      <c r="L224" s="22">
        <f t="shared" si="1835"/>
        <v>-641.06000000000859</v>
      </c>
      <c r="M224" s="22">
        <f t="shared" si="1835"/>
        <v>-1223.5900000000038</v>
      </c>
      <c r="N224" s="22">
        <f t="shared" si="1835"/>
        <v>4813.8500000000058</v>
      </c>
      <c r="O224" s="22">
        <f t="shared" si="1835"/>
        <v>3964.9700000000139</v>
      </c>
      <c r="P224" s="22">
        <f t="shared" si="1835"/>
        <v>18180.119999999981</v>
      </c>
      <c r="Q224" s="22">
        <f t="shared" si="1835"/>
        <v>4366.4799999999959</v>
      </c>
      <c r="R224" s="22">
        <f t="shared" si="1835"/>
        <v>10306.770000000015</v>
      </c>
      <c r="S224" s="22">
        <f t="shared" si="1835"/>
        <v>-16969.100000000024</v>
      </c>
      <c r="T224" s="22">
        <f t="shared" si="1835"/>
        <v>-7137.2199999999884</v>
      </c>
      <c r="U224" s="22">
        <f t="shared" si="1835"/>
        <v>5228.9099999999944</v>
      </c>
      <c r="V224" s="22">
        <f t="shared" si="1835"/>
        <v>8297.2900000000154</v>
      </c>
      <c r="W224" s="22">
        <f t="shared" si="1835"/>
        <v>-7713.6400000000167</v>
      </c>
      <c r="X224" s="22">
        <f t="shared" ref="X224:Y224" si="1836">X222-X223</f>
        <v>843.07000000003427</v>
      </c>
      <c r="Y224" s="22">
        <f t="shared" si="1836"/>
        <v>2677.0099999999802</v>
      </c>
      <c r="Z224" s="22">
        <f t="shared" ref="Z224:AA224" si="1837">Z222-Z223</f>
        <v>38574</v>
      </c>
      <c r="AA224" s="22">
        <f t="shared" si="1837"/>
        <v>1772</v>
      </c>
      <c r="AB224" s="21">
        <f t="shared" ref="AA224:AD224" si="1838">AB222-AB223</f>
        <v>5542.1075523173204</v>
      </c>
      <c r="AC224" s="21">
        <f t="shared" si="1838"/>
        <v>5601.9081575913588</v>
      </c>
      <c r="AD224" s="21">
        <f t="shared" si="1838"/>
        <v>6754.0674296116631</v>
      </c>
      <c r="AE224" s="21">
        <f t="shared" ref="AE224" si="1839">AE222-AE223</f>
        <v>21453.791446028918</v>
      </c>
      <c r="AI224" s="22">
        <f t="shared" ref="AI224" si="1840">AI222-AI223</f>
        <v>0</v>
      </c>
      <c r="AJ224" s="22">
        <f t="shared" ref="AJ224:AL224" si="1841">AJ222-AJ223</f>
        <v>12927.180000000008</v>
      </c>
      <c r="AK224" s="22">
        <f t="shared" si="1841"/>
        <v>-918.96073021244229</v>
      </c>
      <c r="AL224" s="22">
        <f t="shared" si="1841"/>
        <v>10053.330730212441</v>
      </c>
      <c r="AM224" s="22">
        <f t="shared" ref="AM224" si="1842">AM222-AM223</f>
        <v>-2362.7619493593957</v>
      </c>
      <c r="AN224" s="22">
        <f t="shared" ref="AN224:CD224" si="1843">AN222-AN223</f>
        <v>-3911.4280506406139</v>
      </c>
      <c r="AO224" s="22">
        <f t="shared" si="1843"/>
        <v>964.83436294138664</v>
      </c>
      <c r="AP224" s="22">
        <f t="shared" si="1843"/>
        <v>5021.9256370586281</v>
      </c>
      <c r="AQ224" s="22">
        <f t="shared" si="1843"/>
        <v>-451.2633613334765</v>
      </c>
      <c r="AR224" s="22">
        <f t="shared" si="1843"/>
        <v>6234.2233613334574</v>
      </c>
      <c r="AS224" s="22">
        <f t="shared" si="1843"/>
        <v>2072.509948385079</v>
      </c>
      <c r="AT224" s="22">
        <f t="shared" si="1843"/>
        <v>9035.7500516149266</v>
      </c>
      <c r="AU224" s="22">
        <f t="shared" si="1843"/>
        <v>-1940.2809242002404</v>
      </c>
      <c r="AV224" s="22">
        <f t="shared" si="1843"/>
        <v>-15686.13907579974</v>
      </c>
      <c r="AW224" s="22">
        <f t="shared" si="1843"/>
        <v>699.74183501285734</v>
      </c>
      <c r="AX224" s="22">
        <f t="shared" si="1843"/>
        <v>24293.038164987123</v>
      </c>
      <c r="AY224" s="22">
        <f t="shared" si="1843"/>
        <v>-1126.5537783862383</v>
      </c>
      <c r="AZ224" s="22">
        <f t="shared" si="1843"/>
        <v>4635.7137783862636</v>
      </c>
      <c r="BA224" s="22">
        <f t="shared" si="1843"/>
        <v>15.520970353725716</v>
      </c>
      <c r="BB224" s="22">
        <f t="shared" si="1843"/>
        <v>3498.1590296462437</v>
      </c>
      <c r="BC224" s="22">
        <f t="shared" si="1843"/>
        <v>-444.26590698953078</v>
      </c>
      <c r="BD224" s="22">
        <f t="shared" si="1843"/>
        <v>-15163.064093010442</v>
      </c>
      <c r="BE224" s="22">
        <f t="shared" si="1843"/>
        <v>99.296186439940357</v>
      </c>
      <c r="BF224" s="22">
        <f t="shared" si="1843"/>
        <v>5380.1938135600631</v>
      </c>
      <c r="BG224" s="22">
        <f t="shared" si="1843"/>
        <v>-432.75908863852965</v>
      </c>
      <c r="BH224" s="22">
        <f t="shared" si="1843"/>
        <v>-22870.770911361506</v>
      </c>
      <c r="BI224" s="22">
        <f t="shared" si="1843"/>
        <v>-801.74983436202456</v>
      </c>
      <c r="BJ224" s="22">
        <f t="shared" si="1843"/>
        <v>21046.04983436202</v>
      </c>
      <c r="BK224" s="22">
        <f t="shared" si="1843"/>
        <v>304.25663765723584</v>
      </c>
      <c r="BL224" s="22">
        <f t="shared" si="1843"/>
        <v>-4901.316637657219</v>
      </c>
      <c r="BM224" s="22">
        <f t="shared" si="1843"/>
        <v>-401.74148038690328</v>
      </c>
      <c r="BN224" s="22">
        <f t="shared" si="1843"/>
        <v>8050.6314803869082</v>
      </c>
      <c r="BO224" s="22">
        <f t="shared" si="1843"/>
        <v>-366.57409326748166</v>
      </c>
      <c r="BP224" s="22">
        <f t="shared" si="1843"/>
        <v>-2992.7959067325282</v>
      </c>
      <c r="BQ224" s="22">
        <f t="shared" si="1843"/>
        <v>-1005.4307932299853</v>
      </c>
      <c r="BR224" s="22">
        <f t="shared" si="1843"/>
        <v>-6685.5992067699954</v>
      </c>
      <c r="BS224" s="22">
        <f t="shared" si="1843"/>
        <v>-387.40270126223913</v>
      </c>
      <c r="BT224" s="22">
        <f t="shared" si="1843"/>
        <v>-15036.937298737776</v>
      </c>
      <c r="BU224" s="22">
        <f t="shared" si="1843"/>
        <v>-2102.9209509078501</v>
      </c>
      <c r="BV224" s="22">
        <f t="shared" si="1843"/>
        <v>9618.2609509078629</v>
      </c>
      <c r="BW224" s="22">
        <f t="shared" si="1843"/>
        <v>909.25868180215184</v>
      </c>
      <c r="BX224" s="22">
        <f t="shared" si="1843"/>
        <v>-8533.2786818021559</v>
      </c>
      <c r="BY224" s="22">
        <f t="shared" si="1843"/>
        <v>-1941.1138701946911</v>
      </c>
      <c r="BZ224" s="22">
        <f t="shared" si="1843"/>
        <v>9293.1938701947074</v>
      </c>
      <c r="CA224" s="22">
        <f t="shared" si="1843"/>
        <v>299.4442718867208</v>
      </c>
      <c r="CB224" s="22">
        <f t="shared" si="1843"/>
        <v>3492.885728113305</v>
      </c>
      <c r="CC224" s="22">
        <f t="shared" si="1843"/>
        <v>-612.02204073092435</v>
      </c>
      <c r="CD224" s="22">
        <f t="shared" si="1843"/>
        <v>-761.26795926912382</v>
      </c>
      <c r="CE224" s="22">
        <f t="shared" ref="CE224:CF224" si="1844">CE222-CE223</f>
        <v>-506.01967521611368</v>
      </c>
      <c r="CF224" s="22">
        <f t="shared" si="1844"/>
        <v>-5034.9803247838863</v>
      </c>
      <c r="CG224" s="22">
        <f t="shared" ref="CG224:CH224" si="1845">CG222-CG223</f>
        <v>-6.2421344553877134</v>
      </c>
      <c r="CH224" s="22">
        <f t="shared" si="1845"/>
        <v>52180.242134455388</v>
      </c>
      <c r="CI224" s="22">
        <f t="shared" ref="CI224:CJ224" si="1846">CI222-CI223</f>
        <v>5193.8248777661502</v>
      </c>
      <c r="CJ224" s="22">
        <f t="shared" si="1846"/>
        <v>-21175.82487776615</v>
      </c>
      <c r="CK224" s="22">
        <f t="shared" ref="CK224:DB224" si="1847">CK222-CK223</f>
        <v>-2088.485397172044</v>
      </c>
      <c r="CL224" s="22">
        <f t="shared" si="1847"/>
        <v>11680.485397172044</v>
      </c>
      <c r="CM224" s="21">
        <f t="shared" si="1847"/>
        <v>-12414.651397853158</v>
      </c>
      <c r="CN224" s="21">
        <f t="shared" si="1847"/>
        <v>1290.4671313909639</v>
      </c>
      <c r="CO224" s="21">
        <f t="shared" si="1847"/>
        <v>10591.090136520797</v>
      </c>
      <c r="CP224" s="21">
        <f t="shared" si="1847"/>
        <v>14237.201682258717</v>
      </c>
      <c r="CQ224" s="21">
        <f t="shared" si="1847"/>
        <v>-21765.453147986686</v>
      </c>
      <c r="CR224" s="21">
        <f t="shared" si="1847"/>
        <v>7492.444030631159</v>
      </c>
      <c r="CS224" s="21">
        <f t="shared" si="1847"/>
        <v>10477.601004714132</v>
      </c>
      <c r="CT224" s="21">
        <f t="shared" si="1847"/>
        <v>9397.3162702327536</v>
      </c>
      <c r="CU224" s="21">
        <f t="shared" si="1847"/>
        <v>-21046.255644933059</v>
      </c>
      <c r="CV224" s="21">
        <f t="shared" si="1847"/>
        <v>8801.5646260209323</v>
      </c>
      <c r="CW224" s="21">
        <f t="shared" si="1847"/>
        <v>10151.472573879815</v>
      </c>
      <c r="CX224" s="21">
        <f t="shared" si="1847"/>
        <v>8847.2858746439742</v>
      </c>
      <c r="CY224" s="21">
        <f t="shared" si="1847"/>
        <v>-16283.40719056697</v>
      </c>
      <c r="CZ224" s="21">
        <f t="shared" si="1847"/>
        <v>11320.033132135315</v>
      </c>
      <c r="DA224" s="21">
        <f t="shared" si="1847"/>
        <v>13321.016156632424</v>
      </c>
      <c r="DB224" s="21">
        <f t="shared" si="1847"/>
        <v>13096.149347828148</v>
      </c>
      <c r="DE224" s="126"/>
      <c r="DF224" s="22">
        <v>29829.066249501106</v>
      </c>
    </row>
    <row r="225" spans="1:110" s="22" customFormat="1" x14ac:dyDescent="0.2">
      <c r="A225" s="22" t="s">
        <v>91</v>
      </c>
      <c r="C225" s="22">
        <f t="shared" ref="C225:W225" si="1848">C221+C224</f>
        <v>1143.4400000000007</v>
      </c>
      <c r="D225" s="22">
        <f>D221+D224</f>
        <v>1347.2600000000014</v>
      </c>
      <c r="E225" s="22">
        <f t="shared" si="1848"/>
        <v>2801.2799999999997</v>
      </c>
      <c r="F225" s="22">
        <f t="shared" si="1848"/>
        <v>1561.4899999999998</v>
      </c>
      <c r="G225" s="22">
        <f t="shared" si="1848"/>
        <v>-520.24000000000251</v>
      </c>
      <c r="H225" s="22">
        <f t="shared" si="1848"/>
        <v>-940.94</v>
      </c>
      <c r="I225" s="22">
        <f t="shared" si="1848"/>
        <v>7115.149999999996</v>
      </c>
      <c r="J225" s="22">
        <f>J221+J224</f>
        <v>4336.8200000000015</v>
      </c>
      <c r="K225" s="22">
        <f t="shared" si="1848"/>
        <v>12117.130000000005</v>
      </c>
      <c r="L225" s="22">
        <f t="shared" si="1848"/>
        <v>13288.069999999998</v>
      </c>
      <c r="M225" s="22">
        <f t="shared" si="1848"/>
        <v>17918.289999999997</v>
      </c>
      <c r="N225" s="22">
        <f t="shared" si="1848"/>
        <v>22307.74</v>
      </c>
      <c r="O225" s="22">
        <f t="shared" si="1848"/>
        <v>29034.150000000031</v>
      </c>
      <c r="P225" s="22">
        <f t="shared" si="1848"/>
        <v>45555.040000000045</v>
      </c>
      <c r="Q225" s="22">
        <f t="shared" si="1848"/>
        <v>32656.570000000014</v>
      </c>
      <c r="R225" s="22">
        <f t="shared" si="1848"/>
        <v>35666.120000000017</v>
      </c>
      <c r="S225" s="22">
        <f t="shared" si="1848"/>
        <v>13573.400000000038</v>
      </c>
      <c r="T225" s="22">
        <f t="shared" si="1848"/>
        <v>-12372.819999999998</v>
      </c>
      <c r="U225" s="22">
        <f t="shared" si="1848"/>
        <v>14583.489999999993</v>
      </c>
      <c r="V225" s="22">
        <f t="shared" si="1848"/>
        <v>18392.610000000015</v>
      </c>
      <c r="W225" s="22">
        <f t="shared" si="1848"/>
        <v>5680.5799999999881</v>
      </c>
      <c r="X225" s="22">
        <f t="shared" ref="X225:Y225" si="1849">X221+X224</f>
        <v>28117.719999999994</v>
      </c>
      <c r="Y225" s="22">
        <f t="shared" si="1849"/>
        <v>61315.00999999998</v>
      </c>
      <c r="Z225" s="22">
        <f t="shared" ref="Z225:AA225" si="1850">Z221+Z224</f>
        <v>89660</v>
      </c>
      <c r="AA225" s="22">
        <f t="shared" si="1850"/>
        <v>103946</v>
      </c>
      <c r="AB225" s="21">
        <f t="shared" ref="AA225:AD225" si="1851">AB221+AB224</f>
        <v>41074.637951599158</v>
      </c>
      <c r="AC225" s="21">
        <f t="shared" si="1851"/>
        <v>45185.770533417599</v>
      </c>
      <c r="AD225" s="21">
        <f t="shared" si="1851"/>
        <v>49002.214885755908</v>
      </c>
      <c r="AE225" s="21">
        <f t="shared" ref="AE225" si="1852">AE221+AE224</f>
        <v>91974.097285445896</v>
      </c>
      <c r="AI225" s="22">
        <f t="shared" ref="AI225" si="1853">AI221+AI224</f>
        <v>3810.7800000000034</v>
      </c>
      <c r="AJ225" s="22">
        <f t="shared" ref="AJ225:AL225" si="1854">AJ221+AJ224</f>
        <v>16596.300000000014</v>
      </c>
      <c r="AK225" s="22">
        <f t="shared" si="1854"/>
        <v>2778.5092697875607</v>
      </c>
      <c r="AL225" s="22">
        <f t="shared" si="1854"/>
        <v>16345.120730212446</v>
      </c>
      <c r="AM225" s="22">
        <f t="shared" ref="AM225" si="1855">AM221+AM224</f>
        <v>1718.7580506406084</v>
      </c>
      <c r="AN225" s="22">
        <f t="shared" ref="AN225:CD225" si="1856">AN221+AN224</f>
        <v>2367.3719493593826</v>
      </c>
      <c r="AO225" s="22">
        <f t="shared" si="1856"/>
        <v>8629.9243629413795</v>
      </c>
      <c r="AP225" s="22">
        <f t="shared" si="1856"/>
        <v>12065.695637058621</v>
      </c>
      <c r="AQ225" s="22">
        <f t="shared" si="1856"/>
        <v>7926.5166386665278</v>
      </c>
      <c r="AR225" s="22">
        <f t="shared" si="1856"/>
        <v>12738.503361333458</v>
      </c>
      <c r="AS225" s="22">
        <f t="shared" si="1856"/>
        <v>8992.1099483850685</v>
      </c>
      <c r="AT225" s="22">
        <f t="shared" si="1856"/>
        <v>14609.010051614921</v>
      </c>
      <c r="AU225" s="22">
        <f t="shared" si="1856"/>
        <v>7032.3190757997727</v>
      </c>
      <c r="AV225" s="22">
        <f t="shared" si="1856"/>
        <v>-13085.979075799743</v>
      </c>
      <c r="AW225" s="22">
        <f t="shared" si="1856"/>
        <v>7895.7418350128592</v>
      </c>
      <c r="AX225" s="22">
        <f t="shared" si="1856"/>
        <v>33814.368164987121</v>
      </c>
      <c r="AY225" s="22">
        <f t="shared" si="1856"/>
        <v>5660.646221613757</v>
      </c>
      <c r="AZ225" s="22">
        <f t="shared" si="1856"/>
        <v>9918.0537783862674</v>
      </c>
      <c r="BA225" s="22">
        <f t="shared" si="1856"/>
        <v>4339.2409703537187</v>
      </c>
      <c r="BB225" s="22">
        <f t="shared" si="1856"/>
        <v>12464.249029646242</v>
      </c>
      <c r="BC225" s="22">
        <f t="shared" si="1856"/>
        <v>7262.5540930104708</v>
      </c>
      <c r="BD225" s="22">
        <f t="shared" si="1856"/>
        <v>-7710.4040930104375</v>
      </c>
      <c r="BE225" s="22">
        <f t="shared" si="1856"/>
        <v>6868.7161864399495</v>
      </c>
      <c r="BF225" s="22">
        <f t="shared" si="1856"/>
        <v>13993.793813560056</v>
      </c>
      <c r="BG225" s="22">
        <f t="shared" si="1856"/>
        <v>3522.0009113614806</v>
      </c>
      <c r="BH225" s="22">
        <f t="shared" si="1856"/>
        <v>-17978.370911361519</v>
      </c>
      <c r="BI225" s="22">
        <f t="shared" si="1856"/>
        <v>-21355.039834362022</v>
      </c>
      <c r="BJ225" s="22">
        <f t="shared" si="1856"/>
        <v>27516.579834362026</v>
      </c>
      <c r="BK225" s="22">
        <f t="shared" si="1856"/>
        <v>1717.6366376572419</v>
      </c>
      <c r="BL225" s="22">
        <f t="shared" si="1856"/>
        <v>181.6933623427758</v>
      </c>
      <c r="BM225" s="22">
        <f t="shared" si="1856"/>
        <v>6535.8385196130948</v>
      </c>
      <c r="BN225" s="22">
        <f t="shared" si="1856"/>
        <v>3971.2414803869096</v>
      </c>
      <c r="BO225" s="22">
        <f t="shared" si="1856"/>
        <v>-3205.1940932674834</v>
      </c>
      <c r="BP225" s="22">
        <f t="shared" si="1856"/>
        <v>2294.2240932674749</v>
      </c>
      <c r="BQ225" s="22">
        <f t="shared" si="1856"/>
        <v>8029.7692067700045</v>
      </c>
      <c r="BR225" s="22">
        <f t="shared" si="1856"/>
        <v>-8073.8792067700142</v>
      </c>
      <c r="BS225" s="22">
        <f t="shared" si="1856"/>
        <v>1363.8072987377582</v>
      </c>
      <c r="BT225" s="22">
        <f t="shared" si="1856"/>
        <v>-13355.187298737774</v>
      </c>
      <c r="BU225" s="22">
        <f t="shared" si="1856"/>
        <v>2459.0690490921579</v>
      </c>
      <c r="BV225" s="22">
        <f t="shared" si="1856"/>
        <v>15017.530950907862</v>
      </c>
      <c r="BW225" s="22">
        <f t="shared" si="1856"/>
        <v>1743.6986818021478</v>
      </c>
      <c r="BX225" s="22">
        <f t="shared" si="1856"/>
        <v>-3580.5486818021509</v>
      </c>
      <c r="BY225" s="22">
        <f t="shared" si="1856"/>
        <v>7088.376129805325</v>
      </c>
      <c r="BZ225" s="22">
        <f t="shared" si="1856"/>
        <v>21751.183870194702</v>
      </c>
      <c r="CA225" s="22">
        <f t="shared" si="1856"/>
        <v>10135.444271886721</v>
      </c>
      <c r="CB225" s="22">
        <f t="shared" si="1856"/>
        <v>13893.885728113306</v>
      </c>
      <c r="CC225" s="22">
        <f t="shared" si="1856"/>
        <v>13262.977959269076</v>
      </c>
      <c r="CD225" s="22">
        <f t="shared" si="1856"/>
        <v>23788.732040730876</v>
      </c>
      <c r="CE225" s="22">
        <f t="shared" ref="CE225:CF225" si="1857">CE221+CE224</f>
        <v>16572.980324783886</v>
      </c>
      <c r="CF225" s="22">
        <f t="shared" si="1857"/>
        <v>3878.0196752161137</v>
      </c>
      <c r="CG225" s="22">
        <f t="shared" ref="CG225:CH225" si="1858">CG221+CG224</f>
        <v>10262.757865544612</v>
      </c>
      <c r="CH225" s="22">
        <f t="shared" si="1858"/>
        <v>65367.242134455388</v>
      </c>
      <c r="CI225" s="22">
        <f t="shared" ref="CI225:CJ225" si="1859">CI221+CI224</f>
        <v>14437.82487776615</v>
      </c>
      <c r="CJ225" s="22">
        <f t="shared" si="1859"/>
        <v>59865.17512223385</v>
      </c>
      <c r="CK225" s="22">
        <f t="shared" ref="CK225:DB225" si="1860">CK221+CK224</f>
        <v>-605.48539717204403</v>
      </c>
      <c r="CL225" s="22">
        <f t="shared" si="1860"/>
        <v>22555.485397172044</v>
      </c>
      <c r="CM225" s="21">
        <f t="shared" si="1860"/>
        <v>-3232.6946234116003</v>
      </c>
      <c r="CN225" s="21">
        <f t="shared" si="1860"/>
        <v>7486.9765214172248</v>
      </c>
      <c r="CO225" s="21">
        <f t="shared" si="1860"/>
        <v>19221.6068482798</v>
      </c>
      <c r="CP225" s="21">
        <f t="shared" si="1860"/>
        <v>25760.749205313743</v>
      </c>
      <c r="CQ225" s="21">
        <f t="shared" si="1860"/>
        <v>-13575.027492757537</v>
      </c>
      <c r="CR225" s="21">
        <f t="shared" si="1860"/>
        <v>16895.892032705091</v>
      </c>
      <c r="CS225" s="21">
        <f t="shared" si="1860"/>
        <v>21107.464593185945</v>
      </c>
      <c r="CT225" s="21">
        <f t="shared" si="1860"/>
        <v>20757.441400284119</v>
      </c>
      <c r="CU225" s="21">
        <f t="shared" si="1860"/>
        <v>-12414.840810059692</v>
      </c>
      <c r="CV225" s="21">
        <f t="shared" si="1860"/>
        <v>19299.087183631258</v>
      </c>
      <c r="CW225" s="21">
        <f t="shared" si="1860"/>
        <v>21386.41438087781</v>
      </c>
      <c r="CX225" s="21">
        <f t="shared" si="1860"/>
        <v>20731.554131306526</v>
      </c>
      <c r="CY225" s="21">
        <f t="shared" si="1860"/>
        <v>-3145.3862348444782</v>
      </c>
      <c r="CZ225" s="21">
        <f t="shared" si="1860"/>
        <v>27600.29930729538</v>
      </c>
      <c r="DA225" s="21">
        <f t="shared" si="1860"/>
        <v>32331.637013962696</v>
      </c>
      <c r="DB225" s="21">
        <f t="shared" si="1860"/>
        <v>35187.547199032342</v>
      </c>
      <c r="DE225" s="126"/>
      <c r="DF225" s="22">
        <v>40195.430001550514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92</v>
      </c>
      <c r="C227" s="22">
        <f t="shared" ref="C227:W227" si="1861">C228+C229</f>
        <v>201.73999999999978</v>
      </c>
      <c r="D227" s="22">
        <f>D228+D229</f>
        <v>-158.55999999999949</v>
      </c>
      <c r="E227" s="22">
        <f t="shared" si="1861"/>
        <v>-2525.66</v>
      </c>
      <c r="F227" s="22">
        <f t="shared" si="1861"/>
        <v>227.04999999999995</v>
      </c>
      <c r="G227" s="22">
        <f t="shared" si="1861"/>
        <v>-1744.8299999999995</v>
      </c>
      <c r="H227" s="22">
        <f t="shared" si="1861"/>
        <v>-2847.9500000000012</v>
      </c>
      <c r="I227" s="22">
        <f t="shared" si="1861"/>
        <v>-6690.9599999999973</v>
      </c>
      <c r="J227" s="22">
        <f t="shared" si="1861"/>
        <v>-28232.46</v>
      </c>
      <c r="K227" s="22">
        <f t="shared" si="1861"/>
        <v>-6332.4799999999987</v>
      </c>
      <c r="L227" s="22">
        <f t="shared" si="1861"/>
        <v>-9723.7500000000164</v>
      </c>
      <c r="M227" s="22">
        <f t="shared" si="1861"/>
        <v>-19180.709999999977</v>
      </c>
      <c r="N227" s="22">
        <f t="shared" si="1861"/>
        <v>-21091.190000000006</v>
      </c>
      <c r="O227" s="22">
        <f t="shared" si="1861"/>
        <v>-39359.090000000004</v>
      </c>
      <c r="P227" s="22">
        <f t="shared" si="1861"/>
        <v>-28280.090000000011</v>
      </c>
      <c r="Q227" s="22">
        <f t="shared" si="1861"/>
        <v>-36035.379999999976</v>
      </c>
      <c r="R227" s="22">
        <f t="shared" si="1861"/>
        <v>-15160.000000000007</v>
      </c>
      <c r="S227" s="22">
        <f t="shared" si="1861"/>
        <v>-53712.909999999996</v>
      </c>
      <c r="T227" s="22">
        <f t="shared" si="1861"/>
        <v>-5850.820000000017</v>
      </c>
      <c r="U227" s="22">
        <f t="shared" si="1861"/>
        <v>-40242.599999999962</v>
      </c>
      <c r="V227" s="22">
        <f t="shared" si="1861"/>
        <v>-20610.970000000038</v>
      </c>
      <c r="W227" s="22">
        <f t="shared" si="1861"/>
        <v>-15371.910000000003</v>
      </c>
      <c r="X227" s="22">
        <f t="shared" ref="X227:Y227" si="1862">X228+X229</f>
        <v>-22978.620000000003</v>
      </c>
      <c r="Y227" s="22">
        <f t="shared" si="1862"/>
        <v>-39044.889999999992</v>
      </c>
      <c r="Z227" s="22">
        <f t="shared" ref="Z227:AA227" si="1863">Z228+Z229</f>
        <v>-47515</v>
      </c>
      <c r="AA227" s="22">
        <f t="shared" si="1863"/>
        <v>-44862</v>
      </c>
      <c r="AB227" s="21">
        <f t="shared" ref="AA227:AD227" si="1864">AB228+AB229</f>
        <v>-11838</v>
      </c>
      <c r="AC227" s="21">
        <f t="shared" si="1864"/>
        <v>-19999.999999999971</v>
      </c>
      <c r="AD227" s="21">
        <f t="shared" si="1864"/>
        <v>-20000.000000000058</v>
      </c>
      <c r="AE227" s="21">
        <f t="shared" ref="AE227" si="1865">AE228+AE229</f>
        <v>-19999.999999999942</v>
      </c>
      <c r="AI227" s="22">
        <f t="shared" ref="AI227" si="1866">AI228+AI229</f>
        <v>-1565.87</v>
      </c>
      <c r="AJ227" s="22">
        <f t="shared" ref="AJ227:AL227" si="1867">AJ228+AJ229</f>
        <v>-73147.320000000007</v>
      </c>
      <c r="AK227" s="22">
        <f t="shared" si="1867"/>
        <v>-2069.9700000000012</v>
      </c>
      <c r="AL227" s="22">
        <f t="shared" si="1867"/>
        <v>-5981.0800000000017</v>
      </c>
      <c r="AM227" s="22">
        <f t="shared" ref="AM227" si="1868">AM228+AM229</f>
        <v>-2355.4499999999971</v>
      </c>
      <c r="AN227" s="22">
        <f t="shared" ref="AN227:CD227" si="1869">AN228+AN229</f>
        <v>-22504.550000000007</v>
      </c>
      <c r="AO227" s="22">
        <f t="shared" si="1869"/>
        <v>-2860.2899999999936</v>
      </c>
      <c r="AP227" s="22">
        <f t="shared" si="1869"/>
        <v>-11638.79999999999</v>
      </c>
      <c r="AQ227" s="22">
        <f t="shared" si="1869"/>
        <v>-2979.570000000007</v>
      </c>
      <c r="AR227" s="22">
        <f t="shared" si="1869"/>
        <v>-13604.54</v>
      </c>
      <c r="AS227" s="22">
        <f t="shared" si="1869"/>
        <v>-3338.8800000000047</v>
      </c>
      <c r="AT227" s="22">
        <f t="shared" si="1869"/>
        <v>-8357.0999999999967</v>
      </c>
      <c r="AU227" s="22">
        <f t="shared" si="1869"/>
        <v>-3741.570000000007</v>
      </c>
      <c r="AV227" s="22">
        <f t="shared" si="1869"/>
        <v>-18753.899999999994</v>
      </c>
      <c r="AW227" s="22">
        <f t="shared" si="1869"/>
        <v>-4261.9499999999971</v>
      </c>
      <c r="AX227" s="22">
        <f t="shared" si="1869"/>
        <v>-9277.9599999999809</v>
      </c>
      <c r="AY227" s="22">
        <f t="shared" si="1869"/>
        <v>-4550.820000000007</v>
      </c>
      <c r="AZ227" s="22">
        <f t="shared" si="1869"/>
        <v>-17.840000000019245</v>
      </c>
      <c r="BA227" s="22">
        <f t="shared" si="1869"/>
        <v>-4229.9499999999971</v>
      </c>
      <c r="BB227" s="22">
        <f t="shared" si="1869"/>
        <v>-6361.3900000000131</v>
      </c>
      <c r="BC227" s="22">
        <f t="shared" si="1869"/>
        <v>-4524.5599999999977</v>
      </c>
      <c r="BD227" s="22">
        <f t="shared" si="1869"/>
        <v>-23366.079999999991</v>
      </c>
      <c r="BE227" s="22">
        <f t="shared" si="1869"/>
        <v>-5570.7900000000081</v>
      </c>
      <c r="BF227" s="22">
        <f t="shared" si="1869"/>
        <v>-20251.480000000003</v>
      </c>
      <c r="BG227" s="22">
        <f t="shared" si="1869"/>
        <v>-5857.1300000000047</v>
      </c>
      <c r="BH227" s="22">
        <f t="shared" si="1869"/>
        <v>-14674.119999999974</v>
      </c>
      <c r="BI227" s="22">
        <f t="shared" si="1869"/>
        <v>-6439.25</v>
      </c>
      <c r="BJ227" s="22">
        <f t="shared" si="1869"/>
        <v>21119.679999999989</v>
      </c>
      <c r="BK227" s="22">
        <f t="shared" si="1869"/>
        <v>-5111.7200000000012</v>
      </c>
      <c r="BL227" s="22">
        <f t="shared" si="1869"/>
        <v>-5483.83</v>
      </c>
      <c r="BM227" s="22">
        <f t="shared" si="1869"/>
        <v>-5199.2799999999988</v>
      </c>
      <c r="BN227" s="22">
        <f t="shared" si="1869"/>
        <v>-18172.429999999993</v>
      </c>
      <c r="BO227" s="22">
        <f t="shared" si="1869"/>
        <v>-5599.3699999999953</v>
      </c>
      <c r="BP227" s="22">
        <f t="shared" si="1869"/>
        <v>-5494.1500000000233</v>
      </c>
      <c r="BQ227" s="22">
        <f t="shared" si="1869"/>
        <v>-6128.75</v>
      </c>
      <c r="BR227" s="22">
        <f t="shared" si="1869"/>
        <v>-3173.3799999999528</v>
      </c>
      <c r="BS227" s="22">
        <f t="shared" si="1869"/>
        <v>-6202.1300000000047</v>
      </c>
      <c r="BT227" s="22">
        <f t="shared" si="1869"/>
        <v>192.97999999994227</v>
      </c>
      <c r="BU227" s="22">
        <f t="shared" si="1869"/>
        <v>-6078.1300000000047</v>
      </c>
      <c r="BV227" s="22">
        <f t="shared" si="1869"/>
        <v>-3089.2699999999786</v>
      </c>
      <c r="BW227" s="22">
        <f t="shared" si="1869"/>
        <v>-5841.0400000000081</v>
      </c>
      <c r="BX227" s="22">
        <f t="shared" si="1869"/>
        <v>8021.3500000000213</v>
      </c>
      <c r="BY227" s="22">
        <f t="shared" si="1869"/>
        <v>-6071.7799999999988</v>
      </c>
      <c r="BZ227" s="22">
        <f t="shared" si="1869"/>
        <v>-17972.129999999997</v>
      </c>
      <c r="CA227" s="22">
        <f t="shared" si="1869"/>
        <v>-6633</v>
      </c>
      <c r="CB227" s="22">
        <f t="shared" si="1869"/>
        <v>-9931.0499999999847</v>
      </c>
      <c r="CC227" s="22">
        <f t="shared" si="1869"/>
        <v>-6850</v>
      </c>
      <c r="CD227" s="22">
        <f t="shared" si="1869"/>
        <v>-15396.880000000014</v>
      </c>
      <c r="CE227" s="22">
        <f t="shared" ref="CE227:CF227" si="1870">CE228+CE229</f>
        <v>-6565</v>
      </c>
      <c r="CF227" s="22">
        <f t="shared" si="1870"/>
        <v>-21381</v>
      </c>
      <c r="CG227" s="22">
        <f t="shared" ref="CG227:CH227" si="1871">CG228+CG229</f>
        <v>-4863</v>
      </c>
      <c r="CH227" s="22">
        <f t="shared" si="1871"/>
        <v>-21121</v>
      </c>
      <c r="CI227" s="22">
        <f t="shared" ref="CI227:CJ227" si="1872">CI228+CI229</f>
        <v>0</v>
      </c>
      <c r="CJ227" s="22">
        <f t="shared" si="1872"/>
        <v>-5911</v>
      </c>
      <c r="CK227" s="22">
        <f t="shared" ref="CK227:DB227" si="1873">CK228+CK229</f>
        <v>0</v>
      </c>
      <c r="CL227" s="22">
        <f t="shared" si="1873"/>
        <v>-31257</v>
      </c>
      <c r="CM227" s="21">
        <f t="shared" si="1873"/>
        <v>-5000</v>
      </c>
      <c r="CN227" s="21">
        <f t="shared" si="1873"/>
        <v>-5000</v>
      </c>
      <c r="CO227" s="21">
        <f t="shared" si="1873"/>
        <v>-5000</v>
      </c>
      <c r="CP227" s="21">
        <f t="shared" si="1873"/>
        <v>-5000</v>
      </c>
      <c r="CQ227" s="21">
        <f t="shared" si="1873"/>
        <v>-5000</v>
      </c>
      <c r="CR227" s="21">
        <f t="shared" si="1873"/>
        <v>-5000</v>
      </c>
      <c r="CS227" s="21">
        <f t="shared" si="1873"/>
        <v>-5000</v>
      </c>
      <c r="CT227" s="21">
        <f t="shared" si="1873"/>
        <v>-4999.9999999999709</v>
      </c>
      <c r="CU227" s="21">
        <f t="shared" si="1873"/>
        <v>-5000</v>
      </c>
      <c r="CV227" s="21">
        <f t="shared" si="1873"/>
        <v>-5000</v>
      </c>
      <c r="CW227" s="21">
        <f t="shared" si="1873"/>
        <v>-5000.0000000000291</v>
      </c>
      <c r="CX227" s="21">
        <f t="shared" si="1873"/>
        <v>-5000.0000000000291</v>
      </c>
      <c r="CY227" s="21">
        <f t="shared" si="1873"/>
        <v>-4999.9999999999709</v>
      </c>
      <c r="CZ227" s="21">
        <f t="shared" si="1873"/>
        <v>-5000</v>
      </c>
      <c r="DA227" s="21">
        <f t="shared" si="1873"/>
        <v>-5000</v>
      </c>
      <c r="DB227" s="21">
        <f t="shared" si="1873"/>
        <v>-4999.9999999999709</v>
      </c>
      <c r="DE227" s="126"/>
      <c r="DF227" s="22">
        <v>-4500</v>
      </c>
    </row>
    <row r="228" spans="1:110" s="23" customFormat="1" x14ac:dyDescent="0.2">
      <c r="A228" s="23" t="s">
        <v>93</v>
      </c>
      <c r="C228" s="23">
        <f t="shared" ref="C228:AA228" si="1874">B166-C166</f>
        <v>671.96</v>
      </c>
      <c r="D228" s="23">
        <f t="shared" si="1874"/>
        <v>63.420000000000073</v>
      </c>
      <c r="E228" s="23">
        <f>D166-E166</f>
        <v>-1701.9600000000003</v>
      </c>
      <c r="F228" s="23">
        <f t="shared" si="1874"/>
        <v>1274.7700000000002</v>
      </c>
      <c r="G228" s="23">
        <f t="shared" si="1874"/>
        <v>92.710000000000036</v>
      </c>
      <c r="H228" s="23">
        <f t="shared" si="1874"/>
        <v>-50.809999999999945</v>
      </c>
      <c r="I228" s="23">
        <f t="shared" si="1874"/>
        <v>-436.48</v>
      </c>
      <c r="J228" s="23">
        <f>I166-J166</f>
        <v>296.68999999999983</v>
      </c>
      <c r="K228" s="23">
        <f>J166-K166</f>
        <v>31.870000000000118</v>
      </c>
      <c r="L228" s="23">
        <f t="shared" si="1874"/>
        <v>-191.59999999999991</v>
      </c>
      <c r="M228" s="23">
        <f t="shared" si="1874"/>
        <v>-54.930000000000064</v>
      </c>
      <c r="N228" s="23">
        <f t="shared" si="1874"/>
        <v>169.12999999999988</v>
      </c>
      <c r="O228" s="23">
        <f t="shared" si="1874"/>
        <v>108.01999999999998</v>
      </c>
      <c r="P228" s="23">
        <f t="shared" si="1874"/>
        <v>-126.1099999999999</v>
      </c>
      <c r="Q228" s="23">
        <f t="shared" si="1874"/>
        <v>-3293.4799999999996</v>
      </c>
      <c r="R228" s="23">
        <f t="shared" si="1874"/>
        <v>-762.79000000000087</v>
      </c>
      <c r="S228" s="23">
        <f t="shared" si="1874"/>
        <v>-354.8799999999992</v>
      </c>
      <c r="T228" s="23">
        <f t="shared" si="1874"/>
        <v>-589.24000000000069</v>
      </c>
      <c r="U228" s="23">
        <f t="shared" si="1874"/>
        <v>793.95000000000073</v>
      </c>
      <c r="V228" s="23">
        <f t="shared" si="1874"/>
        <v>-122.15000000000055</v>
      </c>
      <c r="W228" s="23">
        <f t="shared" si="1874"/>
        <v>-1101.2200000000003</v>
      </c>
      <c r="X228" s="23">
        <f t="shared" si="1874"/>
        <v>-870.54</v>
      </c>
      <c r="Y228" s="23">
        <f t="shared" si="1874"/>
        <v>-1177.1499999999996</v>
      </c>
      <c r="Z228" s="23">
        <f t="shared" si="1874"/>
        <v>261</v>
      </c>
      <c r="AA228" s="23">
        <f t="shared" si="1874"/>
        <v>729</v>
      </c>
      <c r="AB228" s="24">
        <f t="shared" ref="AB228" si="1875">AA166-AB166</f>
        <v>0</v>
      </c>
      <c r="AC228" s="24">
        <f t="shared" ref="AC228" si="1876">AB166-AC166</f>
        <v>0</v>
      </c>
      <c r="AD228" s="24">
        <f t="shared" ref="AD228" si="1877">AC166-AD166</f>
        <v>0</v>
      </c>
      <c r="AE228" s="24">
        <f t="shared" ref="AE228" si="1878">AD166-AE166</f>
        <v>0</v>
      </c>
      <c r="AI228" s="23">
        <f t="shared" ref="AI228" si="1879">AH166-AI166</f>
        <v>0</v>
      </c>
      <c r="AJ228" s="23">
        <f t="shared" ref="AJ228" si="1880">AI166-AJ166</f>
        <v>-1319.8</v>
      </c>
      <c r="AK228" s="23">
        <f t="shared" ref="AK228" si="1881">AJ166-AK166</f>
        <v>0</v>
      </c>
      <c r="AL228" s="23">
        <f t="shared" ref="AL228" si="1882">AK166-AL166</f>
        <v>97.389999999999873</v>
      </c>
      <c r="AM228" s="23">
        <f t="shared" ref="AM228" si="1883">AL166-AM166</f>
        <v>0</v>
      </c>
      <c r="AN228" s="23">
        <f t="shared" ref="AN228" si="1884">AM166-AN166</f>
        <v>-257.19999999999982</v>
      </c>
      <c r="AO228" s="23">
        <f t="shared" ref="AO228" si="1885">AN166-AO166</f>
        <v>0</v>
      </c>
      <c r="AP228" s="23">
        <f t="shared" ref="AP228" si="1886">AO166-AP166</f>
        <v>365.2199999999998</v>
      </c>
      <c r="AQ228" s="23">
        <f t="shared" ref="AQ228" si="1887">AP166-AQ166</f>
        <v>0</v>
      </c>
      <c r="AR228" s="23">
        <f t="shared" ref="AR228" si="1888">AQ166-AR166</f>
        <v>23.790000000000191</v>
      </c>
      <c r="AS228" s="23">
        <f t="shared" ref="AS228" si="1889">AR166-AS166</f>
        <v>0</v>
      </c>
      <c r="AT228" s="23">
        <f t="shared" ref="AT228" si="1890">AS166-AT166</f>
        <v>-149.90000000000009</v>
      </c>
      <c r="AU228" s="23">
        <f t="shared" ref="AU228" si="1891">AT166-AU166</f>
        <v>0</v>
      </c>
      <c r="AV228" s="23">
        <f t="shared" ref="AV228" si="1892">AU166-AV166</f>
        <v>-4.2200000000000273</v>
      </c>
      <c r="AW228" s="23">
        <f t="shared" ref="AW228" si="1893">AV166-AW166</f>
        <v>0</v>
      </c>
      <c r="AX228" s="23">
        <f t="shared" ref="AX228" si="1894">AW166-AX166</f>
        <v>-3289.2599999999993</v>
      </c>
      <c r="AY228" s="23">
        <f t="shared" ref="AY228" si="1895">AX166-AY166</f>
        <v>0</v>
      </c>
      <c r="AZ228" s="23">
        <f t="shared" ref="AZ228" si="1896">AY166-AZ166</f>
        <v>22.289999999999964</v>
      </c>
      <c r="BA228" s="23">
        <f t="shared" ref="BA228" si="1897">AZ166-BA166</f>
        <v>0</v>
      </c>
      <c r="BB228" s="23">
        <f t="shared" ref="BB228" si="1898">BA166-BB166</f>
        <v>-785.08000000000084</v>
      </c>
      <c r="BC228" s="23">
        <f t="shared" ref="BC228" si="1899">BB166-BC166</f>
        <v>0</v>
      </c>
      <c r="BD228" s="23">
        <f t="shared" ref="BD228" si="1900">BC166-BD166</f>
        <v>-1090.3399999999992</v>
      </c>
      <c r="BE228" s="23">
        <f t="shared" ref="BE228" si="1901">BD166-BE166</f>
        <v>0</v>
      </c>
      <c r="BF228" s="23">
        <f t="shared" ref="BF228" si="1902">BE166-BF166</f>
        <v>735.46</v>
      </c>
      <c r="BG228" s="23">
        <f t="shared" ref="BG228" si="1903">BF166-BG166</f>
        <v>0</v>
      </c>
      <c r="BH228" s="23">
        <f t="shared" ref="BH228" si="1904">BG166-BH166</f>
        <v>-332.15000000000055</v>
      </c>
      <c r="BI228" s="23">
        <f t="shared" ref="BI228" si="1905">BH166-BI166</f>
        <v>0</v>
      </c>
      <c r="BJ228" s="23">
        <f t="shared" ref="BJ228" si="1906">BI166-BJ166</f>
        <v>-257.09000000000015</v>
      </c>
      <c r="BK228" s="23">
        <f t="shared" ref="BK228" si="1907">BJ166-BK166</f>
        <v>0</v>
      </c>
      <c r="BL228" s="23">
        <f t="shared" ref="BL228" si="1908">BK166-BL166</f>
        <v>373.42000000000007</v>
      </c>
      <c r="BM228" s="23">
        <f t="shared" ref="BM228" si="1909">BL166-BM166</f>
        <v>0</v>
      </c>
      <c r="BN228" s="23">
        <f t="shared" ref="BN228" si="1910">BM166-BN166</f>
        <v>420.53000000000065</v>
      </c>
      <c r="BO228" s="23">
        <f t="shared" ref="BO228" si="1911">BN166-BO166</f>
        <v>0</v>
      </c>
      <c r="BP228" s="23">
        <f t="shared" ref="BP228" si="1912">BO166-BP166</f>
        <v>51.5</v>
      </c>
      <c r="BQ228" s="23">
        <f t="shared" ref="BQ228" si="1913">BP166-BQ166</f>
        <v>0</v>
      </c>
      <c r="BR228" s="23">
        <f t="shared" ref="BR228" si="1914">BQ166-BR166</f>
        <v>-173.65000000000055</v>
      </c>
      <c r="BS228" s="23">
        <f t="shared" ref="BS228" si="1915">BR166-BS166</f>
        <v>0</v>
      </c>
      <c r="BT228" s="23">
        <f t="shared" ref="BT228" si="1916">BS166-BT166</f>
        <v>-413.26999999999953</v>
      </c>
      <c r="BU228" s="23">
        <f t="shared" ref="BU228" si="1917">BT166-BU166</f>
        <v>0</v>
      </c>
      <c r="BV228" s="23">
        <f t="shared" ref="BV228" si="1918">BU166-BV166</f>
        <v>-687.95000000000073</v>
      </c>
      <c r="BW228" s="23">
        <f t="shared" ref="BW228" si="1919">BV166-BW166</f>
        <v>0</v>
      </c>
      <c r="BX228" s="23">
        <f t="shared" ref="BX228" si="1920">BW166-BX166</f>
        <v>78.890000000000327</v>
      </c>
      <c r="BY228" s="23">
        <f t="shared" ref="BY228" si="1921">BX166-BY166</f>
        <v>0</v>
      </c>
      <c r="BZ228" s="23">
        <f t="shared" ref="BZ228" si="1922">BY166-BZ166</f>
        <v>-949.43000000000029</v>
      </c>
      <c r="CA228" s="23">
        <f t="shared" ref="CA228" si="1923">BZ166-CA166</f>
        <v>0</v>
      </c>
      <c r="CB228" s="23">
        <f t="shared" ref="CB228" si="1924">CA166-CB166</f>
        <v>-348.15999999999985</v>
      </c>
      <c r="CC228" s="23">
        <f t="shared" ref="CC228" si="1925">CB166-CC166</f>
        <v>0</v>
      </c>
      <c r="CD228" s="23">
        <f t="shared" ref="CD228" si="1926">CC166-CD166</f>
        <v>-828.98999999999978</v>
      </c>
      <c r="CE228" s="23">
        <f t="shared" ref="CE228" si="1927">CD166-CE166</f>
        <v>0</v>
      </c>
      <c r="CF228" s="23">
        <f t="shared" ref="CF228" si="1928">CE166-CF166</f>
        <v>-513</v>
      </c>
      <c r="CG228" s="23">
        <f t="shared" ref="CG228" si="1929">CF166-CG166</f>
        <v>0</v>
      </c>
      <c r="CH228" s="23">
        <f t="shared" ref="CH228:CL228" si="1930">CG166-CH166</f>
        <v>774</v>
      </c>
      <c r="CI228" s="23">
        <f t="shared" si="1930"/>
        <v>0</v>
      </c>
      <c r="CJ228" s="23">
        <f t="shared" si="1930"/>
        <v>1542</v>
      </c>
      <c r="CK228" s="23">
        <f t="shared" ref="CK228" si="1931">CJ166-CK166</f>
        <v>0</v>
      </c>
      <c r="CL228" s="23">
        <f t="shared" si="1930"/>
        <v>-813</v>
      </c>
      <c r="CM228" s="24">
        <f t="shared" ref="CM228" si="1932">CL166-CM166</f>
        <v>0</v>
      </c>
      <c r="CN228" s="24">
        <f t="shared" ref="CN228" si="1933">CM166-CN166</f>
        <v>0</v>
      </c>
      <c r="CO228" s="24">
        <f t="shared" ref="CO228" si="1934">CN166-CO166</f>
        <v>0</v>
      </c>
      <c r="CP228" s="24">
        <f t="shared" ref="CP228" si="1935">CO166-CP166</f>
        <v>0</v>
      </c>
      <c r="CQ228" s="24">
        <f t="shared" ref="CQ228" si="1936">CP166-CQ166</f>
        <v>0</v>
      </c>
      <c r="CR228" s="24">
        <f t="shared" ref="CR228" si="1937">CQ166-CR166</f>
        <v>0</v>
      </c>
      <c r="CS228" s="24">
        <f t="shared" ref="CS228" si="1938">CR166-CS166</f>
        <v>0</v>
      </c>
      <c r="CT228" s="24">
        <f t="shared" ref="CT228" si="1939">CS166-CT166</f>
        <v>0</v>
      </c>
      <c r="CU228" s="24">
        <f t="shared" ref="CU228" si="1940">CT166-CU166</f>
        <v>0</v>
      </c>
      <c r="CV228" s="24">
        <f t="shared" ref="CV228" si="1941">CU166-CV166</f>
        <v>0</v>
      </c>
      <c r="CW228" s="24">
        <f t="shared" ref="CW228" si="1942">CV166-CW166</f>
        <v>0</v>
      </c>
      <c r="CX228" s="24">
        <f t="shared" ref="CX228" si="1943">CW166-CX166</f>
        <v>0</v>
      </c>
      <c r="CY228" s="24">
        <f t="shared" ref="CY228" si="1944">CX166-CY166</f>
        <v>0</v>
      </c>
      <c r="CZ228" s="24">
        <f t="shared" ref="CZ228" si="1945">CY166-CZ166</f>
        <v>0</v>
      </c>
      <c r="DA228" s="24">
        <f t="shared" ref="DA228" si="1946">CZ166-DA166</f>
        <v>0</v>
      </c>
      <c r="DB228" s="24">
        <f t="shared" ref="DB228" si="1947">DA166-DB166</f>
        <v>0</v>
      </c>
      <c r="DE228" s="123"/>
      <c r="DF228" s="23">
        <v>0</v>
      </c>
    </row>
    <row r="229" spans="1:110" s="23" customFormat="1" x14ac:dyDescent="0.2">
      <c r="A229" s="23" t="s">
        <v>94</v>
      </c>
      <c r="C229" s="23">
        <f t="shared" ref="C229:AE229" si="1948">B164-C58-C164</f>
        <v>-470.22000000000025</v>
      </c>
      <c r="D229" s="23">
        <f t="shared" si="1948"/>
        <v>-221.97999999999956</v>
      </c>
      <c r="E229" s="23">
        <f t="shared" si="1948"/>
        <v>-823.69999999999982</v>
      </c>
      <c r="F229" s="23">
        <f t="shared" si="1948"/>
        <v>-1047.7200000000003</v>
      </c>
      <c r="G229" s="23">
        <f t="shared" si="1948"/>
        <v>-1837.5399999999995</v>
      </c>
      <c r="H229" s="23">
        <f t="shared" si="1948"/>
        <v>-2797.1400000000012</v>
      </c>
      <c r="I229" s="23">
        <f t="shared" si="1948"/>
        <v>-6254.4799999999977</v>
      </c>
      <c r="J229" s="23">
        <f t="shared" si="1948"/>
        <v>-28529.149999999998</v>
      </c>
      <c r="K229" s="23">
        <f t="shared" si="1948"/>
        <v>-6364.3499999999985</v>
      </c>
      <c r="L229" s="23">
        <f t="shared" si="1948"/>
        <v>-9532.150000000016</v>
      </c>
      <c r="M229" s="23">
        <f t="shared" si="1948"/>
        <v>-19125.779999999977</v>
      </c>
      <c r="N229" s="23">
        <f t="shared" si="1948"/>
        <v>-21260.320000000007</v>
      </c>
      <c r="O229" s="23">
        <f t="shared" si="1948"/>
        <v>-39467.11</v>
      </c>
      <c r="P229" s="23">
        <f t="shared" si="1948"/>
        <v>-28153.98000000001</v>
      </c>
      <c r="Q229" s="23">
        <f t="shared" si="1948"/>
        <v>-32741.89999999998</v>
      </c>
      <c r="R229" s="23">
        <f t="shared" si="1948"/>
        <v>-14397.210000000006</v>
      </c>
      <c r="S229" s="23">
        <f t="shared" si="1948"/>
        <v>-53358.03</v>
      </c>
      <c r="T229" s="23">
        <f t="shared" si="1948"/>
        <v>-5261.5800000000163</v>
      </c>
      <c r="U229" s="23">
        <f t="shared" si="1948"/>
        <v>-41036.549999999959</v>
      </c>
      <c r="V229" s="23">
        <f t="shared" si="1948"/>
        <v>-20488.820000000036</v>
      </c>
      <c r="W229" s="23">
        <f t="shared" si="1948"/>
        <v>-14270.690000000002</v>
      </c>
      <c r="X229" s="23">
        <f t="shared" si="1948"/>
        <v>-22108.080000000002</v>
      </c>
      <c r="Y229" s="23">
        <f t="shared" si="1948"/>
        <v>-37867.739999999991</v>
      </c>
      <c r="Z229" s="23">
        <f t="shared" si="1948"/>
        <v>-47776</v>
      </c>
      <c r="AA229" s="23">
        <f t="shared" si="1948"/>
        <v>-45591</v>
      </c>
      <c r="AB229" s="24">
        <f t="shared" si="1948"/>
        <v>-11838</v>
      </c>
      <c r="AC229" s="24">
        <f t="shared" si="1948"/>
        <v>-19999.999999999971</v>
      </c>
      <c r="AD229" s="24">
        <f t="shared" si="1948"/>
        <v>-20000.000000000058</v>
      </c>
      <c r="AE229" s="24">
        <f t="shared" si="1948"/>
        <v>-19999.999999999942</v>
      </c>
      <c r="AI229" s="23">
        <f t="shared" ref="AI229:BN229" si="1949">AH164-AI58-AI164</f>
        <v>-1565.87</v>
      </c>
      <c r="AJ229" s="23">
        <f t="shared" si="1949"/>
        <v>-71827.520000000004</v>
      </c>
      <c r="AK229" s="23">
        <f t="shared" si="1949"/>
        <v>-2069.9700000000012</v>
      </c>
      <c r="AL229" s="23">
        <f t="shared" si="1949"/>
        <v>-6078.4700000000012</v>
      </c>
      <c r="AM229" s="23">
        <f t="shared" si="1949"/>
        <v>-2355.4499999999971</v>
      </c>
      <c r="AN229" s="23">
        <f t="shared" si="1949"/>
        <v>-22247.350000000006</v>
      </c>
      <c r="AO229" s="23">
        <f t="shared" si="1949"/>
        <v>-2860.2899999999936</v>
      </c>
      <c r="AP229" s="23">
        <f t="shared" si="1949"/>
        <v>-12004.01999999999</v>
      </c>
      <c r="AQ229" s="23">
        <f t="shared" si="1949"/>
        <v>-2979.570000000007</v>
      </c>
      <c r="AR229" s="23">
        <f t="shared" si="1949"/>
        <v>-13628.330000000002</v>
      </c>
      <c r="AS229" s="23">
        <f t="shared" si="1949"/>
        <v>-3338.8800000000047</v>
      </c>
      <c r="AT229" s="23">
        <f t="shared" si="1949"/>
        <v>-8207.1999999999971</v>
      </c>
      <c r="AU229" s="23">
        <f t="shared" si="1949"/>
        <v>-3741.570000000007</v>
      </c>
      <c r="AV229" s="23">
        <f t="shared" si="1949"/>
        <v>-18749.679999999993</v>
      </c>
      <c r="AW229" s="23">
        <f t="shared" si="1949"/>
        <v>-4261.9499999999971</v>
      </c>
      <c r="AX229" s="23">
        <f t="shared" si="1949"/>
        <v>-5988.6999999999825</v>
      </c>
      <c r="AY229" s="23">
        <f t="shared" si="1949"/>
        <v>-4550.820000000007</v>
      </c>
      <c r="AZ229" s="23">
        <f t="shared" si="1949"/>
        <v>-40.130000000019209</v>
      </c>
      <c r="BA229" s="23">
        <f t="shared" si="1949"/>
        <v>-4229.9499999999971</v>
      </c>
      <c r="BB229" s="23">
        <f t="shared" si="1949"/>
        <v>-5576.3100000000122</v>
      </c>
      <c r="BC229" s="23">
        <f t="shared" si="1949"/>
        <v>-4524.5599999999977</v>
      </c>
      <c r="BD229" s="23">
        <f t="shared" si="1949"/>
        <v>-22275.739999999991</v>
      </c>
      <c r="BE229" s="23">
        <f t="shared" si="1949"/>
        <v>-5570.7900000000081</v>
      </c>
      <c r="BF229" s="23">
        <f t="shared" si="1949"/>
        <v>-20986.940000000002</v>
      </c>
      <c r="BG229" s="23">
        <f t="shared" si="1949"/>
        <v>-5857.1300000000047</v>
      </c>
      <c r="BH229" s="23">
        <f t="shared" si="1949"/>
        <v>-14341.969999999972</v>
      </c>
      <c r="BI229" s="23">
        <f t="shared" si="1949"/>
        <v>-6439.25</v>
      </c>
      <c r="BJ229" s="23">
        <f t="shared" si="1949"/>
        <v>21376.76999999999</v>
      </c>
      <c r="BK229" s="23">
        <f t="shared" si="1949"/>
        <v>-5111.7200000000012</v>
      </c>
      <c r="BL229" s="23">
        <f t="shared" si="1949"/>
        <v>-5857.25</v>
      </c>
      <c r="BM229" s="23">
        <f t="shared" si="1949"/>
        <v>-5199.2799999999988</v>
      </c>
      <c r="BN229" s="23">
        <f t="shared" si="1949"/>
        <v>-18592.959999999992</v>
      </c>
      <c r="BO229" s="23">
        <f t="shared" ref="BO229:CT229" si="1950">BN164-BO58-BO164</f>
        <v>-5599.3699999999953</v>
      </c>
      <c r="BP229" s="23">
        <f t="shared" si="1950"/>
        <v>-5545.6500000000233</v>
      </c>
      <c r="BQ229" s="23">
        <f t="shared" si="1950"/>
        <v>-6128.75</v>
      </c>
      <c r="BR229" s="23">
        <f t="shared" si="1950"/>
        <v>-2999.7299999999523</v>
      </c>
      <c r="BS229" s="23">
        <f t="shared" si="1950"/>
        <v>-6202.1300000000047</v>
      </c>
      <c r="BT229" s="23">
        <f t="shared" si="1950"/>
        <v>606.24999999994179</v>
      </c>
      <c r="BU229" s="23">
        <f t="shared" si="1950"/>
        <v>-6078.1300000000047</v>
      </c>
      <c r="BV229" s="23">
        <f t="shared" si="1950"/>
        <v>-2401.3199999999779</v>
      </c>
      <c r="BW229" s="23">
        <f t="shared" si="1950"/>
        <v>-5841.0400000000081</v>
      </c>
      <c r="BX229" s="23">
        <f t="shared" si="1950"/>
        <v>7942.460000000021</v>
      </c>
      <c r="BY229" s="23">
        <f t="shared" si="1950"/>
        <v>-6071.7799999999988</v>
      </c>
      <c r="BZ229" s="23">
        <f t="shared" si="1950"/>
        <v>-17022.699999999997</v>
      </c>
      <c r="CA229" s="23">
        <f t="shared" si="1950"/>
        <v>-6633</v>
      </c>
      <c r="CB229" s="23">
        <f t="shared" si="1950"/>
        <v>-9582.8899999999849</v>
      </c>
      <c r="CC229" s="23">
        <f t="shared" si="1950"/>
        <v>-6850</v>
      </c>
      <c r="CD229" s="23">
        <f t="shared" si="1950"/>
        <v>-14567.890000000014</v>
      </c>
      <c r="CE229" s="23">
        <f t="shared" si="1950"/>
        <v>-6565</v>
      </c>
      <c r="CF229" s="23">
        <f t="shared" si="1950"/>
        <v>-20868</v>
      </c>
      <c r="CG229" s="23">
        <f t="shared" si="1950"/>
        <v>-4863</v>
      </c>
      <c r="CH229" s="23">
        <f t="shared" si="1950"/>
        <v>-21895</v>
      </c>
      <c r="CI229" s="23">
        <f t="shared" si="1950"/>
        <v>0</v>
      </c>
      <c r="CJ229" s="23">
        <f t="shared" si="1950"/>
        <v>-7453</v>
      </c>
      <c r="CK229" s="23">
        <f t="shared" si="1950"/>
        <v>0</v>
      </c>
      <c r="CL229" s="23">
        <f t="shared" si="1950"/>
        <v>-30444</v>
      </c>
      <c r="CM229" s="24">
        <f t="shared" si="1950"/>
        <v>-5000</v>
      </c>
      <c r="CN229" s="24">
        <f t="shared" si="1950"/>
        <v>-5000</v>
      </c>
      <c r="CO229" s="24">
        <f t="shared" si="1950"/>
        <v>-5000</v>
      </c>
      <c r="CP229" s="24">
        <f t="shared" si="1950"/>
        <v>-5000</v>
      </c>
      <c r="CQ229" s="24">
        <f t="shared" si="1950"/>
        <v>-5000</v>
      </c>
      <c r="CR229" s="24">
        <f t="shared" si="1950"/>
        <v>-5000</v>
      </c>
      <c r="CS229" s="24">
        <f t="shared" si="1950"/>
        <v>-5000</v>
      </c>
      <c r="CT229" s="24">
        <f t="shared" si="1950"/>
        <v>-4999.9999999999709</v>
      </c>
      <c r="CU229" s="24">
        <f t="shared" ref="CU229:DB229" si="1951">CT164-CU58-CU164</f>
        <v>-5000</v>
      </c>
      <c r="CV229" s="24">
        <f t="shared" si="1951"/>
        <v>-5000</v>
      </c>
      <c r="CW229" s="24">
        <f t="shared" si="1951"/>
        <v>-5000.0000000000291</v>
      </c>
      <c r="CX229" s="24">
        <f t="shared" si="1951"/>
        <v>-5000.0000000000291</v>
      </c>
      <c r="CY229" s="24">
        <f t="shared" si="1951"/>
        <v>-4999.9999999999709</v>
      </c>
      <c r="CZ229" s="24">
        <f t="shared" si="1951"/>
        <v>-5000</v>
      </c>
      <c r="DA229" s="24">
        <f t="shared" si="1951"/>
        <v>-5000</v>
      </c>
      <c r="DB229" s="24">
        <f t="shared" si="1951"/>
        <v>-4999.9999999999709</v>
      </c>
      <c r="DE229" s="123"/>
      <c r="DF229" s="23">
        <v>-4500</v>
      </c>
    </row>
    <row r="230" spans="1:110" s="23" customFormat="1" x14ac:dyDescent="0.2">
      <c r="AB230" s="24"/>
      <c r="AC230" s="24"/>
      <c r="AD230" s="24"/>
      <c r="AE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E230" s="123"/>
    </row>
    <row r="231" spans="1:110" s="22" customFormat="1" x14ac:dyDescent="0.2">
      <c r="A231" s="22" t="s">
        <v>95</v>
      </c>
      <c r="C231" s="22">
        <f t="shared" ref="C231:W231" si="1952">C232+C233</f>
        <v>-1128.9300000000005</v>
      </c>
      <c r="D231" s="22">
        <f t="shared" si="1952"/>
        <v>-1262.8700000000008</v>
      </c>
      <c r="E231" s="22">
        <f t="shared" si="1952"/>
        <v>434.26999999999964</v>
      </c>
      <c r="F231" s="22">
        <f t="shared" si="1952"/>
        <v>388.72000000000025</v>
      </c>
      <c r="G231" s="22">
        <f t="shared" si="1952"/>
        <v>782.04000000000121</v>
      </c>
      <c r="H231" s="22">
        <f t="shared" si="1952"/>
        <v>3419</v>
      </c>
      <c r="I231" s="22">
        <f t="shared" si="1952"/>
        <v>3309.4700000000025</v>
      </c>
      <c r="J231" s="22">
        <f t="shared" si="1952"/>
        <v>23072.07</v>
      </c>
      <c r="K231" s="22">
        <f t="shared" si="1952"/>
        <v>-169.08000000000766</v>
      </c>
      <c r="L231" s="22">
        <f t="shared" si="1952"/>
        <v>-764.50000000000023</v>
      </c>
      <c r="M231" s="22">
        <f t="shared" si="1952"/>
        <v>14409.469999999992</v>
      </c>
      <c r="N231" s="22">
        <f t="shared" si="1952"/>
        <v>1676.2900000000127</v>
      </c>
      <c r="O231" s="22">
        <f t="shared" si="1952"/>
        <v>20951.869999999981</v>
      </c>
      <c r="P231" s="22">
        <f t="shared" si="1952"/>
        <v>-10347.020000000066</v>
      </c>
      <c r="Q231" s="22">
        <f t="shared" si="1952"/>
        <v>6860.2499999999709</v>
      </c>
      <c r="R231" s="22">
        <f t="shared" si="1952"/>
        <v>-19080.530000000002</v>
      </c>
      <c r="S231" s="22">
        <f t="shared" si="1952"/>
        <v>38795.489999999947</v>
      </c>
      <c r="T231" s="22">
        <f t="shared" si="1952"/>
        <v>10627.279999999999</v>
      </c>
      <c r="U231" s="22">
        <f t="shared" si="1952"/>
        <v>28068.969999999994</v>
      </c>
      <c r="V231" s="22">
        <f t="shared" si="1952"/>
        <v>23473.500000000022</v>
      </c>
      <c r="W231" s="22">
        <f t="shared" si="1952"/>
        <v>7226.0899999999974</v>
      </c>
      <c r="X231" s="22">
        <f t="shared" ref="X231:Y231" si="1953">X232+X233</f>
        <v>-12663.639999999981</v>
      </c>
      <c r="Y231" s="22">
        <f t="shared" si="1953"/>
        <v>-18063.989999999991</v>
      </c>
      <c r="Z231" s="22">
        <f t="shared" ref="Z231:AA231" si="1954">Z232+Z233</f>
        <v>-34172</v>
      </c>
      <c r="AA231" s="22">
        <f t="shared" si="1954"/>
        <v>-78848</v>
      </c>
      <c r="AB231" s="21">
        <f t="shared" ref="AA231:AD231" si="1955">AB232+AB233</f>
        <v>2.9103830456733704E-11</v>
      </c>
      <c r="AC231" s="21">
        <f t="shared" si="1955"/>
        <v>4.3655745685100555E-11</v>
      </c>
      <c r="AD231" s="21">
        <f t="shared" si="1955"/>
        <v>0</v>
      </c>
      <c r="AE231" s="21">
        <f t="shared" ref="AE231" si="1956">AE232+AE233</f>
        <v>2.9103830456733704E-11</v>
      </c>
      <c r="AI231" s="22">
        <f t="shared" ref="AI231" si="1957">AI232+AI233</f>
        <v>-2244.9100000000035</v>
      </c>
      <c r="AJ231" s="22">
        <f t="shared" ref="AJ231:AL231" si="1958">AJ232+AJ233</f>
        <v>80256.209999999992</v>
      </c>
      <c r="AK231" s="22">
        <f t="shared" si="1958"/>
        <v>0</v>
      </c>
      <c r="AL231" s="22">
        <f t="shared" si="1958"/>
        <v>-6120.63</v>
      </c>
      <c r="AM231" s="22">
        <f t="shared" ref="AM231" si="1959">AM232+AM233</f>
        <v>0</v>
      </c>
      <c r="AN231" s="22">
        <f t="shared" ref="AN231:CD231" si="1960">AN232+AN233</f>
        <v>23808.30999999999</v>
      </c>
      <c r="AO231" s="22">
        <f t="shared" si="1960"/>
        <v>0</v>
      </c>
      <c r="AP231" s="22">
        <f t="shared" si="1960"/>
        <v>1395.9600000000173</v>
      </c>
      <c r="AQ231" s="22">
        <f t="shared" si="1960"/>
        <v>0</v>
      </c>
      <c r="AR231" s="22">
        <f t="shared" si="1960"/>
        <v>-638.9300000000112</v>
      </c>
      <c r="AS231" s="22">
        <f t="shared" si="1960"/>
        <v>0</v>
      </c>
      <c r="AT231" s="22">
        <f t="shared" si="1960"/>
        <v>-8419.1899999999769</v>
      </c>
      <c r="AU231" s="22">
        <f t="shared" si="1960"/>
        <v>0</v>
      </c>
      <c r="AV231" s="22">
        <f t="shared" si="1960"/>
        <v>18135.969999999987</v>
      </c>
      <c r="AW231" s="22">
        <f t="shared" si="1960"/>
        <v>0</v>
      </c>
      <c r="AX231" s="22">
        <f t="shared" si="1960"/>
        <v>-14275.600000000006</v>
      </c>
      <c r="AY231" s="22">
        <f t="shared" si="1960"/>
        <v>0</v>
      </c>
      <c r="AZ231" s="22">
        <f t="shared" si="1960"/>
        <v>-20246.559999999976</v>
      </c>
      <c r="BA231" s="22">
        <f t="shared" si="1960"/>
        <v>0</v>
      </c>
      <c r="BB231" s="22">
        <f t="shared" si="1960"/>
        <v>4449.9599999999982</v>
      </c>
      <c r="BC231" s="22">
        <f t="shared" si="1960"/>
        <v>0</v>
      </c>
      <c r="BD231" s="22">
        <f t="shared" si="1960"/>
        <v>17401.850000000002</v>
      </c>
      <c r="BE231" s="22">
        <f t="shared" si="1960"/>
        <v>0</v>
      </c>
      <c r="BF231" s="22">
        <f t="shared" si="1960"/>
        <v>14552.380000000016</v>
      </c>
      <c r="BG231" s="22">
        <f t="shared" si="1960"/>
        <v>0</v>
      </c>
      <c r="BH231" s="22">
        <f t="shared" si="1960"/>
        <v>17566.170000000016</v>
      </c>
      <c r="BI231" s="22">
        <f t="shared" si="1960"/>
        <v>0</v>
      </c>
      <c r="BJ231" s="22">
        <f t="shared" si="1960"/>
        <v>-11016.88000000003</v>
      </c>
      <c r="BK231" s="22">
        <f t="shared" si="1960"/>
        <v>0</v>
      </c>
      <c r="BL231" s="22">
        <f t="shared" si="1960"/>
        <v>585.77000000000953</v>
      </c>
      <c r="BM231" s="22">
        <f t="shared" si="1960"/>
        <v>0</v>
      </c>
      <c r="BN231" s="22">
        <f t="shared" si="1960"/>
        <v>23384.94</v>
      </c>
      <c r="BO231" s="22">
        <f t="shared" si="1960"/>
        <v>0</v>
      </c>
      <c r="BP231" s="22">
        <f t="shared" si="1960"/>
        <v>6692.3300000000099</v>
      </c>
      <c r="BQ231" s="22">
        <f t="shared" si="1960"/>
        <v>0</v>
      </c>
      <c r="BR231" s="22">
        <f t="shared" si="1960"/>
        <v>35913.54000000003</v>
      </c>
      <c r="BS231" s="22">
        <f t="shared" si="1960"/>
        <v>0</v>
      </c>
      <c r="BT231" s="22">
        <f t="shared" si="1960"/>
        <v>4455.1400000000012</v>
      </c>
      <c r="BU231" s="22">
        <f t="shared" si="1960"/>
        <v>0</v>
      </c>
      <c r="BV231" s="22">
        <f t="shared" si="1960"/>
        <v>2770.9499999999962</v>
      </c>
      <c r="BW231" s="22">
        <f t="shared" si="1960"/>
        <v>0</v>
      </c>
      <c r="BX231" s="22">
        <f t="shared" si="1960"/>
        <v>-15200.299999999996</v>
      </c>
      <c r="BY231" s="22">
        <f t="shared" si="1960"/>
        <v>0</v>
      </c>
      <c r="BZ231" s="22">
        <f t="shared" si="1960"/>
        <v>2536.649999999976</v>
      </c>
      <c r="CA231" s="22">
        <f t="shared" si="1960"/>
        <v>0</v>
      </c>
      <c r="CB231" s="22">
        <f t="shared" si="1960"/>
        <v>-4877.7599999999957</v>
      </c>
      <c r="CC231" s="22">
        <f t="shared" si="1960"/>
        <v>0</v>
      </c>
      <c r="CD231" s="22">
        <f t="shared" si="1960"/>
        <v>-13186.22</v>
      </c>
      <c r="CE231" s="22">
        <f t="shared" ref="CE231:CF231" si="1961">CE232+CE233</f>
        <v>0</v>
      </c>
      <c r="CF231" s="22">
        <f t="shared" si="1961"/>
        <v>953</v>
      </c>
      <c r="CG231" s="22">
        <f t="shared" ref="CG231:CH231" si="1962">CG232+CG233</f>
        <v>0</v>
      </c>
      <c r="CH231" s="22">
        <f t="shared" si="1962"/>
        <v>-35131</v>
      </c>
      <c r="CI231" s="22">
        <f t="shared" ref="CI231:CJ231" si="1963">CI232+CI233</f>
        <v>0</v>
      </c>
      <c r="CJ231" s="22">
        <f t="shared" si="1963"/>
        <v>-89499</v>
      </c>
      <c r="CK231" s="22">
        <f t="shared" ref="CK231:DB231" si="1964">CK232+CK233</f>
        <v>0</v>
      </c>
      <c r="CL231" s="22">
        <f t="shared" si="1964"/>
        <v>10650</v>
      </c>
      <c r="CM231" s="21">
        <f t="shared" si="1964"/>
        <v>0</v>
      </c>
      <c r="CN231" s="21">
        <f t="shared" si="1964"/>
        <v>0</v>
      </c>
      <c r="CO231" s="21">
        <f t="shared" si="1964"/>
        <v>0</v>
      </c>
      <c r="CP231" s="21">
        <f t="shared" si="1964"/>
        <v>0</v>
      </c>
      <c r="CQ231" s="21">
        <f t="shared" si="1964"/>
        <v>0</v>
      </c>
      <c r="CR231" s="21">
        <f t="shared" si="1964"/>
        <v>0</v>
      </c>
      <c r="CS231" s="21">
        <f t="shared" si="1964"/>
        <v>0</v>
      </c>
      <c r="CT231" s="21">
        <f t="shared" si="1964"/>
        <v>0</v>
      </c>
      <c r="CU231" s="21">
        <f t="shared" si="1964"/>
        <v>0</v>
      </c>
      <c r="CV231" s="21">
        <f t="shared" si="1964"/>
        <v>0</v>
      </c>
      <c r="CW231" s="21">
        <f t="shared" si="1964"/>
        <v>0</v>
      </c>
      <c r="CX231" s="21">
        <f t="shared" si="1964"/>
        <v>0</v>
      </c>
      <c r="CY231" s="21">
        <f t="shared" si="1964"/>
        <v>0</v>
      </c>
      <c r="CZ231" s="21">
        <f t="shared" si="1964"/>
        <v>0</v>
      </c>
      <c r="DA231" s="21">
        <f t="shared" si="1964"/>
        <v>0</v>
      </c>
      <c r="DB231" s="21">
        <f t="shared" si="1964"/>
        <v>0</v>
      </c>
      <c r="DE231" s="126"/>
      <c r="DF231" s="22">
        <v>0</v>
      </c>
    </row>
    <row r="232" spans="1:110" s="23" customFormat="1" x14ac:dyDescent="0.2">
      <c r="A232" s="23" t="s">
        <v>49</v>
      </c>
      <c r="C232" s="23">
        <f t="shared" ref="C232:AA232" si="1965">C154-B154</f>
        <v>-178.57000000000016</v>
      </c>
      <c r="D232" s="23">
        <f t="shared" si="1965"/>
        <v>-1030.6600000000001</v>
      </c>
      <c r="E232" s="23">
        <f>E154-D154</f>
        <v>-91.229999999999791</v>
      </c>
      <c r="F232" s="23">
        <f t="shared" si="1965"/>
        <v>1015.7799999999997</v>
      </c>
      <c r="G232" s="23">
        <f t="shared" si="1965"/>
        <v>664.94</v>
      </c>
      <c r="H232" s="23">
        <f t="shared" si="1965"/>
        <v>3922.7599999999998</v>
      </c>
      <c r="I232" s="23">
        <f t="shared" si="1965"/>
        <v>4282.9699999999993</v>
      </c>
      <c r="J232" s="23">
        <f>J154-I154</f>
        <v>23388.98</v>
      </c>
      <c r="K232" s="23">
        <f>K154-J154</f>
        <v>325.65999999999622</v>
      </c>
      <c r="L232" s="23">
        <f t="shared" si="1965"/>
        <v>-2488.9599999999919</v>
      </c>
      <c r="M232" s="23">
        <f t="shared" si="1965"/>
        <v>14338.409999999989</v>
      </c>
      <c r="N232" s="23">
        <f t="shared" si="1965"/>
        <v>6566.7500000000073</v>
      </c>
      <c r="O232" s="23">
        <f t="shared" si="1965"/>
        <v>6926.57</v>
      </c>
      <c r="P232" s="23">
        <f t="shared" si="1965"/>
        <v>12968.11</v>
      </c>
      <c r="Q232" s="23">
        <f t="shared" si="1965"/>
        <v>-4250.429999999993</v>
      </c>
      <c r="R232" s="23">
        <f t="shared" si="1965"/>
        <v>9244.0199999999895</v>
      </c>
      <c r="S232" s="23">
        <f t="shared" si="1965"/>
        <v>10346.490000000005</v>
      </c>
      <c r="T232" s="23">
        <f t="shared" si="1965"/>
        <v>17051.399999999994</v>
      </c>
      <c r="U232" s="23">
        <f t="shared" si="1965"/>
        <v>12808.649999999994</v>
      </c>
      <c r="V232" s="23">
        <f t="shared" si="1965"/>
        <v>17093.99000000002</v>
      </c>
      <c r="W232" s="23">
        <f t="shared" si="1965"/>
        <v>3772.5299999999988</v>
      </c>
      <c r="X232" s="23">
        <f t="shared" si="1965"/>
        <v>-14016.560000000012</v>
      </c>
      <c r="Y232" s="23">
        <f t="shared" si="1965"/>
        <v>-27159.479999999996</v>
      </c>
      <c r="Z232" s="23">
        <f t="shared" si="1965"/>
        <v>-36002</v>
      </c>
      <c r="AA232" s="23">
        <f t="shared" si="1965"/>
        <v>7454</v>
      </c>
      <c r="AB232" s="24">
        <f t="shared" ref="AB232" si="1966">AB154-AA154</f>
        <v>0</v>
      </c>
      <c r="AC232" s="24">
        <f t="shared" ref="AC232" si="1967">AC154-AB154</f>
        <v>0</v>
      </c>
      <c r="AD232" s="24">
        <f t="shared" ref="AD232" si="1968">AD154-AC154</f>
        <v>0</v>
      </c>
      <c r="AE232" s="24">
        <f t="shared" ref="AE232" si="1969">AE154-AD154</f>
        <v>0</v>
      </c>
      <c r="AI232" s="23">
        <f t="shared" ref="AI232" si="1970">AI154-AH154</f>
        <v>0</v>
      </c>
      <c r="AJ232" s="23">
        <f t="shared" ref="AJ232" si="1971">AJ154-AI154</f>
        <v>41724.479999999996</v>
      </c>
      <c r="AK232" s="23">
        <f t="shared" ref="AK232" si="1972">AK154-AJ154</f>
        <v>0</v>
      </c>
      <c r="AL232" s="23">
        <f t="shared" ref="AL232" si="1973">AL154-AK154</f>
        <v>2051.0200000000041</v>
      </c>
      <c r="AM232" s="23">
        <f t="shared" ref="AM232" si="1974">AM154-AL154</f>
        <v>0</v>
      </c>
      <c r="AN232" s="23">
        <f t="shared" ref="AN232" si="1975">AN154-AM154</f>
        <v>11417.149999999994</v>
      </c>
      <c r="AO232" s="23">
        <f t="shared" ref="AO232" si="1976">AO154-AN154</f>
        <v>0</v>
      </c>
      <c r="AP232" s="23">
        <f t="shared" ref="AP232" si="1977">AP154-AO154</f>
        <v>-238.17999999999302</v>
      </c>
      <c r="AQ232" s="23">
        <f t="shared" ref="AQ232" si="1978">AQ154-AP154</f>
        <v>0</v>
      </c>
      <c r="AR232" s="23">
        <f t="shared" ref="AR232" si="1979">AR154-AQ154</f>
        <v>5819.1999999999971</v>
      </c>
      <c r="AS232" s="23">
        <f t="shared" ref="AS232" si="1980">AS154-AR154</f>
        <v>0</v>
      </c>
      <c r="AT232" s="23">
        <f t="shared" ref="AT232" si="1981">AT154-AS154</f>
        <v>8437.8099999999977</v>
      </c>
      <c r="AU232" s="23">
        <f t="shared" ref="AU232" si="1982">AU154-AT154</f>
        <v>0</v>
      </c>
      <c r="AV232" s="23">
        <f t="shared" ref="AV232" si="1983">AV154-AU154</f>
        <v>-3061.0899999999965</v>
      </c>
      <c r="AW232" s="23">
        <f t="shared" ref="AW232" si="1984">AW154-AV154</f>
        <v>0</v>
      </c>
      <c r="AX232" s="23">
        <f t="shared" ref="AX232" si="1985">AX154-AW154</f>
        <v>-4189.2200000000012</v>
      </c>
      <c r="AY232" s="23">
        <f t="shared" ref="AY232" si="1986">AY154-AX154</f>
        <v>0</v>
      </c>
      <c r="AZ232" s="23">
        <f t="shared" ref="AZ232" si="1987">AZ154-AY154</f>
        <v>7078.5200000000041</v>
      </c>
      <c r="BA232" s="23">
        <f t="shared" ref="BA232" si="1988">BA154-AZ154</f>
        <v>0</v>
      </c>
      <c r="BB232" s="23">
        <f t="shared" ref="BB232" si="1989">BB154-BA154</f>
        <v>5449.429999999993</v>
      </c>
      <c r="BC232" s="23">
        <f t="shared" ref="BC232" si="1990">BC154-BB154</f>
        <v>0</v>
      </c>
      <c r="BD232" s="23">
        <f t="shared" ref="BD232" si="1991">BD154-BC154</f>
        <v>1937.6800000000076</v>
      </c>
      <c r="BE232" s="23">
        <f t="shared" ref="BE232" si="1992">BE154-BD154</f>
        <v>0</v>
      </c>
      <c r="BF232" s="23">
        <f t="shared" ref="BF232" si="1993">BF154-BE154</f>
        <v>1567.5500000000029</v>
      </c>
      <c r="BG232" s="23">
        <f t="shared" ref="BG232" si="1994">BG154-BF154</f>
        <v>0</v>
      </c>
      <c r="BH232" s="23">
        <f t="shared" ref="BH232" si="1995">BH154-BG154</f>
        <v>14928.850000000006</v>
      </c>
      <c r="BI232" s="23">
        <f t="shared" ref="BI232" si="1996">BI154-BH154</f>
        <v>0</v>
      </c>
      <c r="BJ232" s="23">
        <f t="shared" ref="BJ232" si="1997">BJ154-BI154</f>
        <v>-1955.4400000000169</v>
      </c>
      <c r="BK232" s="23">
        <f t="shared" ref="BK232" si="1998">BK154-BJ154</f>
        <v>0</v>
      </c>
      <c r="BL232" s="23">
        <f t="shared" ref="BL232" si="1999">BL154-BK154</f>
        <v>4497.320000000007</v>
      </c>
      <c r="BM232" s="23">
        <f t="shared" ref="BM232" si="2000">BM154-BL154</f>
        <v>0</v>
      </c>
      <c r="BN232" s="23">
        <f t="shared" ref="BN232" si="2001">BN154-BM154</f>
        <v>4213.0699999999924</v>
      </c>
      <c r="BO232" s="23">
        <f t="shared" ref="BO232" si="2002">BO154-BN154</f>
        <v>0</v>
      </c>
      <c r="BP232" s="23">
        <f t="shared" ref="BP232" si="2003">BP154-BO154</f>
        <v>9795.0100000000093</v>
      </c>
      <c r="BQ232" s="23">
        <f t="shared" ref="BQ232" si="2004">BQ154-BP154</f>
        <v>0</v>
      </c>
      <c r="BR232" s="23">
        <f t="shared" ref="BR232" si="2005">BR154-BQ154</f>
        <v>26431.350000000006</v>
      </c>
      <c r="BS232" s="23">
        <f t="shared" ref="BS232" si="2006">BS154-BR154</f>
        <v>0</v>
      </c>
      <c r="BT232" s="23">
        <f t="shared" ref="BT232" si="2007">BT154-BS154</f>
        <v>5873.3399999999965</v>
      </c>
      <c r="BU232" s="23">
        <f t="shared" ref="BU232" si="2008">BU154-BT154</f>
        <v>0</v>
      </c>
      <c r="BV232" s="23">
        <f t="shared" ref="BV232" si="2009">BV154-BU154</f>
        <v>-2100.8099999999977</v>
      </c>
      <c r="BW232" s="23">
        <f t="shared" ref="BW232" si="2010">BW154-BV154</f>
        <v>0</v>
      </c>
      <c r="BX232" s="23">
        <f t="shared" ref="BX232" si="2011">BX154-BW154</f>
        <v>-3183.4700000000012</v>
      </c>
      <c r="BY232" s="23">
        <f t="shared" ref="BY232" si="2012">BY154-BX154</f>
        <v>0</v>
      </c>
      <c r="BZ232" s="23">
        <f t="shared" ref="BZ232" si="2013">BZ154-BY154</f>
        <v>-10833.100000000006</v>
      </c>
      <c r="CA232" s="23">
        <f t="shared" ref="CA232" si="2014">CA154-BZ154</f>
        <v>0</v>
      </c>
      <c r="CB232" s="23">
        <f t="shared" ref="CB232" si="2015">CB154-CA154</f>
        <v>-6191.9700000000012</v>
      </c>
      <c r="CC232" s="23">
        <f t="shared" ref="CC232" si="2016">CC154-CB154</f>
        <v>0</v>
      </c>
      <c r="CD232" s="23">
        <f t="shared" ref="CD232" si="2017">CD154-CC154</f>
        <v>-20967.5</v>
      </c>
      <c r="CE232" s="23">
        <f t="shared" ref="CE232" si="2018">CE154-CD154</f>
        <v>0</v>
      </c>
      <c r="CF232" s="23">
        <f t="shared" ref="CF232" si="2019">CF154-CE154</f>
        <v>-1241</v>
      </c>
      <c r="CG232" s="23">
        <f t="shared" ref="CG232" si="2020">CG154-CF154</f>
        <v>0</v>
      </c>
      <c r="CH232" s="23">
        <f t="shared" ref="CH232:CL232" si="2021">CH154-CG154</f>
        <v>-34761</v>
      </c>
      <c r="CI232" s="23">
        <f t="shared" si="2021"/>
        <v>0</v>
      </c>
      <c r="CJ232" s="23">
        <f t="shared" si="2021"/>
        <v>-3998</v>
      </c>
      <c r="CK232" s="23">
        <f t="shared" ref="CK232" si="2022">CK154-CJ154</f>
        <v>0</v>
      </c>
      <c r="CL232" s="23">
        <f t="shared" si="2021"/>
        <v>11452</v>
      </c>
      <c r="CM232" s="24">
        <f t="shared" ref="CM232" si="2023">CM154-CL154</f>
        <v>0</v>
      </c>
      <c r="CN232" s="24">
        <f t="shared" ref="CN232" si="2024">CN154-CM154</f>
        <v>0</v>
      </c>
      <c r="CO232" s="24">
        <f t="shared" ref="CO232" si="2025">CO154-CN154</f>
        <v>0</v>
      </c>
      <c r="CP232" s="24">
        <f t="shared" ref="CP232" si="2026">CP154-CO154</f>
        <v>0</v>
      </c>
      <c r="CQ232" s="24">
        <f t="shared" ref="CQ232" si="2027">CQ154-CP154</f>
        <v>0</v>
      </c>
      <c r="CR232" s="24">
        <f t="shared" ref="CR232" si="2028">CR154-CQ154</f>
        <v>0</v>
      </c>
      <c r="CS232" s="24">
        <f t="shared" ref="CS232" si="2029">CS154-CR154</f>
        <v>0</v>
      </c>
      <c r="CT232" s="24">
        <f t="shared" ref="CT232" si="2030">CT154-CS154</f>
        <v>0</v>
      </c>
      <c r="CU232" s="24">
        <f t="shared" ref="CU232" si="2031">CU154-CT154</f>
        <v>0</v>
      </c>
      <c r="CV232" s="24">
        <f t="shared" ref="CV232" si="2032">CV154-CU154</f>
        <v>0</v>
      </c>
      <c r="CW232" s="24">
        <f t="shared" ref="CW232" si="2033">CW154-CV154</f>
        <v>0</v>
      </c>
      <c r="CX232" s="24">
        <f t="shared" ref="CX232" si="2034">CX154-CW154</f>
        <v>0</v>
      </c>
      <c r="CY232" s="24">
        <f t="shared" ref="CY232" si="2035">CY154-CX154</f>
        <v>0</v>
      </c>
      <c r="CZ232" s="24">
        <f t="shared" ref="CZ232" si="2036">CZ154-CY154</f>
        <v>0</v>
      </c>
      <c r="DA232" s="24">
        <f t="shared" ref="DA232" si="2037">DA154-CZ154</f>
        <v>0</v>
      </c>
      <c r="DB232" s="24">
        <f t="shared" ref="DB232" si="2038">DB154-DA154</f>
        <v>0</v>
      </c>
      <c r="DE232" s="123"/>
      <c r="DF232" s="23">
        <v>0</v>
      </c>
    </row>
    <row r="233" spans="1:110" s="23" customFormat="1" x14ac:dyDescent="0.2">
      <c r="A233" s="23" t="s">
        <v>27</v>
      </c>
      <c r="C233" s="23">
        <f t="shared" ref="C233:AE233" si="2039">C146-C74-B146+C148-B148</f>
        <v>-950.36000000000035</v>
      </c>
      <c r="D233" s="23">
        <f t="shared" si="2039"/>
        <v>-232.21000000000083</v>
      </c>
      <c r="E233" s="23">
        <f t="shared" si="2039"/>
        <v>525.49999999999943</v>
      </c>
      <c r="F233" s="23">
        <f t="shared" si="2039"/>
        <v>-627.05999999999949</v>
      </c>
      <c r="G233" s="23">
        <f t="shared" si="2039"/>
        <v>117.10000000000117</v>
      </c>
      <c r="H233" s="23">
        <f t="shared" si="2039"/>
        <v>-503.75999999999993</v>
      </c>
      <c r="I233" s="23">
        <f t="shared" si="2039"/>
        <v>-973.49999999999682</v>
      </c>
      <c r="J233" s="23">
        <f t="shared" si="2039"/>
        <v>-316.91000000000105</v>
      </c>
      <c r="K233" s="23">
        <f t="shared" si="2039"/>
        <v>-494.74000000000387</v>
      </c>
      <c r="L233" s="23">
        <f t="shared" si="2039"/>
        <v>1724.4599999999916</v>
      </c>
      <c r="M233" s="23">
        <f t="shared" si="2039"/>
        <v>71.060000000002475</v>
      </c>
      <c r="N233" s="23">
        <f t="shared" si="2039"/>
        <v>-4890.4599999999946</v>
      </c>
      <c r="O233" s="23">
        <f t="shared" si="2039"/>
        <v>14025.299999999983</v>
      </c>
      <c r="P233" s="23">
        <f t="shared" si="2039"/>
        <v>-23315.130000000067</v>
      </c>
      <c r="Q233" s="23">
        <f t="shared" si="2039"/>
        <v>11110.679999999964</v>
      </c>
      <c r="R233" s="23">
        <f t="shared" si="2039"/>
        <v>-28324.549999999992</v>
      </c>
      <c r="S233" s="23">
        <f t="shared" si="2039"/>
        <v>28448.999999999945</v>
      </c>
      <c r="T233" s="23">
        <f t="shared" si="2039"/>
        <v>-6424.1199999999953</v>
      </c>
      <c r="U233" s="23">
        <f t="shared" si="2039"/>
        <v>15260.32</v>
      </c>
      <c r="V233" s="23">
        <f t="shared" si="2039"/>
        <v>6379.510000000002</v>
      </c>
      <c r="W233" s="23">
        <f t="shared" si="2039"/>
        <v>3453.5599999999986</v>
      </c>
      <c r="X233" s="23">
        <f t="shared" si="2039"/>
        <v>1352.920000000031</v>
      </c>
      <c r="Y233" s="23">
        <f t="shared" si="2039"/>
        <v>9095.4900000000052</v>
      </c>
      <c r="Z233" s="23">
        <f t="shared" si="2039"/>
        <v>1830</v>
      </c>
      <c r="AA233" s="23">
        <f t="shared" si="2039"/>
        <v>-86302</v>
      </c>
      <c r="AB233" s="24">
        <f t="shared" si="2039"/>
        <v>2.9103830456733704E-11</v>
      </c>
      <c r="AC233" s="24">
        <f t="shared" si="2039"/>
        <v>4.3655745685100555E-11</v>
      </c>
      <c r="AD233" s="24">
        <f t="shared" si="2039"/>
        <v>0</v>
      </c>
      <c r="AE233" s="24">
        <f t="shared" si="2039"/>
        <v>2.9103830456733704E-11</v>
      </c>
      <c r="AI233" s="23">
        <f t="shared" ref="AI233:BN233" si="2040">AI146-AI74-AH146+AI148-AH148</f>
        <v>-2244.9100000000035</v>
      </c>
      <c r="AJ233" s="23">
        <f t="shared" si="2040"/>
        <v>38531.730000000003</v>
      </c>
      <c r="AK233" s="23">
        <f t="shared" si="2040"/>
        <v>0</v>
      </c>
      <c r="AL233" s="23">
        <f t="shared" si="2040"/>
        <v>-8171.6500000000042</v>
      </c>
      <c r="AM233" s="23">
        <f t="shared" si="2040"/>
        <v>0</v>
      </c>
      <c r="AN233" s="23">
        <f t="shared" si="2040"/>
        <v>12391.159999999994</v>
      </c>
      <c r="AO233" s="23">
        <f t="shared" si="2040"/>
        <v>0</v>
      </c>
      <c r="AP233" s="23">
        <f t="shared" si="2040"/>
        <v>1634.1400000000103</v>
      </c>
      <c r="AQ233" s="23">
        <f t="shared" si="2040"/>
        <v>0</v>
      </c>
      <c r="AR233" s="23">
        <f t="shared" si="2040"/>
        <v>-6458.1300000000083</v>
      </c>
      <c r="AS233" s="23">
        <f t="shared" si="2040"/>
        <v>0</v>
      </c>
      <c r="AT233" s="23">
        <f t="shared" si="2040"/>
        <v>-16856.999999999975</v>
      </c>
      <c r="AU233" s="23">
        <f t="shared" si="2040"/>
        <v>0</v>
      </c>
      <c r="AV233" s="23">
        <f t="shared" si="2040"/>
        <v>21197.059999999983</v>
      </c>
      <c r="AW233" s="23">
        <f t="shared" si="2040"/>
        <v>0</v>
      </c>
      <c r="AX233" s="23">
        <f t="shared" si="2040"/>
        <v>-10086.380000000005</v>
      </c>
      <c r="AY233" s="23">
        <f t="shared" si="2040"/>
        <v>0</v>
      </c>
      <c r="AZ233" s="23">
        <f t="shared" si="2040"/>
        <v>-27325.07999999998</v>
      </c>
      <c r="BA233" s="23">
        <f t="shared" si="2040"/>
        <v>0</v>
      </c>
      <c r="BB233" s="23">
        <f t="shared" si="2040"/>
        <v>-999.46999999999503</v>
      </c>
      <c r="BC233" s="23">
        <f t="shared" si="2040"/>
        <v>0</v>
      </c>
      <c r="BD233" s="23">
        <f t="shared" si="2040"/>
        <v>15464.169999999995</v>
      </c>
      <c r="BE233" s="23">
        <f t="shared" si="2040"/>
        <v>0</v>
      </c>
      <c r="BF233" s="23">
        <f t="shared" si="2040"/>
        <v>12984.830000000013</v>
      </c>
      <c r="BG233" s="23">
        <f t="shared" si="2040"/>
        <v>0</v>
      </c>
      <c r="BH233" s="23">
        <f t="shared" si="2040"/>
        <v>2637.3200000000093</v>
      </c>
      <c r="BI233" s="23">
        <f t="shared" si="2040"/>
        <v>0</v>
      </c>
      <c r="BJ233" s="23">
        <f t="shared" si="2040"/>
        <v>-9061.4400000000132</v>
      </c>
      <c r="BK233" s="23">
        <f t="shared" si="2040"/>
        <v>0</v>
      </c>
      <c r="BL233" s="23">
        <f t="shared" si="2040"/>
        <v>-3911.5499999999975</v>
      </c>
      <c r="BM233" s="23">
        <f t="shared" si="2040"/>
        <v>0</v>
      </c>
      <c r="BN233" s="23">
        <f t="shared" si="2040"/>
        <v>19171.870000000006</v>
      </c>
      <c r="BO233" s="23">
        <f t="shared" ref="BO233:CT233" si="2041">BO146-BO74-BN146+BO148-BN148</f>
        <v>0</v>
      </c>
      <c r="BP233" s="23">
        <f t="shared" si="2041"/>
        <v>-3102.6799999999994</v>
      </c>
      <c r="BQ233" s="23">
        <f t="shared" si="2041"/>
        <v>0</v>
      </c>
      <c r="BR233" s="23">
        <f t="shared" si="2041"/>
        <v>9482.1900000000223</v>
      </c>
      <c r="BS233" s="23">
        <f t="shared" si="2041"/>
        <v>0</v>
      </c>
      <c r="BT233" s="23">
        <f t="shared" si="2041"/>
        <v>-1418.1999999999953</v>
      </c>
      <c r="BU233" s="23">
        <f t="shared" si="2041"/>
        <v>0</v>
      </c>
      <c r="BV233" s="23">
        <f t="shared" si="2041"/>
        <v>4871.7599999999939</v>
      </c>
      <c r="BW233" s="23">
        <f t="shared" si="2041"/>
        <v>0</v>
      </c>
      <c r="BX233" s="23">
        <f t="shared" si="2041"/>
        <v>-12016.829999999994</v>
      </c>
      <c r="BY233" s="23">
        <f t="shared" si="2041"/>
        <v>0</v>
      </c>
      <c r="BZ233" s="23">
        <f t="shared" si="2041"/>
        <v>13369.749999999982</v>
      </c>
      <c r="CA233" s="23">
        <f t="shared" si="2041"/>
        <v>0</v>
      </c>
      <c r="CB233" s="23">
        <f t="shared" si="2041"/>
        <v>1314.2100000000055</v>
      </c>
      <c r="CC233" s="23">
        <f t="shared" si="2041"/>
        <v>0</v>
      </c>
      <c r="CD233" s="23">
        <f t="shared" si="2041"/>
        <v>7781.2800000000007</v>
      </c>
      <c r="CE233" s="23">
        <f t="shared" si="2041"/>
        <v>0</v>
      </c>
      <c r="CF233" s="23">
        <f t="shared" si="2041"/>
        <v>2194</v>
      </c>
      <c r="CG233" s="23">
        <f t="shared" si="2041"/>
        <v>0</v>
      </c>
      <c r="CH233" s="23">
        <f t="shared" si="2041"/>
        <v>-370</v>
      </c>
      <c r="CI233" s="23">
        <f t="shared" si="2041"/>
        <v>0</v>
      </c>
      <c r="CJ233" s="23">
        <f t="shared" si="2041"/>
        <v>-85501</v>
      </c>
      <c r="CK233" s="23">
        <f t="shared" si="2041"/>
        <v>0</v>
      </c>
      <c r="CL233" s="23">
        <f t="shared" si="2041"/>
        <v>-802</v>
      </c>
      <c r="CM233" s="24">
        <f t="shared" si="2041"/>
        <v>0</v>
      </c>
      <c r="CN233" s="24">
        <f t="shared" si="2041"/>
        <v>0</v>
      </c>
      <c r="CO233" s="24">
        <f t="shared" si="2041"/>
        <v>0</v>
      </c>
      <c r="CP233" s="24">
        <f t="shared" si="2041"/>
        <v>0</v>
      </c>
      <c r="CQ233" s="24">
        <f t="shared" si="2041"/>
        <v>0</v>
      </c>
      <c r="CR233" s="24">
        <f t="shared" si="2041"/>
        <v>0</v>
      </c>
      <c r="CS233" s="24">
        <f t="shared" si="2041"/>
        <v>0</v>
      </c>
      <c r="CT233" s="24">
        <f t="shared" si="2041"/>
        <v>0</v>
      </c>
      <c r="CU233" s="24">
        <f t="shared" ref="CU233:DB233" si="2042">CU146-CU74-CT146+CU148-CT148</f>
        <v>0</v>
      </c>
      <c r="CV233" s="24">
        <f t="shared" si="2042"/>
        <v>0</v>
      </c>
      <c r="CW233" s="24">
        <f t="shared" si="2042"/>
        <v>0</v>
      </c>
      <c r="CX233" s="24">
        <f t="shared" si="2042"/>
        <v>0</v>
      </c>
      <c r="CY233" s="24">
        <f t="shared" si="2042"/>
        <v>0</v>
      </c>
      <c r="CZ233" s="24">
        <f t="shared" si="2042"/>
        <v>0</v>
      </c>
      <c r="DA233" s="24">
        <f t="shared" si="2042"/>
        <v>0</v>
      </c>
      <c r="DB233" s="24">
        <f t="shared" si="2042"/>
        <v>0</v>
      </c>
      <c r="DE233" s="123"/>
      <c r="DF233" s="23">
        <v>0</v>
      </c>
    </row>
    <row r="234" spans="1:110" s="23" customFormat="1" x14ac:dyDescent="0.2">
      <c r="AB234" s="24"/>
      <c r="AC234" s="24"/>
      <c r="AD234" s="24"/>
      <c r="AE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E234" s="123"/>
    </row>
    <row r="235" spans="1:110" s="23" customFormat="1" x14ac:dyDescent="0.2">
      <c r="A235" s="23" t="s">
        <v>442</v>
      </c>
      <c r="C235" s="23">
        <f t="shared" ref="C235" si="2043">B187</f>
        <v>115.46</v>
      </c>
      <c r="D235" s="23">
        <f t="shared" ref="D235" si="2044">C187</f>
        <v>331.71</v>
      </c>
      <c r="E235" s="23">
        <f>D187</f>
        <v>257.54000000000002</v>
      </c>
      <c r="F235" s="23">
        <f t="shared" ref="F235" si="2045">E187</f>
        <v>967.43</v>
      </c>
      <c r="G235" s="23">
        <f t="shared" ref="G235" si="2046">F187</f>
        <v>3144.69</v>
      </c>
      <c r="H235" s="23">
        <f t="shared" ref="H235" si="2047">G187</f>
        <v>1661.66</v>
      </c>
      <c r="I235" s="23">
        <f t="shared" ref="I235" si="2048">H187</f>
        <v>1291.77</v>
      </c>
      <c r="J235" s="23">
        <f>I187</f>
        <v>5025.43</v>
      </c>
      <c r="K235" s="23">
        <f>J187</f>
        <v>4201.8600000000006</v>
      </c>
      <c r="L235" s="23">
        <f t="shared" ref="L235" si="2049">K187</f>
        <v>9817.43</v>
      </c>
      <c r="M235" s="23">
        <f t="shared" ref="M235" si="2050">L187</f>
        <v>12617.25</v>
      </c>
      <c r="N235" s="23">
        <f t="shared" ref="N235" si="2051">M187</f>
        <v>25764.300000000003</v>
      </c>
      <c r="O235" s="23">
        <f t="shared" ref="O235" si="2052">N187</f>
        <v>28657.14</v>
      </c>
      <c r="P235" s="23">
        <f t="shared" ref="P235" si="2053">O187</f>
        <v>39284.07</v>
      </c>
      <c r="Q235" s="23">
        <f t="shared" ref="Q235" si="2054">P187</f>
        <v>46212</v>
      </c>
      <c r="R235" s="23">
        <f t="shared" ref="R235" si="2055">Q187</f>
        <v>49693.440000000002</v>
      </c>
      <c r="S235" s="23">
        <f t="shared" ref="S235" si="2056">R187</f>
        <v>51119.03</v>
      </c>
      <c r="T235" s="23">
        <f t="shared" ref="T235" si="2057">S187</f>
        <v>49775.01</v>
      </c>
      <c r="U235" s="23">
        <f t="shared" ref="U235" si="2058">T187</f>
        <v>42178.65</v>
      </c>
      <c r="V235" s="23">
        <f t="shared" ref="V235" si="2059">U187</f>
        <v>44588.51</v>
      </c>
      <c r="W235" s="23">
        <f t="shared" ref="W235:AA235" si="2060">V187</f>
        <v>65843.649999999994</v>
      </c>
      <c r="X235" s="23">
        <f t="shared" si="2060"/>
        <v>63378.41</v>
      </c>
      <c r="Y235" s="23">
        <f t="shared" si="2060"/>
        <v>55853.869999999995</v>
      </c>
      <c r="Z235" s="23">
        <f t="shared" si="2060"/>
        <v>60060</v>
      </c>
      <c r="AA235" s="23">
        <f t="shared" si="2060"/>
        <v>68033</v>
      </c>
      <c r="AB235" s="24">
        <f t="shared" ref="AB235" si="2061">AA187</f>
        <v>48269</v>
      </c>
      <c r="AC235" s="24">
        <f t="shared" ref="AC235" si="2062">AB187</f>
        <v>77505.637951599158</v>
      </c>
      <c r="AD235" s="24">
        <f t="shared" ref="AD235" si="2063">AC187</f>
        <v>102691.4084850168</v>
      </c>
      <c r="AE235" s="24">
        <f t="shared" ref="AE235" si="2064">AD187</f>
        <v>131693.62337077266</v>
      </c>
      <c r="AI235" s="23">
        <f t="shared" ref="AI235" si="2065">AH187</f>
        <v>0</v>
      </c>
      <c r="AJ235" s="23">
        <f t="shared" ref="AJ235" si="2066">AI187</f>
        <v>0</v>
      </c>
      <c r="AK235" s="23">
        <f t="shared" ref="AK235" si="2067">AJ187</f>
        <v>23705.19</v>
      </c>
      <c r="AL235" s="23">
        <f t="shared" ref="AL235" si="2068">AK187</f>
        <v>24413.72926978756</v>
      </c>
      <c r="AM235" s="23">
        <f t="shared" ref="AM235" si="2069">AL187</f>
        <v>28657.14</v>
      </c>
      <c r="AN235" s="23">
        <f t="shared" ref="AN235" si="2070">AM187</f>
        <v>28020.448050640611</v>
      </c>
      <c r="AO235" s="23">
        <f t="shared" ref="AO235" si="2071">AN187</f>
        <v>31691.58</v>
      </c>
      <c r="AP235" s="23">
        <f t="shared" ref="AP235" si="2072">AO187</f>
        <v>37461.214362941391</v>
      </c>
      <c r="AQ235" s="23">
        <f t="shared" ref="AQ235" si="2073">AP187</f>
        <v>39284.07</v>
      </c>
      <c r="AR235" s="23">
        <f t="shared" ref="AR235" si="2074">AQ187</f>
        <v>44231.016638666522</v>
      </c>
      <c r="AS235" s="23">
        <f t="shared" ref="AS235" si="2075">AR187</f>
        <v>42726.05</v>
      </c>
      <c r="AT235" s="23">
        <f t="shared" ref="AT235" si="2076">AS187</f>
        <v>48379.279948385069</v>
      </c>
      <c r="AU235" s="23">
        <f t="shared" ref="AU235" si="2077">AT187</f>
        <v>46212</v>
      </c>
      <c r="AV235" s="23">
        <f t="shared" ref="AV235" si="2078">AU187</f>
        <v>49502.749075799766</v>
      </c>
      <c r="AW235" s="23">
        <f t="shared" ref="AW235" si="2079">AV187</f>
        <v>35798.839999999997</v>
      </c>
      <c r="AX235" s="23">
        <f t="shared" ref="AX235" si="2080">AW187</f>
        <v>39432.631835012857</v>
      </c>
      <c r="AY235" s="23">
        <f t="shared" ref="AY235" si="2081">AX187</f>
        <v>49693.440000000002</v>
      </c>
      <c r="AZ235" s="23">
        <f t="shared" ref="AZ235" si="2082">AY187</f>
        <v>50803.266221613754</v>
      </c>
      <c r="BA235" s="23">
        <f t="shared" ref="BA235" si="2083">AZ187</f>
        <v>40456.92</v>
      </c>
      <c r="BB235" s="23">
        <f t="shared" ref="BB235" si="2084">BA187</f>
        <v>40566.210970353721</v>
      </c>
      <c r="BC235" s="23">
        <f t="shared" ref="BC235" si="2085">BB187</f>
        <v>51119.03</v>
      </c>
      <c r="BD235" s="23">
        <f t="shared" ref="BD235" si="2086">BC187</f>
        <v>53857.02409301047</v>
      </c>
      <c r="BE235" s="23">
        <f t="shared" ref="BE235" si="2087">BD187</f>
        <v>40182.39</v>
      </c>
      <c r="BF235" s="23">
        <f t="shared" ref="BF235" si="2088">BE187</f>
        <v>41480.316186439944</v>
      </c>
      <c r="BG235" s="23">
        <f t="shared" ref="BG235" si="2089">BF187</f>
        <v>49775.01</v>
      </c>
      <c r="BH235" s="23">
        <f t="shared" ref="BH235" si="2090">BG187</f>
        <v>47439.880911361477</v>
      </c>
      <c r="BI235" s="23">
        <f t="shared" ref="BI235" si="2091">BH187</f>
        <v>32353.56</v>
      </c>
      <c r="BJ235" s="23">
        <f t="shared" ref="BJ235" si="2092">BI187</f>
        <v>4559.2701656379795</v>
      </c>
      <c r="BK235" s="23">
        <f t="shared" ref="BK235" si="2093">BJ187</f>
        <v>42178.65</v>
      </c>
      <c r="BL235" s="23">
        <f t="shared" ref="BL235" si="2094">BK187</f>
        <v>38784.566637657241</v>
      </c>
      <c r="BM235" s="23">
        <f t="shared" ref="BM235" si="2095">BL187</f>
        <v>34068.199999999997</v>
      </c>
      <c r="BN235" s="23">
        <f t="shared" ref="BN235" si="2096">BM187</f>
        <v>35404.758519613097</v>
      </c>
      <c r="BO235" s="23">
        <f t="shared" ref="BO235" si="2097">BN187</f>
        <v>44588.51</v>
      </c>
      <c r="BP235" s="23">
        <f t="shared" ref="BP235" si="2098">BO187</f>
        <v>35783.945906732522</v>
      </c>
      <c r="BQ235" s="23">
        <f t="shared" ref="BQ235" si="2099">BP187</f>
        <v>39276.35</v>
      </c>
      <c r="BR235" s="23">
        <f t="shared" ref="BR235" si="2100">BQ187</f>
        <v>41177.369206770003</v>
      </c>
      <c r="BS235" s="23">
        <f t="shared" ref="BS235" si="2101">BR187</f>
        <v>65843.649999999994</v>
      </c>
      <c r="BT235" s="23">
        <f t="shared" ref="BT235" si="2102">BS187</f>
        <v>61005.32729873775</v>
      </c>
      <c r="BU235" s="23">
        <f t="shared" ref="BU235" si="2103">BT187</f>
        <v>52298.26</v>
      </c>
      <c r="BV235" s="23">
        <f t="shared" ref="BV235" si="2104">BU187</f>
        <v>48679.199049092153</v>
      </c>
      <c r="BW235" s="23">
        <f t="shared" ref="BW235" si="2105">BV187</f>
        <v>63378.41</v>
      </c>
      <c r="BX235" s="23">
        <f t="shared" ref="BX235" si="2106">BW187</f>
        <v>59281.068681802142</v>
      </c>
      <c r="BY235" s="23">
        <f t="shared" ref="BY235" si="2107">BX187</f>
        <v>48521.57</v>
      </c>
      <c r="BZ235" s="23">
        <f t="shared" ref="BZ235" si="2108">BY187</f>
        <v>49538.166129805322</v>
      </c>
      <c r="CA235" s="23">
        <f t="shared" ref="CA235" si="2109">BZ187</f>
        <v>55853.869999999995</v>
      </c>
      <c r="CB235" s="23">
        <f t="shared" ref="CB235" si="2110">CA187</f>
        <v>59356.314271886717</v>
      </c>
      <c r="CC235" s="23">
        <f t="shared" ref="CC235" si="2111">CB187</f>
        <v>58441.39</v>
      </c>
      <c r="CD235" s="23">
        <f t="shared" ref="CD235" si="2112">CC187</f>
        <v>64854.367959269075</v>
      </c>
      <c r="CE235" s="23">
        <f t="shared" ref="CE235" si="2113">CD187</f>
        <v>60060</v>
      </c>
      <c r="CF235" s="23">
        <f t="shared" ref="CF235" si="2114">CE187</f>
        <v>70067.980324783886</v>
      </c>
      <c r="CG235" s="23">
        <f t="shared" ref="CG235" si="2115">CF187</f>
        <v>53518</v>
      </c>
      <c r="CH235" s="23">
        <f t="shared" ref="CH235:CL235" si="2116">CG187</f>
        <v>58917.757865544612</v>
      </c>
      <c r="CI235" s="23">
        <f t="shared" si="2116"/>
        <v>68033</v>
      </c>
      <c r="CJ235" s="23">
        <f t="shared" si="2116"/>
        <v>82470.82487776615</v>
      </c>
      <c r="CK235" s="23">
        <f t="shared" ref="CK235" si="2117">CJ187</f>
        <v>46926</v>
      </c>
      <c r="CL235" s="23">
        <f t="shared" si="2116"/>
        <v>46320.514602827956</v>
      </c>
      <c r="CM235" s="24">
        <f t="shared" ref="CM235" si="2118">CL187</f>
        <v>48269</v>
      </c>
      <c r="CN235" s="24">
        <f t="shared" ref="CN235" si="2119">CM187</f>
        <v>40036.305376588396</v>
      </c>
      <c r="CO235" s="24">
        <f t="shared" ref="CO235" si="2120">CN187</f>
        <v>42523.281898005618</v>
      </c>
      <c r="CP235" s="24">
        <f t="shared" ref="CP235" si="2121">CO187</f>
        <v>56744.888746285418</v>
      </c>
      <c r="CQ235" s="24">
        <f t="shared" ref="CQ235" si="2122">CP187</f>
        <v>77505.637951599158</v>
      </c>
      <c r="CR235" s="24">
        <f t="shared" ref="CR235" si="2123">CQ187</f>
        <v>58930.61045884162</v>
      </c>
      <c r="CS235" s="24">
        <f t="shared" ref="CS235" si="2124">CR187</f>
        <v>70826.502491546707</v>
      </c>
      <c r="CT235" s="24">
        <f t="shared" ref="CT235" si="2125">CS187</f>
        <v>86933.967084732649</v>
      </c>
      <c r="CU235" s="24">
        <f t="shared" ref="CU235" si="2126">CT187</f>
        <v>102691.4084850168</v>
      </c>
      <c r="CV235" s="24">
        <f t="shared" ref="CV235" si="2127">CU187</f>
        <v>85276.567674957114</v>
      </c>
      <c r="CW235" s="24">
        <f t="shared" ref="CW235" si="2128">CV187</f>
        <v>99575.654858588372</v>
      </c>
      <c r="CX235" s="24">
        <f t="shared" ref="CX235" si="2129">CW187</f>
        <v>115962.06923946616</v>
      </c>
      <c r="CY235" s="24">
        <f t="shared" ref="CY235" si="2130">CX187</f>
        <v>131693.62337077266</v>
      </c>
      <c r="CZ235" s="24">
        <f t="shared" ref="CZ235" si="2131">CY187</f>
        <v>123548.23713592821</v>
      </c>
      <c r="DA235" s="24">
        <f t="shared" ref="DA235" si="2132">CZ187</f>
        <v>146148.53644322359</v>
      </c>
      <c r="DB235" s="24">
        <f t="shared" ref="DB235" si="2133">DA187</f>
        <v>173480.17345718629</v>
      </c>
      <c r="DE235" s="123"/>
      <c r="DF235" s="23">
        <v>46320.514602827956</v>
      </c>
    </row>
    <row r="236" spans="1:110" s="23" customFormat="1" x14ac:dyDescent="0.2">
      <c r="A236" s="23" t="s">
        <v>443</v>
      </c>
      <c r="C236" s="23">
        <f t="shared" ref="C236:W236" si="2134">C235+C231+C227+C225</f>
        <v>331.71000000000004</v>
      </c>
      <c r="D236" s="23">
        <f t="shared" si="2134"/>
        <v>257.5400000000011</v>
      </c>
      <c r="E236" s="23">
        <f t="shared" si="2134"/>
        <v>967.42999999999961</v>
      </c>
      <c r="F236" s="23">
        <f t="shared" si="2134"/>
        <v>3144.6899999999996</v>
      </c>
      <c r="G236" s="23">
        <f t="shared" si="2134"/>
        <v>1661.6599999999994</v>
      </c>
      <c r="H236" s="23">
        <f t="shared" si="2134"/>
        <v>1291.7699999999986</v>
      </c>
      <c r="I236" s="23">
        <f t="shared" si="2134"/>
        <v>5025.4300000000012</v>
      </c>
      <c r="J236" s="23">
        <f>J235+J231+J227+J225</f>
        <v>4201.8600000000024</v>
      </c>
      <c r="K236" s="23">
        <f>K235+K231+K227+K225</f>
        <v>9817.4299999999985</v>
      </c>
      <c r="L236" s="23">
        <f>L235+L231+L227+L225</f>
        <v>12617.249999999982</v>
      </c>
      <c r="M236" s="23">
        <f>M235+M231+M227+M225</f>
        <v>25764.300000000014</v>
      </c>
      <c r="N236" s="23">
        <f t="shared" si="2134"/>
        <v>28657.14000000001</v>
      </c>
      <c r="O236" s="23">
        <f t="shared" si="2134"/>
        <v>39284.070000000007</v>
      </c>
      <c r="P236" s="23">
        <f t="shared" si="2134"/>
        <v>46211.999999999971</v>
      </c>
      <c r="Q236" s="23">
        <f t="shared" si="2134"/>
        <v>49693.44000000001</v>
      </c>
      <c r="R236" s="23">
        <f t="shared" si="2134"/>
        <v>51119.030000000013</v>
      </c>
      <c r="S236" s="23">
        <f t="shared" si="2134"/>
        <v>49775.009999999987</v>
      </c>
      <c r="T236" s="23">
        <f t="shared" si="2134"/>
        <v>42178.649999999987</v>
      </c>
      <c r="U236" s="23">
        <f t="shared" si="2134"/>
        <v>44588.510000000024</v>
      </c>
      <c r="V236" s="23">
        <f t="shared" si="2134"/>
        <v>65843.649999999994</v>
      </c>
      <c r="W236" s="23">
        <f t="shared" si="2134"/>
        <v>63378.409999999974</v>
      </c>
      <c r="X236" s="23">
        <f t="shared" ref="X236:Y236" si="2135">X235+X231+X227+X225</f>
        <v>55853.87000000001</v>
      </c>
      <c r="Y236" s="23">
        <f t="shared" si="2135"/>
        <v>60059.999999999993</v>
      </c>
      <c r="Z236" s="23">
        <f t="shared" ref="Z236:AA236" si="2136">Z235+Z231+Z227+Z225</f>
        <v>68033</v>
      </c>
      <c r="AA236" s="23">
        <f t="shared" si="2136"/>
        <v>48269</v>
      </c>
      <c r="AB236" s="24">
        <f t="shared" ref="AA236:AD236" si="2137">AB235+AB231+AB227+AB225</f>
        <v>77505.637951599187</v>
      </c>
      <c r="AC236" s="24">
        <f t="shared" si="2137"/>
        <v>102691.40848501683</v>
      </c>
      <c r="AD236" s="24">
        <f t="shared" si="2137"/>
        <v>131693.62337077264</v>
      </c>
      <c r="AE236" s="24">
        <f t="shared" ref="AE236" si="2138">AE235+AE231+AE227+AE225</f>
        <v>203667.72065621865</v>
      </c>
      <c r="AI236" s="23">
        <f t="shared" ref="AI236" si="2139">AI235+AI231+AI227+AI225</f>
        <v>0</v>
      </c>
      <c r="AJ236" s="23">
        <f t="shared" ref="AJ236:AL236" si="2140">AJ235+AJ231+AJ227+AJ225</f>
        <v>23705.19</v>
      </c>
      <c r="AK236" s="23">
        <f t="shared" si="2140"/>
        <v>24413.72926978756</v>
      </c>
      <c r="AL236" s="23">
        <f t="shared" si="2140"/>
        <v>28657.140000000003</v>
      </c>
      <c r="AM236" s="23">
        <f t="shared" ref="AM236" si="2141">AM235+AM231+AM227+AM225</f>
        <v>28020.448050640611</v>
      </c>
      <c r="AN236" s="23">
        <f t="shared" ref="AN236:CD236" si="2142">AN235+AN231+AN227+AN225</f>
        <v>31691.579999999976</v>
      </c>
      <c r="AO236" s="23">
        <f t="shared" si="2142"/>
        <v>37461.214362941391</v>
      </c>
      <c r="AP236" s="23">
        <f t="shared" si="2142"/>
        <v>39284.070000000043</v>
      </c>
      <c r="AQ236" s="23">
        <f t="shared" si="2142"/>
        <v>44231.016638666522</v>
      </c>
      <c r="AR236" s="23">
        <f t="shared" si="2142"/>
        <v>42726.049999999974</v>
      </c>
      <c r="AS236" s="23">
        <f t="shared" si="2142"/>
        <v>48379.279948385069</v>
      </c>
      <c r="AT236" s="23">
        <f t="shared" si="2142"/>
        <v>46212.000000000015</v>
      </c>
      <c r="AU236" s="23">
        <f t="shared" si="2142"/>
        <v>49502.749075799766</v>
      </c>
      <c r="AV236" s="23">
        <f t="shared" si="2142"/>
        <v>35798.840000000011</v>
      </c>
      <c r="AW236" s="23">
        <f t="shared" si="2142"/>
        <v>39432.631835012857</v>
      </c>
      <c r="AX236" s="23">
        <f t="shared" si="2142"/>
        <v>49693.439999999988</v>
      </c>
      <c r="AY236" s="23">
        <f t="shared" si="2142"/>
        <v>50803.266221613754</v>
      </c>
      <c r="AZ236" s="23">
        <f t="shared" si="2142"/>
        <v>40456.920000000027</v>
      </c>
      <c r="BA236" s="23">
        <f t="shared" si="2142"/>
        <v>40566.210970353721</v>
      </c>
      <c r="BB236" s="23">
        <f t="shared" si="2142"/>
        <v>51119.029999999948</v>
      </c>
      <c r="BC236" s="23">
        <f t="shared" si="2142"/>
        <v>53857.02409301047</v>
      </c>
      <c r="BD236" s="23">
        <f t="shared" si="2142"/>
        <v>40182.390000000043</v>
      </c>
      <c r="BE236" s="23">
        <f t="shared" si="2142"/>
        <v>41480.316186439944</v>
      </c>
      <c r="BF236" s="23">
        <f t="shared" si="2142"/>
        <v>49775.010000000017</v>
      </c>
      <c r="BG236" s="23">
        <f t="shared" si="2142"/>
        <v>47439.880911361477</v>
      </c>
      <c r="BH236" s="23">
        <f t="shared" si="2142"/>
        <v>32353.560000000005</v>
      </c>
      <c r="BI236" s="23">
        <f t="shared" si="2142"/>
        <v>4559.2701656379795</v>
      </c>
      <c r="BJ236" s="23">
        <f t="shared" si="2142"/>
        <v>42178.649999999965</v>
      </c>
      <c r="BK236" s="23">
        <f t="shared" si="2142"/>
        <v>38784.566637657241</v>
      </c>
      <c r="BL236" s="23">
        <f t="shared" si="2142"/>
        <v>34068.200000000026</v>
      </c>
      <c r="BM236" s="23">
        <f t="shared" si="2142"/>
        <v>35404.758519613097</v>
      </c>
      <c r="BN236" s="23">
        <f t="shared" si="2142"/>
        <v>44588.510000000017</v>
      </c>
      <c r="BO236" s="23">
        <f t="shared" si="2142"/>
        <v>35783.945906732522</v>
      </c>
      <c r="BP236" s="23">
        <f t="shared" si="2142"/>
        <v>39276.349999999984</v>
      </c>
      <c r="BQ236" s="23">
        <f t="shared" si="2142"/>
        <v>41177.369206770003</v>
      </c>
      <c r="BR236" s="23">
        <f t="shared" si="2142"/>
        <v>65843.650000000081</v>
      </c>
      <c r="BS236" s="23">
        <f t="shared" si="2142"/>
        <v>61005.32729873775</v>
      </c>
      <c r="BT236" s="23">
        <f t="shared" si="2142"/>
        <v>52298.259999999922</v>
      </c>
      <c r="BU236" s="23">
        <f t="shared" si="2142"/>
        <v>48679.199049092153</v>
      </c>
      <c r="BV236" s="23">
        <f t="shared" si="2142"/>
        <v>63378.410000000033</v>
      </c>
      <c r="BW236" s="23">
        <f t="shared" si="2142"/>
        <v>59281.068681802142</v>
      </c>
      <c r="BX236" s="23">
        <f t="shared" si="2142"/>
        <v>48521.570000000014</v>
      </c>
      <c r="BY236" s="23">
        <f t="shared" si="2142"/>
        <v>49538.166129805322</v>
      </c>
      <c r="BZ236" s="23">
        <f t="shared" si="2142"/>
        <v>55853.87000000001</v>
      </c>
      <c r="CA236" s="23">
        <f t="shared" si="2142"/>
        <v>59356.314271886717</v>
      </c>
      <c r="CB236" s="23">
        <f t="shared" si="2142"/>
        <v>58441.390000000043</v>
      </c>
      <c r="CC236" s="23">
        <f t="shared" si="2142"/>
        <v>64854.367959269075</v>
      </c>
      <c r="CD236" s="23">
        <f t="shared" si="2142"/>
        <v>60059.999999999942</v>
      </c>
      <c r="CE236" s="23">
        <f t="shared" ref="CE236:CF236" si="2143">CE235+CE231+CE227+CE225</f>
        <v>70067.980324783886</v>
      </c>
      <c r="CF236" s="23">
        <f t="shared" si="2143"/>
        <v>53518</v>
      </c>
      <c r="CG236" s="23">
        <f t="shared" ref="CG236:CH236" si="2144">CG235+CG231+CG227+CG225</f>
        <v>58917.757865544612</v>
      </c>
      <c r="CH236" s="23">
        <f t="shared" si="2144"/>
        <v>68033</v>
      </c>
      <c r="CI236" s="23">
        <f t="shared" ref="CI236:CJ236" si="2145">CI235+CI231+CI227+CI225</f>
        <v>82470.82487776615</v>
      </c>
      <c r="CJ236" s="23">
        <f t="shared" si="2145"/>
        <v>46926</v>
      </c>
      <c r="CK236" s="23">
        <f t="shared" ref="CK236:DB236" si="2146">CK235+CK231+CK227+CK225</f>
        <v>46320.514602827956</v>
      </c>
      <c r="CL236" s="23">
        <f t="shared" si="2146"/>
        <v>48269</v>
      </c>
      <c r="CM236" s="24">
        <f t="shared" si="2146"/>
        <v>40036.305376588396</v>
      </c>
      <c r="CN236" s="24">
        <f t="shared" si="2146"/>
        <v>42523.281898005618</v>
      </c>
      <c r="CO236" s="24">
        <f t="shared" si="2146"/>
        <v>56744.888746285418</v>
      </c>
      <c r="CP236" s="24">
        <f t="shared" si="2146"/>
        <v>77505.637951599158</v>
      </c>
      <c r="CQ236" s="24">
        <f t="shared" si="2146"/>
        <v>58930.61045884162</v>
      </c>
      <c r="CR236" s="24">
        <f t="shared" si="2146"/>
        <v>70826.502491546707</v>
      </c>
      <c r="CS236" s="24">
        <f t="shared" si="2146"/>
        <v>86933.967084732649</v>
      </c>
      <c r="CT236" s="24">
        <f t="shared" si="2146"/>
        <v>102691.4084850168</v>
      </c>
      <c r="CU236" s="24">
        <f t="shared" si="2146"/>
        <v>85276.567674957114</v>
      </c>
      <c r="CV236" s="24">
        <f t="shared" si="2146"/>
        <v>99575.654858588372</v>
      </c>
      <c r="CW236" s="24">
        <f t="shared" si="2146"/>
        <v>115962.06923946616</v>
      </c>
      <c r="CX236" s="24">
        <f t="shared" si="2146"/>
        <v>131693.62337077266</v>
      </c>
      <c r="CY236" s="24">
        <f t="shared" si="2146"/>
        <v>123548.23713592821</v>
      </c>
      <c r="CZ236" s="24">
        <f t="shared" si="2146"/>
        <v>146148.53644322359</v>
      </c>
      <c r="DA236" s="24">
        <f t="shared" si="2146"/>
        <v>173480.17345718629</v>
      </c>
      <c r="DB236" s="24">
        <f t="shared" si="2146"/>
        <v>203667.72065621865</v>
      </c>
      <c r="DE236" s="123"/>
      <c r="DF236" s="23">
        <v>82015.94460437847</v>
      </c>
    </row>
    <row r="237" spans="1:110" s="28" customFormat="1" x14ac:dyDescent="0.2">
      <c r="A237" s="28" t="s">
        <v>444</v>
      </c>
      <c r="C237" s="28">
        <f t="shared" ref="C237:W237" si="2147">C236-C187</f>
        <v>0</v>
      </c>
      <c r="D237" s="28">
        <f t="shared" si="2147"/>
        <v>1.0800249583553523E-12</v>
      </c>
      <c r="E237" s="28">
        <f t="shared" si="2147"/>
        <v>0</v>
      </c>
      <c r="F237" s="28">
        <f t="shared" si="2147"/>
        <v>0</v>
      </c>
      <c r="G237" s="28">
        <f t="shared" si="2147"/>
        <v>0</v>
      </c>
      <c r="H237" s="28">
        <f t="shared" si="2147"/>
        <v>0</v>
      </c>
      <c r="I237" s="28">
        <f t="shared" si="2147"/>
        <v>0</v>
      </c>
      <c r="J237" s="28">
        <f>J236-J187</f>
        <v>0</v>
      </c>
      <c r="K237" s="28">
        <f t="shared" si="2147"/>
        <v>0</v>
      </c>
      <c r="L237" s="28">
        <f t="shared" si="2147"/>
        <v>-1.8189894035458565E-11</v>
      </c>
      <c r="M237" s="28">
        <f t="shared" si="2147"/>
        <v>0</v>
      </c>
      <c r="N237" s="28">
        <f t="shared" si="2147"/>
        <v>0</v>
      </c>
      <c r="O237" s="28">
        <f t="shared" si="2147"/>
        <v>0</v>
      </c>
      <c r="P237" s="28">
        <f t="shared" si="2147"/>
        <v>0</v>
      </c>
      <c r="Q237" s="28">
        <f t="shared" si="2147"/>
        <v>0</v>
      </c>
      <c r="R237" s="28">
        <f t="shared" si="2147"/>
        <v>0</v>
      </c>
      <c r="S237" s="28">
        <f t="shared" si="2147"/>
        <v>0</v>
      </c>
      <c r="T237" s="28">
        <f t="shared" si="2147"/>
        <v>0</v>
      </c>
      <c r="U237" s="28">
        <f t="shared" si="2147"/>
        <v>0</v>
      </c>
      <c r="V237" s="28">
        <f t="shared" si="2147"/>
        <v>0</v>
      </c>
      <c r="W237" s="28">
        <f t="shared" si="2147"/>
        <v>0</v>
      </c>
      <c r="X237" s="28">
        <f t="shared" ref="X237:Y237" si="2148">X236-X187</f>
        <v>0</v>
      </c>
      <c r="Y237" s="28">
        <f t="shared" si="2148"/>
        <v>0</v>
      </c>
      <c r="Z237" s="28">
        <f t="shared" ref="Z237:AA237" si="2149">Z236-Z187</f>
        <v>0</v>
      </c>
      <c r="AA237" s="28">
        <f t="shared" si="2149"/>
        <v>0</v>
      </c>
      <c r="AB237" s="30">
        <f t="shared" ref="AA237:AD237" si="2150">AB236-AB187</f>
        <v>0</v>
      </c>
      <c r="AC237" s="30">
        <f t="shared" si="2150"/>
        <v>0</v>
      </c>
      <c r="AD237" s="30">
        <f t="shared" si="2150"/>
        <v>0</v>
      </c>
      <c r="AE237" s="30">
        <f t="shared" ref="AE237" si="2151">AE236-AE187</f>
        <v>0</v>
      </c>
      <c r="AI237" s="28">
        <f t="shared" ref="AI237" si="2152">AI236-AI187</f>
        <v>0</v>
      </c>
      <c r="AJ237" s="28">
        <f t="shared" ref="AJ237:AL237" si="2153">AJ236-AJ187</f>
        <v>0</v>
      </c>
      <c r="AK237" s="28">
        <f t="shared" si="2153"/>
        <v>0</v>
      </c>
      <c r="AL237" s="28">
        <f t="shared" si="2153"/>
        <v>0</v>
      </c>
      <c r="AM237" s="28">
        <f t="shared" ref="AM237" si="2154">AM236-AM187</f>
        <v>0</v>
      </c>
      <c r="AN237" s="28">
        <f t="shared" ref="AN237:CD237" si="2155">AN236-AN187</f>
        <v>0</v>
      </c>
      <c r="AO237" s="28">
        <f t="shared" si="2155"/>
        <v>0</v>
      </c>
      <c r="AP237" s="28">
        <f t="shared" si="2155"/>
        <v>0</v>
      </c>
      <c r="AQ237" s="28">
        <f t="shared" si="2155"/>
        <v>0</v>
      </c>
      <c r="AR237" s="28">
        <f t="shared" si="2155"/>
        <v>0</v>
      </c>
      <c r="AS237" s="28">
        <f t="shared" si="2155"/>
        <v>0</v>
      </c>
      <c r="AT237" s="28">
        <f t="shared" si="2155"/>
        <v>0</v>
      </c>
      <c r="AU237" s="28">
        <f t="shared" si="2155"/>
        <v>0</v>
      </c>
      <c r="AV237" s="28">
        <f t="shared" si="2155"/>
        <v>0</v>
      </c>
      <c r="AW237" s="28">
        <f t="shared" si="2155"/>
        <v>0</v>
      </c>
      <c r="AX237" s="28">
        <f t="shared" si="2155"/>
        <v>0</v>
      </c>
      <c r="AY237" s="28">
        <f t="shared" si="2155"/>
        <v>0</v>
      </c>
      <c r="AZ237" s="28">
        <f t="shared" si="2155"/>
        <v>0</v>
      </c>
      <c r="BA237" s="28">
        <f t="shared" si="2155"/>
        <v>0</v>
      </c>
      <c r="BB237" s="28">
        <f t="shared" si="2155"/>
        <v>0</v>
      </c>
      <c r="BC237" s="28">
        <f t="shared" si="2155"/>
        <v>0</v>
      </c>
      <c r="BD237" s="28">
        <f t="shared" si="2155"/>
        <v>0</v>
      </c>
      <c r="BE237" s="28">
        <f t="shared" si="2155"/>
        <v>0</v>
      </c>
      <c r="BF237" s="28">
        <f t="shared" si="2155"/>
        <v>0</v>
      </c>
      <c r="BG237" s="28">
        <f t="shared" si="2155"/>
        <v>0</v>
      </c>
      <c r="BH237" s="28">
        <f t="shared" si="2155"/>
        <v>0</v>
      </c>
      <c r="BI237" s="28">
        <f t="shared" si="2155"/>
        <v>0</v>
      </c>
      <c r="BJ237" s="28">
        <f t="shared" si="2155"/>
        <v>0</v>
      </c>
      <c r="BK237" s="28">
        <f t="shared" si="2155"/>
        <v>0</v>
      </c>
      <c r="BL237" s="28">
        <f t="shared" si="2155"/>
        <v>0</v>
      </c>
      <c r="BM237" s="28">
        <f t="shared" si="2155"/>
        <v>0</v>
      </c>
      <c r="BN237" s="28">
        <f t="shared" si="2155"/>
        <v>0</v>
      </c>
      <c r="BO237" s="28">
        <f t="shared" si="2155"/>
        <v>0</v>
      </c>
      <c r="BP237" s="28">
        <f t="shared" si="2155"/>
        <v>0</v>
      </c>
      <c r="BQ237" s="28">
        <f t="shared" si="2155"/>
        <v>0</v>
      </c>
      <c r="BR237" s="28">
        <f t="shared" si="2155"/>
        <v>0</v>
      </c>
      <c r="BS237" s="28">
        <f t="shared" si="2155"/>
        <v>0</v>
      </c>
      <c r="BT237" s="28">
        <f t="shared" si="2155"/>
        <v>-8.0035533756017685E-11</v>
      </c>
      <c r="BU237" s="28">
        <f t="shared" si="2155"/>
        <v>0</v>
      </c>
      <c r="BV237" s="28">
        <f t="shared" si="2155"/>
        <v>0</v>
      </c>
      <c r="BW237" s="28">
        <f t="shared" si="2155"/>
        <v>0</v>
      </c>
      <c r="BX237" s="28">
        <f t="shared" si="2155"/>
        <v>0</v>
      </c>
      <c r="BY237" s="28">
        <f t="shared" si="2155"/>
        <v>0</v>
      </c>
      <c r="BZ237" s="28">
        <f t="shared" si="2155"/>
        <v>0</v>
      </c>
      <c r="CA237" s="28">
        <f t="shared" si="2155"/>
        <v>0</v>
      </c>
      <c r="CB237" s="28">
        <f t="shared" si="2155"/>
        <v>0</v>
      </c>
      <c r="CC237" s="28">
        <f t="shared" si="2155"/>
        <v>0</v>
      </c>
      <c r="CD237" s="28">
        <f t="shared" si="2155"/>
        <v>-5.8207660913467407E-11</v>
      </c>
      <c r="CE237" s="28">
        <f t="shared" ref="CE237:CF237" si="2156">CE236-CE187</f>
        <v>0</v>
      </c>
      <c r="CF237" s="28">
        <f t="shared" si="2156"/>
        <v>0</v>
      </c>
      <c r="CG237" s="28">
        <f t="shared" ref="CG237:CH237" si="2157">CG236-CG187</f>
        <v>0</v>
      </c>
      <c r="CH237" s="28">
        <f t="shared" si="2157"/>
        <v>0</v>
      </c>
      <c r="CI237" s="28">
        <f t="shared" ref="CI237:CJ237" si="2158">CI236-CI187</f>
        <v>0</v>
      </c>
      <c r="CJ237" s="28">
        <f t="shared" si="2158"/>
        <v>0</v>
      </c>
      <c r="CK237" s="28">
        <f t="shared" ref="CK237:DB237" si="2159">CK236-CK187</f>
        <v>0</v>
      </c>
      <c r="CL237" s="28">
        <f t="shared" si="2159"/>
        <v>0</v>
      </c>
      <c r="CM237" s="30">
        <f t="shared" si="2159"/>
        <v>0</v>
      </c>
      <c r="CN237" s="30">
        <f t="shared" si="2159"/>
        <v>0</v>
      </c>
      <c r="CO237" s="30">
        <f t="shared" si="2159"/>
        <v>0</v>
      </c>
      <c r="CP237" s="30">
        <f t="shared" si="2159"/>
        <v>0</v>
      </c>
      <c r="CQ237" s="30">
        <f t="shared" si="2159"/>
        <v>0</v>
      </c>
      <c r="CR237" s="30">
        <f t="shared" si="2159"/>
        <v>0</v>
      </c>
      <c r="CS237" s="30">
        <f t="shared" si="2159"/>
        <v>0</v>
      </c>
      <c r="CT237" s="30">
        <f t="shared" si="2159"/>
        <v>0</v>
      </c>
      <c r="CU237" s="30">
        <f t="shared" si="2159"/>
        <v>0</v>
      </c>
      <c r="CV237" s="30">
        <f t="shared" si="2159"/>
        <v>0</v>
      </c>
      <c r="CW237" s="30">
        <f t="shared" si="2159"/>
        <v>0</v>
      </c>
      <c r="CX237" s="30">
        <f t="shared" si="2159"/>
        <v>0</v>
      </c>
      <c r="CY237" s="30">
        <f t="shared" si="2159"/>
        <v>0</v>
      </c>
      <c r="CZ237" s="30">
        <f t="shared" si="2159"/>
        <v>0</v>
      </c>
      <c r="DA237" s="30">
        <f t="shared" si="2159"/>
        <v>0</v>
      </c>
      <c r="DB237" s="30">
        <f t="shared" si="2159"/>
        <v>0</v>
      </c>
      <c r="DE237" s="139"/>
      <c r="DF237" s="28">
        <v>0</v>
      </c>
    </row>
    <row r="238" spans="1:110" s="23" customFormat="1" x14ac:dyDescent="0.2">
      <c r="AB238" s="24"/>
      <c r="AC238" s="24"/>
      <c r="AD238" s="24"/>
      <c r="AE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E238" s="123"/>
    </row>
    <row r="239" spans="1:110" s="22" customFormat="1" x14ac:dyDescent="0.2">
      <c r="A239" s="22" t="s">
        <v>96</v>
      </c>
      <c r="C239" s="22">
        <f t="shared" ref="C239:W239" si="2160">C225+C227</f>
        <v>1345.1800000000005</v>
      </c>
      <c r="D239" s="22">
        <f t="shared" si="2160"/>
        <v>1188.7000000000019</v>
      </c>
      <c r="E239" s="22">
        <f t="shared" si="2160"/>
        <v>275.61999999999989</v>
      </c>
      <c r="F239" s="22">
        <f t="shared" si="2160"/>
        <v>1788.5399999999997</v>
      </c>
      <c r="G239" s="22">
        <f t="shared" si="2160"/>
        <v>-2265.070000000002</v>
      </c>
      <c r="H239" s="22">
        <f t="shared" si="2160"/>
        <v>-3788.8900000000012</v>
      </c>
      <c r="I239" s="22">
        <f t="shared" si="2160"/>
        <v>424.18999999999869</v>
      </c>
      <c r="J239" s="22">
        <f>J225+J227</f>
        <v>-23895.64</v>
      </c>
      <c r="K239" s="22">
        <f t="shared" si="2160"/>
        <v>5784.650000000006</v>
      </c>
      <c r="L239" s="22">
        <f t="shared" si="2160"/>
        <v>3564.3199999999815</v>
      </c>
      <c r="M239" s="22">
        <f t="shared" si="2160"/>
        <v>-1262.4199999999801</v>
      </c>
      <c r="N239" s="22">
        <f t="shared" si="2160"/>
        <v>1216.5499999999956</v>
      </c>
      <c r="O239" s="22">
        <f t="shared" si="2160"/>
        <v>-10324.939999999973</v>
      </c>
      <c r="P239" s="22">
        <f t="shared" si="2160"/>
        <v>17274.950000000033</v>
      </c>
      <c r="Q239" s="22">
        <f t="shared" si="2160"/>
        <v>-3378.8099999999613</v>
      </c>
      <c r="R239" s="22">
        <f t="shared" si="2160"/>
        <v>20506.12000000001</v>
      </c>
      <c r="S239" s="22">
        <f t="shared" si="2160"/>
        <v>-40139.509999999958</v>
      </c>
      <c r="T239" s="22">
        <f t="shared" si="2160"/>
        <v>-18223.640000000014</v>
      </c>
      <c r="U239" s="22">
        <f t="shared" si="2160"/>
        <v>-25659.109999999971</v>
      </c>
      <c r="V239" s="22">
        <f t="shared" si="2160"/>
        <v>-2218.3600000000224</v>
      </c>
      <c r="W239" s="22">
        <f t="shared" si="2160"/>
        <v>-9691.3300000000163</v>
      </c>
      <c r="X239" s="22">
        <f t="shared" ref="X239:Y239" si="2161">X225+X227</f>
        <v>5139.0999999999913</v>
      </c>
      <c r="Y239" s="22">
        <f t="shared" si="2161"/>
        <v>22270.119999999988</v>
      </c>
      <c r="Z239" s="22">
        <f t="shared" ref="Z239:AA239" si="2162">Z225+Z227</f>
        <v>42145</v>
      </c>
      <c r="AA239" s="22">
        <f t="shared" si="2162"/>
        <v>59084</v>
      </c>
      <c r="AB239" s="21">
        <f t="shared" ref="AA239:AD239" si="2163">AB225+AB227</f>
        <v>29236.637951599158</v>
      </c>
      <c r="AC239" s="21">
        <f t="shared" si="2163"/>
        <v>25185.770533417628</v>
      </c>
      <c r="AD239" s="21">
        <f t="shared" si="2163"/>
        <v>29002.21488575585</v>
      </c>
      <c r="AE239" s="21">
        <f t="shared" ref="AE239" si="2164">AE225+AE227</f>
        <v>71974.097285445954</v>
      </c>
      <c r="AI239" s="22">
        <f t="shared" ref="AI239" si="2165">AI225+AI227</f>
        <v>2244.9100000000035</v>
      </c>
      <c r="AJ239" s="22">
        <f t="shared" ref="AJ239:AL239" si="2166">AJ225+AJ227</f>
        <v>-56551.01999999999</v>
      </c>
      <c r="AK239" s="22">
        <f t="shared" si="2166"/>
        <v>708.53926978755953</v>
      </c>
      <c r="AL239" s="22">
        <f t="shared" si="2166"/>
        <v>10364.040730212444</v>
      </c>
      <c r="AM239" s="22">
        <f t="shared" ref="AM239" si="2167">AM225+AM227</f>
        <v>-636.69194935938867</v>
      </c>
      <c r="AN239" s="22">
        <f t="shared" ref="AN239:CD239" si="2168">AN225+AN227</f>
        <v>-20137.178050640625</v>
      </c>
      <c r="AO239" s="22">
        <f t="shared" si="2168"/>
        <v>5769.6343629413859</v>
      </c>
      <c r="AP239" s="22">
        <f t="shared" si="2168"/>
        <v>426.89563705863111</v>
      </c>
      <c r="AQ239" s="22">
        <f t="shared" si="2168"/>
        <v>4946.9466386665208</v>
      </c>
      <c r="AR239" s="22">
        <f t="shared" si="2168"/>
        <v>-866.03663866654279</v>
      </c>
      <c r="AS239" s="22">
        <f t="shared" si="2168"/>
        <v>5653.2299483850638</v>
      </c>
      <c r="AT239" s="22">
        <f t="shared" si="2168"/>
        <v>6251.9100516149247</v>
      </c>
      <c r="AU239" s="22">
        <f t="shared" si="2168"/>
        <v>3290.7490757997657</v>
      </c>
      <c r="AV239" s="22">
        <f t="shared" si="2168"/>
        <v>-31839.879075799738</v>
      </c>
      <c r="AW239" s="22">
        <f t="shared" si="2168"/>
        <v>3633.7918350128621</v>
      </c>
      <c r="AX239" s="22">
        <f t="shared" si="2168"/>
        <v>24536.40816498714</v>
      </c>
      <c r="AY239" s="22">
        <f t="shared" si="2168"/>
        <v>1109.82622161375</v>
      </c>
      <c r="AZ239" s="22">
        <f t="shared" si="2168"/>
        <v>9900.213778386249</v>
      </c>
      <c r="BA239" s="22">
        <f t="shared" si="2168"/>
        <v>109.2909703537216</v>
      </c>
      <c r="BB239" s="22">
        <f t="shared" si="2168"/>
        <v>6102.8590296462289</v>
      </c>
      <c r="BC239" s="22">
        <f t="shared" si="2168"/>
        <v>2737.9940930104731</v>
      </c>
      <c r="BD239" s="22">
        <f t="shared" si="2168"/>
        <v>-31076.484093010429</v>
      </c>
      <c r="BE239" s="22">
        <f t="shared" si="2168"/>
        <v>1297.9261864399414</v>
      </c>
      <c r="BF239" s="22">
        <f t="shared" si="2168"/>
        <v>-6257.6861864399471</v>
      </c>
      <c r="BG239" s="22">
        <f t="shared" si="2168"/>
        <v>-2335.1290886385241</v>
      </c>
      <c r="BH239" s="22">
        <f t="shared" si="2168"/>
        <v>-32652.490911361492</v>
      </c>
      <c r="BI239" s="22">
        <f t="shared" si="2168"/>
        <v>-27794.289834362022</v>
      </c>
      <c r="BJ239" s="22">
        <f t="shared" si="2168"/>
        <v>48636.259834362019</v>
      </c>
      <c r="BK239" s="22">
        <f t="shared" si="2168"/>
        <v>-3394.0833623427593</v>
      </c>
      <c r="BL239" s="22">
        <f t="shared" si="2168"/>
        <v>-5302.1366376572241</v>
      </c>
      <c r="BM239" s="22">
        <f t="shared" si="2168"/>
        <v>1336.558519613096</v>
      </c>
      <c r="BN239" s="22">
        <f t="shared" si="2168"/>
        <v>-14201.188519613082</v>
      </c>
      <c r="BO239" s="22">
        <f t="shared" si="2168"/>
        <v>-8804.5640932674796</v>
      </c>
      <c r="BP239" s="22">
        <f t="shared" si="2168"/>
        <v>-3199.9259067325484</v>
      </c>
      <c r="BQ239" s="22">
        <f t="shared" si="2168"/>
        <v>1901.0192067700045</v>
      </c>
      <c r="BR239" s="22">
        <f t="shared" si="2168"/>
        <v>-11247.259206769966</v>
      </c>
      <c r="BS239" s="22">
        <f t="shared" si="2168"/>
        <v>-4838.3227012622465</v>
      </c>
      <c r="BT239" s="22">
        <f t="shared" si="2168"/>
        <v>-13162.207298737831</v>
      </c>
      <c r="BU239" s="22">
        <f t="shared" si="2168"/>
        <v>-3619.0609509078467</v>
      </c>
      <c r="BV239" s="22">
        <f t="shared" si="2168"/>
        <v>11928.260950907883</v>
      </c>
      <c r="BW239" s="22">
        <f t="shared" si="2168"/>
        <v>-4097.3413181978603</v>
      </c>
      <c r="BX239" s="22">
        <f t="shared" si="2168"/>
        <v>4440.8013181978704</v>
      </c>
      <c r="BY239" s="22">
        <f t="shared" si="2168"/>
        <v>1016.5961298053262</v>
      </c>
      <c r="BZ239" s="22">
        <f t="shared" si="2168"/>
        <v>3779.0538701947044</v>
      </c>
      <c r="CA239" s="22">
        <f t="shared" si="2168"/>
        <v>3502.4442718867213</v>
      </c>
      <c r="CB239" s="22">
        <f t="shared" si="2168"/>
        <v>3962.8357281133212</v>
      </c>
      <c r="CC239" s="22">
        <f t="shared" si="2168"/>
        <v>6412.9779592690757</v>
      </c>
      <c r="CD239" s="22">
        <f t="shared" si="2168"/>
        <v>8391.8520407308624</v>
      </c>
      <c r="CE239" s="22">
        <f t="shared" ref="CE239:CF239" si="2169">CE225+CE227</f>
        <v>10007.980324783886</v>
      </c>
      <c r="CF239" s="22">
        <f t="shared" si="2169"/>
        <v>-17502.980324783886</v>
      </c>
      <c r="CG239" s="22">
        <f t="shared" ref="CG239:CH239" si="2170">CG225+CG227</f>
        <v>5399.7578655446123</v>
      </c>
      <c r="CH239" s="22">
        <f t="shared" si="2170"/>
        <v>44246.242134455388</v>
      </c>
      <c r="CI239" s="22">
        <f t="shared" ref="CI239:CJ239" si="2171">CI225+CI227</f>
        <v>14437.82487776615</v>
      </c>
      <c r="CJ239" s="22">
        <f t="shared" si="2171"/>
        <v>53954.17512223385</v>
      </c>
      <c r="CK239" s="22">
        <f t="shared" ref="CK239:DB239" si="2172">CK225+CK227</f>
        <v>-605.48539717204403</v>
      </c>
      <c r="CL239" s="22">
        <f t="shared" si="2172"/>
        <v>-8701.514602827956</v>
      </c>
      <c r="CM239" s="21">
        <f t="shared" si="2172"/>
        <v>-8232.6946234116003</v>
      </c>
      <c r="CN239" s="21">
        <f t="shared" si="2172"/>
        <v>2486.9765214172248</v>
      </c>
      <c r="CO239" s="21">
        <f t="shared" si="2172"/>
        <v>14221.6068482798</v>
      </c>
      <c r="CP239" s="21">
        <f t="shared" si="2172"/>
        <v>20760.749205313743</v>
      </c>
      <c r="CQ239" s="21">
        <f t="shared" si="2172"/>
        <v>-18575.027492757537</v>
      </c>
      <c r="CR239" s="21">
        <f t="shared" si="2172"/>
        <v>11895.892032705091</v>
      </c>
      <c r="CS239" s="21">
        <f t="shared" si="2172"/>
        <v>16107.464593185945</v>
      </c>
      <c r="CT239" s="21">
        <f t="shared" si="2172"/>
        <v>15757.441400284148</v>
      </c>
      <c r="CU239" s="21">
        <f t="shared" si="2172"/>
        <v>-17414.840810059693</v>
      </c>
      <c r="CV239" s="21">
        <f t="shared" si="2172"/>
        <v>14299.087183631258</v>
      </c>
      <c r="CW239" s="21">
        <f t="shared" si="2172"/>
        <v>16386.414380877781</v>
      </c>
      <c r="CX239" s="21">
        <f t="shared" si="2172"/>
        <v>15731.554131306497</v>
      </c>
      <c r="CY239" s="21">
        <f t="shared" si="2172"/>
        <v>-8145.3862348444491</v>
      </c>
      <c r="CZ239" s="21">
        <f t="shared" si="2172"/>
        <v>22600.29930729538</v>
      </c>
      <c r="DA239" s="21">
        <f t="shared" si="2172"/>
        <v>27331.637013962696</v>
      </c>
      <c r="DB239" s="21">
        <f t="shared" si="2172"/>
        <v>30187.547199032371</v>
      </c>
      <c r="DE239" s="126"/>
      <c r="DF239" s="22">
        <v>35695.430001550514</v>
      </c>
    </row>
    <row r="240" spans="1:110" x14ac:dyDescent="0.2">
      <c r="A240" s="152" t="s">
        <v>496</v>
      </c>
      <c r="AA240" s="2"/>
      <c r="CL240" s="2"/>
    </row>
    <row r="241" spans="1:110" x14ac:dyDescent="0.2">
      <c r="AA241" s="2"/>
      <c r="CL241" s="2"/>
    </row>
    <row r="242" spans="1:110" s="7" customFormat="1" hidden="1" outlineLevel="1" x14ac:dyDescent="0.2">
      <c r="A242" s="61" t="s">
        <v>97</v>
      </c>
      <c r="AB242" s="77"/>
      <c r="AC242" s="77"/>
      <c r="AD242" s="77"/>
      <c r="AE242" s="77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E242" s="138"/>
    </row>
    <row r="243" spans="1:110" s="62" customFormat="1" hidden="1" outlineLevel="1" x14ac:dyDescent="0.2">
      <c r="A243" s="62" t="s">
        <v>98</v>
      </c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244" s="62" t="s">
        <v>99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245" s="62" t="s">
        <v>100</v>
      </c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2" customFormat="1" hidden="1" outlineLevel="1" x14ac:dyDescent="0.2"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2" customFormat="1" hidden="1" outlineLevel="1" x14ac:dyDescent="0.2"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11" customFormat="1" collapsed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83" customFormat="1" x14ac:dyDescent="0.2">
      <c r="A250" s="82" t="s">
        <v>101</v>
      </c>
      <c r="AB250" s="72"/>
      <c r="AC250" s="72"/>
      <c r="AD250" s="72"/>
      <c r="AE250" s="72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6" customFormat="1" x14ac:dyDescent="0.2">
      <c r="A251" s="66" t="s">
        <v>471</v>
      </c>
      <c r="AB251" s="50"/>
      <c r="AC251" s="50"/>
      <c r="AD251" s="50"/>
      <c r="AE251" s="50"/>
      <c r="AL251" s="66">
        <f t="shared" ref="AL251:BQ251" si="2173">SUM(AI36:AL36)</f>
        <v>188817.83000000002</v>
      </c>
      <c r="AM251" s="66">
        <f t="shared" si="2173"/>
        <v>192290.69</v>
      </c>
      <c r="AN251" s="66">
        <f t="shared" si="2173"/>
        <v>205754.58</v>
      </c>
      <c r="AO251" s="66">
        <f t="shared" si="2173"/>
        <v>223518.36</v>
      </c>
      <c r="AP251" s="66">
        <f t="shared" si="2173"/>
        <v>232833.65999999997</v>
      </c>
      <c r="AQ251" s="66">
        <f t="shared" si="2173"/>
        <v>250720.02000000002</v>
      </c>
      <c r="AR251" s="66">
        <f t="shared" si="2173"/>
        <v>254417.45</v>
      </c>
      <c r="AS251" s="66">
        <f t="shared" si="2173"/>
        <v>260776.12</v>
      </c>
      <c r="AT251" s="66">
        <f t="shared" si="2173"/>
        <v>263236.69999999995</v>
      </c>
      <c r="AU251" s="66">
        <f t="shared" si="2173"/>
        <v>258954.81</v>
      </c>
      <c r="AV251" s="66">
        <f t="shared" si="2173"/>
        <v>259914.63999999998</v>
      </c>
      <c r="AW251" s="66">
        <f t="shared" si="2173"/>
        <v>260294.78</v>
      </c>
      <c r="AX251" s="66">
        <f t="shared" si="2173"/>
        <v>270743.14</v>
      </c>
      <c r="AY251" s="66">
        <f t="shared" si="2173"/>
        <v>273936.04000000004</v>
      </c>
      <c r="AZ251" s="66">
        <f t="shared" si="2173"/>
        <v>274829.5</v>
      </c>
      <c r="BA251" s="66">
        <f t="shared" si="2173"/>
        <v>266746.11</v>
      </c>
      <c r="BB251" s="66">
        <f t="shared" si="2173"/>
        <v>265737.21999999997</v>
      </c>
      <c r="BC251" s="66">
        <f t="shared" si="2173"/>
        <v>260636.75</v>
      </c>
      <c r="BD251" s="66">
        <f t="shared" si="2173"/>
        <v>268592.63</v>
      </c>
      <c r="BE251" s="66">
        <f t="shared" si="2173"/>
        <v>279449.86</v>
      </c>
      <c r="BF251" s="66">
        <f t="shared" si="2173"/>
        <v>292161.64</v>
      </c>
      <c r="BG251" s="66">
        <f t="shared" si="2173"/>
        <v>299362.06</v>
      </c>
      <c r="BH251" s="66">
        <f t="shared" si="2173"/>
        <v>300469.90000000002</v>
      </c>
      <c r="BI251" s="66">
        <f t="shared" si="2173"/>
        <v>304019.91000000003</v>
      </c>
      <c r="BJ251" s="66">
        <f t="shared" si="2173"/>
        <v>300943.59000000003</v>
      </c>
      <c r="BK251" s="66">
        <f t="shared" si="2173"/>
        <v>296579.26</v>
      </c>
      <c r="BL251" s="66">
        <f t="shared" si="2173"/>
        <v>290414.02</v>
      </c>
      <c r="BM251" s="66">
        <f t="shared" si="2173"/>
        <v>285371.34000000003</v>
      </c>
      <c r="BN251" s="66">
        <f t="shared" si="2173"/>
        <v>259329.23</v>
      </c>
      <c r="BO251" s="66">
        <f t="shared" si="2173"/>
        <v>230029.97</v>
      </c>
      <c r="BP251" s="66">
        <f t="shared" si="2173"/>
        <v>218676.99</v>
      </c>
      <c r="BQ251" s="66">
        <f t="shared" si="2173"/>
        <v>223080.61</v>
      </c>
      <c r="BR251" s="66">
        <f t="shared" ref="BR251:CW251" si="2174">SUM(BO36:BR36)</f>
        <v>251526.9</v>
      </c>
      <c r="BS251" s="66">
        <f t="shared" si="2174"/>
        <v>285888.26</v>
      </c>
      <c r="BT251" s="66">
        <f t="shared" si="2174"/>
        <v>293370.84999999998</v>
      </c>
      <c r="BU251" s="66">
        <f t="shared" si="2174"/>
        <v>289637.03999999998</v>
      </c>
      <c r="BV251" s="66">
        <f t="shared" si="2174"/>
        <v>278374.94</v>
      </c>
      <c r="BW251" s="66">
        <f t="shared" si="2174"/>
        <v>283150.26</v>
      </c>
      <c r="BX251" s="66">
        <f t="shared" si="2174"/>
        <v>300692.12</v>
      </c>
      <c r="BY251" s="66">
        <f t="shared" si="2174"/>
        <v>316637.64</v>
      </c>
      <c r="BZ251" s="66">
        <f t="shared" si="2174"/>
        <v>344893.58</v>
      </c>
      <c r="CA251" s="66">
        <f t="shared" si="2174"/>
        <v>375620.7</v>
      </c>
      <c r="CB251" s="66">
        <f t="shared" si="2174"/>
        <v>401762.26</v>
      </c>
      <c r="CC251" s="66">
        <f t="shared" si="2174"/>
        <v>423935.67</v>
      </c>
      <c r="CD251" s="66">
        <f t="shared" si="2174"/>
        <v>436858</v>
      </c>
      <c r="CE251" s="66">
        <f t="shared" si="2174"/>
        <v>442342</v>
      </c>
      <c r="CF251" s="66">
        <f t="shared" si="2174"/>
        <v>421305</v>
      </c>
      <c r="CG251" s="66">
        <f t="shared" si="2174"/>
        <v>405178</v>
      </c>
      <c r="CH251" s="66">
        <f t="shared" si="2174"/>
        <v>384621</v>
      </c>
      <c r="CI251" s="66">
        <f t="shared" si="2174"/>
        <v>382150</v>
      </c>
      <c r="CJ251" s="66">
        <f t="shared" si="2174"/>
        <v>370046</v>
      </c>
      <c r="CK251" s="66">
        <f t="shared" si="2174"/>
        <v>345557</v>
      </c>
      <c r="CL251" s="66">
        <f t="shared" si="2174"/>
        <v>351115</v>
      </c>
      <c r="CM251" s="50">
        <f t="shared" si="2174"/>
        <v>334998.45621175645</v>
      </c>
      <c r="CN251" s="50">
        <f t="shared" si="2174"/>
        <v>353532.31200876588</v>
      </c>
      <c r="CO251" s="50">
        <f t="shared" si="2174"/>
        <v>388218.06794479158</v>
      </c>
      <c r="CP251" s="50">
        <f t="shared" si="2174"/>
        <v>407877.65490634291</v>
      </c>
      <c r="CQ251" s="50">
        <f t="shared" si="2174"/>
        <v>413718.41727605619</v>
      </c>
      <c r="CR251" s="50">
        <f t="shared" si="2174"/>
        <v>427880.27513893269</v>
      </c>
      <c r="CS251" s="50">
        <f t="shared" si="2174"/>
        <v>441889.86640705372</v>
      </c>
      <c r="CT251" s="50">
        <f t="shared" si="2174"/>
        <v>449405.85904626502</v>
      </c>
      <c r="CU251" s="50">
        <f t="shared" si="2174"/>
        <v>457886.78773709026</v>
      </c>
      <c r="CV251" s="50">
        <f t="shared" si="2174"/>
        <v>468124.14307433541</v>
      </c>
      <c r="CW251" s="50">
        <f t="shared" si="2174"/>
        <v>477923.93699203682</v>
      </c>
      <c r="CX251" s="50">
        <f t="shared" ref="CX251:DB251" si="2175">SUM(CU36:CX36)</f>
        <v>486985.76372279227</v>
      </c>
      <c r="CY251" s="50">
        <f t="shared" si="2175"/>
        <v>502437.82980015024</v>
      </c>
      <c r="CZ251" s="50">
        <f t="shared" si="2175"/>
        <v>521268.88571838778</v>
      </c>
      <c r="DA251" s="50">
        <f t="shared" si="2175"/>
        <v>544352.46873408335</v>
      </c>
      <c r="DB251" s="50">
        <f t="shared" si="2175"/>
        <v>573136.68547869683</v>
      </c>
      <c r="DE251" s="138"/>
      <c r="DF251" s="66">
        <v>349379.899163011</v>
      </c>
    </row>
    <row r="252" spans="1:110" s="66" customFormat="1" x14ac:dyDescent="0.2">
      <c r="A252" s="66" t="s">
        <v>472</v>
      </c>
      <c r="AB252" s="50"/>
      <c r="AC252" s="50"/>
      <c r="AD252" s="50"/>
      <c r="AE252" s="50"/>
      <c r="AL252" s="66">
        <f t="shared" ref="AL252:BQ252" si="2176">SUM(AI54:AL54)</f>
        <v>24559.250000000015</v>
      </c>
      <c r="AM252" s="66">
        <f t="shared" si="2176"/>
        <v>25037.890000000014</v>
      </c>
      <c r="AN252" s="66">
        <f t="shared" si="2176"/>
        <v>28350.55000000001</v>
      </c>
      <c r="AO252" s="66">
        <f t="shared" si="2176"/>
        <v>32651.379999999997</v>
      </c>
      <c r="AP252" s="66">
        <f t="shared" si="2176"/>
        <v>34837.69999999999</v>
      </c>
      <c r="AQ252" s="66">
        <f t="shared" si="2176"/>
        <v>39750.439999999988</v>
      </c>
      <c r="AR252" s="66">
        <f t="shared" si="2176"/>
        <v>40670.69999999999</v>
      </c>
      <c r="AS252" s="66">
        <f t="shared" si="2176"/>
        <v>40797.75999999998</v>
      </c>
      <c r="AT252" s="66">
        <f t="shared" si="2176"/>
        <v>39236.279999999984</v>
      </c>
      <c r="AU252" s="66">
        <f t="shared" si="2176"/>
        <v>39096.82</v>
      </c>
      <c r="AV252" s="66">
        <f t="shared" si="2176"/>
        <v>36049.189999999995</v>
      </c>
      <c r="AW252" s="66">
        <f t="shared" si="2176"/>
        <v>34818.5</v>
      </c>
      <c r="AX252" s="66">
        <f t="shared" si="2176"/>
        <v>37222.010000000009</v>
      </c>
      <c r="AY252" s="66">
        <f t="shared" si="2176"/>
        <v>33831.789999999994</v>
      </c>
      <c r="AZ252" s="66">
        <f t="shared" si="2176"/>
        <v>33622.61</v>
      </c>
      <c r="BA252" s="66">
        <f t="shared" si="2176"/>
        <v>29584.139999999989</v>
      </c>
      <c r="BB252" s="66">
        <f t="shared" si="2176"/>
        <v>29543.499999999989</v>
      </c>
      <c r="BC252" s="66">
        <f t="shared" si="2176"/>
        <v>26891.749999999996</v>
      </c>
      <c r="BD252" s="66">
        <f t="shared" si="2176"/>
        <v>29203.059999999998</v>
      </c>
      <c r="BE252" s="66">
        <f t="shared" si="2176"/>
        <v>32140.420000000013</v>
      </c>
      <c r="BF252" s="66">
        <f t="shared" si="2176"/>
        <v>30883.560000000009</v>
      </c>
      <c r="BG252" s="66">
        <f t="shared" si="2176"/>
        <v>29961.890000000018</v>
      </c>
      <c r="BH252" s="66">
        <f t="shared" si="2176"/>
        <v>27467.54</v>
      </c>
      <c r="BI252" s="66">
        <f t="shared" si="2176"/>
        <v>25669.849999999995</v>
      </c>
      <c r="BJ252" s="66">
        <f t="shared" si="2176"/>
        <v>24575.430000000008</v>
      </c>
      <c r="BK252" s="66">
        <f t="shared" si="2176"/>
        <v>23390.210000000003</v>
      </c>
      <c r="BL252" s="66">
        <f t="shared" si="2176"/>
        <v>24308.03000000001</v>
      </c>
      <c r="BM252" s="66">
        <f t="shared" si="2176"/>
        <v>25746.060000000005</v>
      </c>
      <c r="BN252" s="66">
        <f t="shared" si="2176"/>
        <v>17987.07</v>
      </c>
      <c r="BO252" s="66">
        <f t="shared" si="2176"/>
        <v>15811.829999999993</v>
      </c>
      <c r="BP252" s="66">
        <f t="shared" si="2176"/>
        <v>14865.62</v>
      </c>
      <c r="BQ252" s="66">
        <f t="shared" si="2176"/>
        <v>19604.599999999991</v>
      </c>
      <c r="BR252" s="66">
        <f t="shared" ref="BR252:CW252" si="2177">SUM(BO54:BR54)</f>
        <v>32287.429999999971</v>
      </c>
      <c r="BS252" s="66">
        <f t="shared" si="2177"/>
        <v>36847.399999999972</v>
      </c>
      <c r="BT252" s="66">
        <f t="shared" si="2177"/>
        <v>34865.70999999997</v>
      </c>
      <c r="BU252" s="66">
        <f t="shared" si="2177"/>
        <v>29811.029999999988</v>
      </c>
      <c r="BV252" s="66">
        <f t="shared" si="2177"/>
        <v>24720.090000000007</v>
      </c>
      <c r="BW252" s="66">
        <f t="shared" si="2177"/>
        <v>21890.15</v>
      </c>
      <c r="BX252" s="66">
        <f t="shared" si="2177"/>
        <v>23345.850000000006</v>
      </c>
      <c r="BY252" s="66">
        <f t="shared" si="2177"/>
        <v>25910.800000000014</v>
      </c>
      <c r="BZ252" s="66">
        <f t="shared" si="2177"/>
        <v>30742.410000000011</v>
      </c>
      <c r="CA252" s="66">
        <f t="shared" si="2177"/>
        <v>41546.680000000015</v>
      </c>
      <c r="CB252" s="66">
        <f t="shared" si="2177"/>
        <v>49650.37000000001</v>
      </c>
      <c r="CC252" s="66">
        <f t="shared" si="2177"/>
        <v>55425.399999999994</v>
      </c>
      <c r="CD252" s="66">
        <f t="shared" si="2177"/>
        <v>58996</v>
      </c>
      <c r="CE252" s="66">
        <f t="shared" si="2177"/>
        <v>61027</v>
      </c>
      <c r="CF252" s="66">
        <f t="shared" si="2177"/>
        <v>57265</v>
      </c>
      <c r="CG252" s="66">
        <f t="shared" si="2177"/>
        <v>52327</v>
      </c>
      <c r="CH252" s="66">
        <f t="shared" si="2177"/>
        <v>50029</v>
      </c>
      <c r="CI252" s="66">
        <f t="shared" si="2177"/>
        <v>45005</v>
      </c>
      <c r="CJ252" s="66">
        <f t="shared" si="2177"/>
        <v>33687</v>
      </c>
      <c r="CK252" s="66">
        <f t="shared" si="2177"/>
        <v>24086</v>
      </c>
      <c r="CL252" s="66">
        <f t="shared" si="2177"/>
        <v>20958</v>
      </c>
      <c r="CM252" s="50">
        <f t="shared" si="2177"/>
        <v>20616.169892389771</v>
      </c>
      <c r="CN252" s="50">
        <f t="shared" si="2177"/>
        <v>28201.865245467143</v>
      </c>
      <c r="CO252" s="50">
        <f t="shared" si="2177"/>
        <v>36688.553612552627</v>
      </c>
      <c r="CP252" s="50">
        <f t="shared" si="2177"/>
        <v>38746.021708030989</v>
      </c>
      <c r="CQ252" s="50">
        <f t="shared" si="2177"/>
        <v>38273.765265462018</v>
      </c>
      <c r="CR252" s="50">
        <f t="shared" si="2177"/>
        <v>42198.067158153644</v>
      </c>
      <c r="CS252" s="50">
        <f t="shared" si="2177"/>
        <v>45118.889542299818</v>
      </c>
      <c r="CT252" s="50">
        <f t="shared" si="2177"/>
        <v>45844.073323181481</v>
      </c>
      <c r="CU252" s="50">
        <f t="shared" si="2177"/>
        <v>47707.259252503747</v>
      </c>
      <c r="CV252" s="50">
        <f t="shared" si="2177"/>
        <v>50441.425483746309</v>
      </c>
      <c r="CW252" s="50">
        <f t="shared" si="2177"/>
        <v>52666.807315019905</v>
      </c>
      <c r="CX252" s="50">
        <f t="shared" ref="CX252:DB252" si="2178">SUM(CU54:CX54)</f>
        <v>54801.075740352928</v>
      </c>
      <c r="CY252" s="50">
        <f t="shared" si="2178"/>
        <v>62121.437510013558</v>
      </c>
      <c r="CZ252" s="50">
        <f t="shared" si="2178"/>
        <v>71559.263734099484</v>
      </c>
      <c r="DA252" s="50">
        <f t="shared" si="2178"/>
        <v>84006.560756184597</v>
      </c>
      <c r="DB252" s="50">
        <f t="shared" si="2178"/>
        <v>100164.76226143233</v>
      </c>
      <c r="DE252" s="138"/>
      <c r="DF252" s="66">
        <v>20688.453629128646</v>
      </c>
    </row>
    <row r="253" spans="1:110" s="66" customFormat="1" x14ac:dyDescent="0.2">
      <c r="A253" s="66" t="s">
        <v>473</v>
      </c>
      <c r="AB253" s="50"/>
      <c r="AC253" s="50"/>
      <c r="AD253" s="50"/>
      <c r="AE253" s="50"/>
      <c r="AL253" s="66">
        <f t="shared" ref="AL253:BQ253" si="2179">SUM(AI67:AL67)</f>
        <v>10466.780000000017</v>
      </c>
      <c r="AM253" s="66">
        <f t="shared" si="2179"/>
        <v>9659.0600000000177</v>
      </c>
      <c r="AN253" s="66">
        <f t="shared" si="2179"/>
        <v>11383.570000000007</v>
      </c>
      <c r="AO253" s="66">
        <f t="shared" si="2179"/>
        <v>14516.679999999997</v>
      </c>
      <c r="AP253" s="66">
        <f t="shared" si="2179"/>
        <v>15089.559999999987</v>
      </c>
      <c r="AQ253" s="66">
        <f t="shared" si="2179"/>
        <v>18462.259999999987</v>
      </c>
      <c r="AR253" s="66">
        <f t="shared" si="2179"/>
        <v>17907.10999999999</v>
      </c>
      <c r="AS253" s="66">
        <f t="shared" si="2179"/>
        <v>16700.439999999988</v>
      </c>
      <c r="AT253" s="66">
        <f t="shared" si="2179"/>
        <v>14244.359999999986</v>
      </c>
      <c r="AU253" s="66">
        <f t="shared" si="2179"/>
        <v>13616.189999999997</v>
      </c>
      <c r="AV253" s="66">
        <f t="shared" si="2179"/>
        <v>11955.979999999992</v>
      </c>
      <c r="AW253" s="66">
        <f t="shared" si="2179"/>
        <v>11198.070000000005</v>
      </c>
      <c r="AX253" s="66">
        <f t="shared" si="2179"/>
        <v>13481.560000000009</v>
      </c>
      <c r="AY253" s="66">
        <f t="shared" si="2179"/>
        <v>10131.18999999999</v>
      </c>
      <c r="AZ253" s="66">
        <f t="shared" si="2179"/>
        <v>9096.6299999999974</v>
      </c>
      <c r="BA253" s="66">
        <f t="shared" si="2179"/>
        <v>5134.3799999999892</v>
      </c>
      <c r="BB253" s="66">
        <f t="shared" si="2179"/>
        <v>4948.9999999999909</v>
      </c>
      <c r="BC253" s="66">
        <f t="shared" si="2179"/>
        <v>2517.509999999997</v>
      </c>
      <c r="BD253" s="66">
        <f t="shared" si="2179"/>
        <v>3923.449999999998</v>
      </c>
      <c r="BE253" s="66">
        <f t="shared" si="2179"/>
        <v>5873.7800000000134</v>
      </c>
      <c r="BF253" s="66">
        <f t="shared" si="2179"/>
        <v>4837.9600000000082</v>
      </c>
      <c r="BG253" s="66">
        <f t="shared" si="2179"/>
        <v>3760.0100000000184</v>
      </c>
      <c r="BH253" s="66">
        <f t="shared" si="2179"/>
        <v>1203.3700000000013</v>
      </c>
      <c r="BI253" s="66">
        <f t="shared" si="2179"/>
        <v>1428.0299999999947</v>
      </c>
      <c r="BJ253" s="66">
        <f t="shared" si="2179"/>
        <v>717.86000000000695</v>
      </c>
      <c r="BK253" s="66">
        <f t="shared" si="2179"/>
        <v>-438.96999999999798</v>
      </c>
      <c r="BL253" s="66">
        <f t="shared" si="2179"/>
        <v>262.75000000000909</v>
      </c>
      <c r="BM253" s="66">
        <f t="shared" si="2179"/>
        <v>1027.5100000000048</v>
      </c>
      <c r="BN253" s="66">
        <f t="shared" si="2179"/>
        <v>-8103.7899999999991</v>
      </c>
      <c r="BO253" s="66">
        <f t="shared" si="2179"/>
        <v>-13165.800000000005</v>
      </c>
      <c r="BP253" s="66">
        <f t="shared" si="2179"/>
        <v>-13650.63</v>
      </c>
      <c r="BQ253" s="66">
        <f t="shared" si="2179"/>
        <v>-11961.360000000006</v>
      </c>
      <c r="BR253" s="66">
        <f t="shared" ref="BR253:CW253" si="2180">SUM(BO67:BR67)</f>
        <v>744.87999999997191</v>
      </c>
      <c r="BS253" s="66">
        <f t="shared" si="2180"/>
        <v>4809.1999999999716</v>
      </c>
      <c r="BT253" s="66">
        <f t="shared" si="2180"/>
        <v>685.1999999999698</v>
      </c>
      <c r="BU253" s="66">
        <f t="shared" si="2180"/>
        <v>-4383.9700000000112</v>
      </c>
      <c r="BV253" s="66">
        <f t="shared" si="2180"/>
        <v>-10605.119999999995</v>
      </c>
      <c r="BW253" s="66">
        <f t="shared" si="2180"/>
        <v>-12762.629999999996</v>
      </c>
      <c r="BX253" s="66">
        <f t="shared" si="2180"/>
        <v>-9607.1699999999928</v>
      </c>
      <c r="BY253" s="66">
        <f t="shared" si="2180"/>
        <v>-5242.6599999999844</v>
      </c>
      <c r="BZ253" s="66">
        <f t="shared" si="2180"/>
        <v>762.96000000001186</v>
      </c>
      <c r="CA253" s="66">
        <f t="shared" si="2180"/>
        <v>11010.590000000015</v>
      </c>
      <c r="CB253" s="66">
        <f t="shared" si="2180"/>
        <v>16234.290000000012</v>
      </c>
      <c r="CC253" s="66">
        <f t="shared" si="2180"/>
        <v>20334.109999999993</v>
      </c>
      <c r="CD253" s="66">
        <f t="shared" si="2180"/>
        <v>32228</v>
      </c>
      <c r="CE253" s="66">
        <f t="shared" si="2180"/>
        <v>34005</v>
      </c>
      <c r="CF253" s="66">
        <f t="shared" si="2180"/>
        <v>33062</v>
      </c>
      <c r="CG253" s="66">
        <f t="shared" si="2180"/>
        <v>30263</v>
      </c>
      <c r="CH253" s="66">
        <f t="shared" si="2180"/>
        <v>20250</v>
      </c>
      <c r="CI253" s="66">
        <f t="shared" si="2180"/>
        <v>18633</v>
      </c>
      <c r="CJ253" s="66">
        <f t="shared" si="2180"/>
        <v>11871</v>
      </c>
      <c r="CK253" s="66">
        <f t="shared" si="2180"/>
        <v>5575</v>
      </c>
      <c r="CL253" s="66">
        <f t="shared" si="2180"/>
        <v>3708</v>
      </c>
      <c r="CM253" s="50">
        <f t="shared" si="2180"/>
        <v>3787.3567744415582</v>
      </c>
      <c r="CN253" s="50">
        <f t="shared" si="2180"/>
        <v>8610.3641644678191</v>
      </c>
      <c r="CO253" s="50">
        <f t="shared" si="2180"/>
        <v>14128.353936226822</v>
      </c>
      <c r="CP253" s="50">
        <f t="shared" si="2180"/>
        <v>14854.23032748185</v>
      </c>
      <c r="CQ253" s="50">
        <f t="shared" si="2180"/>
        <v>13878.368210423441</v>
      </c>
      <c r="CR253" s="50">
        <f t="shared" si="2180"/>
        <v>17100.50575456049</v>
      </c>
      <c r="CS253" s="50">
        <f t="shared" si="2180"/>
        <v>19114.595595399998</v>
      </c>
      <c r="CT253" s="50">
        <f t="shared" si="2180"/>
        <v>18965.473877599234</v>
      </c>
      <c r="CU253" s="50">
        <f t="shared" si="2180"/>
        <v>19420.334712190266</v>
      </c>
      <c r="CV253" s="50">
        <f t="shared" si="2180"/>
        <v>20527.864773025067</v>
      </c>
      <c r="CW253" s="50">
        <f t="shared" si="2180"/>
        <v>21145.994831690703</v>
      </c>
      <c r="CX253" s="50">
        <f t="shared" ref="CX253:DB253" si="2181">SUM(CU67:CX67)</f>
        <v>21682.798243237157</v>
      </c>
      <c r="CY253" s="50">
        <f t="shared" si="2181"/>
        <v>26201.684840473492</v>
      </c>
      <c r="CZ253" s="50">
        <f t="shared" si="2181"/>
        <v>31996.340520118829</v>
      </c>
      <c r="DA253" s="50">
        <f t="shared" si="2181"/>
        <v>39783.574270683835</v>
      </c>
      <c r="DB253" s="50">
        <f t="shared" si="2181"/>
        <v>50001.911924451226</v>
      </c>
      <c r="DE253" s="138"/>
      <c r="DF253" s="66">
        <v>2834.7637520494136</v>
      </c>
    </row>
    <row r="254" spans="1:110" s="93" customFormat="1" x14ac:dyDescent="0.2"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11" customFormat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2" customFormat="1" hidden="1" outlineLevel="1" x14ac:dyDescent="0.2">
      <c r="A256" s="61" t="s">
        <v>339</v>
      </c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474</v>
      </c>
      <c r="B257" s="64">
        <f t="shared" ref="B257:Z257" si="2182">B34-B263</f>
        <v>8077.81</v>
      </c>
      <c r="C257" s="64">
        <f t="shared" si="2182"/>
        <v>9302.2900000000009</v>
      </c>
      <c r="D257" s="64">
        <f t="shared" si="2182"/>
        <v>11425.36</v>
      </c>
      <c r="E257" s="64">
        <f t="shared" si="2182"/>
        <v>16284.84</v>
      </c>
      <c r="F257" s="64">
        <f t="shared" si="2182"/>
        <v>22708.23</v>
      </c>
      <c r="G257" s="64">
        <f t="shared" si="2182"/>
        <v>27263.73</v>
      </c>
      <c r="H257" s="64">
        <f t="shared" si="2182"/>
        <v>36922.61</v>
      </c>
      <c r="I257" s="64">
        <f t="shared" si="2182"/>
        <v>40340.79</v>
      </c>
      <c r="J257" s="64">
        <f t="shared" si="2182"/>
        <v>74093.31</v>
      </c>
      <c r="K257" s="64">
        <f t="shared" si="2182"/>
        <v>95567.42</v>
      </c>
      <c r="L257" s="64">
        <f t="shared" si="2182"/>
        <v>126414.24</v>
      </c>
      <c r="M257" s="64">
        <f t="shared" si="2182"/>
        <v>170677.58</v>
      </c>
      <c r="N257" s="64">
        <f t="shared" si="2182"/>
        <v>193698.47</v>
      </c>
      <c r="O257" s="64">
        <f t="shared" si="2182"/>
        <v>236626.43</v>
      </c>
      <c r="P257" s="64">
        <f t="shared" si="2182"/>
        <v>266707.90000000002</v>
      </c>
      <c r="Q257" s="64">
        <f t="shared" si="2182"/>
        <v>277660.59000000003</v>
      </c>
      <c r="R257" s="64">
        <f t="shared" si="2182"/>
        <v>274492.12</v>
      </c>
      <c r="S257" s="64">
        <f t="shared" si="2182"/>
        <v>292340.64</v>
      </c>
      <c r="T257" s="64">
        <f t="shared" si="2182"/>
        <v>301938.40000000002</v>
      </c>
      <c r="U257" s="64">
        <f t="shared" si="2182"/>
        <v>261067.97</v>
      </c>
      <c r="V257" s="64">
        <f t="shared" si="2182"/>
        <v>249794.75</v>
      </c>
      <c r="W257" s="64">
        <f t="shared" si="2182"/>
        <v>278453.62</v>
      </c>
      <c r="X257" s="64">
        <f t="shared" si="2182"/>
        <v>345966.97</v>
      </c>
      <c r="Y257" s="64">
        <f t="shared" si="2182"/>
        <v>434016</v>
      </c>
      <c r="Z257" s="64">
        <f t="shared" si="2182"/>
        <v>439695</v>
      </c>
      <c r="AA257" s="64">
        <f t="shared" ref="AA257" si="2183">AA34-AA263</f>
        <v>335582</v>
      </c>
      <c r="AB257" s="30"/>
      <c r="AC257" s="30"/>
      <c r="AD257" s="30"/>
      <c r="AE257" s="30"/>
      <c r="AI257" s="64">
        <f t="shared" ref="AI257:BN257" si="2184">AI34-AI263</f>
        <v>44329.33</v>
      </c>
      <c r="AJ257" s="64">
        <f t="shared" si="2184"/>
        <v>44689.05</v>
      </c>
      <c r="AK257" s="64">
        <f t="shared" si="2184"/>
        <v>47322.450000000004</v>
      </c>
      <c r="AL257" s="64">
        <f t="shared" si="2184"/>
        <v>57273.79</v>
      </c>
      <c r="AM257" s="64">
        <f t="shared" si="2184"/>
        <v>47862.53</v>
      </c>
      <c r="AN257" s="64">
        <f t="shared" si="2184"/>
        <v>57827.96</v>
      </c>
      <c r="AO257" s="64">
        <f t="shared" si="2184"/>
        <v>64718.409999999996</v>
      </c>
      <c r="AP257" s="64">
        <f t="shared" si="2184"/>
        <v>66217.53</v>
      </c>
      <c r="AQ257" s="64">
        <f t="shared" si="2184"/>
        <v>65389.07</v>
      </c>
      <c r="AR257" s="64">
        <f t="shared" si="2184"/>
        <v>61356.29</v>
      </c>
      <c r="AS257" s="64">
        <f t="shared" si="2184"/>
        <v>71031.839999999997</v>
      </c>
      <c r="AT257" s="64">
        <f t="shared" si="2184"/>
        <v>69008.42</v>
      </c>
      <c r="AU257" s="64">
        <f t="shared" si="2184"/>
        <v>61510.18</v>
      </c>
      <c r="AV257" s="64">
        <f t="shared" si="2184"/>
        <v>62647.19</v>
      </c>
      <c r="AW257" s="64">
        <f t="shared" si="2184"/>
        <v>71616.58</v>
      </c>
      <c r="AX257" s="64">
        <f t="shared" si="2184"/>
        <v>80867.990000000005</v>
      </c>
      <c r="AY257" s="64">
        <f t="shared" si="2184"/>
        <v>66165.89</v>
      </c>
      <c r="AZ257" s="64">
        <f t="shared" si="2184"/>
        <v>64636.84</v>
      </c>
      <c r="BA257" s="64">
        <f t="shared" si="2184"/>
        <v>64942.78</v>
      </c>
      <c r="BB257" s="64">
        <f t="shared" si="2184"/>
        <v>78746.61</v>
      </c>
      <c r="BC257" s="64">
        <f t="shared" si="2184"/>
        <v>59818.22</v>
      </c>
      <c r="BD257" s="64">
        <f t="shared" si="2184"/>
        <v>69838.679999999993</v>
      </c>
      <c r="BE257" s="64">
        <f t="shared" si="2184"/>
        <v>73365.930000000008</v>
      </c>
      <c r="BF257" s="64">
        <f t="shared" si="2184"/>
        <v>89928.97</v>
      </c>
      <c r="BG257" s="64">
        <f t="shared" si="2184"/>
        <v>66701.05</v>
      </c>
      <c r="BH257" s="64">
        <f t="shared" si="2184"/>
        <v>71981.079999999987</v>
      </c>
      <c r="BI257" s="64">
        <f t="shared" si="2184"/>
        <v>76915.94</v>
      </c>
      <c r="BJ257" s="64">
        <f t="shared" si="2184"/>
        <v>86422.33</v>
      </c>
      <c r="BK257" s="64">
        <f t="shared" si="2184"/>
        <v>61466.990000000005</v>
      </c>
      <c r="BL257" s="64">
        <f t="shared" si="2184"/>
        <v>65431.95</v>
      </c>
      <c r="BM257" s="64">
        <f t="shared" si="2184"/>
        <v>71676.069999999992</v>
      </c>
      <c r="BN257" s="64">
        <f t="shared" si="2184"/>
        <v>62492.959999999999</v>
      </c>
      <c r="BO257" s="64">
        <f t="shared" ref="BO257:CT257" si="2185">BO34-BO263</f>
        <v>31983.06</v>
      </c>
      <c r="BP257" s="64">
        <f t="shared" si="2185"/>
        <v>53530</v>
      </c>
      <c r="BQ257" s="64">
        <f t="shared" si="2185"/>
        <v>75653.789999999994</v>
      </c>
      <c r="BR257" s="64">
        <f t="shared" si="2185"/>
        <v>88627.9</v>
      </c>
      <c r="BS257" s="64">
        <f t="shared" si="2185"/>
        <v>66406.45</v>
      </c>
      <c r="BT257" s="64">
        <f t="shared" si="2185"/>
        <v>61378.82</v>
      </c>
      <c r="BU257" s="64">
        <f t="shared" si="2185"/>
        <v>72229.290000000008</v>
      </c>
      <c r="BV257" s="64">
        <f t="shared" si="2185"/>
        <v>78439.06</v>
      </c>
      <c r="BW257" s="64">
        <f t="shared" si="2185"/>
        <v>71934.659999999989</v>
      </c>
      <c r="BX257" s="64">
        <f t="shared" si="2185"/>
        <v>79611.37</v>
      </c>
      <c r="BY257" s="64">
        <f t="shared" si="2185"/>
        <v>88488.590000000011</v>
      </c>
      <c r="BZ257" s="64">
        <f t="shared" si="2185"/>
        <v>105932.34999999999</v>
      </c>
      <c r="CA257" s="64">
        <f t="shared" si="2185"/>
        <v>102236</v>
      </c>
      <c r="CB257" s="64">
        <f t="shared" si="2185"/>
        <v>105129</v>
      </c>
      <c r="CC257" s="64">
        <f t="shared" si="2185"/>
        <v>110577</v>
      </c>
      <c r="CD257" s="64">
        <f t="shared" si="2185"/>
        <v>119033</v>
      </c>
      <c r="CE257" s="64">
        <f t="shared" si="2185"/>
        <v>107102</v>
      </c>
      <c r="CF257" s="64">
        <f t="shared" si="2185"/>
        <v>83656</v>
      </c>
      <c r="CG257" s="64">
        <f t="shared" si="2185"/>
        <v>94472</v>
      </c>
      <c r="CH257" s="64">
        <f t="shared" si="2185"/>
        <v>98377</v>
      </c>
      <c r="CI257" s="64">
        <f t="shared" si="2185"/>
        <v>104407</v>
      </c>
      <c r="CJ257" s="64">
        <f t="shared" si="2185"/>
        <v>72349</v>
      </c>
      <c r="CK257" s="64">
        <f t="shared" si="2185"/>
        <v>70108</v>
      </c>
      <c r="CL257" s="64">
        <f t="shared" ref="CL257" si="2186">CL34-CL263</f>
        <v>105447</v>
      </c>
      <c r="CM257" s="30">
        <f t="shared" si="2185"/>
        <v>88790.456211756464</v>
      </c>
      <c r="CN257" s="30">
        <f t="shared" si="2185"/>
        <v>90521.855797009412</v>
      </c>
      <c r="CO257" s="30">
        <f t="shared" si="2185"/>
        <v>104731.75593602571</v>
      </c>
      <c r="CP257" s="30">
        <f t="shared" si="2185"/>
        <v>123833.58696155134</v>
      </c>
      <c r="CQ257" s="30">
        <f t="shared" si="2185"/>
        <v>94631.218581469744</v>
      </c>
      <c r="CR257" s="30">
        <f t="shared" si="2185"/>
        <v>104683.71365988591</v>
      </c>
      <c r="CS257" s="30">
        <f t="shared" si="2185"/>
        <v>118741.34720414675</v>
      </c>
      <c r="CT257" s="30">
        <f t="shared" si="2185"/>
        <v>131349.57960076266</v>
      </c>
      <c r="CU257" s="30">
        <f t="shared" ref="CU257:DB257" si="2187">CU34-CU263</f>
        <v>103112.147272295</v>
      </c>
      <c r="CV257" s="30">
        <f t="shared" si="2187"/>
        <v>114921.06899713098</v>
      </c>
      <c r="CW257" s="30">
        <f t="shared" si="2187"/>
        <v>128541.1411218482</v>
      </c>
      <c r="CX257" s="30">
        <f t="shared" si="2187"/>
        <v>140411.40633151805</v>
      </c>
      <c r="CY257" s="30">
        <f t="shared" si="2187"/>
        <v>118564.21334965307</v>
      </c>
      <c r="CZ257" s="30">
        <f t="shared" si="2187"/>
        <v>133752.12491536851</v>
      </c>
      <c r="DA257" s="30">
        <f t="shared" si="2187"/>
        <v>151624.7241375437</v>
      </c>
      <c r="DB257" s="30">
        <f t="shared" si="2187"/>
        <v>169195.62307613163</v>
      </c>
      <c r="DE257" s="139"/>
      <c r="DF257" s="64">
        <v>102938.89916301102</v>
      </c>
    </row>
    <row r="258" spans="1:110" s="64" customFormat="1" hidden="1" outlineLevel="1" x14ac:dyDescent="0.2">
      <c r="A258" s="64" t="s">
        <v>475</v>
      </c>
      <c r="B258" s="64">
        <f t="shared" ref="B258:Z258" si="2188">B54-B264</f>
        <v>204.20000000000095</v>
      </c>
      <c r="C258" s="64">
        <f t="shared" si="2188"/>
        <v>636.83000000000038</v>
      </c>
      <c r="D258" s="64">
        <f t="shared" si="2188"/>
        <v>1227.7100000000009</v>
      </c>
      <c r="E258" s="64">
        <f t="shared" si="2188"/>
        <v>2008.0100000000002</v>
      </c>
      <c r="F258" s="64">
        <f t="shared" si="2188"/>
        <v>2426.5299999999997</v>
      </c>
      <c r="G258" s="64">
        <f t="shared" si="2188"/>
        <v>2976.4799999999987</v>
      </c>
      <c r="H258" s="64">
        <f t="shared" si="2188"/>
        <v>3963.5099999999993</v>
      </c>
      <c r="I258" s="64">
        <f t="shared" si="2188"/>
        <v>4183.2099999999973</v>
      </c>
      <c r="J258" s="64">
        <f t="shared" si="2188"/>
        <v>1848.75</v>
      </c>
      <c r="K258" s="64">
        <f t="shared" si="2188"/>
        <v>7010.8700000000026</v>
      </c>
      <c r="L258" s="64">
        <f t="shared" si="2188"/>
        <v>16739.420000000006</v>
      </c>
      <c r="M258" s="64">
        <f t="shared" si="2188"/>
        <v>21905.39</v>
      </c>
      <c r="N258" s="64">
        <f t="shared" si="2188"/>
        <v>24595.979999999996</v>
      </c>
      <c r="O258" s="64">
        <f t="shared" si="2188"/>
        <v>33224.240000000013</v>
      </c>
      <c r="P258" s="64">
        <f t="shared" si="2188"/>
        <v>39238.65000000006</v>
      </c>
      <c r="Q258" s="64">
        <f t="shared" si="2188"/>
        <v>35535.10000000002</v>
      </c>
      <c r="R258" s="64">
        <f t="shared" si="2188"/>
        <v>28782.97</v>
      </c>
      <c r="S258" s="64">
        <f t="shared" si="2188"/>
        <v>28893.800000000061</v>
      </c>
      <c r="T258" s="64">
        <f t="shared" si="2188"/>
        <v>23334.209999999992</v>
      </c>
      <c r="U258" s="64">
        <f t="shared" si="2188"/>
        <v>17300.75</v>
      </c>
      <c r="V258" s="64">
        <f t="shared" si="2188"/>
        <v>29173.190000000002</v>
      </c>
      <c r="W258" s="64">
        <f t="shared" si="2188"/>
        <v>23349.520000000004</v>
      </c>
      <c r="X258" s="64">
        <f t="shared" si="2188"/>
        <v>31815.799999999959</v>
      </c>
      <c r="Y258" s="64">
        <f t="shared" si="2188"/>
        <v>57809</v>
      </c>
      <c r="Z258" s="64">
        <f t="shared" si="2188"/>
        <v>54970</v>
      </c>
      <c r="AA258" s="64">
        <f t="shared" ref="AA258" si="2189">AA54-AA264</f>
        <v>18076</v>
      </c>
      <c r="AB258" s="30"/>
      <c r="AC258" s="30"/>
      <c r="AD258" s="30"/>
      <c r="AE258" s="30"/>
      <c r="AI258" s="64">
        <f t="shared" ref="AI258:BN258" si="2190">AI54-AI264</f>
        <v>5754.8800000000028</v>
      </c>
      <c r="AJ258" s="64">
        <f t="shared" si="2190"/>
        <v>5333.6200000000063</v>
      </c>
      <c r="AK258" s="64">
        <f t="shared" si="2190"/>
        <v>5657.2900000000027</v>
      </c>
      <c r="AL258" s="64">
        <f t="shared" si="2190"/>
        <v>7813.4600000000028</v>
      </c>
      <c r="AM258" s="64">
        <f t="shared" si="2190"/>
        <v>6233.5200000000041</v>
      </c>
      <c r="AN258" s="64">
        <f t="shared" si="2190"/>
        <v>8646.279999999997</v>
      </c>
      <c r="AO258" s="64">
        <f t="shared" si="2190"/>
        <v>9958.1199999999935</v>
      </c>
      <c r="AP258" s="64">
        <f t="shared" si="2190"/>
        <v>9999.7799999999934</v>
      </c>
      <c r="AQ258" s="64">
        <f t="shared" si="2190"/>
        <v>11146.260000000002</v>
      </c>
      <c r="AR258" s="64">
        <f t="shared" si="2190"/>
        <v>9566.5400000000009</v>
      </c>
      <c r="AS258" s="64">
        <f t="shared" si="2190"/>
        <v>10085.179999999989</v>
      </c>
      <c r="AT258" s="64">
        <f t="shared" si="2190"/>
        <v>8438.2999999999956</v>
      </c>
      <c r="AU258" s="64">
        <f t="shared" si="2190"/>
        <v>11006.800000000012</v>
      </c>
      <c r="AV258" s="64">
        <f t="shared" si="2190"/>
        <v>6518.9099999999962</v>
      </c>
      <c r="AW258" s="64">
        <f t="shared" si="2190"/>
        <v>8854.4900000000016</v>
      </c>
      <c r="AX258" s="64">
        <f t="shared" si="2190"/>
        <v>10841.809999999998</v>
      </c>
      <c r="AY258" s="64">
        <f t="shared" si="2190"/>
        <v>7616.5799999999945</v>
      </c>
      <c r="AZ258" s="64">
        <f t="shared" si="2190"/>
        <v>6309.7300000000032</v>
      </c>
      <c r="BA258" s="64">
        <f t="shared" si="2190"/>
        <v>4816.0199999999932</v>
      </c>
      <c r="BB258" s="64">
        <f t="shared" si="2190"/>
        <v>10801.169999999998</v>
      </c>
      <c r="BC258" s="64">
        <f t="shared" si="2190"/>
        <v>4964.8300000000017</v>
      </c>
      <c r="BD258" s="64">
        <f t="shared" si="2190"/>
        <v>8621.0400000000045</v>
      </c>
      <c r="BE258" s="64">
        <f t="shared" si="2190"/>
        <v>7753.3800000000083</v>
      </c>
      <c r="BF258" s="64">
        <f t="shared" si="2190"/>
        <v>9544.309999999994</v>
      </c>
      <c r="BG258" s="64">
        <f t="shared" si="2190"/>
        <v>4043.1600000000108</v>
      </c>
      <c r="BH258" s="64">
        <f t="shared" si="2190"/>
        <v>6126.6899999999878</v>
      </c>
      <c r="BI258" s="64">
        <f t="shared" si="2190"/>
        <v>5955.6900000000023</v>
      </c>
      <c r="BJ258" s="64">
        <f t="shared" si="2190"/>
        <v>8449.8900000000067</v>
      </c>
      <c r="BK258" s="64">
        <f t="shared" si="2190"/>
        <v>2857.940000000006</v>
      </c>
      <c r="BL258" s="64">
        <f t="shared" si="2190"/>
        <v>7044.5099999999948</v>
      </c>
      <c r="BM258" s="64">
        <f t="shared" si="2190"/>
        <v>7393.7199999999975</v>
      </c>
      <c r="BN258" s="64">
        <f t="shared" si="2190"/>
        <v>690.90000000000146</v>
      </c>
      <c r="BO258" s="64">
        <f t="shared" ref="BO258:CT258" si="2191">BO54-BO264</f>
        <v>682.69999999999891</v>
      </c>
      <c r="BP258" s="64">
        <f t="shared" si="2191"/>
        <v>6098.3000000000029</v>
      </c>
      <c r="BQ258" s="64">
        <f t="shared" si="2191"/>
        <v>12132.69999999999</v>
      </c>
      <c r="BR258" s="64">
        <f t="shared" si="2191"/>
        <v>13373.729999999981</v>
      </c>
      <c r="BS258" s="64">
        <f t="shared" si="2191"/>
        <v>5242.6699999999983</v>
      </c>
      <c r="BT258" s="64">
        <f t="shared" si="2191"/>
        <v>4116.6100000000024</v>
      </c>
      <c r="BU258" s="64">
        <f t="shared" si="2191"/>
        <v>7078.0200000000077</v>
      </c>
      <c r="BV258" s="64">
        <f t="shared" si="2191"/>
        <v>8282.7899999999972</v>
      </c>
      <c r="BW258" s="64">
        <f t="shared" si="2191"/>
        <v>2412.7299999999959</v>
      </c>
      <c r="BX258" s="64">
        <f t="shared" si="2191"/>
        <v>5572.3100000000049</v>
      </c>
      <c r="BY258" s="64">
        <f t="shared" si="2191"/>
        <v>9642.9700000000157</v>
      </c>
      <c r="BZ258" s="64">
        <f t="shared" si="2191"/>
        <v>13114.399999999994</v>
      </c>
      <c r="CA258" s="64">
        <f t="shared" si="2191"/>
        <v>13217</v>
      </c>
      <c r="CB258" s="64">
        <f t="shared" si="2191"/>
        <v>13676</v>
      </c>
      <c r="CC258" s="64">
        <f t="shared" si="2191"/>
        <v>15418</v>
      </c>
      <c r="CD258" s="64">
        <f t="shared" si="2191"/>
        <v>16685</v>
      </c>
      <c r="CE258" s="64">
        <f t="shared" si="2191"/>
        <v>15248</v>
      </c>
      <c r="CF258" s="64">
        <f t="shared" si="2191"/>
        <v>9914</v>
      </c>
      <c r="CG258" s="64">
        <f t="shared" si="2191"/>
        <v>10480</v>
      </c>
      <c r="CH258" s="64">
        <f t="shared" si="2191"/>
        <v>14387</v>
      </c>
      <c r="CI258" s="64">
        <f t="shared" si="2191"/>
        <v>10224</v>
      </c>
      <c r="CJ258" s="64">
        <f t="shared" si="2191"/>
        <v>-1404</v>
      </c>
      <c r="CK258" s="64">
        <f t="shared" si="2191"/>
        <v>879</v>
      </c>
      <c r="CL258" s="64">
        <f t="shared" ref="CL258" si="2192">CL54-CL264</f>
        <v>11259</v>
      </c>
      <c r="CM258" s="30">
        <f t="shared" si="2191"/>
        <v>9882.1698923897711</v>
      </c>
      <c r="CN258" s="30">
        <f t="shared" si="2191"/>
        <v>6181.6953530773717</v>
      </c>
      <c r="CO258" s="30">
        <f t="shared" si="2191"/>
        <v>9365.6883670854841</v>
      </c>
      <c r="CP258" s="30">
        <f t="shared" si="2191"/>
        <v>13316.468095478362</v>
      </c>
      <c r="CQ258" s="30">
        <f t="shared" si="2191"/>
        <v>9409.9134498208041</v>
      </c>
      <c r="CR258" s="30">
        <f t="shared" si="2191"/>
        <v>10105.997245768998</v>
      </c>
      <c r="CS258" s="30">
        <f t="shared" si="2191"/>
        <v>12286.51075123165</v>
      </c>
      <c r="CT258" s="30">
        <f t="shared" si="2191"/>
        <v>14041.651876360032</v>
      </c>
      <c r="CU258" s="30">
        <f t="shared" ref="CU258:DB258" si="2193">CU54-CU264</f>
        <v>11273.09937914307</v>
      </c>
      <c r="CV258" s="30">
        <f t="shared" si="2193"/>
        <v>12840.163477011556</v>
      </c>
      <c r="CW258" s="30">
        <f t="shared" si="2193"/>
        <v>14511.892582505239</v>
      </c>
      <c r="CX258" s="30">
        <f t="shared" si="2193"/>
        <v>16175.920301693062</v>
      </c>
      <c r="CY258" s="30">
        <f t="shared" si="2193"/>
        <v>18593.461148803697</v>
      </c>
      <c r="CZ258" s="30">
        <f t="shared" si="2193"/>
        <v>22277.989701097486</v>
      </c>
      <c r="DA258" s="30">
        <f t="shared" si="2193"/>
        <v>26959.189604590356</v>
      </c>
      <c r="DB258" s="30">
        <f t="shared" si="2193"/>
        <v>32334.121806940788</v>
      </c>
      <c r="DE258" s="139"/>
      <c r="DF258" s="64">
        <v>11489.453629128646</v>
      </c>
    </row>
    <row r="259" spans="1:110" s="89" customFormat="1" hidden="1" outlineLevel="1" x14ac:dyDescent="0.2">
      <c r="A259" s="86" t="s">
        <v>476</v>
      </c>
      <c r="B259" s="86">
        <f>+B258/B257</f>
        <v>2.5279128872801038E-2</v>
      </c>
      <c r="C259" s="86">
        <f t="shared" ref="C259" si="2194">+C258/C257</f>
        <v>6.8459486857537263E-2</v>
      </c>
      <c r="D259" s="86">
        <f t="shared" ref="D259" si="2195">+D258/D257</f>
        <v>0.10745481980436511</v>
      </c>
      <c r="E259" s="86">
        <f t="shared" ref="E259" si="2196">+E258/E257</f>
        <v>0.12330547920642758</v>
      </c>
      <c r="F259" s="86">
        <f t="shared" ref="F259" si="2197">+F258/F257</f>
        <v>0.10685685322017612</v>
      </c>
      <c r="G259" s="86">
        <f t="shared" ref="G259" si="2198">+G258/G257</f>
        <v>0.10917361637604241</v>
      </c>
      <c r="H259" s="86">
        <f t="shared" ref="H259" si="2199">+H258/H257</f>
        <v>0.10734641998493603</v>
      </c>
      <c r="I259" s="86">
        <f t="shared" ref="I259" si="2200">+I258/I257</f>
        <v>0.10369677936401338</v>
      </c>
      <c r="J259" s="86">
        <f t="shared" ref="J259" si="2201">+J258/J257</f>
        <v>2.4951645431956004E-2</v>
      </c>
      <c r="K259" s="86">
        <f t="shared" ref="K259" si="2202">+K258/K257</f>
        <v>7.336046112786139E-2</v>
      </c>
      <c r="L259" s="86">
        <f t="shared" ref="L259" si="2203">+L258/L257</f>
        <v>0.13241720236580945</v>
      </c>
      <c r="M259" s="86">
        <f t="shared" ref="M259" si="2204">+M258/M257</f>
        <v>0.12834368755404196</v>
      </c>
      <c r="N259" s="86">
        <f t="shared" ref="N259" si="2205">+N258/N257</f>
        <v>0.12698076551663004</v>
      </c>
      <c r="O259" s="86">
        <f t="shared" ref="O259" si="2206">+O258/O257</f>
        <v>0.14040798401091548</v>
      </c>
      <c r="P259" s="86">
        <f t="shared" ref="P259" si="2207">+P258/P257</f>
        <v>0.1471221887315676</v>
      </c>
      <c r="Q259" s="86">
        <f t="shared" ref="Q259" si="2208">+Q258/Q257</f>
        <v>0.12798035183891246</v>
      </c>
      <c r="R259" s="86">
        <f t="shared" ref="R259" si="2209">+R258/R257</f>
        <v>0.10485900287410801</v>
      </c>
      <c r="S259" s="86">
        <f t="shared" ref="S259" si="2210">+S258/S257</f>
        <v>9.8836070140641621E-2</v>
      </c>
      <c r="T259" s="86">
        <f t="shared" ref="T259" si="2211">+T258/T257</f>
        <v>7.7281359376614539E-2</v>
      </c>
      <c r="U259" s="86">
        <f t="shared" ref="U259" si="2212">+U258/U257</f>
        <v>6.6269140561364154E-2</v>
      </c>
      <c r="V259" s="86">
        <f t="shared" ref="V259" si="2213">+V258/V257</f>
        <v>0.11678864347629404</v>
      </c>
      <c r="W259" s="86">
        <f t="shared" ref="W259" si="2214">+W258/W257</f>
        <v>8.3854251921738371E-2</v>
      </c>
      <c r="X259" s="86">
        <f t="shared" ref="X259:Y259" si="2215">+X258/X257</f>
        <v>9.1961958102532049E-2</v>
      </c>
      <c r="Y259" s="86">
        <f t="shared" si="2215"/>
        <v>0.13319555039445549</v>
      </c>
      <c r="Z259" s="86">
        <f t="shared" ref="Z259:AA259" si="2216">+Z258/Z257</f>
        <v>0.1250184787182024</v>
      </c>
      <c r="AA259" s="86">
        <f t="shared" si="2216"/>
        <v>5.3864629211340297E-2</v>
      </c>
      <c r="AB259" s="87"/>
      <c r="AC259" s="87"/>
      <c r="AD259" s="87"/>
      <c r="AE259" s="87"/>
      <c r="AF259" s="86"/>
      <c r="AG259" s="86"/>
      <c r="AH259" s="86"/>
      <c r="AI259" s="86">
        <f t="shared" ref="AI259" si="2217">+AI258/AI257</f>
        <v>0.1298210462463566</v>
      </c>
      <c r="AJ259" s="86">
        <f t="shared" ref="AJ259" si="2218">+AJ258/AJ257</f>
        <v>0.11934959458748856</v>
      </c>
      <c r="AK259" s="86">
        <f t="shared" ref="AK259" si="2219">+AK258/AK257</f>
        <v>0.11954769881948213</v>
      </c>
      <c r="AL259" s="86">
        <f t="shared" ref="AL259" si="2220">+AL258/AL257</f>
        <v>0.13642296065966653</v>
      </c>
      <c r="AM259" s="86">
        <f t="shared" ref="AM259" si="2221">+AM258/AM257</f>
        <v>0.13023799619451801</v>
      </c>
      <c r="AN259" s="86">
        <f t="shared" ref="AN259" si="2222">+AN258/AN257</f>
        <v>0.14951729232710262</v>
      </c>
      <c r="AO259" s="86">
        <f t="shared" ref="AO259" si="2223">+AO258/AO257</f>
        <v>0.15386842785538141</v>
      </c>
      <c r="AP259" s="86">
        <f t="shared" ref="AP259" si="2224">+AP258/AP257</f>
        <v>0.15101408947147368</v>
      </c>
      <c r="AQ259" s="86">
        <f t="shared" ref="AQ259" si="2225">+AQ258/AQ257</f>
        <v>0.17046059838440891</v>
      </c>
      <c r="AR259" s="86">
        <f t="shared" ref="AR259" si="2226">+AR258/AR257</f>
        <v>0.15591783662278147</v>
      </c>
      <c r="AS259" s="86">
        <f t="shared" ref="AS259" si="2227">+AS258/AS257</f>
        <v>0.14198111720039899</v>
      </c>
      <c r="AT259" s="86">
        <f t="shared" ref="AT259" si="2228">+AT258/AT257</f>
        <v>0.12227928128190728</v>
      </c>
      <c r="AU259" s="86">
        <f t="shared" ref="AU259" si="2229">+AU258/AU257</f>
        <v>0.17894273760863669</v>
      </c>
      <c r="AV259" s="86">
        <f t="shared" ref="AV259" si="2230">+AV258/AV257</f>
        <v>0.10405750042420092</v>
      </c>
      <c r="AW259" s="86">
        <f t="shared" ref="AW259" si="2231">+AW258/AW257</f>
        <v>0.12363743144394777</v>
      </c>
      <c r="AX259" s="86">
        <f t="shared" ref="AX259" si="2232">+AX258/AX257</f>
        <v>0.13406800391601173</v>
      </c>
      <c r="AY259" s="86">
        <f t="shared" ref="AY259" si="2233">+AY258/AY257</f>
        <v>0.11511339150731585</v>
      </c>
      <c r="AZ259" s="86">
        <f t="shared" ref="AZ259" si="2234">+AZ258/AZ257</f>
        <v>9.7618169452590872E-2</v>
      </c>
      <c r="BA259" s="86">
        <f t="shared" ref="BA259" si="2235">+BA258/BA257</f>
        <v>7.4157897151923488E-2</v>
      </c>
      <c r="BB259" s="86">
        <f t="shared" ref="BB259" si="2236">+BB258/BB257</f>
        <v>0.13716361885292583</v>
      </c>
      <c r="BC259" s="86">
        <f t="shared" ref="BC259" si="2237">+BC258/BC257</f>
        <v>8.2998624833704543E-2</v>
      </c>
      <c r="BD259" s="86">
        <f t="shared" ref="BD259" si="2238">+BD258/BD257</f>
        <v>0.12344219564287305</v>
      </c>
      <c r="BE259" s="86">
        <f t="shared" ref="BE259" si="2239">+BE258/BE257</f>
        <v>0.10568093391578363</v>
      </c>
      <c r="BF259" s="86">
        <f t="shared" ref="BF259" si="2240">+BF258/BF257</f>
        <v>0.10613165034582286</v>
      </c>
      <c r="BG259" s="86">
        <f t="shared" ref="BG259" si="2241">+BG258/BG257</f>
        <v>6.0616137227225218E-2</v>
      </c>
      <c r="BH259" s="86">
        <f t="shared" ref="BH259" si="2242">+BH258/BH257</f>
        <v>8.5115283071606998E-2</v>
      </c>
      <c r="BI259" s="86">
        <f t="shared" ref="BI259" si="2243">+BI258/BI257</f>
        <v>7.7431154062473945E-2</v>
      </c>
      <c r="BJ259" s="86">
        <f t="shared" ref="BJ259" si="2244">+BJ258/BJ257</f>
        <v>9.7774383079002922E-2</v>
      </c>
      <c r="BK259" s="86">
        <f t="shared" ref="BK259" si="2245">+BK258/BK257</f>
        <v>4.6495525484491852E-2</v>
      </c>
      <c r="BL259" s="86">
        <f t="shared" ref="BL259" si="2246">+BL258/BL257</f>
        <v>0.10766162402312625</v>
      </c>
      <c r="BM259" s="86">
        <f t="shared" ref="BM259" si="2247">+BM258/BM257</f>
        <v>0.10315465119669645</v>
      </c>
      <c r="BN259" s="86">
        <f t="shared" ref="BN259" si="2248">+BN258/BN257</f>
        <v>1.1055645307887503E-2</v>
      </c>
      <c r="BO259" s="86">
        <f t="shared" ref="BO259" si="2249">+BO258/BO257</f>
        <v>2.134567486663249E-2</v>
      </c>
      <c r="BP259" s="86">
        <f t="shared" ref="BP259" si="2250">+BP258/BP257</f>
        <v>0.11392303381281529</v>
      </c>
      <c r="BQ259" s="86">
        <f t="shared" ref="BQ259" si="2251">+BQ258/BQ257</f>
        <v>0.16037134425122643</v>
      </c>
      <c r="BR259" s="86">
        <f t="shared" ref="BR259" si="2252">+BR258/BR257</f>
        <v>0.15089751647054689</v>
      </c>
      <c r="BS259" s="86">
        <f t="shared" ref="BS259" si="2253">+BS258/BS257</f>
        <v>7.8948204579525005E-2</v>
      </c>
      <c r="BT259" s="86">
        <f t="shared" ref="BT259" si="2254">+BT258/BT257</f>
        <v>6.7068900966163941E-2</v>
      </c>
      <c r="BU259" s="86">
        <f t="shared" ref="BU259" si="2255">+BU258/BU257</f>
        <v>9.799376402564676E-2</v>
      </c>
      <c r="BV259" s="86">
        <f t="shared" ref="BV259" si="2256">+BV258/BV257</f>
        <v>0.10559522258425837</v>
      </c>
      <c r="BW259" s="86">
        <f t="shared" ref="BW259" si="2257">+BW258/BW257</f>
        <v>3.3540576962482291E-2</v>
      </c>
      <c r="BX259" s="86">
        <f t="shared" ref="BX259" si="2258">+BX258/BX257</f>
        <v>6.9993896600447969E-2</v>
      </c>
      <c r="BY259" s="86">
        <f t="shared" ref="BY259" si="2259">+BY258/BY257</f>
        <v>0.10897416265758121</v>
      </c>
      <c r="BZ259" s="86">
        <f t="shared" ref="BZ259" si="2260">+BZ258/BZ257</f>
        <v>0.12379976466112566</v>
      </c>
      <c r="CA259" s="86">
        <f t="shared" ref="CA259" si="2261">+CA258/CA257</f>
        <v>0.12927931452717242</v>
      </c>
      <c r="CB259" s="86">
        <f t="shared" ref="CB259:CC259" si="2262">+CB258/CB257</f>
        <v>0.13008779689714542</v>
      </c>
      <c r="CC259" s="86">
        <f t="shared" si="2262"/>
        <v>0.13943225082973856</v>
      </c>
      <c r="CD259" s="86">
        <f t="shared" ref="CD259" si="2263">+CD258/CD257</f>
        <v>0.14017121302495947</v>
      </c>
      <c r="CE259" s="86">
        <f t="shared" ref="CE259:CF259" si="2264">+CE258/CE257</f>
        <v>0.14236895669548655</v>
      </c>
      <c r="CF259" s="86">
        <f t="shared" si="2264"/>
        <v>0.11850913263842403</v>
      </c>
      <c r="CG259" s="86">
        <f t="shared" ref="CG259:CH259" si="2265">+CG258/CG257</f>
        <v>0.1109323397408756</v>
      </c>
      <c r="CH259" s="86">
        <f t="shared" si="2265"/>
        <v>0.14624353253301076</v>
      </c>
      <c r="CI259" s="86">
        <f t="shared" ref="CI259:CJ259" si="2266">+CI258/CI257</f>
        <v>9.7924468665894049E-2</v>
      </c>
      <c r="CJ259" s="86">
        <f t="shared" si="2266"/>
        <v>-1.9405935120043124E-2</v>
      </c>
      <c r="CK259" s="86">
        <f t="shared" ref="CK259:DB259" si="2267">+CK258/CK257</f>
        <v>1.2537798824670508E-2</v>
      </c>
      <c r="CL259" s="86">
        <f t="shared" si="2267"/>
        <v>0.10677401917550997</v>
      </c>
      <c r="CM259" s="47">
        <f t="shared" si="2267"/>
        <v>0.11129765871257348</v>
      </c>
      <c r="CN259" s="47">
        <f t="shared" si="2267"/>
        <v>6.8289534042911187E-2</v>
      </c>
      <c r="CO259" s="47">
        <f t="shared" si="2267"/>
        <v>8.9425487841590434E-2</v>
      </c>
      <c r="CP259" s="47">
        <f t="shared" si="2267"/>
        <v>0.10753518832990719</v>
      </c>
      <c r="CQ259" s="47">
        <f t="shared" si="2267"/>
        <v>9.9437728805316372E-2</v>
      </c>
      <c r="CR259" s="47">
        <f t="shared" si="2267"/>
        <v>9.6538390666986329E-2</v>
      </c>
      <c r="CS259" s="47">
        <f t="shared" si="2267"/>
        <v>0.10347289331413763</v>
      </c>
      <c r="CT259" s="47">
        <f t="shared" si="2267"/>
        <v>0.10690290687674574</v>
      </c>
      <c r="CU259" s="47">
        <f t="shared" si="2267"/>
        <v>0.10932852895957504</v>
      </c>
      <c r="CV259" s="47">
        <f t="shared" si="2267"/>
        <v>0.1117302822629688</v>
      </c>
      <c r="CW259" s="47">
        <f t="shared" si="2267"/>
        <v>0.11289687065053328</v>
      </c>
      <c r="CX259" s="47">
        <f t="shared" si="2267"/>
        <v>0.11520374821615945</v>
      </c>
      <c r="CY259" s="47">
        <f t="shared" si="2267"/>
        <v>0.15682186575109683</v>
      </c>
      <c r="CZ259" s="47">
        <f t="shared" si="2267"/>
        <v>0.16656176277718096</v>
      </c>
      <c r="DA259" s="47">
        <f t="shared" si="2267"/>
        <v>0.17780206861339318</v>
      </c>
      <c r="DB259" s="47">
        <f t="shared" si="2267"/>
        <v>0.19110495424808749</v>
      </c>
      <c r="DE259" s="130"/>
      <c r="DF259" s="89">
        <v>0.11161430443251859</v>
      </c>
    </row>
    <row r="260" spans="1:110" s="64" customFormat="1" hidden="1" outlineLevel="1" x14ac:dyDescent="0.2">
      <c r="A260" s="64" t="s">
        <v>477</v>
      </c>
      <c r="B260" s="64">
        <f t="shared" ref="B260:Z260" si="2268">B67-B266</f>
        <v>-500.33999999999907</v>
      </c>
      <c r="C260" s="64">
        <f t="shared" si="2268"/>
        <v>-112.74999999999969</v>
      </c>
      <c r="D260" s="64">
        <f t="shared" si="2268"/>
        <v>314.10000000000093</v>
      </c>
      <c r="E260" s="64">
        <f t="shared" si="2268"/>
        <v>910.32000000000039</v>
      </c>
      <c r="F260" s="64">
        <f t="shared" si="2268"/>
        <v>1369.1799999999994</v>
      </c>
      <c r="G260" s="64">
        <f t="shared" si="2268"/>
        <v>1710.6799999999989</v>
      </c>
      <c r="H260" s="64">
        <f t="shared" si="2268"/>
        <v>2204.7899999999991</v>
      </c>
      <c r="I260" s="64">
        <f t="shared" si="2268"/>
        <v>2074.0199999999968</v>
      </c>
      <c r="J260" s="64">
        <f t="shared" si="2268"/>
        <v>-2125.71</v>
      </c>
      <c r="K260" s="64">
        <f t="shared" si="2268"/>
        <v>2776.490000000003</v>
      </c>
      <c r="L260" s="64">
        <f t="shared" si="2268"/>
        <v>8989.7800000000061</v>
      </c>
      <c r="M260" s="64">
        <f t="shared" si="2268"/>
        <v>14405.449999999999</v>
      </c>
      <c r="N260" s="64">
        <f t="shared" si="2268"/>
        <v>10473.379999999997</v>
      </c>
      <c r="O260" s="64">
        <f t="shared" si="2268"/>
        <v>15089.560000000012</v>
      </c>
      <c r="P260" s="64">
        <f t="shared" si="2268"/>
        <v>14244.360000000062</v>
      </c>
      <c r="Q260" s="64">
        <f t="shared" si="2268"/>
        <v>12951.070000000022</v>
      </c>
      <c r="R260" s="64">
        <f t="shared" si="2268"/>
        <v>4949</v>
      </c>
      <c r="S260" s="64">
        <f t="shared" si="2268"/>
        <v>4837.960000000061</v>
      </c>
      <c r="T260" s="64">
        <f t="shared" si="2268"/>
        <v>717.85999999999058</v>
      </c>
      <c r="U260" s="64">
        <f t="shared" si="2268"/>
        <v>-8103.7900000000009</v>
      </c>
      <c r="V260" s="64">
        <f t="shared" si="2268"/>
        <v>744.88000000000329</v>
      </c>
      <c r="W260" s="64">
        <f t="shared" si="2268"/>
        <v>-10605.119999999995</v>
      </c>
      <c r="X260" s="64">
        <f t="shared" si="2268"/>
        <v>762.95999999996047</v>
      </c>
      <c r="Y260" s="64">
        <f t="shared" si="2268"/>
        <v>32692</v>
      </c>
      <c r="Z260" s="64">
        <f t="shared" si="2268"/>
        <v>23541</v>
      </c>
      <c r="AA260" s="64">
        <f t="shared" ref="AA260" si="2269">AA67-AA266</f>
        <v>2319</v>
      </c>
      <c r="AB260" s="30"/>
      <c r="AC260" s="30"/>
      <c r="AD260" s="30"/>
      <c r="AE260" s="30"/>
      <c r="AI260" s="64">
        <f t="shared" ref="AI260:BN260" si="2270">AI67-AI266</f>
        <v>2754.4000000000033</v>
      </c>
      <c r="AJ260" s="64">
        <f t="shared" si="2270"/>
        <v>2111.0600000000063</v>
      </c>
      <c r="AK260" s="64">
        <f t="shared" si="2270"/>
        <v>1809.5400000000029</v>
      </c>
      <c r="AL260" s="64">
        <f t="shared" si="2270"/>
        <v>3791.7800000000034</v>
      </c>
      <c r="AM260" s="64">
        <f t="shared" si="2270"/>
        <v>1946.6800000000044</v>
      </c>
      <c r="AN260" s="64">
        <f t="shared" si="2270"/>
        <v>3835.5699999999965</v>
      </c>
      <c r="AO260" s="64">
        <f t="shared" si="2270"/>
        <v>4942.6499999999933</v>
      </c>
      <c r="AP260" s="64">
        <f t="shared" si="2270"/>
        <v>4364.6599999999935</v>
      </c>
      <c r="AQ260" s="64">
        <f t="shared" si="2270"/>
        <v>5319.3800000000028</v>
      </c>
      <c r="AR260" s="64">
        <f t="shared" si="2270"/>
        <v>3280.42</v>
      </c>
      <c r="AS260" s="64">
        <f t="shared" si="2270"/>
        <v>3735.9799999999896</v>
      </c>
      <c r="AT260" s="64">
        <f t="shared" si="2270"/>
        <v>1908.5799999999954</v>
      </c>
      <c r="AU260" s="64">
        <f t="shared" si="2270"/>
        <v>4691.2100000000119</v>
      </c>
      <c r="AV260" s="64">
        <f t="shared" si="2270"/>
        <v>1620.2099999999964</v>
      </c>
      <c r="AW260" s="64">
        <f t="shared" si="2270"/>
        <v>2978.070000000002</v>
      </c>
      <c r="AX260" s="64">
        <f t="shared" si="2270"/>
        <v>4192.069999999997</v>
      </c>
      <c r="AY260" s="64">
        <f t="shared" si="2270"/>
        <v>1340.8399999999949</v>
      </c>
      <c r="AZ260" s="64">
        <f t="shared" si="2270"/>
        <v>585.65000000000384</v>
      </c>
      <c r="BA260" s="64">
        <f t="shared" si="2270"/>
        <v>-984.18000000000677</v>
      </c>
      <c r="BB260" s="64">
        <f t="shared" si="2270"/>
        <v>4006.6899999999987</v>
      </c>
      <c r="BC260" s="64">
        <f t="shared" si="2270"/>
        <v>-1090.6499999999987</v>
      </c>
      <c r="BD260" s="64">
        <f t="shared" si="2270"/>
        <v>1991.5900000000045</v>
      </c>
      <c r="BE260" s="64">
        <f t="shared" si="2270"/>
        <v>966.15000000000873</v>
      </c>
      <c r="BF260" s="64">
        <f t="shared" si="2270"/>
        <v>2970.869999999994</v>
      </c>
      <c r="BG260" s="64">
        <f t="shared" si="2270"/>
        <v>-2168.5999999999894</v>
      </c>
      <c r="BH260" s="64">
        <f t="shared" si="2270"/>
        <v>-565.05000000001189</v>
      </c>
      <c r="BI260" s="64">
        <f t="shared" si="2270"/>
        <v>1190.8100000000022</v>
      </c>
      <c r="BJ260" s="64">
        <f t="shared" si="2270"/>
        <v>2260.7000000000062</v>
      </c>
      <c r="BK260" s="64">
        <f t="shared" si="2270"/>
        <v>-3325.4299999999944</v>
      </c>
      <c r="BL260" s="64">
        <f t="shared" si="2270"/>
        <v>136.66999999999507</v>
      </c>
      <c r="BM260" s="64">
        <f t="shared" si="2270"/>
        <v>1955.5699999999979</v>
      </c>
      <c r="BN260" s="64">
        <f t="shared" si="2270"/>
        <v>-6870.5999999999976</v>
      </c>
      <c r="BO260" s="64">
        <f t="shared" ref="BO260:CT260" si="2271">BO67-BO266</f>
        <v>-8387.44</v>
      </c>
      <c r="BP260" s="64">
        <f t="shared" si="2271"/>
        <v>-348.15999999999724</v>
      </c>
      <c r="BQ260" s="64">
        <f t="shared" si="2271"/>
        <v>3644.8399999999897</v>
      </c>
      <c r="BR260" s="64">
        <f t="shared" si="2271"/>
        <v>5835.6399999999812</v>
      </c>
      <c r="BS260" s="64">
        <f t="shared" si="2271"/>
        <v>-4323.1200000000026</v>
      </c>
      <c r="BT260" s="64">
        <f t="shared" si="2271"/>
        <v>-4472.159999999998</v>
      </c>
      <c r="BU260" s="64">
        <f t="shared" si="2271"/>
        <v>-1424.329999999992</v>
      </c>
      <c r="BV260" s="64">
        <f t="shared" si="2271"/>
        <v>-385.51000000000226</v>
      </c>
      <c r="BW260" s="64">
        <f t="shared" si="2271"/>
        <v>-6480.6300000000037</v>
      </c>
      <c r="BX260" s="64">
        <f t="shared" si="2271"/>
        <v>-1316.6999999999955</v>
      </c>
      <c r="BY260" s="64">
        <f t="shared" si="2271"/>
        <v>2940.1800000000167</v>
      </c>
      <c r="BZ260" s="64">
        <f t="shared" si="2271"/>
        <v>5620.1099999999942</v>
      </c>
      <c r="CA260" s="64">
        <f t="shared" si="2271"/>
        <v>3767</v>
      </c>
      <c r="CB260" s="64">
        <f t="shared" si="2271"/>
        <v>3907</v>
      </c>
      <c r="CC260" s="64">
        <f t="shared" si="2271"/>
        <v>7040</v>
      </c>
      <c r="CD260" s="64">
        <f t="shared" si="2271"/>
        <v>17514</v>
      </c>
      <c r="CE260" s="64">
        <f t="shared" si="2271"/>
        <v>5544</v>
      </c>
      <c r="CF260" s="64">
        <f t="shared" si="2271"/>
        <v>2964</v>
      </c>
      <c r="CG260" s="64">
        <f t="shared" si="2271"/>
        <v>4241</v>
      </c>
      <c r="CH260" s="64">
        <f t="shared" si="2271"/>
        <v>7501</v>
      </c>
      <c r="CI260" s="64">
        <f t="shared" si="2271"/>
        <v>3927</v>
      </c>
      <c r="CJ260" s="64">
        <f t="shared" si="2271"/>
        <v>-3798</v>
      </c>
      <c r="CK260" s="64">
        <f t="shared" si="2271"/>
        <v>-2055</v>
      </c>
      <c r="CL260" s="64">
        <f t="shared" ref="CL260" si="2272">CL67-CL266</f>
        <v>5634</v>
      </c>
      <c r="CM260" s="30">
        <f t="shared" si="2271"/>
        <v>4006.3567744415582</v>
      </c>
      <c r="CN260" s="30">
        <f t="shared" si="2271"/>
        <v>1025.0073900262614</v>
      </c>
      <c r="CO260" s="30">
        <f t="shared" si="2271"/>
        <v>3462.9897717590029</v>
      </c>
      <c r="CP260" s="30">
        <f t="shared" si="2271"/>
        <v>6359.8763912550276</v>
      </c>
      <c r="CQ260" s="30">
        <f t="shared" si="2271"/>
        <v>3030.4946573831489</v>
      </c>
      <c r="CR260" s="30">
        <f t="shared" si="2271"/>
        <v>4247.1449341633115</v>
      </c>
      <c r="CS260" s="30">
        <f t="shared" si="2271"/>
        <v>5477.0796125985116</v>
      </c>
      <c r="CT260" s="30">
        <f t="shared" si="2271"/>
        <v>6210.754673454263</v>
      </c>
      <c r="CU260" s="30">
        <f t="shared" ref="CU260:DB260" si="2273">CU67-CU266</f>
        <v>3485.3554919741791</v>
      </c>
      <c r="CV260" s="30">
        <f t="shared" si="2273"/>
        <v>5354.6749949981131</v>
      </c>
      <c r="CW260" s="30">
        <f t="shared" si="2273"/>
        <v>6095.2096712641478</v>
      </c>
      <c r="CX260" s="30">
        <f t="shared" si="2273"/>
        <v>6747.5580850007191</v>
      </c>
      <c r="CY260" s="30">
        <f t="shared" si="2273"/>
        <v>8004.2420892105147</v>
      </c>
      <c r="CZ260" s="30">
        <f t="shared" si="2273"/>
        <v>11149.330674643448</v>
      </c>
      <c r="DA260" s="30">
        <f t="shared" si="2273"/>
        <v>13882.443421829154</v>
      </c>
      <c r="DB260" s="30">
        <f t="shared" si="2273"/>
        <v>16965.895738768111</v>
      </c>
      <c r="DE260" s="139"/>
      <c r="DF260" s="64">
        <v>4760.7637520494136</v>
      </c>
    </row>
    <row r="261" spans="1:110" s="64" customFormat="1" hidden="1" outlineLevel="1" x14ac:dyDescent="0.2"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4" customFormat="1" hidden="1" outlineLevel="1" x14ac:dyDescent="0.2">
      <c r="A262" s="65" t="s">
        <v>352</v>
      </c>
      <c r="AB262" s="30"/>
      <c r="AC262" s="30"/>
      <c r="AD262" s="30"/>
      <c r="AE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4" customFormat="1" hidden="1" outlineLevel="1" x14ac:dyDescent="0.2">
      <c r="A263" s="64" t="s">
        <v>478</v>
      </c>
      <c r="AB263" s="30"/>
      <c r="AC263" s="30"/>
      <c r="AD263" s="30"/>
      <c r="AE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64" customFormat="1" hidden="1" outlineLevel="1" x14ac:dyDescent="0.2">
      <c r="A264" s="64" t="s">
        <v>479</v>
      </c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</row>
    <row r="265" spans="1:110" s="89" customFormat="1" hidden="1" outlineLevel="1" x14ac:dyDescent="0.2">
      <c r="A265" s="86" t="s">
        <v>480</v>
      </c>
      <c r="B265" s="86" t="e">
        <f>+B264/B263</f>
        <v>#DIV/0!</v>
      </c>
      <c r="C265" s="86" t="e">
        <f t="shared" ref="C265:X265" si="2274">+C264/C263</f>
        <v>#DIV/0!</v>
      </c>
      <c r="D265" s="86" t="e">
        <f t="shared" si="2274"/>
        <v>#DIV/0!</v>
      </c>
      <c r="E265" s="86" t="e">
        <f t="shared" si="2274"/>
        <v>#DIV/0!</v>
      </c>
      <c r="F265" s="86" t="e">
        <f t="shared" si="2274"/>
        <v>#DIV/0!</v>
      </c>
      <c r="G265" s="86" t="e">
        <f t="shared" si="2274"/>
        <v>#DIV/0!</v>
      </c>
      <c r="H265" s="86" t="e">
        <f t="shared" si="2274"/>
        <v>#DIV/0!</v>
      </c>
      <c r="I265" s="86" t="e">
        <f t="shared" si="2274"/>
        <v>#DIV/0!</v>
      </c>
      <c r="J265" s="86" t="e">
        <f t="shared" si="2274"/>
        <v>#DIV/0!</v>
      </c>
      <c r="K265" s="86" t="e">
        <f t="shared" si="2274"/>
        <v>#DIV/0!</v>
      </c>
      <c r="L265" s="86" t="e">
        <f t="shared" si="2274"/>
        <v>#DIV/0!</v>
      </c>
      <c r="M265" s="86" t="e">
        <f t="shared" si="2274"/>
        <v>#DIV/0!</v>
      </c>
      <c r="N265" s="86" t="e">
        <f t="shared" si="2274"/>
        <v>#DIV/0!</v>
      </c>
      <c r="O265" s="86" t="e">
        <f t="shared" si="2274"/>
        <v>#DIV/0!</v>
      </c>
      <c r="P265" s="86" t="e">
        <f t="shared" si="2274"/>
        <v>#DIV/0!</v>
      </c>
      <c r="Q265" s="86" t="e">
        <f t="shared" si="2274"/>
        <v>#DIV/0!</v>
      </c>
      <c r="R265" s="86" t="e">
        <f t="shared" si="2274"/>
        <v>#DIV/0!</v>
      </c>
      <c r="S265" s="86" t="e">
        <f t="shared" si="2274"/>
        <v>#DIV/0!</v>
      </c>
      <c r="T265" s="86" t="e">
        <f t="shared" si="2274"/>
        <v>#DIV/0!</v>
      </c>
      <c r="U265" s="86" t="e">
        <f t="shared" si="2274"/>
        <v>#DIV/0!</v>
      </c>
      <c r="V265" s="86" t="e">
        <f t="shared" si="2274"/>
        <v>#DIV/0!</v>
      </c>
      <c r="W265" s="86" t="e">
        <f t="shared" si="2274"/>
        <v>#DIV/0!</v>
      </c>
      <c r="X265" s="86" t="e">
        <f t="shared" si="2274"/>
        <v>#DIV/0!</v>
      </c>
      <c r="Y265" s="86" t="e">
        <f t="shared" ref="Y265:Z265" si="2275">+Y264/Y263</f>
        <v>#DIV/0!</v>
      </c>
      <c r="Z265" s="86" t="e">
        <f t="shared" si="2275"/>
        <v>#DIV/0!</v>
      </c>
      <c r="AA265" s="86" t="e">
        <f t="shared" ref="AA265" si="2276">+AA264/AA263</f>
        <v>#DIV/0!</v>
      </c>
      <c r="AB265" s="87"/>
      <c r="AC265" s="87"/>
      <c r="AD265" s="87"/>
      <c r="AE265" s="87"/>
      <c r="AF265" s="86"/>
      <c r="AG265" s="86"/>
      <c r="AH265" s="86"/>
      <c r="AI265" s="86" t="e">
        <f t="shared" ref="AI265" si="2277">+AI264/AI263</f>
        <v>#DIV/0!</v>
      </c>
      <c r="AJ265" s="86" t="e">
        <f t="shared" ref="AJ265" si="2278">+AJ264/AJ263</f>
        <v>#DIV/0!</v>
      </c>
      <c r="AK265" s="86" t="e">
        <f t="shared" ref="AK265" si="2279">+AK264/AK263</f>
        <v>#DIV/0!</v>
      </c>
      <c r="AL265" s="86" t="e">
        <f t="shared" ref="AL265" si="2280">+AL264/AL263</f>
        <v>#DIV/0!</v>
      </c>
      <c r="AM265" s="86" t="e">
        <f t="shared" ref="AM265" si="2281">+AM264/AM263</f>
        <v>#DIV/0!</v>
      </c>
      <c r="AN265" s="86" t="e">
        <f t="shared" ref="AN265" si="2282">+AN264/AN263</f>
        <v>#DIV/0!</v>
      </c>
      <c r="AO265" s="86" t="e">
        <f t="shared" ref="AO265" si="2283">+AO264/AO263</f>
        <v>#DIV/0!</v>
      </c>
      <c r="AP265" s="86" t="e">
        <f t="shared" ref="AP265" si="2284">+AP264/AP263</f>
        <v>#DIV/0!</v>
      </c>
      <c r="AQ265" s="86" t="e">
        <f t="shared" ref="AQ265" si="2285">+AQ264/AQ263</f>
        <v>#DIV/0!</v>
      </c>
      <c r="AR265" s="86" t="e">
        <f t="shared" ref="AR265" si="2286">+AR264/AR263</f>
        <v>#DIV/0!</v>
      </c>
      <c r="AS265" s="86" t="e">
        <f t="shared" ref="AS265" si="2287">+AS264/AS263</f>
        <v>#DIV/0!</v>
      </c>
      <c r="AT265" s="86" t="e">
        <f t="shared" ref="AT265" si="2288">+AT264/AT263</f>
        <v>#DIV/0!</v>
      </c>
      <c r="AU265" s="86" t="e">
        <f t="shared" ref="AU265" si="2289">+AU264/AU263</f>
        <v>#DIV/0!</v>
      </c>
      <c r="AV265" s="86" t="e">
        <f t="shared" ref="AV265" si="2290">+AV264/AV263</f>
        <v>#DIV/0!</v>
      </c>
      <c r="AW265" s="86" t="e">
        <f t="shared" ref="AW265" si="2291">+AW264/AW263</f>
        <v>#DIV/0!</v>
      </c>
      <c r="AX265" s="86" t="e">
        <f t="shared" ref="AX265" si="2292">+AX264/AX263</f>
        <v>#DIV/0!</v>
      </c>
      <c r="AY265" s="86" t="e">
        <f t="shared" ref="AY265" si="2293">+AY264/AY263</f>
        <v>#DIV/0!</v>
      </c>
      <c r="AZ265" s="86" t="e">
        <f t="shared" ref="AZ265" si="2294">+AZ264/AZ263</f>
        <v>#DIV/0!</v>
      </c>
      <c r="BA265" s="86" t="e">
        <f t="shared" ref="BA265" si="2295">+BA264/BA263</f>
        <v>#DIV/0!</v>
      </c>
      <c r="BB265" s="86" t="e">
        <f t="shared" ref="BB265" si="2296">+BB264/BB263</f>
        <v>#DIV/0!</v>
      </c>
      <c r="BC265" s="86" t="e">
        <f t="shared" ref="BC265" si="2297">+BC264/BC263</f>
        <v>#DIV/0!</v>
      </c>
      <c r="BD265" s="86" t="e">
        <f t="shared" ref="BD265" si="2298">+BD264/BD263</f>
        <v>#DIV/0!</v>
      </c>
      <c r="BE265" s="86" t="e">
        <f t="shared" ref="BE265" si="2299">+BE264/BE263</f>
        <v>#DIV/0!</v>
      </c>
      <c r="BF265" s="86" t="e">
        <f t="shared" ref="BF265" si="2300">+BF264/BF263</f>
        <v>#DIV/0!</v>
      </c>
      <c r="BG265" s="86" t="e">
        <f t="shared" ref="BG265" si="2301">+BG264/BG263</f>
        <v>#DIV/0!</v>
      </c>
      <c r="BH265" s="86" t="e">
        <f t="shared" ref="BH265" si="2302">+BH264/BH263</f>
        <v>#DIV/0!</v>
      </c>
      <c r="BI265" s="86" t="e">
        <f t="shared" ref="BI265" si="2303">+BI264/BI263</f>
        <v>#DIV/0!</v>
      </c>
      <c r="BJ265" s="86" t="e">
        <f t="shared" ref="BJ265" si="2304">+BJ264/BJ263</f>
        <v>#DIV/0!</v>
      </c>
      <c r="BK265" s="86" t="e">
        <f t="shared" ref="BK265" si="2305">+BK264/BK263</f>
        <v>#DIV/0!</v>
      </c>
      <c r="BL265" s="86" t="e">
        <f t="shared" ref="BL265" si="2306">+BL264/BL263</f>
        <v>#DIV/0!</v>
      </c>
      <c r="BM265" s="86" t="e">
        <f t="shared" ref="BM265" si="2307">+BM264/BM263</f>
        <v>#DIV/0!</v>
      </c>
      <c r="BN265" s="86" t="e">
        <f t="shared" ref="BN265" si="2308">+BN264/BN263</f>
        <v>#DIV/0!</v>
      </c>
      <c r="BO265" s="86" t="e">
        <f t="shared" ref="BO265" si="2309">+BO264/BO263</f>
        <v>#DIV/0!</v>
      </c>
      <c r="BP265" s="86" t="e">
        <f t="shared" ref="BP265" si="2310">+BP264/BP263</f>
        <v>#DIV/0!</v>
      </c>
      <c r="BQ265" s="86" t="e">
        <f t="shared" ref="BQ265" si="2311">+BQ264/BQ263</f>
        <v>#DIV/0!</v>
      </c>
      <c r="BR265" s="86" t="e">
        <f t="shared" ref="BR265" si="2312">+BR264/BR263</f>
        <v>#DIV/0!</v>
      </c>
      <c r="BS265" s="86" t="e">
        <f t="shared" ref="BS265" si="2313">+BS264/BS263</f>
        <v>#DIV/0!</v>
      </c>
      <c r="BT265" s="86" t="e">
        <f t="shared" ref="BT265" si="2314">+BT264/BT263</f>
        <v>#DIV/0!</v>
      </c>
      <c r="BU265" s="86" t="e">
        <f t="shared" ref="BU265" si="2315">+BU264/BU263</f>
        <v>#DIV/0!</v>
      </c>
      <c r="BV265" s="86" t="e">
        <f t="shared" ref="BV265" si="2316">+BV264/BV263</f>
        <v>#DIV/0!</v>
      </c>
      <c r="BW265" s="86" t="e">
        <f t="shared" ref="BW265" si="2317">+BW264/BW263</f>
        <v>#DIV/0!</v>
      </c>
      <c r="BX265" s="86" t="e">
        <f t="shared" ref="BX265" si="2318">+BX264/BX263</f>
        <v>#DIV/0!</v>
      </c>
      <c r="BY265" s="86" t="e">
        <f t="shared" ref="BY265" si="2319">+BY264/BY263</f>
        <v>#DIV/0!</v>
      </c>
      <c r="BZ265" s="86" t="e">
        <f t="shared" ref="BZ265" si="2320">+BZ264/BZ263</f>
        <v>#DIV/0!</v>
      </c>
      <c r="CA265" s="86" t="e">
        <f t="shared" ref="CA265" si="2321">+CA264/CA263</f>
        <v>#DIV/0!</v>
      </c>
      <c r="CB265" s="86" t="e">
        <f t="shared" ref="CB265:CC265" si="2322">+CB264/CB263</f>
        <v>#DIV/0!</v>
      </c>
      <c r="CC265" s="86" t="e">
        <f t="shared" si="2322"/>
        <v>#DIV/0!</v>
      </c>
      <c r="CD265" s="86" t="e">
        <f t="shared" ref="CD265" si="2323">+CD264/CD263</f>
        <v>#DIV/0!</v>
      </c>
      <c r="CE265" s="86" t="e">
        <f t="shared" ref="CE265:CF265" si="2324">+CE264/CE263</f>
        <v>#DIV/0!</v>
      </c>
      <c r="CF265" s="86" t="e">
        <f t="shared" si="2324"/>
        <v>#DIV/0!</v>
      </c>
      <c r="CG265" s="86" t="e">
        <f t="shared" ref="CG265:CH265" si="2325">+CG264/CG263</f>
        <v>#DIV/0!</v>
      </c>
      <c r="CH265" s="86" t="e">
        <f t="shared" si="2325"/>
        <v>#DIV/0!</v>
      </c>
      <c r="CI265" s="86" t="e">
        <f t="shared" ref="CI265:CJ265" si="2326">+CI264/CI263</f>
        <v>#DIV/0!</v>
      </c>
      <c r="CJ265" s="86" t="e">
        <f t="shared" si="2326"/>
        <v>#DIV/0!</v>
      </c>
      <c r="CK265" s="86" t="e">
        <f t="shared" ref="CK265:DB265" si="2327">+CK264/CK263</f>
        <v>#DIV/0!</v>
      </c>
      <c r="CL265" s="86" t="e">
        <f t="shared" si="2327"/>
        <v>#DIV/0!</v>
      </c>
      <c r="CM265" s="47" t="e">
        <f t="shared" si="2327"/>
        <v>#DIV/0!</v>
      </c>
      <c r="CN265" s="47" t="e">
        <f t="shared" si="2327"/>
        <v>#DIV/0!</v>
      </c>
      <c r="CO265" s="47" t="e">
        <f t="shared" si="2327"/>
        <v>#DIV/0!</v>
      </c>
      <c r="CP265" s="47" t="e">
        <f t="shared" si="2327"/>
        <v>#DIV/0!</v>
      </c>
      <c r="CQ265" s="47" t="e">
        <f t="shared" si="2327"/>
        <v>#DIV/0!</v>
      </c>
      <c r="CR265" s="47" t="e">
        <f t="shared" si="2327"/>
        <v>#DIV/0!</v>
      </c>
      <c r="CS265" s="47" t="e">
        <f t="shared" si="2327"/>
        <v>#DIV/0!</v>
      </c>
      <c r="CT265" s="47" t="e">
        <f t="shared" si="2327"/>
        <v>#DIV/0!</v>
      </c>
      <c r="CU265" s="47" t="e">
        <f t="shared" si="2327"/>
        <v>#DIV/0!</v>
      </c>
      <c r="CV265" s="47" t="e">
        <f t="shared" si="2327"/>
        <v>#DIV/0!</v>
      </c>
      <c r="CW265" s="47" t="e">
        <f t="shared" si="2327"/>
        <v>#DIV/0!</v>
      </c>
      <c r="CX265" s="47" t="e">
        <f t="shared" si="2327"/>
        <v>#DIV/0!</v>
      </c>
      <c r="CY265" s="47" t="e">
        <f t="shared" si="2327"/>
        <v>#DIV/0!</v>
      </c>
      <c r="CZ265" s="47" t="e">
        <f t="shared" si="2327"/>
        <v>#DIV/0!</v>
      </c>
      <c r="DA265" s="47" t="e">
        <f t="shared" si="2327"/>
        <v>#DIV/0!</v>
      </c>
      <c r="DB265" s="47" t="e">
        <f t="shared" si="2327"/>
        <v>#DIV/0!</v>
      </c>
      <c r="DE265" s="130"/>
    </row>
    <row r="266" spans="1:110" s="64" customFormat="1" hidden="1" outlineLevel="1" x14ac:dyDescent="0.2">
      <c r="A266" s="64" t="s">
        <v>481</v>
      </c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62" customFormat="1" hidden="1" outlineLevel="1" x14ac:dyDescent="0.2"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11" customFormat="1" collapsed="1" x14ac:dyDescent="0.2"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2" customFormat="1" x14ac:dyDescent="0.2">
      <c r="A269" s="154" t="s">
        <v>497</v>
      </c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63"/>
      <c r="AC269" s="63"/>
      <c r="AD269" s="63"/>
      <c r="AE269" s="63"/>
      <c r="AL269" s="180"/>
      <c r="CF269" s="180"/>
      <c r="CG269" s="180"/>
      <c r="CH269" s="180"/>
      <c r="CI269" s="180"/>
      <c r="CJ269" s="180"/>
      <c r="CK269" s="180"/>
      <c r="CL269" s="18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84" customFormat="1" x14ac:dyDescent="0.2">
      <c r="A270" s="84" t="s">
        <v>512</v>
      </c>
      <c r="B270" s="84">
        <f>B34/B191</f>
        <v>1.2918997674589694</v>
      </c>
      <c r="C270" s="84">
        <f>C34/C191</f>
        <v>1.8543238965502118</v>
      </c>
      <c r="D270" s="84">
        <f>D34/D191</f>
        <v>2.8205263664618507</v>
      </c>
      <c r="E270" s="84">
        <f t="shared" ref="E270:Y270" si="2328">E36/(E187+E174+E164)</f>
        <v>1.5949035364618889</v>
      </c>
      <c r="F270" s="84">
        <f t="shared" si="2328"/>
        <v>1.4091829586519404</v>
      </c>
      <c r="G270" s="84">
        <f t="shared" si="2328"/>
        <v>1.3835366389584296</v>
      </c>
      <c r="H270" s="84">
        <f t="shared" si="2328"/>
        <v>1.3277691638277558</v>
      </c>
      <c r="I270" s="84">
        <f t="shared" si="2328"/>
        <v>1.0529855003649713</v>
      </c>
      <c r="J270" s="84">
        <f t="shared" si="2328"/>
        <v>0.97290506684858069</v>
      </c>
      <c r="K270" s="84">
        <f t="shared" si="2328"/>
        <v>1.0827429710956074</v>
      </c>
      <c r="L270" s="84">
        <f t="shared" si="2328"/>
        <v>1.2330520106823923</v>
      </c>
      <c r="M270" s="84">
        <f t="shared" si="2328"/>
        <v>1.1917560057766765</v>
      </c>
      <c r="N270" s="84">
        <f t="shared" si="2328"/>
        <v>1.1460950822239719</v>
      </c>
      <c r="O270" s="84">
        <f t="shared" si="2328"/>
        <v>1.0752611391548368</v>
      </c>
      <c r="P270" s="84">
        <f t="shared" si="2328"/>
        <v>1.1213318965662338</v>
      </c>
      <c r="Q270" s="84">
        <f t="shared" si="2328"/>
        <v>1.0556561075126425</v>
      </c>
      <c r="R270" s="84">
        <f t="shared" si="2328"/>
        <v>1.0215615704909371</v>
      </c>
      <c r="S270" s="84">
        <f t="shared" si="2328"/>
        <v>0.90673115296079976</v>
      </c>
      <c r="T270" s="84">
        <f t="shared" si="2328"/>
        <v>1.0207431288704665</v>
      </c>
      <c r="U270" s="84">
        <f t="shared" si="2328"/>
        <v>0.83886309726202757</v>
      </c>
      <c r="V270" s="84">
        <f t="shared" si="2328"/>
        <v>0.7500524867615056</v>
      </c>
      <c r="W270" s="84">
        <f t="shared" si="2328"/>
        <v>0.86995341802894322</v>
      </c>
      <c r="X270" s="84">
        <f t="shared" si="2328"/>
        <v>1.0699263962620007</v>
      </c>
      <c r="Y270" s="84">
        <f t="shared" si="2328"/>
        <v>1.2441442810171794</v>
      </c>
      <c r="Z270" s="84">
        <f>Z36/(Z187+Z174+Z164)</f>
        <v>1.2112509607199822</v>
      </c>
      <c r="AA270" s="84">
        <f>AA36/(AA187+AA174+AA164)</f>
        <v>0.93420151551425601</v>
      </c>
      <c r="AB270" s="50">
        <f t="shared" ref="AA270:AE270" si="2329">AB36/(AB187+AB174+AB164)</f>
        <v>1.0011064452760714</v>
      </c>
      <c r="AC270" s="50">
        <f t="shared" si="2329"/>
        <v>1.0211004872485205</v>
      </c>
      <c r="AD270" s="50">
        <f t="shared" si="2329"/>
        <v>1.0181173636537297</v>
      </c>
      <c r="AE270" s="50">
        <f t="shared" si="2329"/>
        <v>0.98740016800353703</v>
      </c>
      <c r="AL270" s="84">
        <f>SUM(AI36:AL36)/(AL187+AL174+AL164)</f>
        <v>1.1462476984633354</v>
      </c>
      <c r="AM270" s="84">
        <f t="shared" ref="AM270:CL270" si="2330">SUM(AJ36:AM36)/(AM187+AM174+AM164)</f>
        <v>1.2152070505611055</v>
      </c>
      <c r="AN270" s="84">
        <f t="shared" si="2330"/>
        <v>1.0393716323782694</v>
      </c>
      <c r="AO270" s="84">
        <f t="shared" si="2330"/>
        <v>1.0758102946597075</v>
      </c>
      <c r="AP270" s="84">
        <f t="shared" si="2330"/>
        <v>1.0752611391548368</v>
      </c>
      <c r="AQ270" s="84">
        <f t="shared" si="2330"/>
        <v>1.1365024259837848</v>
      </c>
      <c r="AR270" s="84">
        <f t="shared" si="2330"/>
        <v>1.1214338293633304</v>
      </c>
      <c r="AS270" s="84">
        <f t="shared" si="2330"/>
        <v>1.0948060901300263</v>
      </c>
      <c r="AT270" s="84">
        <f t="shared" si="2330"/>
        <v>1.1216630648774997</v>
      </c>
      <c r="AU270" s="84">
        <f t="shared" si="2330"/>
        <v>1.1125645657068945</v>
      </c>
      <c r="AV270" s="84">
        <f t="shared" si="2330"/>
        <v>1.0356448562210241</v>
      </c>
      <c r="AW270" s="84">
        <f t="shared" si="2330"/>
        <v>0.99831436984720545</v>
      </c>
      <c r="AX270" s="84">
        <f t="shared" si="2330"/>
        <v>1.04675427587242</v>
      </c>
      <c r="AY270" s="84">
        <f t="shared" si="2330"/>
        <v>1.1019733880354032</v>
      </c>
      <c r="AZ270" s="84">
        <f t="shared" si="2330"/>
        <v>1.0854866852372396</v>
      </c>
      <c r="BA270" s="84">
        <f t="shared" si="2330"/>
        <v>1.0607862347810613</v>
      </c>
      <c r="BB270" s="84">
        <f t="shared" si="2330"/>
        <v>1.006579425587665</v>
      </c>
      <c r="BC270" s="84">
        <f t="shared" si="2330"/>
        <v>1.0328678553433959</v>
      </c>
      <c r="BD270" s="84">
        <f t="shared" si="2330"/>
        <v>0.95574991330939618</v>
      </c>
      <c r="BE270" s="84">
        <f t="shared" si="2330"/>
        <v>0.97909575298572871</v>
      </c>
      <c r="BF270" s="84">
        <f t="shared" si="2330"/>
        <v>0.9086318797627021</v>
      </c>
      <c r="BG270" s="84">
        <f t="shared" si="2330"/>
        <v>0.99712907293060826</v>
      </c>
      <c r="BH270" s="84">
        <f t="shared" si="2330"/>
        <v>0.92277880247367594</v>
      </c>
      <c r="BI270" s="84">
        <f t="shared" si="2330"/>
        <v>1.0026792630852874</v>
      </c>
      <c r="BJ270" s="84">
        <f t="shared" si="2330"/>
        <v>1.0173800406642906</v>
      </c>
      <c r="BK270" s="84">
        <f t="shared" si="2330"/>
        <v>1.0895190653855629</v>
      </c>
      <c r="BL270" s="84">
        <f t="shared" si="2330"/>
        <v>1.005287891344979</v>
      </c>
      <c r="BM270" s="84">
        <f t="shared" si="2330"/>
        <v>0.9623367107643549</v>
      </c>
      <c r="BN270" s="84">
        <f t="shared" si="2330"/>
        <v>0.83327618125033387</v>
      </c>
      <c r="BO270" s="84">
        <f t="shared" si="2330"/>
        <v>0.84643615539954808</v>
      </c>
      <c r="BP270" s="84">
        <f t="shared" si="2330"/>
        <v>0.73414310642958802</v>
      </c>
      <c r="BQ270" s="84">
        <f t="shared" si="2330"/>
        <v>0.68988989128907519</v>
      </c>
      <c r="BR270" s="84">
        <f t="shared" si="2330"/>
        <v>0.7552535705110397</v>
      </c>
      <c r="BS270" s="84">
        <f t="shared" si="2330"/>
        <v>0.91783994764970456</v>
      </c>
      <c r="BT270" s="84">
        <f t="shared" si="2330"/>
        <v>0.96661002507142635</v>
      </c>
      <c r="BU270" s="84">
        <f t="shared" si="2330"/>
        <v>0.93167899111489794</v>
      </c>
      <c r="BV270" s="84">
        <f t="shared" si="2330"/>
        <v>0.86970760353771659</v>
      </c>
      <c r="BW270" s="84">
        <f t="shared" si="2330"/>
        <v>0.91482733179782616</v>
      </c>
      <c r="BX270" s="84">
        <f t="shared" si="2330"/>
        <v>0.98430691487345379</v>
      </c>
      <c r="BY270" s="84">
        <f t="shared" si="2330"/>
        <v>1.0056061577056297</v>
      </c>
      <c r="BZ270" s="84">
        <f t="shared" si="2330"/>
        <v>1.0666068646475126</v>
      </c>
      <c r="CA270" s="84">
        <f t="shared" si="2330"/>
        <v>1.1599964043026032</v>
      </c>
      <c r="CB270" s="84">
        <f t="shared" si="2330"/>
        <v>1.202737121630598</v>
      </c>
      <c r="CC270" s="84">
        <f t="shared" si="2330"/>
        <v>1.2289721054043519</v>
      </c>
      <c r="CD270" s="84">
        <f t="shared" si="2330"/>
        <v>1.2522911190292592</v>
      </c>
      <c r="CE270" s="84">
        <f t="shared" si="2330"/>
        <v>1.2632595536264908</v>
      </c>
      <c r="CF270" s="84">
        <f t="shared" si="2330"/>
        <v>1.1307378292131092</v>
      </c>
      <c r="CG270" s="84">
        <f t="shared" si="2330"/>
        <v>1.0403558021999129</v>
      </c>
      <c r="CH270" s="84">
        <f t="shared" si="2330"/>
        <v>1.0595357139905621</v>
      </c>
      <c r="CI270" s="84">
        <f t="shared" si="2330"/>
        <v>1.0065615309714415</v>
      </c>
      <c r="CJ270" s="84">
        <f t="shared" si="2330"/>
        <v>1.1365886920411823</v>
      </c>
      <c r="CK270" s="84">
        <f t="shared" ref="CK270" si="2331">SUM(CH36:CK36)/(CK187+CK174+CK164)</f>
        <v>1.0906976372512116</v>
      </c>
      <c r="CL270" s="84">
        <f t="shared" si="2330"/>
        <v>0.97744266712692573</v>
      </c>
      <c r="CM270" s="50">
        <f t="shared" ref="CM270:DB270" si="2332">SUM(CJ36:CM36)/(CM187+CM174+CM164)</f>
        <v>1.0054323026490091</v>
      </c>
      <c r="CN270" s="50">
        <f t="shared" si="2332"/>
        <v>1.0478798247456185</v>
      </c>
      <c r="CO270" s="50">
        <f t="shared" si="2332"/>
        <v>1.0591484542731244</v>
      </c>
      <c r="CP270" s="50">
        <f t="shared" si="2332"/>
        <v>1.0011064452760714</v>
      </c>
      <c r="CQ270" s="50">
        <f t="shared" si="2332"/>
        <v>1.1563846377299229</v>
      </c>
      <c r="CR270" s="50">
        <f t="shared" si="2332"/>
        <v>1.1253915671005572</v>
      </c>
      <c r="CS270" s="50">
        <f t="shared" si="2332"/>
        <v>1.074885616239784</v>
      </c>
      <c r="CT270" s="50">
        <f t="shared" si="2332"/>
        <v>1.0211004872485205</v>
      </c>
      <c r="CU270" s="50">
        <f t="shared" si="2332"/>
        <v>1.1661203087015548</v>
      </c>
      <c r="CV270" s="50">
        <f t="shared" si="2332"/>
        <v>1.116244990934377</v>
      </c>
      <c r="CW270" s="50">
        <f t="shared" si="2332"/>
        <v>1.0618160922384132</v>
      </c>
      <c r="CX270" s="50">
        <f t="shared" si="2332"/>
        <v>1.0181173636537297</v>
      </c>
      <c r="CY270" s="50">
        <f t="shared" si="2332"/>
        <v>1.124233135853471</v>
      </c>
      <c r="CZ270" s="50">
        <f t="shared" si="2332"/>
        <v>1.0736134866950007</v>
      </c>
      <c r="DA270" s="50">
        <f t="shared" si="2332"/>
        <v>1.0237586428588383</v>
      </c>
      <c r="DB270" s="50">
        <f t="shared" si="2332"/>
        <v>0.98740016800353703</v>
      </c>
      <c r="DE270" s="138"/>
      <c r="DF270" s="84">
        <v>0.88007285286334924</v>
      </c>
    </row>
    <row r="271" spans="1:110" s="84" customFormat="1" x14ac:dyDescent="0.2">
      <c r="A271" s="84" t="s">
        <v>513</v>
      </c>
      <c r="E271" s="181">
        <f>+E68</f>
        <v>6.5374384547768311E-2</v>
      </c>
      <c r="F271" s="181">
        <f t="shared" ref="F271:AE271" si="2333">+F68</f>
        <v>7.0096309599628079E-2</v>
      </c>
      <c r="G271" s="181">
        <f t="shared" si="2333"/>
        <v>7.1969692188923129E-2</v>
      </c>
      <c r="H271" s="181">
        <f t="shared" si="2333"/>
        <v>6.8130662645390125E-2</v>
      </c>
      <c r="I271" s="181">
        <f t="shared" si="2333"/>
        <v>5.8160850497489119E-2</v>
      </c>
      <c r="J271" s="181">
        <f t="shared" si="2333"/>
        <v>-2.998986328484593E-2</v>
      </c>
      <c r="K271" s="181">
        <f t="shared" si="2333"/>
        <v>3.0009862812333681E-2</v>
      </c>
      <c r="L271" s="181">
        <f t="shared" si="2333"/>
        <v>7.360953989882088E-2</v>
      </c>
      <c r="M271" s="181">
        <f t="shared" si="2333"/>
        <v>8.6960818266984485E-2</v>
      </c>
      <c r="N271" s="181">
        <f t="shared" si="2333"/>
        <v>5.5475558931863289E-2</v>
      </c>
      <c r="O271" s="181">
        <f t="shared" si="2333"/>
        <v>6.4808327112153855E-2</v>
      </c>
      <c r="P271" s="181">
        <f t="shared" si="2333"/>
        <v>5.4128344774706377E-2</v>
      </c>
      <c r="Q271" s="181">
        <f t="shared" si="2333"/>
        <v>4.7431894159803416E-2</v>
      </c>
      <c r="R271" s="181">
        <f t="shared" si="2333"/>
        <v>1.8350528162610076E-2</v>
      </c>
      <c r="S271" s="181">
        <f t="shared" si="2333"/>
        <v>1.6593901680422754E-2</v>
      </c>
      <c r="T271" s="181">
        <f t="shared" si="2333"/>
        <v>2.3775048155517502E-3</v>
      </c>
      <c r="U271" s="181">
        <f t="shared" si="2333"/>
        <v>-3.1040920109808953E-2</v>
      </c>
      <c r="V271" s="181">
        <f t="shared" si="2333"/>
        <v>2.9819681958888379E-3</v>
      </c>
      <c r="W271" s="181">
        <f t="shared" si="2333"/>
        <v>-3.8085768107449978E-2</v>
      </c>
      <c r="X271" s="181">
        <f t="shared" si="2333"/>
        <v>2.2052972282295058E-3</v>
      </c>
      <c r="Y271" s="181">
        <f t="shared" si="2333"/>
        <v>7.5324412003244121E-2</v>
      </c>
      <c r="Z271" s="181">
        <f t="shared" si="2333"/>
        <v>5.3539385255688604E-2</v>
      </c>
      <c r="AA271" s="181">
        <f t="shared" ref="AA271" si="2334">+AA68</f>
        <v>6.9103825592552641E-3</v>
      </c>
      <c r="AB271" s="182">
        <f t="shared" si="2333"/>
        <v>3.6418347876626581E-2</v>
      </c>
      <c r="AC271" s="182">
        <f t="shared" si="2333"/>
        <v>4.2201216330040717E-2</v>
      </c>
      <c r="AD271" s="182">
        <f t="shared" si="2333"/>
        <v>4.4524501245132297E-2</v>
      </c>
      <c r="AE271" s="182">
        <f t="shared" si="2333"/>
        <v>8.7242560442084491E-2</v>
      </c>
      <c r="AL271" s="181">
        <f t="shared" ref="AL271:CW271" si="2335">+AL68</f>
        <v>6.7708132447076796E-2</v>
      </c>
      <c r="AM271" s="181">
        <f t="shared" si="2335"/>
        <v>4.1598864187833061E-2</v>
      </c>
      <c r="AN271" s="181">
        <f t="shared" si="2335"/>
        <v>6.744835340568836E-2</v>
      </c>
      <c r="AO271" s="181">
        <f t="shared" si="2335"/>
        <v>7.7406360331058854E-2</v>
      </c>
      <c r="AP271" s="181">
        <f t="shared" si="2335"/>
        <v>6.6822582862629834E-2</v>
      </c>
      <c r="AQ271" s="181">
        <f t="shared" si="2335"/>
        <v>8.2237898372721205E-2</v>
      </c>
      <c r="AR271" s="181">
        <f t="shared" si="2335"/>
        <v>5.4164341310543186E-2</v>
      </c>
      <c r="AS271" s="181">
        <f t="shared" si="2335"/>
        <v>5.321003048626323E-2</v>
      </c>
      <c r="AT271" s="181">
        <f t="shared" si="2335"/>
        <v>2.8159401053915584E-2</v>
      </c>
      <c r="AU271" s="181">
        <f t="shared" si="2335"/>
        <v>7.7667830997332349E-2</v>
      </c>
      <c r="AV271" s="181">
        <f t="shared" si="2335"/>
        <v>2.6334588290136334E-2</v>
      </c>
      <c r="AW271" s="181">
        <f t="shared" si="2335"/>
        <v>4.2187021237081977E-2</v>
      </c>
      <c r="AX271" s="181">
        <f t="shared" si="2335"/>
        <v>5.3589161057284181E-2</v>
      </c>
      <c r="AY271" s="181">
        <f t="shared" si="2335"/>
        <v>2.1084432077069021E-2</v>
      </c>
      <c r="AZ271" s="181">
        <f t="shared" si="2335"/>
        <v>9.3827867797952758E-3</v>
      </c>
      <c r="BA271" s="181">
        <f t="shared" si="2335"/>
        <v>-1.5744688339383268E-2</v>
      </c>
      <c r="BB271" s="181">
        <f t="shared" si="2335"/>
        <v>5.1888575587896925E-2</v>
      </c>
      <c r="BC271" s="181">
        <f t="shared" si="2335"/>
        <v>-1.8645702923254355E-2</v>
      </c>
      <c r="BD271" s="181">
        <f t="shared" si="2335"/>
        <v>2.8300335766213904E-2</v>
      </c>
      <c r="BE271" s="181">
        <f t="shared" si="2335"/>
        <v>1.3168919142713908E-2</v>
      </c>
      <c r="BF271" s="181">
        <f t="shared" si="2335"/>
        <v>3.3035739206175654E-2</v>
      </c>
      <c r="BG271" s="181">
        <f t="shared" si="2335"/>
        <v>-3.3010730542414879E-2</v>
      </c>
      <c r="BH271" s="181">
        <f t="shared" si="2335"/>
        <v>-7.9048745817259097E-3</v>
      </c>
      <c r="BI271" s="181">
        <f t="shared" si="2335"/>
        <v>1.5481966416844184E-2</v>
      </c>
      <c r="BJ271" s="181">
        <f t="shared" si="2335"/>
        <v>2.6029142461398772E-2</v>
      </c>
      <c r="BK271" s="181">
        <f t="shared" si="2335"/>
        <v>-5.4222391653211917E-2</v>
      </c>
      <c r="BL271" s="181">
        <f t="shared" si="2335"/>
        <v>2.0924438540833902E-3</v>
      </c>
      <c r="BM271" s="181">
        <f t="shared" si="2335"/>
        <v>2.7208589119235693E-2</v>
      </c>
      <c r="BN271" s="181">
        <f t="shared" si="2335"/>
        <v>-0.11298370315409134</v>
      </c>
      <c r="BO271" s="181">
        <f t="shared" si="2335"/>
        <v>-0.26186036927649531</v>
      </c>
      <c r="BP271" s="181">
        <f t="shared" si="2335"/>
        <v>-6.4518293000442942E-3</v>
      </c>
      <c r="BQ271" s="181">
        <f t="shared" si="2335"/>
        <v>4.7784335174695006E-2</v>
      </c>
      <c r="BR271" s="181">
        <f t="shared" si="2335"/>
        <v>6.5380318794651143E-2</v>
      </c>
      <c r="BS271" s="181">
        <f t="shared" si="2335"/>
        <v>-6.5115505645597163E-2</v>
      </c>
      <c r="BT271" s="181">
        <f t="shared" si="2335"/>
        <v>-7.2782452374930764E-2</v>
      </c>
      <c r="BU271" s="181">
        <f t="shared" si="2335"/>
        <v>-1.9634266925841321E-2</v>
      </c>
      <c r="BV271" s="181">
        <f t="shared" si="2335"/>
        <v>-4.942769851245107E-3</v>
      </c>
      <c r="BW271" s="181">
        <f t="shared" si="2335"/>
        <v>-9.1062443653564751E-2</v>
      </c>
      <c r="BX271" s="181">
        <f t="shared" si="2335"/>
        <v>-1.6669738885068251E-2</v>
      </c>
      <c r="BY271" s="181">
        <f t="shared" si="2335"/>
        <v>3.3226656679691879E-2</v>
      </c>
      <c r="BZ271" s="181">
        <f t="shared" si="2335"/>
        <v>5.2894819392668248E-2</v>
      </c>
      <c r="CA271" s="181">
        <f t="shared" si="2335"/>
        <v>3.696979213692661E-2</v>
      </c>
      <c r="CB271" s="181">
        <f t="shared" si="2335"/>
        <v>3.7163865346383967E-2</v>
      </c>
      <c r="CC271" s="181">
        <f t="shared" si="2335"/>
        <v>6.3617140481827553E-2</v>
      </c>
      <c r="CD271" s="181">
        <f t="shared" si="2335"/>
        <v>0.14696281875928272</v>
      </c>
      <c r="CE271" s="181">
        <f t="shared" si="2335"/>
        <v>5.1630687850397664E-2</v>
      </c>
      <c r="CF271" s="181">
        <f t="shared" si="2335"/>
        <v>3.5247110307758171E-2</v>
      </c>
      <c r="CG271" s="181">
        <f t="shared" si="2335"/>
        <v>4.4861691437033904E-2</v>
      </c>
      <c r="CH271" s="181">
        <f t="shared" si="2335"/>
        <v>7.6062707877017924E-2</v>
      </c>
      <c r="CI271" s="181">
        <f t="shared" si="2335"/>
        <v>3.7433155080213901E-2</v>
      </c>
      <c r="CJ271" s="181">
        <f t="shared" si="2335"/>
        <v>-5.2758793132188696E-2</v>
      </c>
      <c r="CK271" s="181">
        <f t="shared" si="2335"/>
        <v>-2.9337863689575423E-2</v>
      </c>
      <c r="CL271" s="181">
        <f t="shared" ref="CL271" si="2336">+CL68</f>
        <v>5.4082592585481981E-2</v>
      </c>
      <c r="CM271" s="182">
        <f t="shared" si="2335"/>
        <v>4.512147977803823E-2</v>
      </c>
      <c r="CN271" s="182">
        <f t="shared" si="2335"/>
        <v>1.1323313922383425E-2</v>
      </c>
      <c r="CO271" s="182">
        <f t="shared" si="2335"/>
        <v>3.3065327137972687E-2</v>
      </c>
      <c r="CP271" s="182">
        <f t="shared" si="2335"/>
        <v>5.1358250595048047E-2</v>
      </c>
      <c r="CQ271" s="182">
        <f t="shared" si="2335"/>
        <v>3.2024259042740116E-2</v>
      </c>
      <c r="CR271" s="182">
        <f t="shared" si="2335"/>
        <v>4.0571210035231953E-2</v>
      </c>
      <c r="CS271" s="182">
        <f t="shared" si="2335"/>
        <v>4.6126136695939714E-2</v>
      </c>
      <c r="CT271" s="182">
        <f t="shared" si="2335"/>
        <v>4.7284161032961548E-2</v>
      </c>
      <c r="CU271" s="182">
        <f t="shared" si="2335"/>
        <v>3.3801599367048123E-2</v>
      </c>
      <c r="CV271" s="182">
        <f t="shared" si="2335"/>
        <v>4.6594371612848413E-2</v>
      </c>
      <c r="CW271" s="182">
        <f t="shared" si="2335"/>
        <v>4.7418356629386905E-2</v>
      </c>
      <c r="CX271" s="182">
        <f t="shared" ref="CX271:DB271" si="2337">+CX68</f>
        <v>4.8055626400247083E-2</v>
      </c>
      <c r="CY271" s="182">
        <f t="shared" si="2337"/>
        <v>6.7509764228819352E-2</v>
      </c>
      <c r="CZ271" s="182">
        <f t="shared" si="2337"/>
        <v>8.3358157350383585E-2</v>
      </c>
      <c r="DA271" s="182">
        <f t="shared" si="2337"/>
        <v>9.1557913795351345E-2</v>
      </c>
      <c r="DB271" s="182">
        <f t="shared" si="2337"/>
        <v>0.10027384532952191</v>
      </c>
      <c r="DE271" s="138"/>
      <c r="DF271" s="84">
        <v>4.6248442432927202E-2</v>
      </c>
    </row>
    <row r="272" spans="1:110" s="84" customFormat="1" x14ac:dyDescent="0.2">
      <c r="A272" s="84" t="s">
        <v>514</v>
      </c>
      <c r="E272" s="84">
        <f>(E187+E174+E164+E166)/E146</f>
        <v>3.0321445863548955</v>
      </c>
      <c r="F272" s="84">
        <f t="shared" ref="F272:AE272" si="2338">(F187+F174+F164+F166)/F146</f>
        <v>3.3976703144757074</v>
      </c>
      <c r="G272" s="84">
        <f t="shared" si="2338"/>
        <v>2.9628278373701571</v>
      </c>
      <c r="H272" s="84">
        <f t="shared" si="2338"/>
        <v>3.2907000687675074</v>
      </c>
      <c r="I272" s="84">
        <f t="shared" si="2338"/>
        <v>4.0631409873159248</v>
      </c>
      <c r="J272" s="84">
        <f t="shared" si="2338"/>
        <v>12.461928344420803</v>
      </c>
      <c r="K272" s="84">
        <f t="shared" si="2338"/>
        <v>10.551900449400961</v>
      </c>
      <c r="L272" s="84">
        <f t="shared" si="2338"/>
        <v>5.2360012038722132</v>
      </c>
      <c r="M272" s="84">
        <f t="shared" si="2338"/>
        <v>4.2935266143706903</v>
      </c>
      <c r="N272" s="84">
        <f t="shared" si="2338"/>
        <v>4.4091714867963425</v>
      </c>
      <c r="O272" s="84">
        <f t="shared" si="2338"/>
        <v>3.3176797866575614</v>
      </c>
      <c r="P272" s="84">
        <f t="shared" si="2338"/>
        <v>4.1933298756956754</v>
      </c>
      <c r="Q272" s="84">
        <f t="shared" si="2338"/>
        <v>3.3334526457140452</v>
      </c>
      <c r="R272" s="84">
        <f t="shared" si="2338"/>
        <v>4.6381028933091919</v>
      </c>
      <c r="S272" s="84">
        <f t="shared" si="2338"/>
        <v>3.4286804562732227</v>
      </c>
      <c r="T272" s="84">
        <f t="shared" si="2338"/>
        <v>5.0190366961805637</v>
      </c>
      <c r="U272" s="84">
        <f t="shared" si="2338"/>
        <v>5.0201448892356879</v>
      </c>
      <c r="V272" s="84">
        <f t="shared" si="2338"/>
        <v>6.1289692854164013</v>
      </c>
      <c r="W272" s="84">
        <f t="shared" si="2338"/>
        <v>7.3325849998788177</v>
      </c>
      <c r="X272" s="84">
        <f t="shared" si="2338"/>
        <v>7.3010512162030672</v>
      </c>
      <c r="Y272" s="84">
        <f t="shared" si="2338"/>
        <v>4.2107091547139595</v>
      </c>
      <c r="Z272" s="84">
        <f t="shared" si="2338"/>
        <v>3.1983227717316436</v>
      </c>
      <c r="AA272" s="84">
        <f t="shared" ref="AA272" si="2339">(AA187+AA174+AA164+AA166)/AA146</f>
        <v>3.2743155941035798</v>
      </c>
      <c r="AB272" s="50">
        <f t="shared" si="2338"/>
        <v>3.2669235187850534</v>
      </c>
      <c r="AC272" s="50">
        <f t="shared" si="2338"/>
        <v>3.0632560672482727</v>
      </c>
      <c r="AD272" s="50">
        <f t="shared" si="2338"/>
        <v>2.8924791737411772</v>
      </c>
      <c r="AE272" s="50">
        <f t="shared" si="2338"/>
        <v>2.6956366947805743</v>
      </c>
      <c r="AL272" s="84">
        <f t="shared" ref="AL272:CW272" si="2340">(AL187+AL174+AL164+AL166)/AL146</f>
        <v>4.4091714867963425</v>
      </c>
      <c r="AM272" s="84">
        <f t="shared" si="2340"/>
        <v>4.0509587189710352</v>
      </c>
      <c r="AN272" s="84">
        <f t="shared" si="2340"/>
        <v>3.6093644327679497</v>
      </c>
      <c r="AO272" s="84">
        <f t="shared" si="2340"/>
        <v>3.4839026203131951</v>
      </c>
      <c r="AP272" s="84">
        <f t="shared" si="2340"/>
        <v>3.3176797866575614</v>
      </c>
      <c r="AQ272" s="84">
        <f t="shared" si="2340"/>
        <v>3.1227588739969185</v>
      </c>
      <c r="AR272" s="84">
        <f t="shared" si="2340"/>
        <v>3.3606786973294858</v>
      </c>
      <c r="AS272" s="84">
        <f t="shared" si="2340"/>
        <v>3.3507677258812962</v>
      </c>
      <c r="AT272" s="84">
        <f t="shared" si="2340"/>
        <v>4.1933298756956754</v>
      </c>
      <c r="AU272" s="84">
        <f t="shared" si="2340"/>
        <v>3.8052388158451138</v>
      </c>
      <c r="AV272" s="84">
        <f t="shared" si="2340"/>
        <v>3.1158535884802165</v>
      </c>
      <c r="AW272" s="84">
        <f t="shared" si="2340"/>
        <v>3.1232847568015139</v>
      </c>
      <c r="AX272" s="84">
        <f t="shared" si="2340"/>
        <v>3.3334526457140452</v>
      </c>
      <c r="AY272" s="84">
        <f t="shared" si="2340"/>
        <v>3.1176814141227647</v>
      </c>
      <c r="AZ272" s="84">
        <f t="shared" si="2340"/>
        <v>4.7112116538031703</v>
      </c>
      <c r="BA272" s="84">
        <f t="shared" si="2340"/>
        <v>4.6716711374373139</v>
      </c>
      <c r="BB272" s="84">
        <f t="shared" si="2340"/>
        <v>4.6381028933091919</v>
      </c>
      <c r="BC272" s="84">
        <f t="shared" si="2340"/>
        <v>4.2067618520691905</v>
      </c>
      <c r="BD272" s="84">
        <f t="shared" si="2340"/>
        <v>3.6347332552214904</v>
      </c>
      <c r="BE272" s="84">
        <f t="shared" si="2340"/>
        <v>3.6351246922656713</v>
      </c>
      <c r="BF272" s="84">
        <f t="shared" si="2340"/>
        <v>3.4286804562732227</v>
      </c>
      <c r="BG272" s="84">
        <f t="shared" si="2340"/>
        <v>3.2705037699261252</v>
      </c>
      <c r="BH272" s="84">
        <f t="shared" si="2340"/>
        <v>3.4872293135133567</v>
      </c>
      <c r="BI272" s="84">
        <f t="shared" si="2340"/>
        <v>4.5404739412270647</v>
      </c>
      <c r="BJ272" s="84">
        <f t="shared" si="2340"/>
        <v>5.0190366961805646</v>
      </c>
      <c r="BK272" s="84">
        <f t="shared" si="2340"/>
        <v>4.9299937295110912</v>
      </c>
      <c r="BL272" s="84">
        <f t="shared" si="2340"/>
        <v>5.6407801493088581</v>
      </c>
      <c r="BM272" s="84">
        <f t="shared" si="2340"/>
        <v>5.6009268388025895</v>
      </c>
      <c r="BN272" s="84">
        <f t="shared" si="2340"/>
        <v>5.0201448892356879</v>
      </c>
      <c r="BO272" s="84">
        <f t="shared" si="2340"/>
        <v>5.0733369475174639</v>
      </c>
      <c r="BP272" s="84">
        <f t="shared" si="2340"/>
        <v>5.9962673405147191</v>
      </c>
      <c r="BQ272" s="84">
        <f t="shared" si="2340"/>
        <v>6.147010656356966</v>
      </c>
      <c r="BR272" s="84">
        <f t="shared" si="2340"/>
        <v>6.1289692854164013</v>
      </c>
      <c r="BS272" s="84">
        <f t="shared" si="2340"/>
        <v>6.2416285586876112</v>
      </c>
      <c r="BT272" s="84">
        <f t="shared" si="2340"/>
        <v>6.9273152512872578</v>
      </c>
      <c r="BU272" s="84">
        <f t="shared" si="2340"/>
        <v>7.3414545021824171</v>
      </c>
      <c r="BV272" s="84">
        <f t="shared" si="2340"/>
        <v>7.3325849998788195</v>
      </c>
      <c r="BW272" s="84">
        <f t="shared" si="2340"/>
        <v>7.9935641844122696</v>
      </c>
      <c r="BX272" s="84">
        <f t="shared" si="2340"/>
        <v>11.922934330128184</v>
      </c>
      <c r="BY272" s="84">
        <f t="shared" si="2340"/>
        <v>11.034630517330081</v>
      </c>
      <c r="BZ272" s="84">
        <f t="shared" si="2340"/>
        <v>7.3010512162030672</v>
      </c>
      <c r="CA272" s="84">
        <f t="shared" si="2340"/>
        <v>6.8285262441824512</v>
      </c>
      <c r="CB272" s="84">
        <f t="shared" si="2340"/>
        <v>6.3741713021054602</v>
      </c>
      <c r="CC272" s="84">
        <f t="shared" si="2340"/>
        <v>5.8159337277200995</v>
      </c>
      <c r="CD272" s="84">
        <f t="shared" si="2340"/>
        <v>4.2107091547139595</v>
      </c>
      <c r="CE272" s="84">
        <f t="shared" si="2340"/>
        <v>3.7605544876704302</v>
      </c>
      <c r="CF272" s="84">
        <f t="shared" si="2340"/>
        <v>3.7781164037917319</v>
      </c>
      <c r="CG272" s="84">
        <f t="shared" si="2340"/>
        <v>3.7447119261115054</v>
      </c>
      <c r="CH272" s="84">
        <f t="shared" si="2340"/>
        <v>3.1983227717316436</v>
      </c>
      <c r="CI272" s="84">
        <f t="shared" si="2340"/>
        <v>3.2324670741037251</v>
      </c>
      <c r="CJ272" s="84">
        <f t="shared" si="2340"/>
        <v>3.0022845068896395</v>
      </c>
      <c r="CK272" s="84">
        <f t="shared" si="2340"/>
        <v>3.0182453266705509</v>
      </c>
      <c r="CL272" s="84">
        <f t="shared" ref="CL272" si="2341">(CL187+CL174+CL164+CL166)/CL146</f>
        <v>3.2743155941035798</v>
      </c>
      <c r="CM272" s="50">
        <f t="shared" si="2340"/>
        <v>2.9360659707352608</v>
      </c>
      <c r="CN272" s="50">
        <f t="shared" si="2340"/>
        <v>2.9451650700721563</v>
      </c>
      <c r="CO272" s="50">
        <f t="shared" si="2340"/>
        <v>3.1013251606821743</v>
      </c>
      <c r="CP272" s="50">
        <f t="shared" si="2340"/>
        <v>3.2669235187850534</v>
      </c>
      <c r="CQ272" s="50">
        <f t="shared" si="2340"/>
        <v>2.808323105564535</v>
      </c>
      <c r="CR272" s="50">
        <f t="shared" si="2340"/>
        <v>2.8856841532760775</v>
      </c>
      <c r="CS272" s="50">
        <f t="shared" si="2340"/>
        <v>2.9927276512638032</v>
      </c>
      <c r="CT272" s="50">
        <f t="shared" si="2340"/>
        <v>3.0632560672482727</v>
      </c>
      <c r="CU272" s="50">
        <f t="shared" si="2340"/>
        <v>2.6741612193094544</v>
      </c>
      <c r="CV272" s="50">
        <f t="shared" si="2340"/>
        <v>2.7534054400823558</v>
      </c>
      <c r="CW272" s="50">
        <f t="shared" si="2340"/>
        <v>2.8392121767383651</v>
      </c>
      <c r="CX272" s="50">
        <f t="shared" ref="CX272:DB272" si="2342">(CX187+CX174+CX164+CX166)/CX146</f>
        <v>2.8924791737411772</v>
      </c>
      <c r="CY272" s="50">
        <f t="shared" si="2342"/>
        <v>2.5820055845187238</v>
      </c>
      <c r="CZ272" s="50">
        <f t="shared" si="2342"/>
        <v>2.6339259599734697</v>
      </c>
      <c r="DA272" s="50">
        <f t="shared" si="2342"/>
        <v>2.6812637922418259</v>
      </c>
      <c r="DB272" s="50">
        <f t="shared" si="2342"/>
        <v>2.6956366947805743</v>
      </c>
      <c r="DE272" s="138"/>
      <c r="DF272" s="84">
        <v>3.6002887814011975</v>
      </c>
    </row>
    <row r="273" spans="1:110" s="84" customFormat="1" x14ac:dyDescent="0.2">
      <c r="A273" s="154" t="s">
        <v>498</v>
      </c>
      <c r="AB273" s="50"/>
      <c r="AC273" s="50"/>
      <c r="AD273" s="50"/>
      <c r="AE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E273" s="138"/>
    </row>
    <row r="274" spans="1:110" s="88" customFormat="1" x14ac:dyDescent="0.2">
      <c r="A274" s="88" t="s">
        <v>102</v>
      </c>
      <c r="B274" s="88">
        <f t="shared" ref="B274:AE274" si="2343">B187/B146</f>
        <v>3.5484882198550602E-2</v>
      </c>
      <c r="C274" s="88">
        <f t="shared" si="2343"/>
        <v>0.15385507353930211</v>
      </c>
      <c r="D274" s="88">
        <f t="shared" si="2343"/>
        <v>0.11600848644825924</v>
      </c>
      <c r="F274" s="88">
        <f t="shared" si="2343"/>
        <v>0.71516387850339769</v>
      </c>
      <c r="G274" s="88">
        <f t="shared" si="2343"/>
        <v>0.27100515863243235</v>
      </c>
      <c r="H274" s="88">
        <f t="shared" si="2343"/>
        <v>0.16729153149512993</v>
      </c>
      <c r="I274" s="88">
        <f t="shared" si="2343"/>
        <v>0.57780033848729295</v>
      </c>
      <c r="J274" s="88">
        <f t="shared" si="2343"/>
        <v>0.70730763015432685</v>
      </c>
      <c r="K274" s="88">
        <f t="shared" si="2343"/>
        <v>1.1963021904641211</v>
      </c>
      <c r="L274" s="88">
        <f t="shared" si="2343"/>
        <v>0.65812637215612579</v>
      </c>
      <c r="M274" s="88">
        <f t="shared" si="2343"/>
        <v>0.78793522638653157</v>
      </c>
      <c r="N274" s="88">
        <f t="shared" si="2343"/>
        <v>0.76140265109346306</v>
      </c>
      <c r="O274" s="88">
        <f t="shared" si="2343"/>
        <v>0.59881103813900038</v>
      </c>
      <c r="P274" s="88">
        <f t="shared" si="2343"/>
        <v>0.82137260868452411</v>
      </c>
      <c r="Q274" s="88">
        <f t="shared" si="2343"/>
        <v>0.62941004587447058</v>
      </c>
      <c r="R274" s="88">
        <f t="shared" si="2343"/>
        <v>0.88042311402539597</v>
      </c>
      <c r="S274" s="88">
        <f t="shared" si="2343"/>
        <v>0.52159803143545735</v>
      </c>
      <c r="T274" s="88">
        <f t="shared" si="2343"/>
        <v>0.7008799997873032</v>
      </c>
      <c r="U274" s="88">
        <f t="shared" si="2343"/>
        <v>0.70687300417432053</v>
      </c>
      <c r="V274" s="88">
        <f t="shared" si="2343"/>
        <v>1.1918110251613125</v>
      </c>
      <c r="W274" s="88">
        <f t="shared" si="2343"/>
        <v>1.4222766242591094</v>
      </c>
      <c r="X274" s="88">
        <f t="shared" si="2343"/>
        <v>1.2323844667211954</v>
      </c>
      <c r="Y274" s="88">
        <f t="shared" si="2343"/>
        <v>0.70727054334770012</v>
      </c>
      <c r="Z274" s="88">
        <f t="shared" si="2343"/>
        <v>0.58576422372227577</v>
      </c>
      <c r="AA274" s="88">
        <f t="shared" ref="AA274" si="2344">AA187/AA146</f>
        <v>0.43071171074704645</v>
      </c>
      <c r="AB274" s="42">
        <f t="shared" si="2343"/>
        <v>0.60990492039325972</v>
      </c>
      <c r="AC274" s="42">
        <f t="shared" si="2343"/>
        <v>0.70240503592925729</v>
      </c>
      <c r="AD274" s="42">
        <f t="shared" si="2343"/>
        <v>0.78371100344265554</v>
      </c>
      <c r="AE274" s="42">
        <f t="shared" si="2343"/>
        <v>0.93341460830914547</v>
      </c>
      <c r="AL274" s="88">
        <f t="shared" ref="AL274:CW274" si="2345">AL187/AL146</f>
        <v>0.76140265109346306</v>
      </c>
      <c r="AM274" s="88">
        <f t="shared" si="2345"/>
        <v>0.71184067956175001</v>
      </c>
      <c r="AN274" s="88">
        <f t="shared" si="2345"/>
        <v>0.57353775523555595</v>
      </c>
      <c r="AO274" s="88">
        <f t="shared" si="2345"/>
        <v>0.62371831561123992</v>
      </c>
      <c r="AP274" s="88">
        <f t="shared" si="2345"/>
        <v>0.59881103813900038</v>
      </c>
      <c r="AQ274" s="88">
        <f t="shared" si="2345"/>
        <v>0.62295750041149067</v>
      </c>
      <c r="AR274" s="88">
        <f t="shared" si="2345"/>
        <v>0.62988861159892395</v>
      </c>
      <c r="AS274" s="88">
        <f t="shared" si="2345"/>
        <v>0.67746860952448618</v>
      </c>
      <c r="AT274" s="88">
        <f t="shared" si="2345"/>
        <v>0.82137260868452411</v>
      </c>
      <c r="AU274" s="88">
        <f t="shared" si="2345"/>
        <v>0.80501503141091391</v>
      </c>
      <c r="AV274" s="88">
        <f t="shared" si="2345"/>
        <v>0.44225981332819075</v>
      </c>
      <c r="AW274" s="88">
        <f t="shared" si="2345"/>
        <v>0.47011148677663173</v>
      </c>
      <c r="AX274" s="88">
        <f t="shared" si="2345"/>
        <v>0.62941004587447058</v>
      </c>
      <c r="AY274" s="88">
        <f t="shared" si="2345"/>
        <v>0.62574237430578494</v>
      </c>
      <c r="AZ274" s="88">
        <f t="shared" si="2345"/>
        <v>0.73963206810544524</v>
      </c>
      <c r="BA274" s="88">
        <f t="shared" si="2345"/>
        <v>0.7403609212496628</v>
      </c>
      <c r="BB274" s="88">
        <f t="shared" si="2345"/>
        <v>0.88042311402539597</v>
      </c>
      <c r="BC274" s="88">
        <f t="shared" si="2345"/>
        <v>0.87938234252594683</v>
      </c>
      <c r="BD274" s="88">
        <f t="shared" si="2345"/>
        <v>0.50815767126379952</v>
      </c>
      <c r="BE274" s="88">
        <f t="shared" si="2345"/>
        <v>0.51673877268301416</v>
      </c>
      <c r="BF274" s="88">
        <f t="shared" si="2345"/>
        <v>0.52159803143545735</v>
      </c>
      <c r="BG274" s="88">
        <f t="shared" si="2345"/>
        <v>0.50723985032710284</v>
      </c>
      <c r="BH274" s="88">
        <f t="shared" si="2345"/>
        <v>0.34024413905883161</v>
      </c>
      <c r="BI274" s="88">
        <f t="shared" si="2345"/>
        <v>6.6952869905726423E-2</v>
      </c>
      <c r="BJ274" s="88">
        <f t="shared" si="2345"/>
        <v>0.7008799997873032</v>
      </c>
      <c r="BK274" s="88">
        <f t="shared" si="2345"/>
        <v>0.68668075225105341</v>
      </c>
      <c r="BL274" s="88">
        <f t="shared" si="2345"/>
        <v>0.65197180699696289</v>
      </c>
      <c r="BM274" s="88">
        <f t="shared" si="2345"/>
        <v>0.65573596505458365</v>
      </c>
      <c r="BN274" s="88">
        <f t="shared" si="2345"/>
        <v>0.70687300417432053</v>
      </c>
      <c r="BO274" s="88">
        <f t="shared" si="2345"/>
        <v>0.65489736936590526</v>
      </c>
      <c r="BP274" s="88">
        <f t="shared" si="2345"/>
        <v>0.7765930732849301</v>
      </c>
      <c r="BQ274" s="88">
        <f t="shared" si="2345"/>
        <v>0.76993453281209545</v>
      </c>
      <c r="BR274" s="88">
        <f t="shared" si="2345"/>
        <v>1.1918110251613125</v>
      </c>
      <c r="BS274" s="88">
        <f t="shared" si="2345"/>
        <v>1.2009915642383377</v>
      </c>
      <c r="BT274" s="88">
        <f t="shared" si="2345"/>
        <v>1.1706025289437187</v>
      </c>
      <c r="BU274" s="88">
        <f t="shared" si="2345"/>
        <v>1.12787189335671</v>
      </c>
      <c r="BV274" s="88">
        <f t="shared" si="2345"/>
        <v>1.4222766242591096</v>
      </c>
      <c r="BW274" s="88">
        <f t="shared" si="2345"/>
        <v>1.4987133919510367</v>
      </c>
      <c r="BX274" s="88">
        <f t="shared" si="2345"/>
        <v>1.8537683154941285</v>
      </c>
      <c r="BY274" s="88">
        <f t="shared" si="2345"/>
        <v>1.7004567831413511</v>
      </c>
      <c r="BZ274" s="88">
        <f t="shared" si="2345"/>
        <v>1.2323844667211954</v>
      </c>
      <c r="CA274" s="88">
        <f t="shared" si="2345"/>
        <v>1.2232163039116033</v>
      </c>
      <c r="CB274" s="88">
        <f t="shared" si="2345"/>
        <v>1.0894526749024893</v>
      </c>
      <c r="CC274" s="88">
        <f t="shared" si="2345"/>
        <v>1.0690064869450557</v>
      </c>
      <c r="CD274" s="88">
        <f t="shared" si="2345"/>
        <v>0.70727054334770012</v>
      </c>
      <c r="CE274" s="88">
        <f t="shared" si="2345"/>
        <v>0.73421892368161501</v>
      </c>
      <c r="CF274" s="88">
        <f t="shared" si="2345"/>
        <v>0.5295561140685916</v>
      </c>
      <c r="CG274" s="88">
        <f t="shared" si="2345"/>
        <v>0.55338465891671307</v>
      </c>
      <c r="CH274" s="88">
        <f t="shared" si="2345"/>
        <v>0.58576422372227577</v>
      </c>
      <c r="CI274" s="88">
        <f t="shared" si="2345"/>
        <v>0.68686764898029573</v>
      </c>
      <c r="CJ274" s="88">
        <f t="shared" si="2345"/>
        <v>0.42372636483484732</v>
      </c>
      <c r="CK274" s="88">
        <f t="shared" si="2345"/>
        <v>0.43185264406887897</v>
      </c>
      <c r="CL274" s="88">
        <f t="shared" ref="CL274" si="2346">CL187/CL146</f>
        <v>0.43071171074704645</v>
      </c>
      <c r="CM274" s="42">
        <f t="shared" si="2345"/>
        <v>0.34480361681698479</v>
      </c>
      <c r="CN274" s="42">
        <f t="shared" si="2345"/>
        <v>0.36289672669476319</v>
      </c>
      <c r="CO274" s="42">
        <f t="shared" si="2345"/>
        <v>0.47021206938406657</v>
      </c>
      <c r="CP274" s="42">
        <f t="shared" si="2345"/>
        <v>0.60990492039325972</v>
      </c>
      <c r="CQ274" s="42">
        <f t="shared" si="2345"/>
        <v>0.45279785309881293</v>
      </c>
      <c r="CR274" s="42">
        <f t="shared" si="2345"/>
        <v>0.52685013482247178</v>
      </c>
      <c r="CS274" s="42">
        <f t="shared" si="2345"/>
        <v>0.6211789813120776</v>
      </c>
      <c r="CT274" s="42">
        <f t="shared" si="2345"/>
        <v>0.70240503592925729</v>
      </c>
      <c r="CU274" s="42">
        <f t="shared" si="2345"/>
        <v>0.56955821160274267</v>
      </c>
      <c r="CV274" s="42">
        <f t="shared" si="2345"/>
        <v>0.64193597886321863</v>
      </c>
      <c r="CW274" s="42">
        <f t="shared" si="2345"/>
        <v>0.71913594404909276</v>
      </c>
      <c r="CX274" s="42">
        <f t="shared" ref="CX274:DB274" si="2347">CX187/CX146</f>
        <v>0.78371100344265554</v>
      </c>
      <c r="CY274" s="42">
        <f t="shared" si="2347"/>
        <v>0.7016527321467787</v>
      </c>
      <c r="CZ274" s="42">
        <f t="shared" si="2347"/>
        <v>0.78041585810034519</v>
      </c>
      <c r="DA274" s="42">
        <f t="shared" si="2347"/>
        <v>0.86226385006205775</v>
      </c>
      <c r="DB274" s="42">
        <f t="shared" si="2347"/>
        <v>0.93341460830914547</v>
      </c>
      <c r="DE274" s="125"/>
      <c r="DF274" s="88">
        <v>0.7310661423984629</v>
      </c>
    </row>
    <row r="275" spans="1:110" s="89" customFormat="1" x14ac:dyDescent="0.2">
      <c r="A275" s="89" t="s">
        <v>103</v>
      </c>
      <c r="C275" s="89">
        <f t="shared" ref="C275:AE275" si="2348">C154/B154-1</f>
        <v>-5.9545563677106172E-2</v>
      </c>
      <c r="D275" s="89">
        <f t="shared" si="2348"/>
        <v>-0.36544209679077833</v>
      </c>
      <c r="F275" s="89">
        <f t="shared" si="2348"/>
        <v>0.59807350360923661</v>
      </c>
      <c r="G275" s="89">
        <f t="shared" si="2348"/>
        <v>0.24498563112519345</v>
      </c>
      <c r="H275" s="89">
        <f t="shared" si="2348"/>
        <v>1.1608752522831254</v>
      </c>
      <c r="I275" s="89">
        <f t="shared" si="2348"/>
        <v>0.5865555540338816</v>
      </c>
      <c r="J275" s="89">
        <f t="shared" si="2348"/>
        <v>2.0189246836606713</v>
      </c>
      <c r="K275" s="89">
        <f>K154/J154-1</f>
        <v>9.3115284705571622E-3</v>
      </c>
      <c r="L275" s="89">
        <f t="shared" si="2348"/>
        <v>-7.050976061707348E-2</v>
      </c>
      <c r="M275" s="89">
        <f t="shared" si="2348"/>
        <v>0.43700608493304705</v>
      </c>
      <c r="N275" s="89">
        <f t="shared" si="2348"/>
        <v>0.13927666697208196</v>
      </c>
      <c r="O275" s="89">
        <f t="shared" si="2348"/>
        <v>0.12894868186606856</v>
      </c>
      <c r="P275" s="89">
        <f t="shared" si="2348"/>
        <v>0.21384601634371259</v>
      </c>
      <c r="Q275" s="89">
        <f t="shared" si="2348"/>
        <v>-5.7742256222253263E-2</v>
      </c>
      <c r="R275" s="89">
        <f t="shared" si="2348"/>
        <v>0.13327602841754804</v>
      </c>
      <c r="S275" s="89">
        <f t="shared" si="2348"/>
        <v>0.13162806768817559</v>
      </c>
      <c r="T275" s="89">
        <f t="shared" si="2348"/>
        <v>0.19169544579134867</v>
      </c>
      <c r="U275" s="89">
        <f t="shared" si="2348"/>
        <v>0.12083418905723065</v>
      </c>
      <c r="V275" s="89">
        <f t="shared" si="2348"/>
        <v>0.14387606417344201</v>
      </c>
      <c r="W275" s="89">
        <f t="shared" si="2348"/>
        <v>2.775868144478788E-2</v>
      </c>
      <c r="X275" s="89">
        <f t="shared" si="2348"/>
        <v>-0.10034977831718095</v>
      </c>
      <c r="Y275" s="89">
        <f t="shared" si="2348"/>
        <v>-0.21613382345825827</v>
      </c>
      <c r="Z275" s="89">
        <f t="shared" si="2348"/>
        <v>-0.36549882742307183</v>
      </c>
      <c r="AA275" s="89">
        <f t="shared" si="2348"/>
        <v>0.11926590825453198</v>
      </c>
      <c r="AB275" s="47">
        <f t="shared" si="2348"/>
        <v>0</v>
      </c>
      <c r="AC275" s="47">
        <f t="shared" si="2348"/>
        <v>0</v>
      </c>
      <c r="AD275" s="47">
        <f t="shared" si="2348"/>
        <v>0</v>
      </c>
      <c r="AE275" s="47">
        <f t="shared" si="2348"/>
        <v>0</v>
      </c>
      <c r="AL275" s="89">
        <f t="shared" ref="AL275:CW275" si="2349">AL154/AK154-1</f>
        <v>4.9156274685748125E-2</v>
      </c>
      <c r="AM275" s="89">
        <f t="shared" si="2349"/>
        <v>0</v>
      </c>
      <c r="AN275" s="89">
        <f t="shared" si="2349"/>
        <v>0.26081141277655306</v>
      </c>
      <c r="AO275" s="89">
        <f t="shared" si="2349"/>
        <v>0</v>
      </c>
      <c r="AP275" s="89">
        <f t="shared" si="2349"/>
        <v>-4.3154296813070481E-3</v>
      </c>
      <c r="AQ275" s="89">
        <f t="shared" si="2349"/>
        <v>0</v>
      </c>
      <c r="AR275" s="89">
        <f t="shared" si="2349"/>
        <v>0.10589129510301887</v>
      </c>
      <c r="AS275" s="89">
        <f t="shared" si="2349"/>
        <v>0</v>
      </c>
      <c r="AT275" s="89">
        <f t="shared" si="2349"/>
        <v>0.13883989563243415</v>
      </c>
      <c r="AU275" s="89">
        <f t="shared" si="2349"/>
        <v>0</v>
      </c>
      <c r="AV275" s="89">
        <f t="shared" si="2349"/>
        <v>-4.4228067366858692E-2</v>
      </c>
      <c r="AW275" s="89">
        <f t="shared" si="2349"/>
        <v>0</v>
      </c>
      <c r="AX275" s="89">
        <f t="shared" si="2349"/>
        <v>-6.332872716245519E-2</v>
      </c>
      <c r="AY275" s="89">
        <f t="shared" si="2349"/>
        <v>0</v>
      </c>
      <c r="AZ275" s="89">
        <f t="shared" si="2349"/>
        <v>0.11424122559338379</v>
      </c>
      <c r="BA275" s="89">
        <f t="shared" si="2349"/>
        <v>0</v>
      </c>
      <c r="BB275" s="89">
        <f t="shared" si="2349"/>
        <v>7.893184340775572E-2</v>
      </c>
      <c r="BC275" s="89">
        <f t="shared" si="2349"/>
        <v>0</v>
      </c>
      <c r="BD275" s="89">
        <f t="shared" si="2349"/>
        <v>2.6012926451540963E-2</v>
      </c>
      <c r="BE275" s="89">
        <f t="shared" si="2349"/>
        <v>0</v>
      </c>
      <c r="BF275" s="89">
        <f t="shared" si="2349"/>
        <v>2.0510475382980786E-2</v>
      </c>
      <c r="BG275" s="89">
        <f t="shared" si="2349"/>
        <v>0</v>
      </c>
      <c r="BH275" s="89">
        <f t="shared" si="2349"/>
        <v>0.19140937773056654</v>
      </c>
      <c r="BI275" s="89">
        <f t="shared" si="2349"/>
        <v>0</v>
      </c>
      <c r="BJ275" s="89">
        <f t="shared" si="2349"/>
        <v>-2.104361451176906E-2</v>
      </c>
      <c r="BK275" s="89">
        <f t="shared" si="2349"/>
        <v>0</v>
      </c>
      <c r="BL275" s="89">
        <f t="shared" si="2349"/>
        <v>4.9438614295878036E-2</v>
      </c>
      <c r="BM275" s="89">
        <f t="shared" si="2349"/>
        <v>0</v>
      </c>
      <c r="BN275" s="89">
        <f t="shared" si="2349"/>
        <v>4.413205331205905E-2</v>
      </c>
      <c r="BO275" s="89">
        <f t="shared" si="2349"/>
        <v>0</v>
      </c>
      <c r="BP275" s="89">
        <f t="shared" si="2349"/>
        <v>9.8266370312851903E-2</v>
      </c>
      <c r="BQ275" s="89">
        <f t="shared" si="2349"/>
        <v>0</v>
      </c>
      <c r="BR275" s="89">
        <f t="shared" si="2349"/>
        <v>0.24144137247887976</v>
      </c>
      <c r="BS275" s="89">
        <f t="shared" si="2349"/>
        <v>0</v>
      </c>
      <c r="BT275" s="89">
        <f t="shared" si="2349"/>
        <v>4.3216667349744275E-2</v>
      </c>
      <c r="BU275" s="89">
        <f t="shared" si="2349"/>
        <v>0</v>
      </c>
      <c r="BV275" s="89">
        <f t="shared" si="2349"/>
        <v>-1.4817617843689956E-2</v>
      </c>
      <c r="BW275" s="89">
        <f t="shared" si="2349"/>
        <v>0</v>
      </c>
      <c r="BX275" s="89">
        <f t="shared" si="2349"/>
        <v>-2.2791648505724349E-2</v>
      </c>
      <c r="BY275" s="89">
        <f t="shared" si="2349"/>
        <v>0</v>
      </c>
      <c r="BZ275" s="89">
        <f t="shared" si="2349"/>
        <v>-7.9367108648414786E-2</v>
      </c>
      <c r="CA275" s="89">
        <f t="shared" si="2349"/>
        <v>0</v>
      </c>
      <c r="CB275" s="89">
        <f t="shared" si="2349"/>
        <v>-4.9275400609276709E-2</v>
      </c>
      <c r="CC275" s="89">
        <f t="shared" si="2349"/>
        <v>0</v>
      </c>
      <c r="CD275" s="89">
        <f t="shared" si="2349"/>
        <v>-0.17550651426945174</v>
      </c>
      <c r="CE275" s="89">
        <f t="shared" si="2349"/>
        <v>0</v>
      </c>
      <c r="CF275" s="89">
        <f t="shared" si="2349"/>
        <v>-1.2598856864397323E-2</v>
      </c>
      <c r="CG275" s="89">
        <f t="shared" si="2349"/>
        <v>0</v>
      </c>
      <c r="CH275" s="89">
        <f t="shared" si="2349"/>
        <v>-0.35740283775447257</v>
      </c>
      <c r="CI275" s="89">
        <f t="shared" si="2349"/>
        <v>0</v>
      </c>
      <c r="CJ275" s="89">
        <f t="shared" si="2349"/>
        <v>-6.3969023504376055E-2</v>
      </c>
      <c r="CK275" s="89">
        <f t="shared" si="2349"/>
        <v>0</v>
      </c>
      <c r="CL275" s="89">
        <f t="shared" si="2349"/>
        <v>0.19575733748141055</v>
      </c>
      <c r="CM275" s="47">
        <f t="shared" si="2349"/>
        <v>0</v>
      </c>
      <c r="CN275" s="47">
        <f t="shared" si="2349"/>
        <v>0</v>
      </c>
      <c r="CO275" s="47">
        <f t="shared" si="2349"/>
        <v>0</v>
      </c>
      <c r="CP275" s="47">
        <f t="shared" si="2349"/>
        <v>0</v>
      </c>
      <c r="CQ275" s="47">
        <f t="shared" si="2349"/>
        <v>0</v>
      </c>
      <c r="CR275" s="47">
        <f t="shared" si="2349"/>
        <v>0</v>
      </c>
      <c r="CS275" s="47">
        <f t="shared" si="2349"/>
        <v>0</v>
      </c>
      <c r="CT275" s="47">
        <f t="shared" si="2349"/>
        <v>0</v>
      </c>
      <c r="CU275" s="47">
        <f t="shared" si="2349"/>
        <v>0</v>
      </c>
      <c r="CV275" s="47">
        <f t="shared" si="2349"/>
        <v>0</v>
      </c>
      <c r="CW275" s="47">
        <f t="shared" si="2349"/>
        <v>0</v>
      </c>
      <c r="CX275" s="47">
        <f t="shared" ref="CX275:DB275" si="2350">CX154/CW154-1</f>
        <v>0</v>
      </c>
      <c r="CY275" s="47">
        <f t="shared" si="2350"/>
        <v>0</v>
      </c>
      <c r="CZ275" s="47">
        <f t="shared" si="2350"/>
        <v>0</v>
      </c>
      <c r="DA275" s="47">
        <f t="shared" si="2350"/>
        <v>0</v>
      </c>
      <c r="DB275" s="47">
        <f t="shared" si="2350"/>
        <v>0</v>
      </c>
      <c r="DE275" s="130"/>
      <c r="DF275" s="89">
        <v>0</v>
      </c>
    </row>
    <row r="276" spans="1:110" s="89" customFormat="1" x14ac:dyDescent="0.2">
      <c r="A276" s="89" t="s">
        <v>104</v>
      </c>
      <c r="C276" s="89">
        <f>C54/B54-1</f>
        <v>2.1186581782565983</v>
      </c>
      <c r="D276" s="89">
        <f>D54/C54-1</f>
        <v>0.92784573591068287</v>
      </c>
      <c r="F276" s="89">
        <f t="shared" ref="F276:AE276" si="2351">F54/E54-1</f>
        <v>0.20842525684633029</v>
      </c>
      <c r="G276" s="89">
        <f t="shared" si="2351"/>
        <v>0.2266405113474792</v>
      </c>
      <c r="H276" s="89">
        <f t="shared" si="2351"/>
        <v>0.33160982099661385</v>
      </c>
      <c r="I276" s="89">
        <f t="shared" si="2351"/>
        <v>5.5430666252891614E-2</v>
      </c>
      <c r="J276" s="89">
        <f t="shared" si="2351"/>
        <v>-0.55805469962062593</v>
      </c>
      <c r="K276" s="89">
        <f t="shared" si="2351"/>
        <v>2.7922217714672088</v>
      </c>
      <c r="L276" s="89">
        <f t="shared" si="2351"/>
        <v>1.3876380534798107</v>
      </c>
      <c r="M276" s="89">
        <f t="shared" si="2351"/>
        <v>0.30861105103999975</v>
      </c>
      <c r="N276" s="89">
        <f t="shared" si="2351"/>
        <v>0.12282776065616718</v>
      </c>
      <c r="O276" s="89">
        <f t="shared" si="2351"/>
        <v>0.35079960221141904</v>
      </c>
      <c r="P276" s="89">
        <f t="shared" si="2351"/>
        <v>0.18102475782741889</v>
      </c>
      <c r="Q276" s="89">
        <f t="shared" si="2351"/>
        <v>-9.438525535409692E-2</v>
      </c>
      <c r="R276" s="89">
        <f t="shared" si="2351"/>
        <v>-0.19001297308858045</v>
      </c>
      <c r="S276" s="89">
        <f t="shared" si="2351"/>
        <v>3.8505407885307541E-3</v>
      </c>
      <c r="T276" s="89">
        <f t="shared" si="2351"/>
        <v>-0.19241463566578498</v>
      </c>
      <c r="U276" s="89">
        <f t="shared" si="2351"/>
        <v>-0.25856714240593504</v>
      </c>
      <c r="V276" s="89">
        <f t="shared" si="2351"/>
        <v>0.68623845787032378</v>
      </c>
      <c r="W276" s="89">
        <f t="shared" si="2351"/>
        <v>-0.19962403837221765</v>
      </c>
      <c r="X276" s="89">
        <f t="shared" si="2351"/>
        <v>0.36258903823290378</v>
      </c>
      <c r="Y276" s="89">
        <f t="shared" si="2351"/>
        <v>0.81699030041677645</v>
      </c>
      <c r="Z276" s="89">
        <f t="shared" si="2351"/>
        <v>-4.9110000172983392E-2</v>
      </c>
      <c r="AA276" s="89">
        <f t="shared" si="2351"/>
        <v>-0.67116609059486998</v>
      </c>
      <c r="AB276" s="47">
        <f t="shared" si="2351"/>
        <v>1.1435064011966687</v>
      </c>
      <c r="AC276" s="47">
        <f t="shared" si="2351"/>
        <v>0.18319433330826973</v>
      </c>
      <c r="AD276" s="47">
        <f t="shared" si="2351"/>
        <v>0.19537972452902186</v>
      </c>
      <c r="AE276" s="47">
        <f t="shared" si="2351"/>
        <v>0.82778824882949587</v>
      </c>
      <c r="AL276" s="89">
        <f t="shared" ref="AL276:CW276" si="2352">AL54/AK54-1</f>
        <v>0.38113124835389356</v>
      </c>
      <c r="AM276" s="89">
        <f t="shared" si="2352"/>
        <v>-0.2022074727457488</v>
      </c>
      <c r="AN276" s="89">
        <f t="shared" si="2352"/>
        <v>0.38706220562378735</v>
      </c>
      <c r="AO276" s="89">
        <f t="shared" si="2352"/>
        <v>0.15172305315118151</v>
      </c>
      <c r="AP276" s="89">
        <f t="shared" si="2352"/>
        <v>4.1835205842066792E-3</v>
      </c>
      <c r="AQ276" s="89">
        <f t="shared" si="2352"/>
        <v>0.11465052231149175</v>
      </c>
      <c r="AR276" s="89">
        <f t="shared" si="2352"/>
        <v>-0.14172646250850074</v>
      </c>
      <c r="AS276" s="89">
        <f t="shared" si="2352"/>
        <v>5.4213958233592097E-2</v>
      </c>
      <c r="AT276" s="89">
        <f t="shared" si="2352"/>
        <v>-0.16329703584864086</v>
      </c>
      <c r="AU276" s="89">
        <f t="shared" si="2352"/>
        <v>0.3043859545169072</v>
      </c>
      <c r="AV276" s="89">
        <f t="shared" si="2352"/>
        <v>-0.40773794381655071</v>
      </c>
      <c r="AW276" s="89">
        <f t="shared" si="2352"/>
        <v>0.3582776875275171</v>
      </c>
      <c r="AX276" s="89">
        <f t="shared" si="2352"/>
        <v>0.224442062727497</v>
      </c>
      <c r="AY276" s="89">
        <f t="shared" si="2352"/>
        <v>-0.29748077119964322</v>
      </c>
      <c r="AZ276" s="89">
        <f t="shared" si="2352"/>
        <v>-0.17157963285358946</v>
      </c>
      <c r="BA276" s="89">
        <f t="shared" si="2352"/>
        <v>-0.23673120719904173</v>
      </c>
      <c r="BB276" s="89">
        <f t="shared" si="2352"/>
        <v>1.2427585433615338</v>
      </c>
      <c r="BC276" s="89">
        <f t="shared" si="2352"/>
        <v>-0.5403433146594302</v>
      </c>
      <c r="BD276" s="89">
        <f t="shared" si="2352"/>
        <v>0.7364219922937949</v>
      </c>
      <c r="BE276" s="89">
        <f t="shared" si="2352"/>
        <v>-0.10064446980874653</v>
      </c>
      <c r="BF276" s="89">
        <f t="shared" si="2352"/>
        <v>0.23098700179792342</v>
      </c>
      <c r="BG276" s="89">
        <f t="shared" si="2352"/>
        <v>-0.57638006309518308</v>
      </c>
      <c r="BH276" s="89">
        <f t="shared" si="2352"/>
        <v>0.51532217374528133</v>
      </c>
      <c r="BI276" s="89">
        <f t="shared" si="2352"/>
        <v>-2.7910666281464547E-2</v>
      </c>
      <c r="BJ276" s="89">
        <f t="shared" si="2352"/>
        <v>0.41879278471512182</v>
      </c>
      <c r="BK276" s="89">
        <f t="shared" si="2352"/>
        <v>-0.6617778456287593</v>
      </c>
      <c r="BL276" s="89">
        <f t="shared" si="2352"/>
        <v>1.4648907954680572</v>
      </c>
      <c r="BM276" s="89">
        <f t="shared" si="2352"/>
        <v>4.9571936160216046E-2</v>
      </c>
      <c r="BN276" s="89">
        <f t="shared" si="2352"/>
        <v>-0.90655583386982441</v>
      </c>
      <c r="BO276" s="89">
        <f t="shared" si="2352"/>
        <v>-1.1868577218124954E-2</v>
      </c>
      <c r="BP276" s="89">
        <f t="shared" si="2352"/>
        <v>7.9326204775157656</v>
      </c>
      <c r="BQ276" s="89">
        <f t="shared" si="2352"/>
        <v>0.98952166997359647</v>
      </c>
      <c r="BR276" s="89">
        <f t="shared" si="2352"/>
        <v>0.10228803151812804</v>
      </c>
      <c r="BS276" s="89">
        <f t="shared" si="2352"/>
        <v>-0.60798745002329158</v>
      </c>
      <c r="BT276" s="89">
        <f t="shared" si="2352"/>
        <v>-0.21478750331415031</v>
      </c>
      <c r="BU276" s="89">
        <f t="shared" si="2352"/>
        <v>0.71938075260955103</v>
      </c>
      <c r="BV276" s="89">
        <f t="shared" si="2352"/>
        <v>0.17021285613773185</v>
      </c>
      <c r="BW276" s="89">
        <f t="shared" si="2352"/>
        <v>-0.70870564145656267</v>
      </c>
      <c r="BX276" s="89">
        <f t="shared" si="2352"/>
        <v>1.309545618448817</v>
      </c>
      <c r="BY276" s="89">
        <f t="shared" si="2352"/>
        <v>0.73051571071961319</v>
      </c>
      <c r="BZ276" s="89">
        <f t="shared" si="2352"/>
        <v>0.35999593486238912</v>
      </c>
      <c r="CA276" s="89">
        <f t="shared" si="2352"/>
        <v>7.8234612334537879E-3</v>
      </c>
      <c r="CB276" s="89">
        <f t="shared" si="2352"/>
        <v>3.4728001815843124E-2</v>
      </c>
      <c r="CC276" s="89">
        <f t="shared" si="2352"/>
        <v>0.12737642585551323</v>
      </c>
      <c r="CD276" s="89">
        <f t="shared" si="2352"/>
        <v>8.2176676611752431E-2</v>
      </c>
      <c r="CE276" s="89">
        <f t="shared" si="2352"/>
        <v>-8.6125262211567244E-2</v>
      </c>
      <c r="CF276" s="89">
        <f t="shared" si="2352"/>
        <v>-0.349816369359916</v>
      </c>
      <c r="CG276" s="89">
        <f t="shared" si="2352"/>
        <v>5.7090982449061967E-2</v>
      </c>
      <c r="CH276" s="89">
        <f t="shared" si="2352"/>
        <v>0.37280534351145045</v>
      </c>
      <c r="CI276" s="89">
        <f t="shared" si="2352"/>
        <v>-0.28935844859943005</v>
      </c>
      <c r="CJ276" s="89">
        <f t="shared" si="2352"/>
        <v>-1.1373239436619718</v>
      </c>
      <c r="CK276" s="89">
        <f t="shared" si="2352"/>
        <v>-1.6260683760683761</v>
      </c>
      <c r="CL276" s="89">
        <f t="shared" si="2352"/>
        <v>11.808873720136519</v>
      </c>
      <c r="CM276" s="47">
        <f t="shared" si="2352"/>
        <v>-0.12228706879920326</v>
      </c>
      <c r="CN276" s="47">
        <f t="shared" si="2352"/>
        <v>-0.37445971680390999</v>
      </c>
      <c r="CO276" s="47">
        <f t="shared" si="2352"/>
        <v>0.51506792751005714</v>
      </c>
      <c r="CP276" s="47">
        <f t="shared" si="2352"/>
        <v>0.42183548859872255</v>
      </c>
      <c r="CQ276" s="47">
        <f t="shared" si="2352"/>
        <v>-0.29336267076583444</v>
      </c>
      <c r="CR276" s="47">
        <f t="shared" si="2352"/>
        <v>7.3973453598709771E-2</v>
      </c>
      <c r="CS276" s="47">
        <f t="shared" si="2352"/>
        <v>0.21576430830471005</v>
      </c>
      <c r="CT276" s="47">
        <f t="shared" si="2352"/>
        <v>0.14285106330553932</v>
      </c>
      <c r="CU276" s="47">
        <f t="shared" si="2352"/>
        <v>-0.19716715110121674</v>
      </c>
      <c r="CV276" s="47">
        <f t="shared" si="2352"/>
        <v>0.13900916200275759</v>
      </c>
      <c r="CW276" s="47">
        <f t="shared" si="2352"/>
        <v>0.13019531320505928</v>
      </c>
      <c r="CX276" s="47">
        <f t="shared" ref="CX276:DB276" si="2353">CX54/CW54-1</f>
        <v>0.11466648541720081</v>
      </c>
      <c r="CY276" s="47">
        <f t="shared" si="2353"/>
        <v>0.14945306369107181</v>
      </c>
      <c r="CZ276" s="47">
        <f t="shared" si="2353"/>
        <v>0.19816259720589202</v>
      </c>
      <c r="DA276" s="47">
        <f t="shared" si="2353"/>
        <v>0.21012667508604954</v>
      </c>
      <c r="DB276" s="47">
        <f t="shared" si="2353"/>
        <v>0.19937291443787464</v>
      </c>
      <c r="DE276" s="130"/>
      <c r="DF276" s="89">
        <v>12.071050772615068</v>
      </c>
    </row>
    <row r="277" spans="1:110" s="103" customFormat="1" x14ac:dyDescent="0.2">
      <c r="A277" s="147" t="s">
        <v>105</v>
      </c>
      <c r="C277" s="103">
        <f>IF(C275&gt;C276,"RF",0)</f>
        <v>0</v>
      </c>
      <c r="D277" s="103">
        <f t="shared" ref="D277:U277" si="2354">IF(D275&gt;D276,"RF",0)</f>
        <v>0</v>
      </c>
      <c r="F277" s="103" t="str">
        <f t="shared" si="2354"/>
        <v>RF</v>
      </c>
      <c r="G277" s="103" t="str">
        <f t="shared" si="2354"/>
        <v>RF</v>
      </c>
      <c r="H277" s="103" t="str">
        <f t="shared" si="2354"/>
        <v>RF</v>
      </c>
      <c r="I277" s="103" t="str">
        <f t="shared" si="2354"/>
        <v>RF</v>
      </c>
      <c r="J277" s="103" t="str">
        <f t="shared" si="2354"/>
        <v>RF</v>
      </c>
      <c r="K277" s="103">
        <f t="shared" si="2354"/>
        <v>0</v>
      </c>
      <c r="L277" s="103">
        <f t="shared" si="2354"/>
        <v>0</v>
      </c>
      <c r="M277" s="103" t="str">
        <f t="shared" si="2354"/>
        <v>RF</v>
      </c>
      <c r="N277" s="103" t="str">
        <f t="shared" si="2354"/>
        <v>RF</v>
      </c>
      <c r="O277" s="103">
        <f t="shared" si="2354"/>
        <v>0</v>
      </c>
      <c r="P277" s="103" t="str">
        <f t="shared" si="2354"/>
        <v>RF</v>
      </c>
      <c r="Q277" s="103" t="str">
        <f t="shared" si="2354"/>
        <v>RF</v>
      </c>
      <c r="R277" s="103" t="str">
        <f t="shared" si="2354"/>
        <v>RF</v>
      </c>
      <c r="S277" s="103" t="str">
        <f t="shared" si="2354"/>
        <v>RF</v>
      </c>
      <c r="T277" s="103" t="str">
        <f t="shared" si="2354"/>
        <v>RF</v>
      </c>
      <c r="U277" s="103" t="str">
        <f t="shared" si="2354"/>
        <v>RF</v>
      </c>
      <c r="V277" s="103">
        <f>IF(V275&gt;V276,"RF",0)</f>
        <v>0</v>
      </c>
      <c r="W277" s="103" t="str">
        <f t="shared" ref="W277:AE277" si="2355">IF(W275&gt;W276,"RF",0)</f>
        <v>RF</v>
      </c>
      <c r="X277" s="103">
        <f t="shared" si="2355"/>
        <v>0</v>
      </c>
      <c r="Y277" s="103">
        <f t="shared" si="2355"/>
        <v>0</v>
      </c>
      <c r="Z277" s="103">
        <f t="shared" si="2355"/>
        <v>0</v>
      </c>
      <c r="AA277" s="103" t="str">
        <f t="shared" ref="AA277" si="2356">IF(AA275&gt;AA276,"RF",0)</f>
        <v>RF</v>
      </c>
      <c r="AB277" s="73">
        <f t="shared" si="2355"/>
        <v>0</v>
      </c>
      <c r="AC277" s="73">
        <f t="shared" si="2355"/>
        <v>0</v>
      </c>
      <c r="AD277" s="73">
        <f t="shared" si="2355"/>
        <v>0</v>
      </c>
      <c r="AE277" s="73">
        <f t="shared" si="2355"/>
        <v>0</v>
      </c>
      <c r="AL277" s="103">
        <f t="shared" ref="AL277:CW277" si="2357">IF(AL275&gt;AL276,"RF",0)</f>
        <v>0</v>
      </c>
      <c r="AM277" s="103" t="str">
        <f t="shared" si="2357"/>
        <v>RF</v>
      </c>
      <c r="AN277" s="103">
        <f t="shared" si="2357"/>
        <v>0</v>
      </c>
      <c r="AO277" s="103">
        <f t="shared" si="2357"/>
        <v>0</v>
      </c>
      <c r="AP277" s="103">
        <f t="shared" si="2357"/>
        <v>0</v>
      </c>
      <c r="AQ277" s="103">
        <f t="shared" si="2357"/>
        <v>0</v>
      </c>
      <c r="AR277" s="103" t="str">
        <f t="shared" si="2357"/>
        <v>RF</v>
      </c>
      <c r="AS277" s="103">
        <f t="shared" si="2357"/>
        <v>0</v>
      </c>
      <c r="AT277" s="103" t="str">
        <f t="shared" si="2357"/>
        <v>RF</v>
      </c>
      <c r="AU277" s="103">
        <f t="shared" si="2357"/>
        <v>0</v>
      </c>
      <c r="AV277" s="103" t="str">
        <f t="shared" si="2357"/>
        <v>RF</v>
      </c>
      <c r="AW277" s="103">
        <f t="shared" si="2357"/>
        <v>0</v>
      </c>
      <c r="AX277" s="103">
        <f t="shared" si="2357"/>
        <v>0</v>
      </c>
      <c r="AY277" s="103" t="str">
        <f t="shared" si="2357"/>
        <v>RF</v>
      </c>
      <c r="AZ277" s="103" t="str">
        <f t="shared" si="2357"/>
        <v>RF</v>
      </c>
      <c r="BA277" s="103" t="str">
        <f t="shared" si="2357"/>
        <v>RF</v>
      </c>
      <c r="BB277" s="103">
        <f t="shared" si="2357"/>
        <v>0</v>
      </c>
      <c r="BC277" s="103" t="str">
        <f t="shared" si="2357"/>
        <v>RF</v>
      </c>
      <c r="BD277" s="103">
        <f t="shared" si="2357"/>
        <v>0</v>
      </c>
      <c r="BE277" s="103" t="str">
        <f t="shared" si="2357"/>
        <v>RF</v>
      </c>
      <c r="BF277" s="103">
        <f t="shared" si="2357"/>
        <v>0</v>
      </c>
      <c r="BG277" s="103" t="str">
        <f t="shared" si="2357"/>
        <v>RF</v>
      </c>
      <c r="BH277" s="103">
        <f t="shared" si="2357"/>
        <v>0</v>
      </c>
      <c r="BI277" s="103" t="str">
        <f t="shared" si="2357"/>
        <v>RF</v>
      </c>
      <c r="BJ277" s="103">
        <f t="shared" si="2357"/>
        <v>0</v>
      </c>
      <c r="BK277" s="103" t="str">
        <f t="shared" si="2357"/>
        <v>RF</v>
      </c>
      <c r="BL277" s="103">
        <f t="shared" si="2357"/>
        <v>0</v>
      </c>
      <c r="BM277" s="103">
        <f t="shared" si="2357"/>
        <v>0</v>
      </c>
      <c r="BN277" s="103" t="str">
        <f t="shared" si="2357"/>
        <v>RF</v>
      </c>
      <c r="BO277" s="103" t="str">
        <f t="shared" si="2357"/>
        <v>RF</v>
      </c>
      <c r="BP277" s="103">
        <f t="shared" si="2357"/>
        <v>0</v>
      </c>
      <c r="BQ277" s="103">
        <f t="shared" si="2357"/>
        <v>0</v>
      </c>
      <c r="BR277" s="103" t="str">
        <f t="shared" si="2357"/>
        <v>RF</v>
      </c>
      <c r="BS277" s="103" t="str">
        <f t="shared" si="2357"/>
        <v>RF</v>
      </c>
      <c r="BT277" s="103" t="str">
        <f t="shared" si="2357"/>
        <v>RF</v>
      </c>
      <c r="BU277" s="103">
        <f t="shared" si="2357"/>
        <v>0</v>
      </c>
      <c r="BV277" s="103">
        <f t="shared" si="2357"/>
        <v>0</v>
      </c>
      <c r="BW277" s="103" t="str">
        <f t="shared" si="2357"/>
        <v>RF</v>
      </c>
      <c r="BX277" s="103">
        <f t="shared" si="2357"/>
        <v>0</v>
      </c>
      <c r="BY277" s="103">
        <f t="shared" si="2357"/>
        <v>0</v>
      </c>
      <c r="BZ277" s="103">
        <f t="shared" si="2357"/>
        <v>0</v>
      </c>
      <c r="CA277" s="103">
        <f t="shared" si="2357"/>
        <v>0</v>
      </c>
      <c r="CB277" s="103">
        <f t="shared" si="2357"/>
        <v>0</v>
      </c>
      <c r="CC277" s="103">
        <f t="shared" si="2357"/>
        <v>0</v>
      </c>
      <c r="CD277" s="103">
        <f t="shared" si="2357"/>
        <v>0</v>
      </c>
      <c r="CE277" s="103" t="str">
        <f t="shared" si="2357"/>
        <v>RF</v>
      </c>
      <c r="CF277" s="103" t="str">
        <f t="shared" si="2357"/>
        <v>RF</v>
      </c>
      <c r="CG277" s="103">
        <f t="shared" si="2357"/>
        <v>0</v>
      </c>
      <c r="CH277" s="103">
        <f t="shared" si="2357"/>
        <v>0</v>
      </c>
      <c r="CI277" s="103" t="str">
        <f t="shared" si="2357"/>
        <v>RF</v>
      </c>
      <c r="CJ277" s="103" t="str">
        <f t="shared" si="2357"/>
        <v>RF</v>
      </c>
      <c r="CK277" s="103" t="str">
        <f t="shared" si="2357"/>
        <v>RF</v>
      </c>
      <c r="CL277" s="103">
        <f t="shared" ref="CL277" si="2358">IF(CL275&gt;CL276,"RF",0)</f>
        <v>0</v>
      </c>
      <c r="CM277" s="73" t="str">
        <f t="shared" si="2357"/>
        <v>RF</v>
      </c>
      <c r="CN277" s="73" t="str">
        <f t="shared" si="2357"/>
        <v>RF</v>
      </c>
      <c r="CO277" s="73">
        <f t="shared" si="2357"/>
        <v>0</v>
      </c>
      <c r="CP277" s="73">
        <f t="shared" si="2357"/>
        <v>0</v>
      </c>
      <c r="CQ277" s="73" t="str">
        <f t="shared" si="2357"/>
        <v>RF</v>
      </c>
      <c r="CR277" s="73">
        <f t="shared" si="2357"/>
        <v>0</v>
      </c>
      <c r="CS277" s="73">
        <f t="shared" si="2357"/>
        <v>0</v>
      </c>
      <c r="CT277" s="73">
        <f t="shared" si="2357"/>
        <v>0</v>
      </c>
      <c r="CU277" s="73" t="str">
        <f t="shared" si="2357"/>
        <v>RF</v>
      </c>
      <c r="CV277" s="73">
        <f t="shared" si="2357"/>
        <v>0</v>
      </c>
      <c r="CW277" s="73">
        <f t="shared" si="2357"/>
        <v>0</v>
      </c>
      <c r="CX277" s="73">
        <f t="shared" ref="CX277:DB277" si="2359">IF(CX275&gt;CX276,"RF",0)</f>
        <v>0</v>
      </c>
      <c r="CY277" s="73">
        <f t="shared" si="2359"/>
        <v>0</v>
      </c>
      <c r="CZ277" s="73">
        <f t="shared" si="2359"/>
        <v>0</v>
      </c>
      <c r="DA277" s="73">
        <f t="shared" si="2359"/>
        <v>0</v>
      </c>
      <c r="DB277" s="73">
        <f t="shared" si="2359"/>
        <v>0</v>
      </c>
      <c r="DE277" s="142"/>
      <c r="DF277" s="103">
        <v>0</v>
      </c>
    </row>
    <row r="278" spans="1:110" s="86" customFormat="1" x14ac:dyDescent="0.2">
      <c r="A278" s="86" t="s">
        <v>432</v>
      </c>
      <c r="B278" s="86">
        <f>B62/B34</f>
        <v>6.084446155579297E-2</v>
      </c>
      <c r="C278" s="86">
        <f>C62/C34</f>
        <v>5.0409092814780017E-2</v>
      </c>
      <c r="D278" s="86">
        <f>D62/D34</f>
        <v>3.0954823305348801E-2</v>
      </c>
      <c r="F278" s="86">
        <f t="shared" ref="F278:AE278" si="2360">F62/F34</f>
        <v>1.0399753745668421E-2</v>
      </c>
      <c r="G278" s="86">
        <f t="shared" si="2360"/>
        <v>1.1357213411371078E-2</v>
      </c>
      <c r="H278" s="86">
        <f t="shared" si="2360"/>
        <v>1.2595534281027262E-2</v>
      </c>
      <c r="I278" s="86">
        <f t="shared" si="2360"/>
        <v>2.2625238623239653E-2</v>
      </c>
      <c r="J278" s="86">
        <f t="shared" si="2360"/>
        <v>2.9295492400056092E-2</v>
      </c>
      <c r="K278" s="86">
        <f t="shared" si="2360"/>
        <v>2.5796657480132875E-2</v>
      </c>
      <c r="L278" s="86">
        <f t="shared" si="2360"/>
        <v>1.8868681249833878E-2</v>
      </c>
      <c r="M278" s="86">
        <f t="shared" si="2360"/>
        <v>1.747282800705283E-2</v>
      </c>
      <c r="N278" s="86">
        <f t="shared" si="2360"/>
        <v>1.8380372338511503E-2</v>
      </c>
      <c r="O278" s="86">
        <f t="shared" si="2360"/>
        <v>2.0071468770415882E-2</v>
      </c>
      <c r="P278" s="86">
        <f t="shared" si="2360"/>
        <v>1.8227769031213547E-2</v>
      </c>
      <c r="Q278" s="86">
        <f t="shared" si="2360"/>
        <v>1.760811644173197E-2</v>
      </c>
      <c r="R278" s="86">
        <f t="shared" si="2360"/>
        <v>1.5439459609988077E-2</v>
      </c>
      <c r="S278" s="86">
        <f t="shared" si="2360"/>
        <v>1.6014844874116713E-2</v>
      </c>
      <c r="T278" s="86">
        <f t="shared" si="2360"/>
        <v>1.9072102124141878E-2</v>
      </c>
      <c r="U278" s="86">
        <f t="shared" si="2360"/>
        <v>2.7744996829752802E-2</v>
      </c>
      <c r="V278" s="86">
        <f t="shared" si="2360"/>
        <v>3.2415292955516477E-2</v>
      </c>
      <c r="W278" s="86">
        <f t="shared" si="2360"/>
        <v>3.3441332168710897E-2</v>
      </c>
      <c r="X278" s="86">
        <f t="shared" si="2360"/>
        <v>2.9556231914277829E-2</v>
      </c>
      <c r="Y278" s="86">
        <f t="shared" si="2360"/>
        <v>1.7497050799970507E-2</v>
      </c>
      <c r="Z278" s="86">
        <f t="shared" si="2360"/>
        <v>1.1560286107415368E-2</v>
      </c>
      <c r="AA278" s="86">
        <f t="shared" ref="AA278" si="2361">AA62/AA34</f>
        <v>8.4241705455000565E-3</v>
      </c>
      <c r="AB278" s="87">
        <f t="shared" si="2360"/>
        <v>-2.2614262602912247E-3</v>
      </c>
      <c r="AC278" s="87">
        <f t="shared" si="2360"/>
        <v>1.6004150476862464E-3</v>
      </c>
      <c r="AD278" s="87">
        <f t="shared" si="2360"/>
        <v>1.2699929800046356E-2</v>
      </c>
      <c r="AE278" s="87">
        <f t="shared" si="2360"/>
        <v>2.5740680877954194E-2</v>
      </c>
      <c r="AL278" s="86">
        <f t="shared" ref="AL278:CW278" si="2362">AL62/AL34</f>
        <v>1.6921003481697301E-2</v>
      </c>
      <c r="AM278" s="86">
        <f t="shared" si="2362"/>
        <v>1.9825111626986705E-2</v>
      </c>
      <c r="AN278" s="86">
        <f t="shared" si="2362"/>
        <v>1.9238444517150528E-2</v>
      </c>
      <c r="AO278" s="86">
        <f t="shared" si="2362"/>
        <v>1.5526184898547417E-2</v>
      </c>
      <c r="AP278" s="86">
        <f t="shared" si="2362"/>
        <v>2.5182908513802917E-2</v>
      </c>
      <c r="AQ278" s="86">
        <f t="shared" si="2362"/>
        <v>1.445899138801026E-2</v>
      </c>
      <c r="AR278" s="86">
        <f t="shared" si="2362"/>
        <v>1.511157209798702E-2</v>
      </c>
      <c r="AS278" s="86">
        <f t="shared" si="2362"/>
        <v>1.5372261228204143E-2</v>
      </c>
      <c r="AT278" s="86">
        <f t="shared" si="2362"/>
        <v>2.7453896205709389E-2</v>
      </c>
      <c r="AU278" s="86">
        <f t="shared" si="2362"/>
        <v>1.8689426693272559E-2</v>
      </c>
      <c r="AV278" s="86">
        <f t="shared" si="2362"/>
        <v>1.9518353496780941E-2</v>
      </c>
      <c r="AW278" s="86">
        <f t="shared" si="2362"/>
        <v>1.5893805596413568E-2</v>
      </c>
      <c r="AX278" s="86">
        <f t="shared" si="2362"/>
        <v>1.7056810735619866E-2</v>
      </c>
      <c r="AY278" s="86">
        <f t="shared" si="2362"/>
        <v>1.7810989922450979E-2</v>
      </c>
      <c r="AZ278" s="86">
        <f t="shared" si="2362"/>
        <v>1.5855509025503103E-2</v>
      </c>
      <c r="BA278" s="86">
        <f t="shared" si="2362"/>
        <v>1.3407341046995525E-2</v>
      </c>
      <c r="BB278" s="86">
        <f t="shared" si="2362"/>
        <v>1.4781207724370611E-2</v>
      </c>
      <c r="BC278" s="86">
        <f t="shared" si="2362"/>
        <v>1.8536994246903367E-2</v>
      </c>
      <c r="BD278" s="86">
        <f t="shared" si="2362"/>
        <v>1.6428431923398323E-2</v>
      </c>
      <c r="BE278" s="86">
        <f t="shared" si="2362"/>
        <v>1.7001760899098529E-2</v>
      </c>
      <c r="BF278" s="86">
        <f t="shared" si="2362"/>
        <v>1.3102007061795548E-2</v>
      </c>
      <c r="BG278" s="86">
        <f t="shared" si="2362"/>
        <v>2.0618416051921221E-2</v>
      </c>
      <c r="BH278" s="86">
        <f t="shared" si="2362"/>
        <v>1.7044201059500635E-2</v>
      </c>
      <c r="BI278" s="86">
        <f t="shared" si="2362"/>
        <v>2.039213198200529E-2</v>
      </c>
      <c r="BJ278" s="86">
        <f t="shared" si="2362"/>
        <v>1.8374764947901776E-2</v>
      </c>
      <c r="BK278" s="86">
        <f t="shared" si="2362"/>
        <v>2.7845352440391172E-2</v>
      </c>
      <c r="BL278" s="86">
        <f t="shared" si="2362"/>
        <v>2.8049905283275219E-2</v>
      </c>
      <c r="BM278" s="86">
        <f t="shared" si="2362"/>
        <v>2.4325970997014765E-2</v>
      </c>
      <c r="BN278" s="86">
        <f t="shared" si="2362"/>
        <v>3.1248479828767911E-2</v>
      </c>
      <c r="BO278" s="86">
        <f t="shared" si="2362"/>
        <v>5.8681376953924981E-2</v>
      </c>
      <c r="BP278" s="86">
        <f t="shared" si="2362"/>
        <v>3.642069867364095E-2</v>
      </c>
      <c r="BQ278" s="86">
        <f t="shared" si="2362"/>
        <v>2.8100773272561757E-2</v>
      </c>
      <c r="BR278" s="86">
        <f t="shared" si="2362"/>
        <v>2.4200392878540505E-2</v>
      </c>
      <c r="BS278" s="86">
        <f t="shared" si="2362"/>
        <v>3.3179005954993832E-2</v>
      </c>
      <c r="BT278" s="86">
        <f t="shared" si="2362"/>
        <v>3.7916988303131276E-2</v>
      </c>
      <c r="BU278" s="86">
        <f t="shared" si="2362"/>
        <v>3.3237762686023901E-2</v>
      </c>
      <c r="BV278" s="86">
        <f t="shared" si="2362"/>
        <v>3.0348655376543267E-2</v>
      </c>
      <c r="BW278" s="86">
        <f t="shared" si="2362"/>
        <v>3.3651649983471116E-2</v>
      </c>
      <c r="BX278" s="86">
        <f t="shared" si="2362"/>
        <v>3.1242522267861995E-2</v>
      </c>
      <c r="BY278" s="86">
        <f t="shared" si="2362"/>
        <v>3.0239265875973382E-2</v>
      </c>
      <c r="BZ278" s="86">
        <f t="shared" si="2362"/>
        <v>2.4937330286734886E-2</v>
      </c>
      <c r="CA278" s="86">
        <f t="shared" si="2362"/>
        <v>2.557807425955632E-2</v>
      </c>
      <c r="CB278" s="86">
        <f t="shared" si="2362"/>
        <v>2.5226150729104245E-2</v>
      </c>
      <c r="CC278" s="86">
        <f t="shared" si="2362"/>
        <v>2.2473027844850196E-2</v>
      </c>
      <c r="CD278" s="86">
        <f t="shared" si="2362"/>
        <v>1.3819697058798821E-2</v>
      </c>
      <c r="CE278" s="86">
        <f t="shared" si="2362"/>
        <v>1.3734570782991914E-2</v>
      </c>
      <c r="CF278" s="86">
        <f t="shared" si="2362"/>
        <v>1.3077364444869465E-2</v>
      </c>
      <c r="CG278" s="86">
        <f t="shared" si="2362"/>
        <v>8.9232788551105082E-3</v>
      </c>
      <c r="CH278" s="86">
        <f t="shared" si="2362"/>
        <v>8.4166014413938218E-3</v>
      </c>
      <c r="CI278" s="86">
        <f t="shared" si="2362"/>
        <v>8.9840719491988078E-3</v>
      </c>
      <c r="CJ278" s="86">
        <f t="shared" si="2362"/>
        <v>9.4818173022432929E-3</v>
      </c>
      <c r="CK278" s="86">
        <f t="shared" si="2362"/>
        <v>9.7278484623723391E-3</v>
      </c>
      <c r="CL278" s="86">
        <f t="shared" ref="CL278" si="2363">CL62/CL34</f>
        <v>7.2737963147363133E-3</v>
      </c>
      <c r="CM278" s="87">
        <f t="shared" si="2362"/>
        <v>-2.4421543626587301E-3</v>
      </c>
      <c r="CN278" s="87">
        <f t="shared" si="2362"/>
        <v>-3.3049139746425711E-3</v>
      </c>
      <c r="CO278" s="87">
        <f t="shared" si="2362"/>
        <v>-2.619044993263508E-3</v>
      </c>
      <c r="CP278" s="87">
        <f t="shared" si="2362"/>
        <v>-1.0666016851967248E-3</v>
      </c>
      <c r="CQ278" s="87">
        <f t="shared" si="2362"/>
        <v>3.9905636135800972E-3</v>
      </c>
      <c r="CR278" s="87">
        <f t="shared" si="2362"/>
        <v>-5.2646152662150373E-3</v>
      </c>
      <c r="CS278" s="87">
        <f t="shared" si="2362"/>
        <v>3.6781732400464234E-4</v>
      </c>
      <c r="CT278" s="87">
        <f t="shared" si="2362"/>
        <v>6.4640355668995429E-3</v>
      </c>
      <c r="CU278" s="87">
        <f t="shared" si="2362"/>
        <v>1.5875146309659492E-2</v>
      </c>
      <c r="CV278" s="87">
        <f t="shared" si="2362"/>
        <v>6.6669966650500226E-3</v>
      </c>
      <c r="CW278" s="87">
        <f t="shared" si="2362"/>
        <v>1.1522635710269652E-2</v>
      </c>
      <c r="CX278" s="87">
        <f t="shared" ref="CX278:DB278" si="2364">CX62/CX34</f>
        <v>1.638366513146252E-2</v>
      </c>
      <c r="CY278" s="87">
        <f t="shared" si="2364"/>
        <v>2.6036786997732535E-2</v>
      </c>
      <c r="CZ278" s="87">
        <f t="shared" si="2364"/>
        <v>2.0035284362712198E-2</v>
      </c>
      <c r="DA278" s="87">
        <f t="shared" si="2364"/>
        <v>2.5126356165404845E-2</v>
      </c>
      <c r="DB278" s="87">
        <f t="shared" si="2364"/>
        <v>3.0593927778676339E-2</v>
      </c>
      <c r="DE278" s="141"/>
      <c r="DF278" s="86">
        <v>-8.0247910483008493E-3</v>
      </c>
    </row>
    <row r="279" spans="1:110" s="86" customFormat="1" x14ac:dyDescent="0.2">
      <c r="A279" s="86" t="s">
        <v>433</v>
      </c>
      <c r="B279" s="86">
        <f>B58/B34</f>
        <v>4.3002992147624167E-2</v>
      </c>
      <c r="C279" s="86">
        <f>C58/C34</f>
        <v>4.2163811276578131E-2</v>
      </c>
      <c r="D279" s="86">
        <f>D58/D34</f>
        <v>3.5074605964275959E-2</v>
      </c>
      <c r="F279" s="86">
        <f t="shared" ref="F279:AE279" si="2365">F58/F34</f>
        <v>2.3384033013581419E-2</v>
      </c>
      <c r="G279" s="86">
        <f t="shared" si="2365"/>
        <v>2.2862242253719502E-2</v>
      </c>
      <c r="H279" s="86">
        <f t="shared" si="2365"/>
        <v>1.8636006501165547E-2</v>
      </c>
      <c r="I279" s="86">
        <f t="shared" si="2365"/>
        <v>1.9386581175034005E-2</v>
      </c>
      <c r="J279" s="86">
        <f t="shared" si="2365"/>
        <v>3.3832609178885385E-2</v>
      </c>
      <c r="K279" s="86">
        <f t="shared" si="2365"/>
        <v>4.0674217217541296E-2</v>
      </c>
      <c r="L279" s="86">
        <f t="shared" si="2365"/>
        <v>3.6827417544099461E-2</v>
      </c>
      <c r="M279" s="86">
        <f t="shared" si="2365"/>
        <v>3.2959103357336102E-2</v>
      </c>
      <c r="N279" s="86">
        <f t="shared" si="2365"/>
        <v>3.9242849982243019E-2</v>
      </c>
      <c r="O279" s="86">
        <f t="shared" si="2365"/>
        <v>4.6817086324634154E-2</v>
      </c>
      <c r="P279" s="86">
        <f t="shared" si="2365"/>
        <v>5.0199600386790187E-2</v>
      </c>
      <c r="Q279" s="86">
        <f t="shared" si="2365"/>
        <v>6.0184198268828849E-2</v>
      </c>
      <c r="R279" s="86">
        <f t="shared" si="2365"/>
        <v>6.5229522800144504E-2</v>
      </c>
      <c r="S279" s="86">
        <f t="shared" si="2365"/>
        <v>7.3727655518575866E-2</v>
      </c>
      <c r="T279" s="86">
        <f t="shared" si="2365"/>
        <v>7.8130605447998658E-2</v>
      </c>
      <c r="U279" s="86">
        <f t="shared" si="2365"/>
        <v>8.206839774331566E-2</v>
      </c>
      <c r="V279" s="86">
        <f t="shared" si="2365"/>
        <v>9.4264230933596482E-2</v>
      </c>
      <c r="W279" s="86">
        <f t="shared" si="2365"/>
        <v>8.9191478279219347E-2</v>
      </c>
      <c r="X279" s="86">
        <f t="shared" si="2365"/>
        <v>7.1857611147098821E-2</v>
      </c>
      <c r="Y279" s="86">
        <f t="shared" si="2365"/>
        <v>6.2760359065103591E-2</v>
      </c>
      <c r="Z279" s="86">
        <f t="shared" si="2365"/>
        <v>5.2891208678743216E-2</v>
      </c>
      <c r="AA279" s="86">
        <f t="shared" ref="AA279" si="2366">AA58/AA34</f>
        <v>5.8954294330446806E-2</v>
      </c>
      <c r="AB279" s="87">
        <f t="shared" si="2365"/>
        <v>5.031484275968081E-2</v>
      </c>
      <c r="AC279" s="87">
        <f t="shared" si="2365"/>
        <v>4.5532091062747984E-2</v>
      </c>
      <c r="AD279" s="87">
        <f t="shared" si="2365"/>
        <v>4.1909539730456531E-2</v>
      </c>
      <c r="AE279" s="87">
        <f t="shared" si="2365"/>
        <v>3.5527989100817475E-2</v>
      </c>
      <c r="AL279" s="86">
        <f t="shared" ref="AL279:CW279" si="2367">AL58/AL34</f>
        <v>4.0966731903022309E-2</v>
      </c>
      <c r="AM279" s="86">
        <f t="shared" si="2367"/>
        <v>4.9212818461539742E-2</v>
      </c>
      <c r="AN279" s="86">
        <f t="shared" si="2367"/>
        <v>4.7329008320542522E-2</v>
      </c>
      <c r="AO279" s="86">
        <f t="shared" si="2367"/>
        <v>4.419592508530417E-2</v>
      </c>
      <c r="AP279" s="86">
        <f t="shared" si="2367"/>
        <v>4.7200190040311077E-2</v>
      </c>
      <c r="AQ279" s="86">
        <f t="shared" si="2367"/>
        <v>4.556678967907022E-2</v>
      </c>
      <c r="AR279" s="86">
        <f t="shared" si="2367"/>
        <v>5.2373114476119725E-2</v>
      </c>
      <c r="AS279" s="86">
        <f t="shared" si="2367"/>
        <v>4.7005399268834937E-2</v>
      </c>
      <c r="AT279" s="86">
        <f t="shared" si="2367"/>
        <v>5.5888252477016578E-2</v>
      </c>
      <c r="AU279" s="86">
        <f t="shared" si="2367"/>
        <v>6.0828467743063018E-2</v>
      </c>
      <c r="AV279" s="86">
        <f t="shared" si="2367"/>
        <v>6.962467111453842E-2</v>
      </c>
      <c r="AW279" s="86">
        <f t="shared" si="2367"/>
        <v>5.9510660799496427E-2</v>
      </c>
      <c r="AX279" s="86">
        <f t="shared" si="2367"/>
        <v>5.3735353135400052E-2</v>
      </c>
      <c r="AY279" s="86">
        <f t="shared" si="2367"/>
        <v>6.8778943349813618E-2</v>
      </c>
      <c r="AZ279" s="86">
        <f t="shared" si="2367"/>
        <v>6.8907762198770858E-2</v>
      </c>
      <c r="BA279" s="86">
        <f t="shared" si="2367"/>
        <v>6.5133491359624582E-2</v>
      </c>
      <c r="BB279" s="86">
        <f t="shared" si="2367"/>
        <v>5.9307187953868738E-2</v>
      </c>
      <c r="BC279" s="86">
        <f t="shared" si="2367"/>
        <v>7.5638492753545658E-2</v>
      </c>
      <c r="BD279" s="86">
        <f t="shared" si="2367"/>
        <v>7.1162284281432592E-2</v>
      </c>
      <c r="BE279" s="86">
        <f t="shared" si="2367"/>
        <v>7.5931566600464268E-2</v>
      </c>
      <c r="BF279" s="86">
        <f t="shared" si="2367"/>
        <v>7.2149831138953333E-2</v>
      </c>
      <c r="BG279" s="86">
        <f t="shared" si="2367"/>
        <v>8.7811661135769228E-2</v>
      </c>
      <c r="BH279" s="86">
        <f t="shared" si="2367"/>
        <v>8.2538355912414776E-2</v>
      </c>
      <c r="BI279" s="86">
        <f t="shared" si="2367"/>
        <v>8.3718017357650443E-2</v>
      </c>
      <c r="BJ279" s="86">
        <f t="shared" si="2367"/>
        <v>6.1940588734416213E-2</v>
      </c>
      <c r="BK279" s="86">
        <f t="shared" si="2367"/>
        <v>8.3162035427470901E-2</v>
      </c>
      <c r="BL279" s="86">
        <f t="shared" si="2367"/>
        <v>8.0993612447741503E-2</v>
      </c>
      <c r="BM279" s="86">
        <f t="shared" si="2367"/>
        <v>7.2538575287400667E-2</v>
      </c>
      <c r="BN279" s="86">
        <f t="shared" si="2367"/>
        <v>9.3048240953861036E-2</v>
      </c>
      <c r="BO279" s="86">
        <f t="shared" si="2367"/>
        <v>0.17507299176501559</v>
      </c>
      <c r="BP279" s="86">
        <f t="shared" si="2367"/>
        <v>0.10464169624509621</v>
      </c>
      <c r="BQ279" s="86">
        <f t="shared" si="2367"/>
        <v>8.1010482092172778E-2</v>
      </c>
      <c r="BR279" s="86">
        <f t="shared" si="2367"/>
        <v>7.0148564955279324E-2</v>
      </c>
      <c r="BS279" s="86">
        <f t="shared" si="2367"/>
        <v>9.3396499888188572E-2</v>
      </c>
      <c r="BT279" s="86">
        <f t="shared" si="2367"/>
        <v>9.976275203726627E-2</v>
      </c>
      <c r="BU279" s="86">
        <f t="shared" si="2367"/>
        <v>8.4150487980706984E-2</v>
      </c>
      <c r="BV279" s="86">
        <f t="shared" si="2367"/>
        <v>8.2001365136196172E-2</v>
      </c>
      <c r="BW279" s="86">
        <f t="shared" si="2367"/>
        <v>8.1199243869367013E-2</v>
      </c>
      <c r="BX279" s="86">
        <f t="shared" si="2367"/>
        <v>7.4076604886965269E-2</v>
      </c>
      <c r="BY279" s="86">
        <f t="shared" si="2367"/>
        <v>6.861653010857105E-2</v>
      </c>
      <c r="BZ279" s="86">
        <f t="shared" si="2367"/>
        <v>6.6553795889546491E-2</v>
      </c>
      <c r="CA279" s="86">
        <f t="shared" si="2367"/>
        <v>6.4879298877107874E-2</v>
      </c>
      <c r="CB279" s="86">
        <f t="shared" si="2367"/>
        <v>6.3131961685167742E-2</v>
      </c>
      <c r="CC279" s="86">
        <f t="shared" si="2367"/>
        <v>6.194778299284661E-2</v>
      </c>
      <c r="CD279" s="86">
        <f t="shared" si="2367"/>
        <v>6.0008569052279623E-2</v>
      </c>
      <c r="CE279" s="86">
        <f t="shared" si="2367"/>
        <v>6.1296707811245355E-2</v>
      </c>
      <c r="CF279" s="86">
        <f t="shared" si="2367"/>
        <v>6.5350961078703265E-2</v>
      </c>
      <c r="CG279" s="86">
        <f t="shared" si="2367"/>
        <v>5.1475569480904391E-2</v>
      </c>
      <c r="CH279" s="86">
        <f t="shared" si="2367"/>
        <v>4.7948199274220601E-2</v>
      </c>
      <c r="CI279" s="86">
        <f t="shared" si="2367"/>
        <v>5.0954437920829064E-2</v>
      </c>
      <c r="CJ279" s="86">
        <f t="shared" si="2367"/>
        <v>6.7326431602371839E-2</v>
      </c>
      <c r="CK279" s="86">
        <f t="shared" si="2367"/>
        <v>7.0876362184058878E-2</v>
      </c>
      <c r="CL279" s="86">
        <f t="shared" ref="CL279" si="2368">CL58/CL34</f>
        <v>4.8289662105133385E-2</v>
      </c>
      <c r="CM279" s="87">
        <f t="shared" si="2367"/>
        <v>5.7850812115997199E-2</v>
      </c>
      <c r="CN279" s="87">
        <f t="shared" si="2367"/>
        <v>5.6699036435017086E-2</v>
      </c>
      <c r="CO279" s="87">
        <f t="shared" si="2367"/>
        <v>4.8968213071236062E-2</v>
      </c>
      <c r="CP279" s="87">
        <f t="shared" si="2367"/>
        <v>4.1383531379020302E-2</v>
      </c>
      <c r="CQ279" s="87">
        <f t="shared" si="2367"/>
        <v>5.4114604827130028E-2</v>
      </c>
      <c r="CR279" s="87">
        <f t="shared" si="2367"/>
        <v>4.8883468965732112E-2</v>
      </c>
      <c r="CS279" s="87">
        <f t="shared" si="2367"/>
        <v>4.306658208182023E-2</v>
      </c>
      <c r="CT279" s="87">
        <f t="shared" si="2367"/>
        <v>3.8906637327124183E-2</v>
      </c>
      <c r="CU279" s="87">
        <f t="shared" si="2367"/>
        <v>4.9529172633876413E-2</v>
      </c>
      <c r="CV279" s="87">
        <f t="shared" si="2367"/>
        <v>4.4411765459122482E-2</v>
      </c>
      <c r="CW279" s="87">
        <f t="shared" si="2367"/>
        <v>3.968170883825204E-2</v>
      </c>
      <c r="CX279" s="87">
        <f t="shared" ref="CX279:DB279" si="2369">CX58/CX34</f>
        <v>3.6305527484183829E-2</v>
      </c>
      <c r="CY279" s="87">
        <f t="shared" si="2369"/>
        <v>4.297062935413036E-2</v>
      </c>
      <c r="CZ279" s="87">
        <f t="shared" si="2369"/>
        <v>3.80699409728147E-2</v>
      </c>
      <c r="DA279" s="87">
        <f t="shared" si="2369"/>
        <v>3.3564298068463824E-2</v>
      </c>
      <c r="DB279" s="87">
        <f t="shared" si="2369"/>
        <v>3.0062846898511974E-2</v>
      </c>
      <c r="DE279" s="141"/>
      <c r="DF279" s="86">
        <v>5.2842997586228395E-2</v>
      </c>
    </row>
    <row r="280" spans="1:110" s="85" customFormat="1" x14ac:dyDescent="0.2">
      <c r="AB280" s="58"/>
      <c r="AC280" s="58"/>
      <c r="AD280" s="58"/>
      <c r="AE280" s="58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E280" s="143"/>
    </row>
  </sheetData>
  <sortState xmlns:xlrd2="http://schemas.microsoft.com/office/spreadsheetml/2017/richdata2" ref="A46:DE51">
    <sortCondition ref="A46:A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4B2D-3B06-4A7B-97B2-0FF9F12147C6}">
  <dimension ref="A2:XFA244"/>
  <sheetViews>
    <sheetView workbookViewId="0">
      <pane xSplit="2" ySplit="2" topLeftCell="C158" activePane="bottomRight" state="frozen"/>
      <selection pane="topRight" activeCell="B1" sqref="B1"/>
      <selection pane="bottomLeft" activeCell="A2" sqref="A2"/>
      <selection pane="bottomRight" activeCell="C173" sqref="C1:C1048576"/>
    </sheetView>
  </sheetViews>
  <sheetFormatPr defaultColWidth="9.140625" defaultRowHeight="12" x14ac:dyDescent="0.2"/>
  <cols>
    <col min="1" max="2" width="9.140625" style="188"/>
    <col min="3" max="3" width="9.7109375" style="234" bestFit="1" customWidth="1"/>
    <col min="4" max="5" width="9.7109375" style="188" customWidth="1"/>
    <col min="6" max="8" width="9.140625" style="188"/>
    <col min="9" max="9" width="14.140625" style="188" bestFit="1" customWidth="1"/>
    <col min="10" max="10" width="9.140625" style="192"/>
    <col min="11" max="14" width="9.140625" style="188"/>
    <col min="15" max="15" width="13.42578125" style="188" bestFit="1" customWidth="1"/>
    <col min="16" max="16" width="9.140625" style="192"/>
    <col min="17" max="16384" width="9.140625" style="188"/>
  </cols>
  <sheetData>
    <row r="2" spans="2:164 16381:16381" x14ac:dyDescent="0.2">
      <c r="B2" s="186" t="s">
        <v>531</v>
      </c>
      <c r="C2" s="233" t="s">
        <v>546</v>
      </c>
      <c r="D2" s="186" t="s">
        <v>547</v>
      </c>
      <c r="E2" s="187" t="s">
        <v>533</v>
      </c>
      <c r="I2" s="186" t="s">
        <v>534</v>
      </c>
      <c r="J2" s="186" t="s">
        <v>536</v>
      </c>
      <c r="K2" s="186" t="s">
        <v>547</v>
      </c>
      <c r="L2" s="186" t="s">
        <v>535</v>
      </c>
      <c r="M2" s="187" t="s">
        <v>545</v>
      </c>
      <c r="O2" s="186" t="s">
        <v>537</v>
      </c>
      <c r="P2" s="186" t="s">
        <v>532</v>
      </c>
      <c r="Q2" s="186" t="s">
        <v>547</v>
      </c>
      <c r="R2" s="186" t="s">
        <v>535</v>
      </c>
      <c r="S2" s="187" t="s">
        <v>548</v>
      </c>
    </row>
    <row r="3" spans="2:164 16381:16381" x14ac:dyDescent="0.2">
      <c r="B3" s="189">
        <v>41029</v>
      </c>
      <c r="C3" s="234">
        <f>+D3+E3</f>
        <v>23226</v>
      </c>
      <c r="D3" s="190">
        <v>22658</v>
      </c>
      <c r="E3" s="219">
        <v>568</v>
      </c>
      <c r="U3" s="190">
        <v>2781</v>
      </c>
      <c r="V3" s="190">
        <v>4219</v>
      </c>
      <c r="W3" s="190">
        <v>6071</v>
      </c>
      <c r="X3" s="190">
        <v>4864</v>
      </c>
      <c r="Y3" s="190">
        <v>4373</v>
      </c>
      <c r="Z3" s="190">
        <v>5441</v>
      </c>
      <c r="AA3" s="190">
        <v>3626</v>
      </c>
      <c r="AB3" s="190">
        <v>3671</v>
      </c>
      <c r="AC3" s="190">
        <v>3882</v>
      </c>
      <c r="AD3" s="190">
        <v>3880</v>
      </c>
      <c r="AE3" s="190">
        <v>3996</v>
      </c>
      <c r="AF3" s="190">
        <v>3552</v>
      </c>
      <c r="AG3" s="190">
        <v>3565</v>
      </c>
      <c r="AH3" s="190">
        <v>3874</v>
      </c>
      <c r="AI3" s="190">
        <v>3996</v>
      </c>
      <c r="AJ3" s="190">
        <v>4277</v>
      </c>
      <c r="AK3" s="190">
        <v>4894</v>
      </c>
      <c r="AL3" s="190">
        <v>5441</v>
      </c>
      <c r="AM3" s="190">
        <v>4712</v>
      </c>
      <c r="AN3" s="190">
        <v>3671</v>
      </c>
      <c r="AO3" s="190">
        <v>2826</v>
      </c>
      <c r="AP3" s="190">
        <v>3824</v>
      </c>
      <c r="AQ3" s="190">
        <v>4636</v>
      </c>
      <c r="AR3" s="190">
        <v>3552</v>
      </c>
      <c r="AS3" s="190">
        <v>3222</v>
      </c>
      <c r="AT3" s="190">
        <v>3191</v>
      </c>
      <c r="AU3" s="190">
        <v>3814</v>
      </c>
      <c r="AV3" s="190">
        <v>4363</v>
      </c>
      <c r="AW3" s="190">
        <v>4480</v>
      </c>
      <c r="AX3" s="190">
        <v>5246</v>
      </c>
      <c r="AY3" s="190">
        <v>4059</v>
      </c>
      <c r="AZ3" s="190">
        <v>4293</v>
      </c>
      <c r="BA3" s="190">
        <v>3958</v>
      </c>
      <c r="BB3" s="190">
        <v>3961</v>
      </c>
      <c r="BC3" s="190">
        <v>3895</v>
      </c>
      <c r="BD3" s="190">
        <v>5435</v>
      </c>
      <c r="BE3" s="190">
        <v>3786</v>
      </c>
      <c r="BF3" s="190">
        <v>4678</v>
      </c>
      <c r="BG3" s="190">
        <v>5047</v>
      </c>
      <c r="BH3" s="190">
        <v>5078</v>
      </c>
      <c r="BI3" s="190">
        <v>5212</v>
      </c>
      <c r="BJ3" s="190">
        <v>4402</v>
      </c>
      <c r="BK3" s="190">
        <v>4569</v>
      </c>
      <c r="BL3" s="190">
        <v>3573</v>
      </c>
      <c r="BM3" s="190">
        <v>4557</v>
      </c>
      <c r="BN3" s="190">
        <v>5636</v>
      </c>
      <c r="BO3" s="190">
        <v>5142</v>
      </c>
      <c r="BP3" s="190">
        <v>6356</v>
      </c>
      <c r="BQ3" s="190">
        <v>3785</v>
      </c>
      <c r="BR3" s="190">
        <v>4428</v>
      </c>
      <c r="BS3" s="190">
        <v>5603</v>
      </c>
      <c r="BT3" s="190">
        <v>5371</v>
      </c>
      <c r="BU3" s="190">
        <v>6595</v>
      </c>
      <c r="BV3" s="190">
        <v>5687</v>
      </c>
      <c r="BW3" s="190">
        <v>6333</v>
      </c>
      <c r="BX3" s="190">
        <v>5626</v>
      </c>
      <c r="BY3" s="190">
        <v>5119</v>
      </c>
      <c r="BZ3" s="190">
        <v>4921</v>
      </c>
      <c r="CA3" s="190">
        <v>4895</v>
      </c>
      <c r="CB3" s="190">
        <v>5836</v>
      </c>
      <c r="CC3" s="190">
        <v>2128</v>
      </c>
      <c r="CD3" s="190">
        <v>3900</v>
      </c>
      <c r="CE3" s="190">
        <v>3504</v>
      </c>
      <c r="CF3" s="190">
        <v>3441</v>
      </c>
      <c r="CG3" s="190">
        <v>3082</v>
      </c>
      <c r="CH3" s="190">
        <v>3887</v>
      </c>
      <c r="CI3" s="190">
        <v>4311</v>
      </c>
      <c r="CJ3" s="190">
        <v>4927</v>
      </c>
      <c r="CK3" s="190">
        <v>6293</v>
      </c>
      <c r="CL3" s="190">
        <v>5183</v>
      </c>
      <c r="CM3" s="190">
        <v>4768</v>
      </c>
      <c r="CN3" s="190">
        <v>6713</v>
      </c>
      <c r="CO3" s="190">
        <v>3010</v>
      </c>
      <c r="CP3" s="190">
        <v>3699</v>
      </c>
      <c r="CQ3" s="190">
        <v>5246</v>
      </c>
      <c r="CR3" s="190">
        <v>4971</v>
      </c>
      <c r="CS3" s="190">
        <v>5478</v>
      </c>
      <c r="CT3" s="190">
        <v>5393</v>
      </c>
      <c r="CU3" s="190">
        <v>4554</v>
      </c>
      <c r="CV3" s="190">
        <v>4604</v>
      </c>
      <c r="CW3" s="190">
        <v>3999</v>
      </c>
      <c r="CX3" s="190">
        <v>3270</v>
      </c>
      <c r="CY3" s="190">
        <v>2930</v>
      </c>
      <c r="CZ3" s="190">
        <v>5952</v>
      </c>
      <c r="DA3" s="190">
        <v>1402</v>
      </c>
      <c r="DB3" s="190">
        <v>1563</v>
      </c>
      <c r="DC3" s="190">
        <v>2701</v>
      </c>
      <c r="DD3" s="190">
        <v>3374</v>
      </c>
      <c r="DE3" s="190">
        <v>3203</v>
      </c>
      <c r="DF3" s="190">
        <v>4000</v>
      </c>
      <c r="DG3" s="190">
        <v>2202</v>
      </c>
      <c r="DH3" s="190">
        <v>3067</v>
      </c>
      <c r="DI3" s="190">
        <v>2649</v>
      </c>
      <c r="DJ3" s="190">
        <v>2620</v>
      </c>
      <c r="DK3" s="190">
        <v>2632</v>
      </c>
      <c r="DL3" s="190">
        <v>1912</v>
      </c>
      <c r="DO3" s="190">
        <v>856</v>
      </c>
      <c r="DP3" s="190">
        <v>687</v>
      </c>
      <c r="DQ3" s="190">
        <v>1085</v>
      </c>
      <c r="DR3" s="190">
        <v>1685</v>
      </c>
      <c r="DS3" s="190">
        <v>2463</v>
      </c>
      <c r="DT3" s="190">
        <v>1791</v>
      </c>
      <c r="DU3" s="190">
        <v>3003</v>
      </c>
      <c r="DV3" s="190">
        <v>2217</v>
      </c>
      <c r="DW3" s="190">
        <v>2892</v>
      </c>
      <c r="DX3" s="190">
        <v>3787</v>
      </c>
      <c r="DY3" s="190">
        <v>2328</v>
      </c>
      <c r="DZ3" s="190">
        <v>2109</v>
      </c>
      <c r="EA3" s="190">
        <v>2651</v>
      </c>
      <c r="EB3" s="190">
        <v>2138</v>
      </c>
      <c r="EC3" s="190">
        <v>3805</v>
      </c>
      <c r="ED3" s="190">
        <v>3168</v>
      </c>
      <c r="EE3" s="190">
        <v>2678</v>
      </c>
      <c r="EF3" s="190">
        <v>4119</v>
      </c>
      <c r="EG3" s="190">
        <v>3305</v>
      </c>
      <c r="EH3" s="190">
        <v>3725</v>
      </c>
      <c r="EI3" s="190">
        <v>3858</v>
      </c>
      <c r="EJ3" s="190">
        <v>2798</v>
      </c>
      <c r="EK3" s="190">
        <v>1001</v>
      </c>
      <c r="EL3" s="190">
        <v>1455</v>
      </c>
      <c r="EM3" s="190">
        <v>2964</v>
      </c>
      <c r="EN3" s="190">
        <v>2812</v>
      </c>
      <c r="EO3" s="190">
        <v>2364</v>
      </c>
      <c r="EP3" s="190">
        <v>2121</v>
      </c>
      <c r="EQ3" s="190">
        <v>1798</v>
      </c>
      <c r="ER3" s="190">
        <v>2011</v>
      </c>
      <c r="ES3" s="190">
        <v>1359</v>
      </c>
      <c r="ET3" s="190">
        <v>1388</v>
      </c>
      <c r="EU3" s="190">
        <v>1699</v>
      </c>
      <c r="EV3" s="190">
        <v>1697</v>
      </c>
      <c r="EW3" s="190">
        <v>1085</v>
      </c>
      <c r="EX3" s="190">
        <v>1525</v>
      </c>
      <c r="EY3" s="190">
        <v>1290</v>
      </c>
      <c r="EZ3" s="190">
        <v>1789</v>
      </c>
      <c r="FA3" s="190">
        <v>1749</v>
      </c>
      <c r="FB3" s="190">
        <v>2358</v>
      </c>
      <c r="FC3" s="190">
        <v>2129</v>
      </c>
      <c r="FD3" s="190">
        <v>1525</v>
      </c>
      <c r="FE3" s="190">
        <v>1717</v>
      </c>
      <c r="FF3" s="190">
        <v>1849</v>
      </c>
      <c r="FG3" s="190">
        <v>1572</v>
      </c>
      <c r="FH3" s="190">
        <v>1737</v>
      </c>
    </row>
    <row r="4" spans="2:164 16381:16381" x14ac:dyDescent="0.2">
      <c r="B4" s="189">
        <f t="shared" ref="B4:B67" si="0">+EOMONTH(B3,1)</f>
        <v>41060</v>
      </c>
      <c r="C4" s="234">
        <f t="shared" ref="C4:C67" si="1">+D4+E4</f>
        <v>20970</v>
      </c>
      <c r="D4" s="190">
        <v>20503</v>
      </c>
      <c r="E4" s="219">
        <v>467</v>
      </c>
      <c r="U4" s="190">
        <v>18610</v>
      </c>
      <c r="V4" s="190">
        <v>17371</v>
      </c>
      <c r="W4" s="190">
        <v>13595</v>
      </c>
      <c r="X4" s="190">
        <v>21153</v>
      </c>
      <c r="Y4" s="190">
        <v>17727</v>
      </c>
      <c r="Z4" s="190">
        <v>17133</v>
      </c>
      <c r="AA4" s="190">
        <v>16444</v>
      </c>
      <c r="AB4" s="190">
        <v>13538</v>
      </c>
      <c r="AC4" s="190">
        <v>11257</v>
      </c>
      <c r="AD4" s="190">
        <v>11192</v>
      </c>
      <c r="AE4" s="190">
        <v>7769</v>
      </c>
      <c r="AF4" s="190">
        <v>8903</v>
      </c>
      <c r="AG4" s="190">
        <v>8918</v>
      </c>
      <c r="AH4" s="190">
        <v>8927</v>
      </c>
      <c r="AI4" s="190">
        <v>9628</v>
      </c>
      <c r="AJ4" s="190">
        <v>8546</v>
      </c>
      <c r="AK4" s="190">
        <v>8761</v>
      </c>
      <c r="AL4" s="190">
        <v>9766</v>
      </c>
      <c r="AM4" s="190">
        <v>10944</v>
      </c>
      <c r="AN4" s="190">
        <v>7910</v>
      </c>
      <c r="AO4" s="190">
        <v>6537</v>
      </c>
      <c r="AP4" s="190">
        <v>8463</v>
      </c>
      <c r="AQ4" s="190">
        <v>9026</v>
      </c>
      <c r="AR4" s="190">
        <v>9761</v>
      </c>
      <c r="AS4" s="190">
        <v>5653</v>
      </c>
      <c r="AT4" s="190">
        <v>6932</v>
      </c>
      <c r="AU4" s="190">
        <v>5933</v>
      </c>
      <c r="AV4" s="190">
        <v>6703</v>
      </c>
      <c r="AW4" s="190">
        <v>8229</v>
      </c>
      <c r="AX4" s="190">
        <v>9765</v>
      </c>
      <c r="AY4" s="190">
        <v>9594</v>
      </c>
      <c r="AZ4" s="190">
        <v>10286</v>
      </c>
      <c r="BA4" s="190">
        <v>9956</v>
      </c>
      <c r="BB4" s="190">
        <v>11637</v>
      </c>
      <c r="BC4" s="190">
        <v>11805</v>
      </c>
      <c r="BD4" s="190">
        <v>12977</v>
      </c>
      <c r="BE4" s="190">
        <v>8925</v>
      </c>
      <c r="BF4" s="190">
        <v>9176</v>
      </c>
      <c r="BG4" s="190">
        <v>8516</v>
      </c>
      <c r="BH4" s="190">
        <v>8520</v>
      </c>
      <c r="BI4" s="190">
        <v>9814</v>
      </c>
      <c r="BJ4" s="190">
        <v>10226</v>
      </c>
      <c r="BK4" s="190">
        <v>11049</v>
      </c>
      <c r="BL4" s="190">
        <v>9172</v>
      </c>
      <c r="BM4" s="190">
        <v>6900</v>
      </c>
      <c r="BN4" s="190">
        <v>9350</v>
      </c>
      <c r="BO4" s="190">
        <v>9284</v>
      </c>
      <c r="BP4" s="190">
        <v>6876</v>
      </c>
      <c r="BQ4" s="190">
        <v>9106</v>
      </c>
      <c r="BR4" s="190">
        <v>7787</v>
      </c>
      <c r="BS4" s="190">
        <v>11705</v>
      </c>
      <c r="BT4" s="190">
        <v>12209</v>
      </c>
      <c r="BU4" s="190">
        <v>11435</v>
      </c>
      <c r="BV4" s="190">
        <v>12997</v>
      </c>
      <c r="BW4" s="190">
        <v>14483</v>
      </c>
      <c r="BX4" s="190">
        <v>11546</v>
      </c>
      <c r="BY4" s="190">
        <v>9632</v>
      </c>
      <c r="BZ4" s="190">
        <v>10600</v>
      </c>
      <c r="CA4" s="190">
        <v>9967</v>
      </c>
      <c r="CB4" s="190">
        <v>13032</v>
      </c>
      <c r="CC4" s="190">
        <v>11220</v>
      </c>
      <c r="CD4" s="190">
        <v>9794</v>
      </c>
      <c r="CE4" s="190">
        <v>9985</v>
      </c>
      <c r="CF4" s="190">
        <v>12125</v>
      </c>
      <c r="CG4" s="190">
        <v>11462</v>
      </c>
      <c r="CH4" s="190">
        <v>14286</v>
      </c>
      <c r="CI4" s="190">
        <v>11331</v>
      </c>
      <c r="CJ4" s="190">
        <v>11556</v>
      </c>
      <c r="CK4" s="190">
        <v>8138</v>
      </c>
      <c r="CL4" s="190">
        <v>13415</v>
      </c>
      <c r="CM4" s="190">
        <v>11653</v>
      </c>
      <c r="CN4" s="190">
        <v>12513</v>
      </c>
      <c r="CO4" s="190">
        <v>10657</v>
      </c>
      <c r="CP4" s="190">
        <v>11516</v>
      </c>
      <c r="CQ4" s="190">
        <v>12291</v>
      </c>
      <c r="CR4" s="190">
        <v>11466</v>
      </c>
      <c r="CS4" s="190">
        <v>12024</v>
      </c>
      <c r="CT4" s="190">
        <v>12191</v>
      </c>
      <c r="CU4" s="190">
        <v>11563</v>
      </c>
      <c r="CV4" s="190">
        <v>11411</v>
      </c>
      <c r="CW4" s="190">
        <v>8082</v>
      </c>
      <c r="CX4" s="190">
        <v>11007</v>
      </c>
      <c r="CY4" s="190">
        <v>10384</v>
      </c>
      <c r="CZ4" s="190">
        <v>8795</v>
      </c>
      <c r="DA4" s="190">
        <v>6800</v>
      </c>
      <c r="DB4" s="190">
        <v>4162</v>
      </c>
      <c r="DC4" s="190">
        <v>7551</v>
      </c>
      <c r="DD4" s="190">
        <v>6137</v>
      </c>
      <c r="DE4" s="190">
        <v>4187</v>
      </c>
      <c r="DF4" s="190">
        <v>4087</v>
      </c>
      <c r="DG4" s="190">
        <v>7079</v>
      </c>
      <c r="DH4" s="190">
        <v>6022</v>
      </c>
      <c r="DI4" s="190">
        <v>6597</v>
      </c>
      <c r="DJ4" s="190">
        <v>9747</v>
      </c>
      <c r="DK4" s="190">
        <v>7743</v>
      </c>
      <c r="DL4" s="190">
        <v>2398</v>
      </c>
    </row>
    <row r="5" spans="2:164 16381:16381" x14ac:dyDescent="0.2">
      <c r="B5" s="189">
        <f t="shared" si="0"/>
        <v>41090</v>
      </c>
      <c r="C5" s="234">
        <f t="shared" si="1"/>
        <v>17944</v>
      </c>
      <c r="D5" s="190">
        <v>17244</v>
      </c>
      <c r="E5" s="219">
        <v>700</v>
      </c>
      <c r="J5" s="191">
        <f t="shared" ref="J5:J36" si="2">+SUM(C3:C5)</f>
        <v>62140</v>
      </c>
      <c r="K5" s="193">
        <f t="shared" ref="K5:K36" si="3">+SUM(D3:D5)</f>
        <v>60405</v>
      </c>
      <c r="L5" s="193">
        <f t="shared" ref="L5:L68" si="4">+SUM(E3:E5)</f>
        <v>1735</v>
      </c>
      <c r="M5" s="193"/>
      <c r="S5" s="193"/>
    </row>
    <row r="6" spans="2:164 16381:16381" x14ac:dyDescent="0.2">
      <c r="B6" s="189">
        <f t="shared" si="0"/>
        <v>41121</v>
      </c>
      <c r="C6" s="234">
        <f t="shared" si="1"/>
        <v>26908</v>
      </c>
      <c r="D6" s="190">
        <v>26240</v>
      </c>
      <c r="E6" s="219">
        <v>668</v>
      </c>
      <c r="J6" s="191">
        <f t="shared" si="2"/>
        <v>65822</v>
      </c>
      <c r="K6" s="193">
        <f t="shared" si="3"/>
        <v>63987</v>
      </c>
      <c r="L6" s="193">
        <f t="shared" si="4"/>
        <v>1835</v>
      </c>
      <c r="M6" s="193"/>
      <c r="S6" s="193"/>
    </row>
    <row r="7" spans="2:164 16381:16381" x14ac:dyDescent="0.2">
      <c r="B7" s="189">
        <f t="shared" si="0"/>
        <v>41152</v>
      </c>
      <c r="C7" s="234">
        <f t="shared" si="1"/>
        <v>23081</v>
      </c>
      <c r="D7" s="190">
        <v>22311</v>
      </c>
      <c r="E7" s="219">
        <v>770</v>
      </c>
      <c r="J7" s="191">
        <f t="shared" si="2"/>
        <v>67933</v>
      </c>
      <c r="K7" s="193">
        <f t="shared" si="3"/>
        <v>65795</v>
      </c>
      <c r="L7" s="193">
        <f t="shared" si="4"/>
        <v>2138</v>
      </c>
      <c r="M7" s="193"/>
      <c r="S7" s="193"/>
    </row>
    <row r="8" spans="2:164 16381:16381" x14ac:dyDescent="0.2">
      <c r="B8" s="189">
        <f t="shared" si="0"/>
        <v>41182</v>
      </c>
      <c r="C8" s="234">
        <f t="shared" si="1"/>
        <v>22434</v>
      </c>
      <c r="D8" s="190">
        <v>21652</v>
      </c>
      <c r="E8" s="219">
        <v>782</v>
      </c>
      <c r="J8" s="191">
        <f t="shared" si="2"/>
        <v>72423</v>
      </c>
      <c r="K8" s="193">
        <f t="shared" si="3"/>
        <v>70203</v>
      </c>
      <c r="L8" s="193">
        <f t="shared" si="4"/>
        <v>2220</v>
      </c>
      <c r="M8" s="193"/>
      <c r="S8" s="193"/>
    </row>
    <row r="9" spans="2:164 16381:16381" x14ac:dyDescent="0.2">
      <c r="B9" s="189">
        <f t="shared" si="0"/>
        <v>41213</v>
      </c>
      <c r="C9" s="234">
        <f t="shared" si="1"/>
        <v>21367</v>
      </c>
      <c r="D9" s="190">
        <v>21119</v>
      </c>
      <c r="E9" s="219">
        <v>248</v>
      </c>
      <c r="J9" s="191">
        <f t="shared" si="2"/>
        <v>66882</v>
      </c>
      <c r="K9" s="193">
        <f t="shared" si="3"/>
        <v>65082</v>
      </c>
      <c r="L9" s="193">
        <f t="shared" si="4"/>
        <v>1800</v>
      </c>
      <c r="M9" s="193"/>
      <c r="S9" s="193"/>
    </row>
    <row r="10" spans="2:164 16381:16381" x14ac:dyDescent="0.2">
      <c r="B10" s="189">
        <f t="shared" si="0"/>
        <v>41243</v>
      </c>
      <c r="C10" s="234">
        <f t="shared" si="1"/>
        <v>18402</v>
      </c>
      <c r="D10" s="190">
        <v>18031</v>
      </c>
      <c r="E10" s="219">
        <v>371</v>
      </c>
      <c r="J10" s="191">
        <f t="shared" si="2"/>
        <v>62203</v>
      </c>
      <c r="K10" s="193">
        <f t="shared" si="3"/>
        <v>60802</v>
      </c>
      <c r="L10" s="193">
        <f t="shared" si="4"/>
        <v>1401</v>
      </c>
      <c r="M10" s="193"/>
      <c r="S10" s="193"/>
    </row>
    <row r="11" spans="2:164 16381:16381" x14ac:dyDescent="0.2">
      <c r="B11" s="189">
        <f t="shared" si="0"/>
        <v>41274</v>
      </c>
      <c r="C11" s="234">
        <f t="shared" si="1"/>
        <v>14643</v>
      </c>
      <c r="D11" s="190">
        <v>14185</v>
      </c>
      <c r="E11" s="219">
        <v>458</v>
      </c>
      <c r="J11" s="191">
        <f t="shared" si="2"/>
        <v>54412</v>
      </c>
      <c r="K11" s="193">
        <f t="shared" si="3"/>
        <v>53335</v>
      </c>
      <c r="L11" s="193">
        <f t="shared" si="4"/>
        <v>1077</v>
      </c>
      <c r="M11" s="193"/>
      <c r="S11" s="193"/>
    </row>
    <row r="12" spans="2:164 16381:16381" x14ac:dyDescent="0.2">
      <c r="B12" s="189">
        <f t="shared" si="0"/>
        <v>41305</v>
      </c>
      <c r="C12" s="234">
        <f t="shared" si="1"/>
        <v>15708</v>
      </c>
      <c r="D12" s="190">
        <v>15209</v>
      </c>
      <c r="E12" s="219">
        <v>499</v>
      </c>
      <c r="J12" s="191">
        <f t="shared" si="2"/>
        <v>48753</v>
      </c>
      <c r="K12" s="193">
        <f t="shared" si="3"/>
        <v>47425</v>
      </c>
      <c r="L12" s="193">
        <f t="shared" si="4"/>
        <v>1328</v>
      </c>
      <c r="M12" s="193"/>
      <c r="S12" s="193"/>
    </row>
    <row r="13" spans="2:164 16381:16381" x14ac:dyDescent="0.2">
      <c r="B13" s="189">
        <f t="shared" si="0"/>
        <v>41333</v>
      </c>
      <c r="C13" s="234">
        <f t="shared" si="1"/>
        <v>11177</v>
      </c>
      <c r="D13" s="190">
        <v>10613</v>
      </c>
      <c r="E13" s="219">
        <v>564</v>
      </c>
      <c r="J13" s="191">
        <f t="shared" si="2"/>
        <v>41528</v>
      </c>
      <c r="K13" s="193">
        <f t="shared" si="3"/>
        <v>40007</v>
      </c>
      <c r="L13" s="193">
        <f t="shared" si="4"/>
        <v>1521</v>
      </c>
      <c r="M13" s="193"/>
      <c r="S13" s="193"/>
    </row>
    <row r="14" spans="2:164 16381:16381" x14ac:dyDescent="0.2">
      <c r="B14" s="189">
        <f t="shared" si="0"/>
        <v>41364</v>
      </c>
      <c r="C14" s="234">
        <f t="shared" si="1"/>
        <v>13040</v>
      </c>
      <c r="D14" s="190">
        <v>12347</v>
      </c>
      <c r="E14" s="219">
        <v>693</v>
      </c>
      <c r="J14" s="191">
        <f t="shared" si="2"/>
        <v>39925</v>
      </c>
      <c r="K14" s="193">
        <f t="shared" si="3"/>
        <v>38169</v>
      </c>
      <c r="L14" s="193">
        <f t="shared" si="4"/>
        <v>1756</v>
      </c>
      <c r="M14" s="193"/>
      <c r="P14" s="191">
        <f>+SUM(C3:C14)</f>
        <v>228900</v>
      </c>
      <c r="Q14" s="193">
        <f>+SUM(D3:D14)</f>
        <v>222112</v>
      </c>
      <c r="R14" s="193">
        <f>+SUM(E3:E14)</f>
        <v>6788</v>
      </c>
      <c r="S14" s="193"/>
      <c r="XFA14" s="193"/>
    </row>
    <row r="15" spans="2:164 16381:16381" x14ac:dyDescent="0.2">
      <c r="B15" s="189">
        <f t="shared" si="0"/>
        <v>41394</v>
      </c>
      <c r="C15" s="234">
        <f t="shared" si="1"/>
        <v>12398</v>
      </c>
      <c r="D15" s="190">
        <v>11570</v>
      </c>
      <c r="E15" s="219">
        <v>828</v>
      </c>
      <c r="J15" s="191">
        <f t="shared" si="2"/>
        <v>36615</v>
      </c>
      <c r="K15" s="193">
        <f t="shared" si="3"/>
        <v>34530</v>
      </c>
      <c r="L15" s="193">
        <f t="shared" si="4"/>
        <v>2085</v>
      </c>
      <c r="M15" s="195"/>
      <c r="P15" s="191">
        <f t="shared" ref="P15:P78" si="5">+SUM(C4:C15)</f>
        <v>218072</v>
      </c>
      <c r="Q15" s="193">
        <f t="shared" ref="Q15:Q78" si="6">+SUM(D4:D15)</f>
        <v>211024</v>
      </c>
      <c r="R15" s="188">
        <f t="shared" ref="R15:R78" si="7">+SUM(E4:E15)</f>
        <v>7048</v>
      </c>
      <c r="S15" s="195"/>
    </row>
    <row r="16" spans="2:164 16381:16381" x14ac:dyDescent="0.2">
      <c r="B16" s="189">
        <f t="shared" si="0"/>
        <v>41425</v>
      </c>
      <c r="C16" s="234">
        <f t="shared" si="1"/>
        <v>11932</v>
      </c>
      <c r="D16" s="190">
        <v>11134</v>
      </c>
      <c r="E16" s="219">
        <v>798</v>
      </c>
      <c r="J16" s="191">
        <f t="shared" si="2"/>
        <v>37370</v>
      </c>
      <c r="K16" s="193">
        <f t="shared" si="3"/>
        <v>35051</v>
      </c>
      <c r="L16" s="193">
        <f t="shared" si="4"/>
        <v>2319</v>
      </c>
      <c r="M16" s="195"/>
      <c r="P16" s="191">
        <f t="shared" si="5"/>
        <v>209034</v>
      </c>
      <c r="Q16" s="193">
        <f t="shared" si="6"/>
        <v>201655</v>
      </c>
      <c r="R16" s="188">
        <f t="shared" si="7"/>
        <v>7379</v>
      </c>
      <c r="S16" s="195"/>
    </row>
    <row r="17" spans="2:19" x14ac:dyDescent="0.2">
      <c r="B17" s="189">
        <f t="shared" si="0"/>
        <v>41455</v>
      </c>
      <c r="C17" s="234">
        <f t="shared" si="1"/>
        <v>12345</v>
      </c>
      <c r="D17" s="190">
        <v>11804</v>
      </c>
      <c r="E17" s="219">
        <v>541</v>
      </c>
      <c r="J17" s="191">
        <f t="shared" si="2"/>
        <v>36675</v>
      </c>
      <c r="K17" s="193">
        <f t="shared" si="3"/>
        <v>34508</v>
      </c>
      <c r="L17" s="193">
        <f t="shared" si="4"/>
        <v>2167</v>
      </c>
      <c r="M17" s="195">
        <f>+J17/J5-1</f>
        <v>-0.40980045059542969</v>
      </c>
      <c r="P17" s="191">
        <f t="shared" si="5"/>
        <v>203435</v>
      </c>
      <c r="Q17" s="193">
        <f t="shared" si="6"/>
        <v>196215</v>
      </c>
      <c r="R17" s="188">
        <f t="shared" si="7"/>
        <v>7220</v>
      </c>
      <c r="S17" s="195" t="e">
        <f>+P17/P5-1</f>
        <v>#DIV/0!</v>
      </c>
    </row>
    <row r="18" spans="2:19" x14ac:dyDescent="0.2">
      <c r="B18" s="189">
        <f t="shared" si="0"/>
        <v>41486</v>
      </c>
      <c r="C18" s="234">
        <f t="shared" si="1"/>
        <v>11522</v>
      </c>
      <c r="D18" s="190">
        <v>10824</v>
      </c>
      <c r="E18" s="219">
        <v>698</v>
      </c>
      <c r="J18" s="191">
        <f t="shared" si="2"/>
        <v>35799</v>
      </c>
      <c r="K18" s="193">
        <f t="shared" si="3"/>
        <v>33762</v>
      </c>
      <c r="L18" s="193">
        <f t="shared" si="4"/>
        <v>2037</v>
      </c>
      <c r="M18" s="195">
        <f t="shared" ref="M18:M81" si="8">+J18/J6-1</f>
        <v>-0.45612409224879225</v>
      </c>
      <c r="P18" s="191">
        <f t="shared" si="5"/>
        <v>188049</v>
      </c>
      <c r="Q18" s="193">
        <f t="shared" si="6"/>
        <v>180799</v>
      </c>
      <c r="R18" s="188">
        <f t="shared" si="7"/>
        <v>7250</v>
      </c>
      <c r="S18" s="195" t="e">
        <f t="shared" ref="S18:S81" si="9">+P18/P6-1</f>
        <v>#DIV/0!</v>
      </c>
    </row>
    <row r="19" spans="2:19" x14ac:dyDescent="0.2">
      <c r="B19" s="189">
        <f t="shared" si="0"/>
        <v>41517</v>
      </c>
      <c r="C19" s="234">
        <f t="shared" si="1"/>
        <v>12579</v>
      </c>
      <c r="D19" s="190">
        <v>11564</v>
      </c>
      <c r="E19" s="219">
        <v>1015</v>
      </c>
      <c r="J19" s="191">
        <f t="shared" si="2"/>
        <v>36446</v>
      </c>
      <c r="K19" s="193">
        <f t="shared" si="3"/>
        <v>34192</v>
      </c>
      <c r="L19" s="193">
        <f t="shared" si="4"/>
        <v>2254</v>
      </c>
      <c r="M19" s="195">
        <f t="shared" si="8"/>
        <v>-0.46350080226105128</v>
      </c>
      <c r="P19" s="191">
        <f t="shared" si="5"/>
        <v>177547</v>
      </c>
      <c r="Q19" s="193">
        <f t="shared" si="6"/>
        <v>170052</v>
      </c>
      <c r="R19" s="188">
        <f t="shared" si="7"/>
        <v>7495</v>
      </c>
      <c r="S19" s="195" t="e">
        <f t="shared" si="9"/>
        <v>#DIV/0!</v>
      </c>
    </row>
    <row r="20" spans="2:19" x14ac:dyDescent="0.2">
      <c r="B20" s="189">
        <f t="shared" si="0"/>
        <v>41547</v>
      </c>
      <c r="C20" s="234">
        <f t="shared" si="1"/>
        <v>13621</v>
      </c>
      <c r="D20" s="190">
        <v>12839</v>
      </c>
      <c r="E20" s="219">
        <v>782</v>
      </c>
      <c r="J20" s="191">
        <f t="shared" si="2"/>
        <v>37722</v>
      </c>
      <c r="K20" s="193">
        <f t="shared" si="3"/>
        <v>35227</v>
      </c>
      <c r="L20" s="193">
        <f t="shared" si="4"/>
        <v>2495</v>
      </c>
      <c r="M20" s="195">
        <f t="shared" si="8"/>
        <v>-0.4791433660577441</v>
      </c>
      <c r="P20" s="191">
        <f t="shared" si="5"/>
        <v>168734</v>
      </c>
      <c r="Q20" s="193">
        <f t="shared" si="6"/>
        <v>161239</v>
      </c>
      <c r="R20" s="188">
        <f t="shared" si="7"/>
        <v>7495</v>
      </c>
      <c r="S20" s="195" t="e">
        <f t="shared" si="9"/>
        <v>#DIV/0!</v>
      </c>
    </row>
    <row r="21" spans="2:19" x14ac:dyDescent="0.2">
      <c r="B21" s="189">
        <f t="shared" si="0"/>
        <v>41578</v>
      </c>
      <c r="C21" s="234">
        <f t="shared" si="1"/>
        <v>14657</v>
      </c>
      <c r="D21" s="190">
        <v>14133</v>
      </c>
      <c r="E21" s="219">
        <v>524</v>
      </c>
      <c r="J21" s="191">
        <f t="shared" si="2"/>
        <v>40857</v>
      </c>
      <c r="K21" s="193">
        <f t="shared" si="3"/>
        <v>38536</v>
      </c>
      <c r="L21" s="193">
        <f t="shared" si="4"/>
        <v>2321</v>
      </c>
      <c r="M21" s="195">
        <f t="shared" si="8"/>
        <v>-0.38911814838073022</v>
      </c>
      <c r="P21" s="191">
        <f t="shared" si="5"/>
        <v>162024</v>
      </c>
      <c r="Q21" s="193">
        <f t="shared" si="6"/>
        <v>154253</v>
      </c>
      <c r="R21" s="188">
        <f t="shared" si="7"/>
        <v>7771</v>
      </c>
      <c r="S21" s="195" t="e">
        <f t="shared" si="9"/>
        <v>#DIV/0!</v>
      </c>
    </row>
    <row r="22" spans="2:19" x14ac:dyDescent="0.2">
      <c r="B22" s="189">
        <f t="shared" si="0"/>
        <v>41608</v>
      </c>
      <c r="C22" s="234">
        <f t="shared" si="1"/>
        <v>10747</v>
      </c>
      <c r="D22" s="190">
        <v>10376</v>
      </c>
      <c r="E22" s="219">
        <v>371</v>
      </c>
      <c r="J22" s="191">
        <f t="shared" si="2"/>
        <v>39025</v>
      </c>
      <c r="K22" s="193">
        <f t="shared" si="3"/>
        <v>37348</v>
      </c>
      <c r="L22" s="193">
        <f t="shared" si="4"/>
        <v>1677</v>
      </c>
      <c r="M22" s="195">
        <f t="shared" si="8"/>
        <v>-0.37261868398630293</v>
      </c>
      <c r="P22" s="191">
        <f t="shared" si="5"/>
        <v>154369</v>
      </c>
      <c r="Q22" s="193">
        <f t="shared" si="6"/>
        <v>146598</v>
      </c>
      <c r="R22" s="188">
        <f t="shared" si="7"/>
        <v>7771</v>
      </c>
      <c r="S22" s="195" t="e">
        <f t="shared" si="9"/>
        <v>#DIV/0!</v>
      </c>
    </row>
    <row r="23" spans="2:19" x14ac:dyDescent="0.2">
      <c r="B23" s="189">
        <f t="shared" si="0"/>
        <v>41639</v>
      </c>
      <c r="C23" s="234">
        <f t="shared" si="1"/>
        <v>9477</v>
      </c>
      <c r="D23" s="190">
        <v>9272</v>
      </c>
      <c r="E23" s="219">
        <v>205</v>
      </c>
      <c r="J23" s="191">
        <f t="shared" si="2"/>
        <v>34881</v>
      </c>
      <c r="K23" s="193">
        <f t="shared" si="3"/>
        <v>33781</v>
      </c>
      <c r="L23" s="193">
        <f t="shared" si="4"/>
        <v>1100</v>
      </c>
      <c r="M23" s="195">
        <f t="shared" si="8"/>
        <v>-0.35894655590678526</v>
      </c>
      <c r="P23" s="191">
        <f t="shared" si="5"/>
        <v>149203</v>
      </c>
      <c r="Q23" s="193">
        <f t="shared" si="6"/>
        <v>141685</v>
      </c>
      <c r="R23" s="188">
        <f t="shared" si="7"/>
        <v>7518</v>
      </c>
      <c r="S23" s="195" t="e">
        <f t="shared" si="9"/>
        <v>#DIV/0!</v>
      </c>
    </row>
    <row r="24" spans="2:19" x14ac:dyDescent="0.2">
      <c r="B24" s="189">
        <f t="shared" si="0"/>
        <v>41670</v>
      </c>
      <c r="C24" s="234">
        <f t="shared" si="1"/>
        <v>11411</v>
      </c>
      <c r="D24" s="190">
        <v>10974</v>
      </c>
      <c r="E24" s="219">
        <v>437</v>
      </c>
      <c r="J24" s="191">
        <f t="shared" si="2"/>
        <v>31635</v>
      </c>
      <c r="K24" s="193">
        <f t="shared" si="3"/>
        <v>30622</v>
      </c>
      <c r="L24" s="193">
        <f t="shared" si="4"/>
        <v>1013</v>
      </c>
      <c r="M24" s="195">
        <f t="shared" si="8"/>
        <v>-0.35111685434742479</v>
      </c>
      <c r="P24" s="191">
        <f t="shared" si="5"/>
        <v>144906</v>
      </c>
      <c r="Q24" s="193">
        <f t="shared" si="6"/>
        <v>137450</v>
      </c>
      <c r="R24" s="188">
        <f t="shared" si="7"/>
        <v>7456</v>
      </c>
      <c r="S24" s="195" t="e">
        <f t="shared" si="9"/>
        <v>#DIV/0!</v>
      </c>
    </row>
    <row r="25" spans="2:19" x14ac:dyDescent="0.2">
      <c r="B25" s="189">
        <f t="shared" si="0"/>
        <v>41698</v>
      </c>
      <c r="C25" s="234">
        <f t="shared" si="1"/>
        <v>11764</v>
      </c>
      <c r="D25" s="190">
        <v>11325</v>
      </c>
      <c r="E25" s="219">
        <v>439</v>
      </c>
      <c r="J25" s="191">
        <f t="shared" si="2"/>
        <v>32652</v>
      </c>
      <c r="K25" s="193">
        <f t="shared" si="3"/>
        <v>31571</v>
      </c>
      <c r="L25" s="193">
        <f t="shared" si="4"/>
        <v>1081</v>
      </c>
      <c r="M25" s="195">
        <f t="shared" si="8"/>
        <v>-0.21373531111539201</v>
      </c>
      <c r="P25" s="191">
        <f t="shared" si="5"/>
        <v>145493</v>
      </c>
      <c r="Q25" s="193">
        <f t="shared" si="6"/>
        <v>138162</v>
      </c>
      <c r="R25" s="188">
        <f t="shared" si="7"/>
        <v>7331</v>
      </c>
      <c r="S25" s="195" t="e">
        <f t="shared" si="9"/>
        <v>#DIV/0!</v>
      </c>
    </row>
    <row r="26" spans="2:19" x14ac:dyDescent="0.2">
      <c r="B26" s="189">
        <f t="shared" si="0"/>
        <v>41729</v>
      </c>
      <c r="C26" s="234">
        <f t="shared" si="1"/>
        <v>13333</v>
      </c>
      <c r="D26" s="190">
        <v>12640</v>
      </c>
      <c r="E26" s="219">
        <v>693</v>
      </c>
      <c r="J26" s="191">
        <f t="shared" si="2"/>
        <v>36508</v>
      </c>
      <c r="K26" s="193">
        <f t="shared" si="3"/>
        <v>34939</v>
      </c>
      <c r="L26" s="193">
        <f t="shared" si="4"/>
        <v>1569</v>
      </c>
      <c r="M26" s="195">
        <f t="shared" si="8"/>
        <v>-8.5585472761427694E-2</v>
      </c>
      <c r="P26" s="191">
        <f t="shared" si="5"/>
        <v>145786</v>
      </c>
      <c r="Q26" s="193">
        <f t="shared" si="6"/>
        <v>138455</v>
      </c>
      <c r="R26" s="188">
        <f t="shared" si="7"/>
        <v>7331</v>
      </c>
      <c r="S26" s="195">
        <f t="shared" si="9"/>
        <v>-0.36310179117518571</v>
      </c>
    </row>
    <row r="27" spans="2:19" x14ac:dyDescent="0.2">
      <c r="B27" s="189">
        <f t="shared" si="0"/>
        <v>41759</v>
      </c>
      <c r="C27" s="234">
        <f t="shared" si="1"/>
        <v>7835</v>
      </c>
      <c r="D27" s="190">
        <v>7441</v>
      </c>
      <c r="E27" s="219">
        <v>394</v>
      </c>
      <c r="J27" s="191">
        <f t="shared" si="2"/>
        <v>32932</v>
      </c>
      <c r="K27" s="193">
        <f t="shared" si="3"/>
        <v>31406</v>
      </c>
      <c r="L27" s="193">
        <f t="shared" si="4"/>
        <v>1526</v>
      </c>
      <c r="M27" s="195">
        <f t="shared" si="8"/>
        <v>-0.10058719104192271</v>
      </c>
      <c r="P27" s="191">
        <f t="shared" si="5"/>
        <v>141223</v>
      </c>
      <c r="Q27" s="193">
        <f t="shared" si="6"/>
        <v>134326</v>
      </c>
      <c r="R27" s="188">
        <f t="shared" si="7"/>
        <v>6897</v>
      </c>
      <c r="S27" s="195">
        <f t="shared" si="9"/>
        <v>-0.352401958986023</v>
      </c>
    </row>
    <row r="28" spans="2:19" x14ac:dyDescent="0.2">
      <c r="B28" s="189">
        <f t="shared" si="0"/>
        <v>41790</v>
      </c>
      <c r="C28" s="234">
        <f t="shared" si="1"/>
        <v>9416</v>
      </c>
      <c r="D28" s="190">
        <v>9230</v>
      </c>
      <c r="E28" s="219">
        <v>186</v>
      </c>
      <c r="J28" s="191">
        <f t="shared" si="2"/>
        <v>30584</v>
      </c>
      <c r="K28" s="193">
        <f t="shared" si="3"/>
        <v>29311</v>
      </c>
      <c r="L28" s="193">
        <f t="shared" si="4"/>
        <v>1273</v>
      </c>
      <c r="M28" s="195">
        <f t="shared" si="8"/>
        <v>-0.18158951030238157</v>
      </c>
      <c r="P28" s="191">
        <f t="shared" si="5"/>
        <v>138707</v>
      </c>
      <c r="Q28" s="193">
        <f t="shared" si="6"/>
        <v>132422</v>
      </c>
      <c r="R28" s="188">
        <f t="shared" si="7"/>
        <v>6285</v>
      </c>
      <c r="S28" s="195">
        <f t="shared" si="9"/>
        <v>-0.33643809141096659</v>
      </c>
    </row>
    <row r="29" spans="2:19" x14ac:dyDescent="0.2">
      <c r="B29" s="189">
        <f t="shared" si="0"/>
        <v>41820</v>
      </c>
      <c r="C29" s="234">
        <f t="shared" si="1"/>
        <v>8218</v>
      </c>
      <c r="D29" s="190">
        <v>7911</v>
      </c>
      <c r="E29" s="219">
        <v>307</v>
      </c>
      <c r="J29" s="191">
        <f t="shared" si="2"/>
        <v>25469</v>
      </c>
      <c r="K29" s="193">
        <f t="shared" si="3"/>
        <v>24582</v>
      </c>
      <c r="L29" s="193">
        <f t="shared" si="4"/>
        <v>887</v>
      </c>
      <c r="M29" s="195">
        <f t="shared" si="8"/>
        <v>-0.30554873892297207</v>
      </c>
      <c r="P29" s="191">
        <f t="shared" si="5"/>
        <v>134580</v>
      </c>
      <c r="Q29" s="193">
        <f t="shared" si="6"/>
        <v>128529</v>
      </c>
      <c r="R29" s="188">
        <f t="shared" si="7"/>
        <v>6051</v>
      </c>
      <c r="S29" s="195">
        <f t="shared" si="9"/>
        <v>-0.33846191658269231</v>
      </c>
    </row>
    <row r="30" spans="2:19" x14ac:dyDescent="0.2">
      <c r="B30" s="189">
        <f t="shared" si="0"/>
        <v>41851</v>
      </c>
      <c r="C30" s="234">
        <f t="shared" si="1"/>
        <v>9534</v>
      </c>
      <c r="D30" s="190">
        <v>9167</v>
      </c>
      <c r="E30" s="219">
        <v>367</v>
      </c>
      <c r="J30" s="191">
        <f t="shared" si="2"/>
        <v>27168</v>
      </c>
      <c r="K30" s="193">
        <f t="shared" si="3"/>
        <v>26308</v>
      </c>
      <c r="L30" s="193">
        <f t="shared" si="4"/>
        <v>860</v>
      </c>
      <c r="M30" s="195">
        <f t="shared" si="8"/>
        <v>-0.24109612000335201</v>
      </c>
      <c r="P30" s="191">
        <f t="shared" si="5"/>
        <v>132592</v>
      </c>
      <c r="Q30" s="193">
        <f t="shared" si="6"/>
        <v>126872</v>
      </c>
      <c r="R30" s="188">
        <f t="shared" si="7"/>
        <v>5720</v>
      </c>
      <c r="S30" s="195">
        <f t="shared" si="9"/>
        <v>-0.29490717844817038</v>
      </c>
    </row>
    <row r="31" spans="2:19" x14ac:dyDescent="0.2">
      <c r="B31" s="189">
        <f t="shared" si="0"/>
        <v>41882</v>
      </c>
      <c r="C31" s="234">
        <f t="shared" si="1"/>
        <v>11338</v>
      </c>
      <c r="D31" s="190">
        <v>10975</v>
      </c>
      <c r="E31" s="219">
        <v>363</v>
      </c>
      <c r="J31" s="191">
        <f t="shared" si="2"/>
        <v>29090</v>
      </c>
      <c r="K31" s="193">
        <f t="shared" si="3"/>
        <v>28053</v>
      </c>
      <c r="L31" s="193">
        <f t="shared" si="4"/>
        <v>1037</v>
      </c>
      <c r="M31" s="195">
        <f t="shared" si="8"/>
        <v>-0.20183284859792572</v>
      </c>
      <c r="P31" s="191">
        <f t="shared" si="5"/>
        <v>131351</v>
      </c>
      <c r="Q31" s="193">
        <f t="shared" si="6"/>
        <v>126283</v>
      </c>
      <c r="R31" s="188">
        <f t="shared" si="7"/>
        <v>5068</v>
      </c>
      <c r="S31" s="195">
        <f t="shared" si="9"/>
        <v>-0.26019025948058827</v>
      </c>
    </row>
    <row r="32" spans="2:19" x14ac:dyDescent="0.2">
      <c r="B32" s="189">
        <f t="shared" si="0"/>
        <v>41912</v>
      </c>
      <c r="C32" s="234">
        <f t="shared" si="1"/>
        <v>12327</v>
      </c>
      <c r="D32" s="190">
        <v>11930</v>
      </c>
      <c r="E32" s="219">
        <v>397</v>
      </c>
      <c r="J32" s="191">
        <f t="shared" si="2"/>
        <v>33199</v>
      </c>
      <c r="K32" s="193">
        <f t="shared" si="3"/>
        <v>32072</v>
      </c>
      <c r="L32" s="193">
        <f t="shared" si="4"/>
        <v>1127</v>
      </c>
      <c r="M32" s="195">
        <f t="shared" si="8"/>
        <v>-0.11990350458618315</v>
      </c>
      <c r="P32" s="191">
        <f t="shared" si="5"/>
        <v>130057</v>
      </c>
      <c r="Q32" s="193">
        <f t="shared" si="6"/>
        <v>125374</v>
      </c>
      <c r="R32" s="188">
        <f t="shared" si="7"/>
        <v>4683</v>
      </c>
      <c r="S32" s="195">
        <f t="shared" si="9"/>
        <v>-0.22921877037230198</v>
      </c>
    </row>
    <row r="33" spans="2:19" x14ac:dyDescent="0.2">
      <c r="B33" s="189">
        <f t="shared" si="0"/>
        <v>41943</v>
      </c>
      <c r="C33" s="234">
        <f t="shared" si="1"/>
        <v>11790</v>
      </c>
      <c r="D33" s="190">
        <v>11511</v>
      </c>
      <c r="E33" s="219">
        <v>279</v>
      </c>
      <c r="J33" s="191">
        <f t="shared" si="2"/>
        <v>35455</v>
      </c>
      <c r="K33" s="193">
        <f t="shared" si="3"/>
        <v>34416</v>
      </c>
      <c r="L33" s="193">
        <f t="shared" si="4"/>
        <v>1039</v>
      </c>
      <c r="M33" s="195">
        <f t="shared" si="8"/>
        <v>-0.13221724551484448</v>
      </c>
      <c r="P33" s="191">
        <f t="shared" si="5"/>
        <v>127190</v>
      </c>
      <c r="Q33" s="193">
        <f t="shared" si="6"/>
        <v>122752</v>
      </c>
      <c r="R33" s="188">
        <f t="shared" si="7"/>
        <v>4438</v>
      </c>
      <c r="S33" s="195">
        <f t="shared" si="9"/>
        <v>-0.21499284056682966</v>
      </c>
    </row>
    <row r="34" spans="2:19" x14ac:dyDescent="0.2">
      <c r="B34" s="189">
        <f t="shared" si="0"/>
        <v>41973</v>
      </c>
      <c r="C34" s="234">
        <f t="shared" si="1"/>
        <v>12355</v>
      </c>
      <c r="D34" s="190">
        <v>12021</v>
      </c>
      <c r="E34" s="219">
        <v>334</v>
      </c>
      <c r="J34" s="191">
        <f t="shared" si="2"/>
        <v>36472</v>
      </c>
      <c r="K34" s="193">
        <f t="shared" si="3"/>
        <v>35462</v>
      </c>
      <c r="L34" s="193">
        <f t="shared" si="4"/>
        <v>1010</v>
      </c>
      <c r="M34" s="195">
        <f t="shared" si="8"/>
        <v>-6.5419602818705958E-2</v>
      </c>
      <c r="P34" s="191">
        <f t="shared" si="5"/>
        <v>128798</v>
      </c>
      <c r="Q34" s="193">
        <f t="shared" si="6"/>
        <v>124397</v>
      </c>
      <c r="R34" s="188">
        <f t="shared" si="7"/>
        <v>4401</v>
      </c>
      <c r="S34" s="195">
        <f t="shared" si="9"/>
        <v>-0.16564854342516955</v>
      </c>
    </row>
    <row r="35" spans="2:19" x14ac:dyDescent="0.2">
      <c r="B35" s="189">
        <f t="shared" si="0"/>
        <v>42004</v>
      </c>
      <c r="C35" s="234">
        <f t="shared" si="1"/>
        <v>12183</v>
      </c>
      <c r="D35" s="190">
        <v>12040</v>
      </c>
      <c r="E35" s="219">
        <v>143</v>
      </c>
      <c r="J35" s="191">
        <f t="shared" si="2"/>
        <v>36328</v>
      </c>
      <c r="K35" s="193">
        <f t="shared" si="3"/>
        <v>35572</v>
      </c>
      <c r="L35" s="193">
        <f t="shared" si="4"/>
        <v>756</v>
      </c>
      <c r="M35" s="195">
        <f t="shared" si="8"/>
        <v>4.1483902411054707E-2</v>
      </c>
      <c r="P35" s="191">
        <f t="shared" si="5"/>
        <v>131504</v>
      </c>
      <c r="Q35" s="193">
        <f t="shared" si="6"/>
        <v>127165</v>
      </c>
      <c r="R35" s="188">
        <f t="shared" si="7"/>
        <v>4339</v>
      </c>
      <c r="S35" s="195">
        <f t="shared" si="9"/>
        <v>-0.11862362016849526</v>
      </c>
    </row>
    <row r="36" spans="2:19" x14ac:dyDescent="0.2">
      <c r="B36" s="189">
        <f t="shared" si="0"/>
        <v>42035</v>
      </c>
      <c r="C36" s="234">
        <f t="shared" si="1"/>
        <v>13294</v>
      </c>
      <c r="D36" s="190">
        <v>13047</v>
      </c>
      <c r="E36" s="219">
        <v>247</v>
      </c>
      <c r="J36" s="191">
        <f t="shared" si="2"/>
        <v>37832</v>
      </c>
      <c r="K36" s="193">
        <f t="shared" si="3"/>
        <v>37108</v>
      </c>
      <c r="L36" s="193">
        <f t="shared" si="4"/>
        <v>724</v>
      </c>
      <c r="M36" s="195">
        <f t="shared" si="8"/>
        <v>0.19589062746957486</v>
      </c>
      <c r="P36" s="191">
        <f t="shared" si="5"/>
        <v>133387</v>
      </c>
      <c r="Q36" s="193">
        <f t="shared" si="6"/>
        <v>129238</v>
      </c>
      <c r="R36" s="188">
        <f t="shared" si="7"/>
        <v>4149</v>
      </c>
      <c r="S36" s="195">
        <f t="shared" si="9"/>
        <v>-7.9492912646819347E-2</v>
      </c>
    </row>
    <row r="37" spans="2:19" x14ac:dyDescent="0.2">
      <c r="B37" s="189">
        <f t="shared" si="0"/>
        <v>42063</v>
      </c>
      <c r="C37" s="234">
        <f t="shared" si="1"/>
        <v>13936</v>
      </c>
      <c r="D37" s="190">
        <v>13767</v>
      </c>
      <c r="E37" s="219">
        <v>169</v>
      </c>
      <c r="J37" s="191">
        <f t="shared" ref="J37:J68" si="10">+SUM(C35:C37)</f>
        <v>39413</v>
      </c>
      <c r="K37" s="193">
        <f t="shared" ref="K37:K68" si="11">+SUM(D35:D37)</f>
        <v>38854</v>
      </c>
      <c r="L37" s="193">
        <f t="shared" si="4"/>
        <v>559</v>
      </c>
      <c r="M37" s="195">
        <f t="shared" si="8"/>
        <v>0.20706235452652222</v>
      </c>
      <c r="P37" s="191">
        <f t="shared" si="5"/>
        <v>135559</v>
      </c>
      <c r="Q37" s="193">
        <f t="shared" si="6"/>
        <v>131680</v>
      </c>
      <c r="R37" s="188">
        <f t="shared" si="7"/>
        <v>3879</v>
      </c>
      <c r="S37" s="195">
        <f t="shared" si="9"/>
        <v>-6.827819895115228E-2</v>
      </c>
    </row>
    <row r="38" spans="2:19" x14ac:dyDescent="0.2">
      <c r="B38" s="189">
        <f t="shared" si="0"/>
        <v>42094</v>
      </c>
      <c r="C38" s="234">
        <f t="shared" si="1"/>
        <v>15339</v>
      </c>
      <c r="D38" s="190">
        <v>15039</v>
      </c>
      <c r="E38" s="219">
        <v>300</v>
      </c>
      <c r="J38" s="191">
        <f t="shared" si="10"/>
        <v>42569</v>
      </c>
      <c r="K38" s="193">
        <f t="shared" si="11"/>
        <v>41853</v>
      </c>
      <c r="L38" s="193">
        <f t="shared" si="4"/>
        <v>716</v>
      </c>
      <c r="M38" s="195">
        <f t="shared" si="8"/>
        <v>0.16601840692450964</v>
      </c>
      <c r="P38" s="191">
        <f t="shared" si="5"/>
        <v>137565</v>
      </c>
      <c r="Q38" s="193">
        <f t="shared" si="6"/>
        <v>134079</v>
      </c>
      <c r="R38" s="188">
        <f t="shared" si="7"/>
        <v>3486</v>
      </c>
      <c r="S38" s="195">
        <f t="shared" si="9"/>
        <v>-5.6390874295199844E-2</v>
      </c>
    </row>
    <row r="39" spans="2:19" x14ac:dyDescent="0.2">
      <c r="B39" s="189">
        <f t="shared" si="0"/>
        <v>42124</v>
      </c>
      <c r="C39" s="234">
        <f t="shared" si="1"/>
        <v>10616</v>
      </c>
      <c r="D39" s="190">
        <v>10230</v>
      </c>
      <c r="E39" s="219">
        <v>386</v>
      </c>
      <c r="J39" s="191">
        <f t="shared" si="10"/>
        <v>39891</v>
      </c>
      <c r="K39" s="193">
        <f t="shared" si="11"/>
        <v>39036</v>
      </c>
      <c r="L39" s="193">
        <f t="shared" si="4"/>
        <v>855</v>
      </c>
      <c r="M39" s="195">
        <f t="shared" si="8"/>
        <v>0.21131422324790483</v>
      </c>
      <c r="P39" s="191">
        <f t="shared" si="5"/>
        <v>140346</v>
      </c>
      <c r="Q39" s="193">
        <f t="shared" si="6"/>
        <v>136868</v>
      </c>
      <c r="R39" s="188">
        <f t="shared" si="7"/>
        <v>3478</v>
      </c>
      <c r="S39" s="195">
        <f t="shared" si="9"/>
        <v>-6.2100366087677328E-3</v>
      </c>
    </row>
    <row r="40" spans="2:19" x14ac:dyDescent="0.2">
      <c r="B40" s="189">
        <f t="shared" si="0"/>
        <v>42155</v>
      </c>
      <c r="C40" s="234">
        <f t="shared" si="1"/>
        <v>11616</v>
      </c>
      <c r="D40" s="190">
        <v>11138</v>
      </c>
      <c r="E40" s="219">
        <v>478</v>
      </c>
      <c r="J40" s="191">
        <f t="shared" si="10"/>
        <v>37571</v>
      </c>
      <c r="K40" s="193">
        <f t="shared" si="11"/>
        <v>36407</v>
      </c>
      <c r="L40" s="193">
        <f t="shared" si="4"/>
        <v>1164</v>
      </c>
      <c r="M40" s="195">
        <f t="shared" si="8"/>
        <v>0.22845278577033734</v>
      </c>
      <c r="P40" s="191">
        <f t="shared" si="5"/>
        <v>142546</v>
      </c>
      <c r="Q40" s="193">
        <f t="shared" si="6"/>
        <v>138776</v>
      </c>
      <c r="R40" s="188">
        <f t="shared" si="7"/>
        <v>3770</v>
      </c>
      <c r="S40" s="195">
        <f t="shared" si="9"/>
        <v>2.7677045859257232E-2</v>
      </c>
    </row>
    <row r="41" spans="2:19" x14ac:dyDescent="0.2">
      <c r="B41" s="189">
        <f t="shared" si="0"/>
        <v>42185</v>
      </c>
      <c r="C41" s="234">
        <f t="shared" si="1"/>
        <v>10861</v>
      </c>
      <c r="D41" s="190">
        <v>10281</v>
      </c>
      <c r="E41" s="219">
        <v>580</v>
      </c>
      <c r="J41" s="191">
        <f t="shared" si="10"/>
        <v>33093</v>
      </c>
      <c r="K41" s="193">
        <f t="shared" si="11"/>
        <v>31649</v>
      </c>
      <c r="L41" s="193">
        <f t="shared" si="4"/>
        <v>1444</v>
      </c>
      <c r="M41" s="195">
        <f t="shared" si="8"/>
        <v>0.29934430091483755</v>
      </c>
      <c r="P41" s="191">
        <f t="shared" si="5"/>
        <v>145189</v>
      </c>
      <c r="Q41" s="193">
        <f t="shared" si="6"/>
        <v>141146</v>
      </c>
      <c r="R41" s="188">
        <f t="shared" si="7"/>
        <v>4043</v>
      </c>
      <c r="S41" s="195">
        <f t="shared" si="9"/>
        <v>7.8830435428741241E-2</v>
      </c>
    </row>
    <row r="42" spans="2:19" x14ac:dyDescent="0.2">
      <c r="B42" s="189">
        <f t="shared" si="0"/>
        <v>42216</v>
      </c>
      <c r="C42" s="234">
        <f t="shared" si="1"/>
        <v>10689</v>
      </c>
      <c r="D42" s="190">
        <v>10389</v>
      </c>
      <c r="E42" s="219">
        <v>300</v>
      </c>
      <c r="J42" s="191">
        <f t="shared" si="10"/>
        <v>33166</v>
      </c>
      <c r="K42" s="193">
        <f t="shared" si="11"/>
        <v>31808</v>
      </c>
      <c r="L42" s="193">
        <f t="shared" si="4"/>
        <v>1358</v>
      </c>
      <c r="M42" s="195">
        <f t="shared" si="8"/>
        <v>0.22077444051825679</v>
      </c>
      <c r="P42" s="191">
        <f t="shared" si="5"/>
        <v>146344</v>
      </c>
      <c r="Q42" s="193">
        <f t="shared" si="6"/>
        <v>142368</v>
      </c>
      <c r="R42" s="188">
        <f t="shared" si="7"/>
        <v>3976</v>
      </c>
      <c r="S42" s="195">
        <f t="shared" si="9"/>
        <v>0.10371666465548457</v>
      </c>
    </row>
    <row r="43" spans="2:19" x14ac:dyDescent="0.2">
      <c r="B43" s="189">
        <f t="shared" si="0"/>
        <v>42247</v>
      </c>
      <c r="C43" s="234">
        <f t="shared" si="1"/>
        <v>11863</v>
      </c>
      <c r="D43" s="190">
        <v>11194</v>
      </c>
      <c r="E43" s="219">
        <v>669</v>
      </c>
      <c r="J43" s="191">
        <f t="shared" si="10"/>
        <v>33413</v>
      </c>
      <c r="K43" s="193">
        <f t="shared" si="11"/>
        <v>31864</v>
      </c>
      <c r="L43" s="193">
        <f t="shared" si="4"/>
        <v>1549</v>
      </c>
      <c r="M43" s="195">
        <f t="shared" si="8"/>
        <v>0.14860776899278094</v>
      </c>
      <c r="P43" s="191">
        <f t="shared" si="5"/>
        <v>146869</v>
      </c>
      <c r="Q43" s="193">
        <f t="shared" si="6"/>
        <v>142587</v>
      </c>
      <c r="R43" s="188">
        <f t="shared" si="7"/>
        <v>4282</v>
      </c>
      <c r="S43" s="195">
        <f t="shared" si="9"/>
        <v>0.11814146827964755</v>
      </c>
    </row>
    <row r="44" spans="2:19" x14ac:dyDescent="0.2">
      <c r="B44" s="189">
        <f t="shared" si="0"/>
        <v>42277</v>
      </c>
      <c r="C44" s="234">
        <f t="shared" si="1"/>
        <v>12260</v>
      </c>
      <c r="D44" s="190">
        <v>11774</v>
      </c>
      <c r="E44" s="219">
        <v>486</v>
      </c>
      <c r="J44" s="191">
        <f t="shared" si="10"/>
        <v>34812</v>
      </c>
      <c r="K44" s="193">
        <f t="shared" si="11"/>
        <v>33357</v>
      </c>
      <c r="L44" s="193">
        <f t="shared" si="4"/>
        <v>1455</v>
      </c>
      <c r="M44" s="195">
        <f t="shared" si="8"/>
        <v>4.8585800777131816E-2</v>
      </c>
      <c r="P44" s="191">
        <f t="shared" si="5"/>
        <v>146802</v>
      </c>
      <c r="Q44" s="193">
        <f t="shared" si="6"/>
        <v>142431</v>
      </c>
      <c r="R44" s="188">
        <f t="shared" si="7"/>
        <v>4371</v>
      </c>
      <c r="S44" s="195">
        <f t="shared" si="9"/>
        <v>0.1287512398409929</v>
      </c>
    </row>
    <row r="45" spans="2:19" x14ac:dyDescent="0.2">
      <c r="B45" s="189">
        <f t="shared" si="0"/>
        <v>42308</v>
      </c>
      <c r="C45" s="234">
        <f t="shared" si="1"/>
        <v>13298</v>
      </c>
      <c r="D45" s="190">
        <v>12798</v>
      </c>
      <c r="E45" s="219">
        <v>500</v>
      </c>
      <c r="J45" s="191">
        <f t="shared" si="10"/>
        <v>37421</v>
      </c>
      <c r="K45" s="193">
        <f t="shared" si="11"/>
        <v>35766</v>
      </c>
      <c r="L45" s="193">
        <f t="shared" si="4"/>
        <v>1655</v>
      </c>
      <c r="M45" s="195">
        <f t="shared" si="8"/>
        <v>5.5450571146523853E-2</v>
      </c>
      <c r="P45" s="191">
        <f t="shared" si="5"/>
        <v>148310</v>
      </c>
      <c r="Q45" s="193">
        <f t="shared" si="6"/>
        <v>143718</v>
      </c>
      <c r="R45" s="188">
        <f t="shared" si="7"/>
        <v>4592</v>
      </c>
      <c r="S45" s="195">
        <f t="shared" si="9"/>
        <v>0.16605079015645874</v>
      </c>
    </row>
    <row r="46" spans="2:19" x14ac:dyDescent="0.2">
      <c r="B46" s="189">
        <f t="shared" si="0"/>
        <v>42338</v>
      </c>
      <c r="C46" s="234">
        <f t="shared" si="1"/>
        <v>11190</v>
      </c>
      <c r="D46" s="190">
        <v>10517</v>
      </c>
      <c r="E46" s="219">
        <v>673</v>
      </c>
      <c r="J46" s="191">
        <f t="shared" si="10"/>
        <v>36748</v>
      </c>
      <c r="K46" s="193">
        <f t="shared" si="11"/>
        <v>35089</v>
      </c>
      <c r="L46" s="193">
        <f t="shared" si="4"/>
        <v>1659</v>
      </c>
      <c r="M46" s="195">
        <f t="shared" si="8"/>
        <v>7.5674490019741469E-3</v>
      </c>
      <c r="P46" s="191">
        <f t="shared" si="5"/>
        <v>147145</v>
      </c>
      <c r="Q46" s="193">
        <f t="shared" si="6"/>
        <v>142214</v>
      </c>
      <c r="R46" s="188">
        <f t="shared" si="7"/>
        <v>4931</v>
      </c>
      <c r="S46" s="195">
        <f t="shared" si="9"/>
        <v>0.14244786409726862</v>
      </c>
    </row>
    <row r="47" spans="2:19" x14ac:dyDescent="0.2">
      <c r="B47" s="189">
        <f t="shared" si="0"/>
        <v>42369</v>
      </c>
      <c r="C47" s="234">
        <f t="shared" si="1"/>
        <v>8315</v>
      </c>
      <c r="D47" s="190">
        <v>8069</v>
      </c>
      <c r="E47" s="219">
        <v>246</v>
      </c>
      <c r="J47" s="191">
        <f t="shared" si="10"/>
        <v>32803</v>
      </c>
      <c r="K47" s="193">
        <f t="shared" si="11"/>
        <v>31384</v>
      </c>
      <c r="L47" s="193">
        <f t="shared" si="4"/>
        <v>1419</v>
      </c>
      <c r="M47" s="195">
        <f t="shared" si="8"/>
        <v>-9.7032591940101276E-2</v>
      </c>
      <c r="P47" s="191">
        <f t="shared" si="5"/>
        <v>143277</v>
      </c>
      <c r="Q47" s="193">
        <f t="shared" si="6"/>
        <v>138243</v>
      </c>
      <c r="R47" s="188">
        <f t="shared" si="7"/>
        <v>5034</v>
      </c>
      <c r="S47" s="195">
        <f t="shared" si="9"/>
        <v>8.9525793892200944E-2</v>
      </c>
    </row>
    <row r="48" spans="2:19" x14ac:dyDescent="0.2">
      <c r="B48" s="189">
        <f t="shared" si="0"/>
        <v>42400</v>
      </c>
      <c r="C48" s="234">
        <f t="shared" si="1"/>
        <v>11548</v>
      </c>
      <c r="D48" s="190">
        <v>10728</v>
      </c>
      <c r="E48" s="219">
        <v>820</v>
      </c>
      <c r="J48" s="191">
        <f t="shared" si="10"/>
        <v>31053</v>
      </c>
      <c r="K48" s="193">
        <f t="shared" si="11"/>
        <v>29314</v>
      </c>
      <c r="L48" s="193">
        <f t="shared" si="4"/>
        <v>1739</v>
      </c>
      <c r="M48" s="195">
        <f t="shared" si="8"/>
        <v>-0.17918693169803346</v>
      </c>
      <c r="P48" s="191">
        <f t="shared" si="5"/>
        <v>141531</v>
      </c>
      <c r="Q48" s="193">
        <f t="shared" si="6"/>
        <v>135924</v>
      </c>
      <c r="R48" s="188">
        <f t="shared" si="7"/>
        <v>5607</v>
      </c>
      <c r="S48" s="195">
        <f t="shared" si="9"/>
        <v>6.1055425191360424E-2</v>
      </c>
    </row>
    <row r="49" spans="2:19" x14ac:dyDescent="0.2">
      <c r="B49" s="189">
        <f t="shared" si="0"/>
        <v>42429</v>
      </c>
      <c r="C49" s="234">
        <f t="shared" si="1"/>
        <v>11782</v>
      </c>
      <c r="D49" s="190">
        <v>10962</v>
      </c>
      <c r="E49" s="219">
        <v>820</v>
      </c>
      <c r="J49" s="191">
        <f t="shared" si="10"/>
        <v>31645</v>
      </c>
      <c r="K49" s="193">
        <f t="shared" si="11"/>
        <v>29759</v>
      </c>
      <c r="L49" s="193">
        <f t="shared" si="4"/>
        <v>1886</v>
      </c>
      <c r="M49" s="195">
        <f t="shared" si="8"/>
        <v>-0.19709232994189729</v>
      </c>
      <c r="P49" s="191">
        <f t="shared" si="5"/>
        <v>139377</v>
      </c>
      <c r="Q49" s="193">
        <f t="shared" si="6"/>
        <v>133119</v>
      </c>
      <c r="R49" s="188">
        <f t="shared" si="7"/>
        <v>6258</v>
      </c>
      <c r="S49" s="195">
        <f t="shared" si="9"/>
        <v>2.8164858106064505E-2</v>
      </c>
    </row>
    <row r="50" spans="2:19" x14ac:dyDescent="0.2">
      <c r="B50" s="189">
        <f t="shared" si="0"/>
        <v>42460</v>
      </c>
      <c r="C50" s="234">
        <f t="shared" si="1"/>
        <v>8936</v>
      </c>
      <c r="D50" s="190">
        <v>8454</v>
      </c>
      <c r="E50" s="219">
        <v>482</v>
      </c>
      <c r="J50" s="191">
        <f t="shared" si="10"/>
        <v>32266</v>
      </c>
      <c r="K50" s="193">
        <f t="shared" si="11"/>
        <v>30144</v>
      </c>
      <c r="L50" s="193">
        <f t="shared" si="4"/>
        <v>2122</v>
      </c>
      <c r="M50" s="195">
        <f t="shared" si="8"/>
        <v>-0.24203058563743574</v>
      </c>
      <c r="P50" s="191">
        <f t="shared" si="5"/>
        <v>132974</v>
      </c>
      <c r="Q50" s="193">
        <f t="shared" si="6"/>
        <v>126534</v>
      </c>
      <c r="R50" s="188">
        <f t="shared" si="7"/>
        <v>6440</v>
      </c>
      <c r="S50" s="195">
        <f t="shared" si="9"/>
        <v>-3.3373314433177037E-2</v>
      </c>
    </row>
    <row r="51" spans="2:19" x14ac:dyDescent="0.2">
      <c r="B51" s="189">
        <f t="shared" si="0"/>
        <v>42490</v>
      </c>
      <c r="C51" s="234">
        <f t="shared" si="1"/>
        <v>10816</v>
      </c>
      <c r="D51" s="190">
        <v>10495</v>
      </c>
      <c r="E51" s="219">
        <v>321</v>
      </c>
      <c r="J51" s="191">
        <f t="shared" si="10"/>
        <v>31534</v>
      </c>
      <c r="K51" s="193">
        <f t="shared" si="11"/>
        <v>29911</v>
      </c>
      <c r="L51" s="193">
        <f t="shared" si="4"/>
        <v>1623</v>
      </c>
      <c r="M51" s="195">
        <f t="shared" si="8"/>
        <v>-0.20949587626281618</v>
      </c>
      <c r="P51" s="191">
        <f t="shared" si="5"/>
        <v>133174</v>
      </c>
      <c r="Q51" s="193">
        <f t="shared" si="6"/>
        <v>126799</v>
      </c>
      <c r="R51" s="188">
        <f t="shared" si="7"/>
        <v>6375</v>
      </c>
      <c r="S51" s="195">
        <f t="shared" si="9"/>
        <v>-5.1102275804084218E-2</v>
      </c>
    </row>
    <row r="52" spans="2:19" x14ac:dyDescent="0.2">
      <c r="B52" s="189">
        <f t="shared" si="0"/>
        <v>42521</v>
      </c>
      <c r="C52" s="234">
        <f t="shared" si="1"/>
        <v>8835</v>
      </c>
      <c r="D52" s="190">
        <v>8617</v>
      </c>
      <c r="E52" s="219">
        <v>218</v>
      </c>
      <c r="J52" s="191">
        <f t="shared" si="10"/>
        <v>28587</v>
      </c>
      <c r="K52" s="193">
        <f t="shared" si="11"/>
        <v>27566</v>
      </c>
      <c r="L52" s="193">
        <f t="shared" si="4"/>
        <v>1021</v>
      </c>
      <c r="M52" s="195">
        <f t="shared" si="8"/>
        <v>-0.23912059833382127</v>
      </c>
      <c r="P52" s="191">
        <f t="shared" si="5"/>
        <v>130393</v>
      </c>
      <c r="Q52" s="193">
        <f t="shared" si="6"/>
        <v>124278</v>
      </c>
      <c r="R52" s="188">
        <f t="shared" si="7"/>
        <v>6115</v>
      </c>
      <c r="S52" s="195">
        <f t="shared" si="9"/>
        <v>-8.5256689068791802E-2</v>
      </c>
    </row>
    <row r="53" spans="2:19" x14ac:dyDescent="0.2">
      <c r="B53" s="189">
        <f t="shared" si="0"/>
        <v>42551</v>
      </c>
      <c r="C53" s="234">
        <f t="shared" si="1"/>
        <v>12634</v>
      </c>
      <c r="D53" s="190">
        <v>12509</v>
      </c>
      <c r="E53" s="219">
        <v>125</v>
      </c>
      <c r="J53" s="191">
        <f t="shared" si="10"/>
        <v>32285</v>
      </c>
      <c r="K53" s="193">
        <f t="shared" si="11"/>
        <v>31621</v>
      </c>
      <c r="L53" s="193">
        <f t="shared" si="4"/>
        <v>664</v>
      </c>
      <c r="M53" s="195">
        <f t="shared" si="8"/>
        <v>-2.4416039645846599E-2</v>
      </c>
      <c r="P53" s="191">
        <f t="shared" si="5"/>
        <v>132166</v>
      </c>
      <c r="Q53" s="193">
        <f t="shared" si="6"/>
        <v>126506</v>
      </c>
      <c r="R53" s="188">
        <f t="shared" si="7"/>
        <v>5660</v>
      </c>
      <c r="S53" s="195">
        <f t="shared" si="9"/>
        <v>-8.9696877862648017E-2</v>
      </c>
    </row>
    <row r="54" spans="2:19" x14ac:dyDescent="0.2">
      <c r="B54" s="189">
        <f t="shared" si="0"/>
        <v>42582</v>
      </c>
      <c r="C54" s="234">
        <f t="shared" si="1"/>
        <v>13864</v>
      </c>
      <c r="D54" s="190">
        <v>13547</v>
      </c>
      <c r="E54" s="219">
        <v>317</v>
      </c>
      <c r="J54" s="191">
        <f t="shared" si="10"/>
        <v>35333</v>
      </c>
      <c r="K54" s="193">
        <f t="shared" si="11"/>
        <v>34673</v>
      </c>
      <c r="L54" s="193">
        <f t="shared" si="4"/>
        <v>660</v>
      </c>
      <c r="M54" s="195">
        <f t="shared" si="8"/>
        <v>6.5337996743653148E-2</v>
      </c>
      <c r="P54" s="191">
        <f t="shared" si="5"/>
        <v>135341</v>
      </c>
      <c r="Q54" s="193">
        <f t="shared" si="6"/>
        <v>129664</v>
      </c>
      <c r="R54" s="188">
        <f t="shared" si="7"/>
        <v>5677</v>
      </c>
      <c r="S54" s="195">
        <f t="shared" si="9"/>
        <v>-7.518586344503364E-2</v>
      </c>
    </row>
    <row r="55" spans="2:19" x14ac:dyDescent="0.2">
      <c r="B55" s="189">
        <f t="shared" si="0"/>
        <v>42613</v>
      </c>
      <c r="C55" s="234">
        <f t="shared" si="1"/>
        <v>13844</v>
      </c>
      <c r="D55" s="190">
        <v>13002</v>
      </c>
      <c r="E55" s="219">
        <v>842</v>
      </c>
      <c r="J55" s="191">
        <f t="shared" si="10"/>
        <v>40342</v>
      </c>
      <c r="K55" s="193">
        <f t="shared" si="11"/>
        <v>39058</v>
      </c>
      <c r="L55" s="193">
        <f t="shared" si="4"/>
        <v>1284</v>
      </c>
      <c r="M55" s="195">
        <f t="shared" si="8"/>
        <v>0.20737437524316893</v>
      </c>
      <c r="P55" s="191">
        <f t="shared" si="5"/>
        <v>137322</v>
      </c>
      <c r="Q55" s="193">
        <f t="shared" si="6"/>
        <v>131472</v>
      </c>
      <c r="R55" s="188">
        <f t="shared" si="7"/>
        <v>5850</v>
      </c>
      <c r="S55" s="195">
        <f t="shared" si="9"/>
        <v>-6.5003506526223997E-2</v>
      </c>
    </row>
    <row r="56" spans="2:19" x14ac:dyDescent="0.2">
      <c r="B56" s="189">
        <f t="shared" si="0"/>
        <v>42643</v>
      </c>
      <c r="C56" s="234">
        <f t="shared" si="1"/>
        <v>14981</v>
      </c>
      <c r="D56" s="190">
        <v>14601</v>
      </c>
      <c r="E56" s="219">
        <v>380</v>
      </c>
      <c r="J56" s="191">
        <f t="shared" si="10"/>
        <v>42689</v>
      </c>
      <c r="K56" s="193">
        <f t="shared" si="11"/>
        <v>41150</v>
      </c>
      <c r="L56" s="193">
        <f t="shared" si="4"/>
        <v>1539</v>
      </c>
      <c r="M56" s="195">
        <f t="shared" si="8"/>
        <v>0.22627254969550736</v>
      </c>
      <c r="P56" s="191">
        <f t="shared" si="5"/>
        <v>140043</v>
      </c>
      <c r="Q56" s="193">
        <f t="shared" si="6"/>
        <v>134299</v>
      </c>
      <c r="R56" s="188">
        <f t="shared" si="7"/>
        <v>5744</v>
      </c>
      <c r="S56" s="195">
        <f t="shared" si="9"/>
        <v>-4.6041607062574097E-2</v>
      </c>
    </row>
    <row r="57" spans="2:19" x14ac:dyDescent="0.2">
      <c r="B57" s="189">
        <f t="shared" si="0"/>
        <v>42674</v>
      </c>
      <c r="C57" s="234">
        <f t="shared" si="1"/>
        <v>16755</v>
      </c>
      <c r="D57" s="190">
        <v>16311</v>
      </c>
      <c r="E57" s="219">
        <v>444</v>
      </c>
      <c r="J57" s="191">
        <f t="shared" si="10"/>
        <v>45580</v>
      </c>
      <c r="K57" s="193">
        <f t="shared" si="11"/>
        <v>43914</v>
      </c>
      <c r="L57" s="193">
        <f t="shared" si="4"/>
        <v>1666</v>
      </c>
      <c r="M57" s="195">
        <f t="shared" si="8"/>
        <v>0.21803265546083739</v>
      </c>
      <c r="P57" s="191">
        <f t="shared" si="5"/>
        <v>143500</v>
      </c>
      <c r="Q57" s="193">
        <f t="shared" si="6"/>
        <v>137812</v>
      </c>
      <c r="R57" s="188">
        <f t="shared" si="7"/>
        <v>5688</v>
      </c>
      <c r="S57" s="195">
        <f t="shared" si="9"/>
        <v>-3.243206796574738E-2</v>
      </c>
    </row>
    <row r="58" spans="2:19" x14ac:dyDescent="0.2">
      <c r="B58" s="189">
        <f t="shared" si="0"/>
        <v>42704</v>
      </c>
      <c r="C58" s="234">
        <f t="shared" si="1"/>
        <v>13070</v>
      </c>
      <c r="D58" s="190">
        <v>12736</v>
      </c>
      <c r="E58" s="219">
        <v>334</v>
      </c>
      <c r="J58" s="191">
        <f t="shared" si="10"/>
        <v>44806</v>
      </c>
      <c r="K58" s="193">
        <f t="shared" si="11"/>
        <v>43648</v>
      </c>
      <c r="L58" s="193">
        <f t="shared" si="4"/>
        <v>1158</v>
      </c>
      <c r="M58" s="195">
        <f t="shared" si="8"/>
        <v>0.2192772395776641</v>
      </c>
      <c r="P58" s="191">
        <f t="shared" si="5"/>
        <v>145380</v>
      </c>
      <c r="Q58" s="193">
        <f t="shared" si="6"/>
        <v>140031</v>
      </c>
      <c r="R58" s="188">
        <f t="shared" si="7"/>
        <v>5349</v>
      </c>
      <c r="S58" s="195">
        <f t="shared" si="9"/>
        <v>-1.1994970947025063E-2</v>
      </c>
    </row>
    <row r="59" spans="2:19" x14ac:dyDescent="0.2">
      <c r="B59" s="189">
        <f t="shared" si="0"/>
        <v>42735</v>
      </c>
      <c r="C59" s="234">
        <f t="shared" si="1"/>
        <v>11139</v>
      </c>
      <c r="D59" s="190">
        <v>10827</v>
      </c>
      <c r="E59" s="219">
        <v>312</v>
      </c>
      <c r="J59" s="191">
        <f t="shared" si="10"/>
        <v>40964</v>
      </c>
      <c r="K59" s="193">
        <f t="shared" si="11"/>
        <v>39874</v>
      </c>
      <c r="L59" s="193">
        <f t="shared" si="4"/>
        <v>1090</v>
      </c>
      <c r="M59" s="195">
        <f t="shared" si="8"/>
        <v>0.24878822058958017</v>
      </c>
      <c r="P59" s="191">
        <f t="shared" si="5"/>
        <v>148204</v>
      </c>
      <c r="Q59" s="193">
        <f t="shared" si="6"/>
        <v>142789</v>
      </c>
      <c r="R59" s="188">
        <f t="shared" si="7"/>
        <v>5415</v>
      </c>
      <c r="S59" s="195">
        <f t="shared" si="9"/>
        <v>3.4387933862378484E-2</v>
      </c>
    </row>
    <row r="60" spans="2:19" x14ac:dyDescent="0.2">
      <c r="B60" s="189">
        <f t="shared" si="0"/>
        <v>42766</v>
      </c>
      <c r="C60" s="234">
        <f t="shared" si="1"/>
        <v>13178</v>
      </c>
      <c r="D60" s="190">
        <v>12907</v>
      </c>
      <c r="E60" s="219">
        <v>271</v>
      </c>
      <c r="J60" s="191">
        <f t="shared" si="10"/>
        <v>37387</v>
      </c>
      <c r="K60" s="193">
        <f t="shared" si="11"/>
        <v>36470</v>
      </c>
      <c r="L60" s="193">
        <f t="shared" si="4"/>
        <v>917</v>
      </c>
      <c r="M60" s="195">
        <f t="shared" si="8"/>
        <v>0.20397385115769806</v>
      </c>
      <c r="P60" s="191">
        <f t="shared" si="5"/>
        <v>149834</v>
      </c>
      <c r="Q60" s="193">
        <f t="shared" si="6"/>
        <v>144968</v>
      </c>
      <c r="R60" s="188">
        <f t="shared" si="7"/>
        <v>4866</v>
      </c>
      <c r="S60" s="195">
        <f t="shared" si="9"/>
        <v>5.866559269700633E-2</v>
      </c>
    </row>
    <row r="61" spans="2:19" x14ac:dyDescent="0.2">
      <c r="B61" s="189">
        <f t="shared" si="0"/>
        <v>42794</v>
      </c>
      <c r="C61" s="234">
        <f t="shared" si="1"/>
        <v>12432</v>
      </c>
      <c r="D61" s="190">
        <v>12272</v>
      </c>
      <c r="E61" s="219">
        <v>160</v>
      </c>
      <c r="J61" s="191">
        <f t="shared" si="10"/>
        <v>36749</v>
      </c>
      <c r="K61" s="193">
        <f t="shared" si="11"/>
        <v>36006</v>
      </c>
      <c r="L61" s="193">
        <f t="shared" si="4"/>
        <v>743</v>
      </c>
      <c r="M61" s="195">
        <f t="shared" si="8"/>
        <v>0.16128930320745782</v>
      </c>
      <c r="P61" s="191">
        <f t="shared" si="5"/>
        <v>150484</v>
      </c>
      <c r="Q61" s="193">
        <f t="shared" si="6"/>
        <v>146278</v>
      </c>
      <c r="R61" s="188">
        <f t="shared" si="7"/>
        <v>4206</v>
      </c>
      <c r="S61" s="195">
        <f t="shared" si="9"/>
        <v>7.9690336282169927E-2</v>
      </c>
    </row>
    <row r="62" spans="2:19" x14ac:dyDescent="0.2">
      <c r="B62" s="189">
        <f t="shared" si="0"/>
        <v>42825</v>
      </c>
      <c r="C62" s="234">
        <f t="shared" si="1"/>
        <v>15746</v>
      </c>
      <c r="D62" s="190">
        <v>15433</v>
      </c>
      <c r="E62" s="219">
        <v>313</v>
      </c>
      <c r="J62" s="191">
        <f t="shared" si="10"/>
        <v>41356</v>
      </c>
      <c r="K62" s="193">
        <f t="shared" si="11"/>
        <v>40612</v>
      </c>
      <c r="L62" s="193">
        <f t="shared" si="4"/>
        <v>744</v>
      </c>
      <c r="M62" s="195">
        <f t="shared" si="8"/>
        <v>0.28172069670860966</v>
      </c>
      <c r="P62" s="191">
        <f t="shared" si="5"/>
        <v>157294</v>
      </c>
      <c r="Q62" s="193">
        <f t="shared" si="6"/>
        <v>153257</v>
      </c>
      <c r="R62" s="188">
        <f t="shared" si="7"/>
        <v>4037</v>
      </c>
      <c r="S62" s="195">
        <f t="shared" si="9"/>
        <v>0.18289289635567862</v>
      </c>
    </row>
    <row r="63" spans="2:19" x14ac:dyDescent="0.2">
      <c r="B63" s="189">
        <f t="shared" si="0"/>
        <v>42855</v>
      </c>
      <c r="C63" s="234">
        <f t="shared" si="1"/>
        <v>12924</v>
      </c>
      <c r="D63" s="190">
        <v>12827</v>
      </c>
      <c r="E63" s="219">
        <v>97</v>
      </c>
      <c r="J63" s="191">
        <f t="shared" si="10"/>
        <v>41102</v>
      </c>
      <c r="K63" s="193">
        <f t="shared" si="11"/>
        <v>40532</v>
      </c>
      <c r="L63" s="193">
        <f t="shared" si="4"/>
        <v>570</v>
      </c>
      <c r="M63" s="195">
        <f t="shared" si="8"/>
        <v>0.30341853237775096</v>
      </c>
      <c r="P63" s="191">
        <f t="shared" si="5"/>
        <v>159402</v>
      </c>
      <c r="Q63" s="193">
        <f t="shared" si="6"/>
        <v>155589</v>
      </c>
      <c r="R63" s="188">
        <f t="shared" si="7"/>
        <v>3813</v>
      </c>
      <c r="S63" s="195">
        <f t="shared" si="9"/>
        <v>0.19694534969288302</v>
      </c>
    </row>
    <row r="64" spans="2:19" x14ac:dyDescent="0.2">
      <c r="B64" s="189">
        <f t="shared" si="0"/>
        <v>42886</v>
      </c>
      <c r="C64" s="234">
        <f t="shared" si="1"/>
        <v>10944</v>
      </c>
      <c r="D64" s="190">
        <v>10855</v>
      </c>
      <c r="E64" s="219">
        <v>89</v>
      </c>
      <c r="J64" s="191">
        <f t="shared" si="10"/>
        <v>39614</v>
      </c>
      <c r="K64" s="193">
        <f t="shared" si="11"/>
        <v>39115</v>
      </c>
      <c r="L64" s="193">
        <f t="shared" si="4"/>
        <v>499</v>
      </c>
      <c r="M64" s="195">
        <f t="shared" si="8"/>
        <v>0.38573477454787142</v>
      </c>
      <c r="P64" s="191">
        <f t="shared" si="5"/>
        <v>161511</v>
      </c>
      <c r="Q64" s="193">
        <f t="shared" si="6"/>
        <v>157827</v>
      </c>
      <c r="R64" s="188">
        <f t="shared" si="7"/>
        <v>3684</v>
      </c>
      <c r="S64" s="195">
        <f t="shared" si="9"/>
        <v>0.23864778017224841</v>
      </c>
    </row>
    <row r="65" spans="2:19" x14ac:dyDescent="0.2">
      <c r="B65" s="189">
        <f t="shared" si="0"/>
        <v>42916</v>
      </c>
      <c r="C65" s="234">
        <f t="shared" si="1"/>
        <v>11303</v>
      </c>
      <c r="D65" s="190">
        <v>11176</v>
      </c>
      <c r="E65" s="219">
        <v>127</v>
      </c>
      <c r="J65" s="191">
        <f t="shared" si="10"/>
        <v>35171</v>
      </c>
      <c r="K65" s="193">
        <f t="shared" si="11"/>
        <v>34858</v>
      </c>
      <c r="L65" s="193">
        <f t="shared" si="4"/>
        <v>313</v>
      </c>
      <c r="M65" s="195">
        <f t="shared" si="8"/>
        <v>8.9391358215889838E-2</v>
      </c>
      <c r="P65" s="191">
        <f t="shared" si="5"/>
        <v>160180</v>
      </c>
      <c r="Q65" s="193">
        <f t="shared" si="6"/>
        <v>156494</v>
      </c>
      <c r="R65" s="188">
        <f t="shared" si="7"/>
        <v>3686</v>
      </c>
      <c r="S65" s="195">
        <f t="shared" si="9"/>
        <v>0.21196071606918565</v>
      </c>
    </row>
    <row r="66" spans="2:19" x14ac:dyDescent="0.2">
      <c r="B66" s="189">
        <f t="shared" si="0"/>
        <v>42947</v>
      </c>
      <c r="C66" s="234">
        <f t="shared" si="1"/>
        <v>15044</v>
      </c>
      <c r="D66" s="190">
        <v>14933</v>
      </c>
      <c r="E66" s="219">
        <v>111</v>
      </c>
      <c r="J66" s="191">
        <f t="shared" si="10"/>
        <v>37291</v>
      </c>
      <c r="K66" s="193">
        <f t="shared" si="11"/>
        <v>36964</v>
      </c>
      <c r="L66" s="193">
        <f t="shared" si="4"/>
        <v>327</v>
      </c>
      <c r="M66" s="195">
        <f t="shared" si="8"/>
        <v>5.5415617128463435E-2</v>
      </c>
      <c r="P66" s="191">
        <f t="shared" si="5"/>
        <v>161360</v>
      </c>
      <c r="Q66" s="193">
        <f t="shared" si="6"/>
        <v>157880</v>
      </c>
      <c r="R66" s="188">
        <f t="shared" si="7"/>
        <v>3480</v>
      </c>
      <c r="S66" s="195">
        <f t="shared" si="9"/>
        <v>0.19224772980840976</v>
      </c>
    </row>
    <row r="67" spans="2:19" x14ac:dyDescent="0.2">
      <c r="B67" s="189">
        <f t="shared" si="0"/>
        <v>42978</v>
      </c>
      <c r="C67" s="234">
        <f t="shared" si="1"/>
        <v>14438</v>
      </c>
      <c r="D67" s="190">
        <v>14340</v>
      </c>
      <c r="E67" s="219">
        <v>98</v>
      </c>
      <c r="J67" s="191">
        <f t="shared" si="10"/>
        <v>40785</v>
      </c>
      <c r="K67" s="193">
        <f t="shared" si="11"/>
        <v>40449</v>
      </c>
      <c r="L67" s="193">
        <f t="shared" si="4"/>
        <v>336</v>
      </c>
      <c r="M67" s="195">
        <f t="shared" si="8"/>
        <v>1.0981111496703111E-2</v>
      </c>
      <c r="P67" s="191">
        <f t="shared" si="5"/>
        <v>161954</v>
      </c>
      <c r="Q67" s="193">
        <f t="shared" si="6"/>
        <v>159218</v>
      </c>
      <c r="R67" s="188">
        <f t="shared" si="7"/>
        <v>2736</v>
      </c>
      <c r="S67" s="195">
        <f t="shared" si="9"/>
        <v>0.17937402601185526</v>
      </c>
    </row>
    <row r="68" spans="2:19" x14ac:dyDescent="0.2">
      <c r="B68" s="189">
        <f t="shared" ref="B68:B131" si="12">+EOMONTH(B67,1)</f>
        <v>43008</v>
      </c>
      <c r="C68" s="234">
        <f t="shared" ref="C68:C131" si="13">+D68+E68</f>
        <v>17483</v>
      </c>
      <c r="D68" s="190">
        <v>17286</v>
      </c>
      <c r="E68" s="219">
        <v>197</v>
      </c>
      <c r="J68" s="191">
        <f t="shared" si="10"/>
        <v>46965</v>
      </c>
      <c r="K68" s="193">
        <f t="shared" si="11"/>
        <v>46559</v>
      </c>
      <c r="L68" s="193">
        <f t="shared" si="4"/>
        <v>406</v>
      </c>
      <c r="M68" s="195">
        <f t="shared" si="8"/>
        <v>0.10016631919229768</v>
      </c>
      <c r="P68" s="191">
        <f t="shared" si="5"/>
        <v>164456</v>
      </c>
      <c r="Q68" s="193">
        <f t="shared" si="6"/>
        <v>161903</v>
      </c>
      <c r="R68" s="188">
        <f t="shared" si="7"/>
        <v>2553</v>
      </c>
      <c r="S68" s="195">
        <f t="shared" si="9"/>
        <v>0.17432502874117239</v>
      </c>
    </row>
    <row r="69" spans="2:19" x14ac:dyDescent="0.2">
      <c r="B69" s="189">
        <f t="shared" si="12"/>
        <v>43039</v>
      </c>
      <c r="C69" s="234">
        <f t="shared" si="13"/>
        <v>16604</v>
      </c>
      <c r="D69" s="190">
        <v>16475</v>
      </c>
      <c r="E69" s="219">
        <v>129</v>
      </c>
      <c r="J69" s="191">
        <f t="shared" ref="J69:J100" si="14">+SUM(C67:C69)</f>
        <v>48525</v>
      </c>
      <c r="K69" s="193">
        <f t="shared" ref="K69:K100" si="15">+SUM(D67:D69)</f>
        <v>48101</v>
      </c>
      <c r="L69" s="193">
        <f t="shared" ref="L69:L132" si="16">+SUM(E67:E69)</f>
        <v>424</v>
      </c>
      <c r="M69" s="195">
        <f t="shared" si="8"/>
        <v>6.4611671785870906E-2</v>
      </c>
      <c r="P69" s="191">
        <f t="shared" si="5"/>
        <v>164305</v>
      </c>
      <c r="Q69" s="193">
        <f t="shared" si="6"/>
        <v>162067</v>
      </c>
      <c r="R69" s="188">
        <f t="shared" si="7"/>
        <v>2238</v>
      </c>
      <c r="S69" s="195">
        <f t="shared" si="9"/>
        <v>0.14498257839721251</v>
      </c>
    </row>
    <row r="70" spans="2:19" x14ac:dyDescent="0.2">
      <c r="B70" s="189">
        <f t="shared" si="12"/>
        <v>43069</v>
      </c>
      <c r="C70" s="234">
        <f t="shared" si="13"/>
        <v>17384</v>
      </c>
      <c r="D70" s="190">
        <v>17157</v>
      </c>
      <c r="E70" s="219">
        <v>227</v>
      </c>
      <c r="J70" s="191">
        <f t="shared" si="14"/>
        <v>51471</v>
      </c>
      <c r="K70" s="193">
        <f t="shared" si="15"/>
        <v>50918</v>
      </c>
      <c r="L70" s="193">
        <f t="shared" si="16"/>
        <v>553</v>
      </c>
      <c r="M70" s="195">
        <f t="shared" si="8"/>
        <v>0.1487523992322457</v>
      </c>
      <c r="P70" s="191">
        <f t="shared" si="5"/>
        <v>168619</v>
      </c>
      <c r="Q70" s="193">
        <f t="shared" si="6"/>
        <v>166488</v>
      </c>
      <c r="R70" s="188">
        <f t="shared" si="7"/>
        <v>2131</v>
      </c>
      <c r="S70" s="195">
        <f t="shared" si="9"/>
        <v>0.15985004814967674</v>
      </c>
    </row>
    <row r="71" spans="2:19" x14ac:dyDescent="0.2">
      <c r="B71" s="189">
        <f t="shared" si="12"/>
        <v>43100</v>
      </c>
      <c r="C71" s="234">
        <f t="shared" si="13"/>
        <v>14429</v>
      </c>
      <c r="D71" s="190">
        <v>14180</v>
      </c>
      <c r="E71" s="219">
        <v>249</v>
      </c>
      <c r="J71" s="191">
        <f t="shared" si="14"/>
        <v>48417</v>
      </c>
      <c r="K71" s="193">
        <f t="shared" si="15"/>
        <v>47812</v>
      </c>
      <c r="L71" s="193">
        <f t="shared" si="16"/>
        <v>605</v>
      </c>
      <c r="M71" s="195">
        <f t="shared" si="8"/>
        <v>0.18194024021091693</v>
      </c>
      <c r="P71" s="191">
        <f t="shared" si="5"/>
        <v>171909</v>
      </c>
      <c r="Q71" s="193">
        <f t="shared" si="6"/>
        <v>169841</v>
      </c>
      <c r="R71" s="188">
        <f t="shared" si="7"/>
        <v>2068</v>
      </c>
      <c r="S71" s="195">
        <f t="shared" si="9"/>
        <v>0.1599484494345631</v>
      </c>
    </row>
    <row r="72" spans="2:19" x14ac:dyDescent="0.2">
      <c r="B72" s="189">
        <f t="shared" si="12"/>
        <v>43131</v>
      </c>
      <c r="C72" s="234">
        <f t="shared" si="13"/>
        <v>20338</v>
      </c>
      <c r="D72" s="190">
        <v>20055</v>
      </c>
      <c r="E72" s="219">
        <v>283</v>
      </c>
      <c r="J72" s="191">
        <f t="shared" si="14"/>
        <v>52151</v>
      </c>
      <c r="K72" s="193">
        <f t="shared" si="15"/>
        <v>51392</v>
      </c>
      <c r="L72" s="193">
        <f t="shared" si="16"/>
        <v>759</v>
      </c>
      <c r="M72" s="195">
        <f t="shared" si="8"/>
        <v>0.39489662182041885</v>
      </c>
      <c r="P72" s="191">
        <f t="shared" si="5"/>
        <v>179069</v>
      </c>
      <c r="Q72" s="193">
        <f t="shared" si="6"/>
        <v>176989</v>
      </c>
      <c r="R72" s="188">
        <f t="shared" si="7"/>
        <v>2080</v>
      </c>
      <c r="S72" s="195">
        <f t="shared" si="9"/>
        <v>0.19511592829397872</v>
      </c>
    </row>
    <row r="73" spans="2:19" x14ac:dyDescent="0.2">
      <c r="B73" s="189">
        <f t="shared" si="12"/>
        <v>43159</v>
      </c>
      <c r="C73" s="234">
        <f t="shared" si="13"/>
        <v>18085</v>
      </c>
      <c r="D73" s="190">
        <v>17771</v>
      </c>
      <c r="E73" s="219">
        <v>314</v>
      </c>
      <c r="J73" s="191">
        <f t="shared" si="14"/>
        <v>52852</v>
      </c>
      <c r="K73" s="193">
        <f t="shared" si="15"/>
        <v>52006</v>
      </c>
      <c r="L73" s="193">
        <f t="shared" si="16"/>
        <v>846</v>
      </c>
      <c r="M73" s="195">
        <f t="shared" si="8"/>
        <v>0.4381887942529048</v>
      </c>
      <c r="P73" s="191">
        <f t="shared" si="5"/>
        <v>184722</v>
      </c>
      <c r="Q73" s="193">
        <f t="shared" si="6"/>
        <v>182488</v>
      </c>
      <c r="R73" s="188">
        <f t="shared" si="7"/>
        <v>2234</v>
      </c>
      <c r="S73" s="195">
        <f t="shared" si="9"/>
        <v>0.22751920469950293</v>
      </c>
    </row>
    <row r="74" spans="2:19" x14ac:dyDescent="0.2">
      <c r="B74" s="189">
        <f t="shared" si="12"/>
        <v>43190</v>
      </c>
      <c r="C74" s="234">
        <f t="shared" si="13"/>
        <v>20536</v>
      </c>
      <c r="D74" s="190">
        <v>20266</v>
      </c>
      <c r="E74" s="219">
        <v>270</v>
      </c>
      <c r="J74" s="191">
        <f t="shared" si="14"/>
        <v>58959</v>
      </c>
      <c r="K74" s="193">
        <f t="shared" si="15"/>
        <v>58092</v>
      </c>
      <c r="L74" s="193">
        <f t="shared" si="16"/>
        <v>867</v>
      </c>
      <c r="M74" s="195">
        <f t="shared" si="8"/>
        <v>0.42564561369571519</v>
      </c>
      <c r="P74" s="191">
        <f t="shared" si="5"/>
        <v>189512</v>
      </c>
      <c r="Q74" s="193">
        <f t="shared" si="6"/>
        <v>187321</v>
      </c>
      <c r="R74" s="188">
        <f t="shared" si="7"/>
        <v>2191</v>
      </c>
      <c r="S74" s="195">
        <f t="shared" si="9"/>
        <v>0.20482663038641014</v>
      </c>
    </row>
    <row r="75" spans="2:19" x14ac:dyDescent="0.2">
      <c r="B75" s="189">
        <f t="shared" si="12"/>
        <v>43220</v>
      </c>
      <c r="C75" s="234">
        <f t="shared" si="13"/>
        <v>17335</v>
      </c>
      <c r="D75" s="190">
        <v>17235</v>
      </c>
      <c r="E75" s="219">
        <v>100</v>
      </c>
      <c r="J75" s="191">
        <f t="shared" si="14"/>
        <v>55956</v>
      </c>
      <c r="K75" s="193">
        <f t="shared" si="15"/>
        <v>55272</v>
      </c>
      <c r="L75" s="193">
        <f t="shared" si="16"/>
        <v>684</v>
      </c>
      <c r="M75" s="195">
        <f t="shared" si="8"/>
        <v>0.36139360615055227</v>
      </c>
      <c r="P75" s="191">
        <f t="shared" si="5"/>
        <v>193923</v>
      </c>
      <c r="Q75" s="193">
        <f t="shared" si="6"/>
        <v>191729</v>
      </c>
      <c r="R75" s="188">
        <f t="shared" si="7"/>
        <v>2194</v>
      </c>
      <c r="S75" s="195">
        <f t="shared" si="9"/>
        <v>0.2165656641698348</v>
      </c>
    </row>
    <row r="76" spans="2:19" x14ac:dyDescent="0.2">
      <c r="B76" s="189">
        <f t="shared" si="12"/>
        <v>43251</v>
      </c>
      <c r="C76" s="234">
        <f t="shared" si="13"/>
        <v>17568</v>
      </c>
      <c r="D76" s="190">
        <v>17489</v>
      </c>
      <c r="E76" s="219">
        <v>79</v>
      </c>
      <c r="J76" s="191">
        <f t="shared" si="14"/>
        <v>55439</v>
      </c>
      <c r="K76" s="193">
        <f t="shared" si="15"/>
        <v>54990</v>
      </c>
      <c r="L76" s="193">
        <f t="shared" si="16"/>
        <v>449</v>
      </c>
      <c r="M76" s="195">
        <f t="shared" si="8"/>
        <v>0.39947998182460753</v>
      </c>
      <c r="P76" s="191">
        <f t="shared" si="5"/>
        <v>200547</v>
      </c>
      <c r="Q76" s="193">
        <f t="shared" si="6"/>
        <v>198363</v>
      </c>
      <c r="R76" s="188">
        <f t="shared" si="7"/>
        <v>2184</v>
      </c>
      <c r="S76" s="195">
        <f t="shared" si="9"/>
        <v>0.24169251629919941</v>
      </c>
    </row>
    <row r="77" spans="2:19" x14ac:dyDescent="0.2">
      <c r="B77" s="189">
        <f t="shared" si="12"/>
        <v>43281</v>
      </c>
      <c r="C77" s="234">
        <f t="shared" si="13"/>
        <v>18416</v>
      </c>
      <c r="D77" s="190">
        <v>18213</v>
      </c>
      <c r="E77" s="219">
        <v>203</v>
      </c>
      <c r="J77" s="191">
        <f t="shared" si="14"/>
        <v>53319</v>
      </c>
      <c r="K77" s="193">
        <f t="shared" si="15"/>
        <v>52937</v>
      </c>
      <c r="L77" s="193">
        <f t="shared" si="16"/>
        <v>382</v>
      </c>
      <c r="M77" s="195">
        <f t="shared" si="8"/>
        <v>0.51599328992635973</v>
      </c>
      <c r="P77" s="191">
        <f t="shared" si="5"/>
        <v>207660</v>
      </c>
      <c r="Q77" s="193">
        <f t="shared" si="6"/>
        <v>205400</v>
      </c>
      <c r="R77" s="188">
        <f t="shared" si="7"/>
        <v>2260</v>
      </c>
      <c r="S77" s="195">
        <f t="shared" si="9"/>
        <v>0.2964165314021725</v>
      </c>
    </row>
    <row r="78" spans="2:19" x14ac:dyDescent="0.2">
      <c r="B78" s="189">
        <f t="shared" si="12"/>
        <v>43312</v>
      </c>
      <c r="C78" s="234">
        <f t="shared" si="13"/>
        <v>17189</v>
      </c>
      <c r="D78" s="190">
        <v>17079</v>
      </c>
      <c r="E78" s="219">
        <v>110</v>
      </c>
      <c r="J78" s="191">
        <f t="shared" si="14"/>
        <v>53173</v>
      </c>
      <c r="K78" s="193">
        <f t="shared" si="15"/>
        <v>52781</v>
      </c>
      <c r="L78" s="193">
        <f t="shared" si="16"/>
        <v>392</v>
      </c>
      <c r="M78" s="195">
        <f t="shared" si="8"/>
        <v>0.42589364726073309</v>
      </c>
      <c r="P78" s="191">
        <f t="shared" si="5"/>
        <v>209805</v>
      </c>
      <c r="Q78" s="193">
        <f t="shared" si="6"/>
        <v>207546</v>
      </c>
      <c r="R78" s="188">
        <f t="shared" si="7"/>
        <v>2259</v>
      </c>
      <c r="S78" s="195">
        <f t="shared" si="9"/>
        <v>0.30022930094199296</v>
      </c>
    </row>
    <row r="79" spans="2:19" x14ac:dyDescent="0.2">
      <c r="B79" s="189">
        <f t="shared" si="12"/>
        <v>43343</v>
      </c>
      <c r="C79" s="234">
        <f t="shared" si="13"/>
        <v>18670</v>
      </c>
      <c r="D79" s="190">
        <v>18420</v>
      </c>
      <c r="E79" s="219">
        <v>250</v>
      </c>
      <c r="J79" s="191">
        <f t="shared" si="14"/>
        <v>54275</v>
      </c>
      <c r="K79" s="193">
        <f t="shared" si="15"/>
        <v>53712</v>
      </c>
      <c r="L79" s="193">
        <f t="shared" si="16"/>
        <v>563</v>
      </c>
      <c r="M79" s="195">
        <f t="shared" si="8"/>
        <v>0.33075885742307221</v>
      </c>
      <c r="P79" s="191">
        <f t="shared" ref="P79:P142" si="17">+SUM(C68:C79)</f>
        <v>214037</v>
      </c>
      <c r="Q79" s="193">
        <f t="shared" ref="Q79:Q142" si="18">+SUM(D68:D79)</f>
        <v>211626</v>
      </c>
      <c r="R79" s="188">
        <f t="shared" ref="R79:R142" si="19">+SUM(E68:E79)</f>
        <v>2411</v>
      </c>
      <c r="S79" s="195">
        <f t="shared" si="9"/>
        <v>0.32159131605270641</v>
      </c>
    </row>
    <row r="80" spans="2:19" x14ac:dyDescent="0.2">
      <c r="B80" s="189">
        <f t="shared" si="12"/>
        <v>43373</v>
      </c>
      <c r="C80" s="234">
        <f t="shared" si="13"/>
        <v>18572</v>
      </c>
      <c r="D80" s="190">
        <v>18429</v>
      </c>
      <c r="E80" s="219">
        <v>143</v>
      </c>
      <c r="J80" s="191">
        <f t="shared" si="14"/>
        <v>54431</v>
      </c>
      <c r="K80" s="193">
        <f t="shared" si="15"/>
        <v>53928</v>
      </c>
      <c r="L80" s="193">
        <f t="shared" si="16"/>
        <v>503</v>
      </c>
      <c r="M80" s="195">
        <f t="shared" si="8"/>
        <v>0.15896944533162993</v>
      </c>
      <c r="P80" s="191">
        <f t="shared" si="17"/>
        <v>215126</v>
      </c>
      <c r="Q80" s="193">
        <f t="shared" si="18"/>
        <v>212769</v>
      </c>
      <c r="R80" s="188">
        <f t="shared" si="19"/>
        <v>2357</v>
      </c>
      <c r="S80" s="195">
        <f t="shared" si="9"/>
        <v>0.30810672763535529</v>
      </c>
    </row>
    <row r="81" spans="2:19" x14ac:dyDescent="0.2">
      <c r="B81" s="189">
        <f t="shared" si="12"/>
        <v>43404</v>
      </c>
      <c r="C81" s="234">
        <f t="shared" si="13"/>
        <v>18451</v>
      </c>
      <c r="D81" s="190">
        <v>18290</v>
      </c>
      <c r="E81" s="219">
        <v>161</v>
      </c>
      <c r="J81" s="191">
        <f t="shared" si="14"/>
        <v>55693</v>
      </c>
      <c r="K81" s="193">
        <f t="shared" si="15"/>
        <v>55139</v>
      </c>
      <c r="L81" s="193">
        <f t="shared" si="16"/>
        <v>554</v>
      </c>
      <c r="M81" s="195">
        <f t="shared" si="8"/>
        <v>0.14771767130345181</v>
      </c>
      <c r="P81" s="191">
        <f t="shared" si="17"/>
        <v>216973</v>
      </c>
      <c r="Q81" s="193">
        <f t="shared" si="18"/>
        <v>214584</v>
      </c>
      <c r="R81" s="188">
        <f t="shared" si="19"/>
        <v>2389</v>
      </c>
      <c r="S81" s="195">
        <f t="shared" si="9"/>
        <v>0.32055019628130621</v>
      </c>
    </row>
    <row r="82" spans="2:19" x14ac:dyDescent="0.2">
      <c r="B82" s="189">
        <f t="shared" si="12"/>
        <v>43434</v>
      </c>
      <c r="C82" s="234">
        <f t="shared" si="13"/>
        <v>17117</v>
      </c>
      <c r="D82" s="190">
        <v>16982</v>
      </c>
      <c r="E82" s="219">
        <v>135</v>
      </c>
      <c r="J82" s="191">
        <f t="shared" si="14"/>
        <v>54140</v>
      </c>
      <c r="K82" s="193">
        <f t="shared" si="15"/>
        <v>53701</v>
      </c>
      <c r="L82" s="193">
        <f t="shared" si="16"/>
        <v>439</v>
      </c>
      <c r="M82" s="195">
        <f t="shared" ref="M82:M145" si="20">+J82/J70-1</f>
        <v>5.1854442307318616E-2</v>
      </c>
      <c r="P82" s="191">
        <f t="shared" si="17"/>
        <v>216706</v>
      </c>
      <c r="Q82" s="193">
        <f t="shared" si="18"/>
        <v>214409</v>
      </c>
      <c r="R82" s="188">
        <f t="shared" si="19"/>
        <v>2297</v>
      </c>
      <c r="S82" s="195">
        <f t="shared" ref="S82:S145" si="21">+P82/P70-1</f>
        <v>0.28518138525314463</v>
      </c>
    </row>
    <row r="83" spans="2:19" x14ac:dyDescent="0.2">
      <c r="B83" s="189">
        <f t="shared" si="12"/>
        <v>43465</v>
      </c>
      <c r="C83" s="234">
        <f t="shared" si="13"/>
        <v>14424</v>
      </c>
      <c r="D83" s="190">
        <v>14260</v>
      </c>
      <c r="E83" s="219">
        <v>164</v>
      </c>
      <c r="J83" s="191">
        <f t="shared" si="14"/>
        <v>49992</v>
      </c>
      <c r="K83" s="193">
        <f t="shared" si="15"/>
        <v>49532</v>
      </c>
      <c r="L83" s="193">
        <f t="shared" si="16"/>
        <v>460</v>
      </c>
      <c r="M83" s="195">
        <f t="shared" si="20"/>
        <v>3.2529896523948221E-2</v>
      </c>
      <c r="P83" s="191">
        <f t="shared" si="17"/>
        <v>216701</v>
      </c>
      <c r="Q83" s="193">
        <f t="shared" si="18"/>
        <v>214489</v>
      </c>
      <c r="R83" s="188">
        <f t="shared" si="19"/>
        <v>2212</v>
      </c>
      <c r="S83" s="195">
        <f t="shared" si="21"/>
        <v>0.26055645719537668</v>
      </c>
    </row>
    <row r="84" spans="2:19" x14ac:dyDescent="0.2">
      <c r="B84" s="189">
        <f t="shared" si="12"/>
        <v>43496</v>
      </c>
      <c r="C84" s="234">
        <f t="shared" si="13"/>
        <v>18010</v>
      </c>
      <c r="D84" s="190">
        <v>17826</v>
      </c>
      <c r="E84" s="219">
        <v>184</v>
      </c>
      <c r="J84" s="191">
        <f t="shared" si="14"/>
        <v>49551</v>
      </c>
      <c r="K84" s="193">
        <f t="shared" si="15"/>
        <v>49068</v>
      </c>
      <c r="L84" s="193">
        <f t="shared" si="16"/>
        <v>483</v>
      </c>
      <c r="M84" s="195">
        <f t="shared" si="20"/>
        <v>-4.9855228087668513E-2</v>
      </c>
      <c r="P84" s="191">
        <f t="shared" si="17"/>
        <v>214373</v>
      </c>
      <c r="Q84" s="193">
        <f t="shared" si="18"/>
        <v>212260</v>
      </c>
      <c r="R84" s="188">
        <f t="shared" si="19"/>
        <v>2113</v>
      </c>
      <c r="S84" s="195">
        <f t="shared" si="21"/>
        <v>0.1971530527338623</v>
      </c>
    </row>
    <row r="85" spans="2:19" x14ac:dyDescent="0.2">
      <c r="B85" s="189">
        <f t="shared" si="12"/>
        <v>43524</v>
      </c>
      <c r="C85" s="234">
        <f t="shared" si="13"/>
        <v>18269</v>
      </c>
      <c r="D85" s="190">
        <v>18110</v>
      </c>
      <c r="E85" s="219">
        <v>159</v>
      </c>
      <c r="J85" s="191">
        <f t="shared" si="14"/>
        <v>50703</v>
      </c>
      <c r="K85" s="193">
        <f t="shared" si="15"/>
        <v>50196</v>
      </c>
      <c r="L85" s="193">
        <f t="shared" si="16"/>
        <v>507</v>
      </c>
      <c r="M85" s="195">
        <f t="shared" si="20"/>
        <v>-4.0660712934231458E-2</v>
      </c>
      <c r="P85" s="191">
        <f t="shared" si="17"/>
        <v>214557</v>
      </c>
      <c r="Q85" s="193">
        <f t="shared" si="18"/>
        <v>212599</v>
      </c>
      <c r="R85" s="188">
        <f t="shared" si="19"/>
        <v>1958</v>
      </c>
      <c r="S85" s="195">
        <f t="shared" si="21"/>
        <v>0.16151297625621197</v>
      </c>
    </row>
    <row r="86" spans="2:19" x14ac:dyDescent="0.2">
      <c r="B86" s="189">
        <f t="shared" si="12"/>
        <v>43555</v>
      </c>
      <c r="C86" s="234">
        <f t="shared" si="13"/>
        <v>18143</v>
      </c>
      <c r="D86" s="190">
        <v>17810</v>
      </c>
      <c r="E86" s="219">
        <v>333</v>
      </c>
      <c r="J86" s="191">
        <f t="shared" si="14"/>
        <v>54422</v>
      </c>
      <c r="K86" s="193">
        <f t="shared" si="15"/>
        <v>53746</v>
      </c>
      <c r="L86" s="193">
        <f t="shared" si="16"/>
        <v>676</v>
      </c>
      <c r="M86" s="195">
        <f t="shared" si="20"/>
        <v>-7.6951780050543594E-2</v>
      </c>
      <c r="P86" s="191">
        <f t="shared" si="17"/>
        <v>212164</v>
      </c>
      <c r="Q86" s="193">
        <f t="shared" si="18"/>
        <v>210143</v>
      </c>
      <c r="R86" s="188">
        <f t="shared" si="19"/>
        <v>2021</v>
      </c>
      <c r="S86" s="195">
        <f t="shared" si="21"/>
        <v>0.11952805099413233</v>
      </c>
    </row>
    <row r="87" spans="2:19" x14ac:dyDescent="0.2">
      <c r="B87" s="189">
        <f t="shared" si="12"/>
        <v>43585</v>
      </c>
      <c r="C87" s="234">
        <f t="shared" si="13"/>
        <v>13493</v>
      </c>
      <c r="D87" s="190">
        <v>13388</v>
      </c>
      <c r="E87" s="219">
        <v>105</v>
      </c>
      <c r="J87" s="191">
        <f t="shared" si="14"/>
        <v>49905</v>
      </c>
      <c r="K87" s="193">
        <f t="shared" si="15"/>
        <v>49308</v>
      </c>
      <c r="L87" s="193">
        <f t="shared" si="16"/>
        <v>597</v>
      </c>
      <c r="M87" s="195">
        <f t="shared" si="20"/>
        <v>-0.10813853742226032</v>
      </c>
      <c r="P87" s="191">
        <f t="shared" si="17"/>
        <v>208322</v>
      </c>
      <c r="Q87" s="193">
        <f t="shared" si="18"/>
        <v>206296</v>
      </c>
      <c r="R87" s="188">
        <f t="shared" si="19"/>
        <v>2026</v>
      </c>
      <c r="S87" s="195">
        <f t="shared" si="21"/>
        <v>7.4251120290012018E-2</v>
      </c>
    </row>
    <row r="88" spans="2:19" x14ac:dyDescent="0.2">
      <c r="B88" s="189">
        <f t="shared" si="12"/>
        <v>43616</v>
      </c>
      <c r="C88" s="234">
        <f t="shared" si="13"/>
        <v>10989</v>
      </c>
      <c r="D88" s="190">
        <v>10900</v>
      </c>
      <c r="E88" s="219">
        <v>89</v>
      </c>
      <c r="J88" s="191">
        <f t="shared" si="14"/>
        <v>42625</v>
      </c>
      <c r="K88" s="193">
        <f t="shared" si="15"/>
        <v>42098</v>
      </c>
      <c r="L88" s="193">
        <f t="shared" si="16"/>
        <v>527</v>
      </c>
      <c r="M88" s="195">
        <f t="shared" si="20"/>
        <v>-0.23113692526921481</v>
      </c>
      <c r="P88" s="191">
        <f t="shared" si="17"/>
        <v>201743</v>
      </c>
      <c r="Q88" s="193">
        <f t="shared" si="18"/>
        <v>199707</v>
      </c>
      <c r="R88" s="188">
        <f t="shared" si="19"/>
        <v>2036</v>
      </c>
      <c r="S88" s="195">
        <f t="shared" si="21"/>
        <v>5.9636893097378962E-3</v>
      </c>
    </row>
    <row r="89" spans="2:19" x14ac:dyDescent="0.2">
      <c r="B89" s="189">
        <f t="shared" si="12"/>
        <v>43646</v>
      </c>
      <c r="C89" s="234">
        <f t="shared" si="13"/>
        <v>13453</v>
      </c>
      <c r="D89" s="190">
        <v>13351</v>
      </c>
      <c r="E89" s="219">
        <v>102</v>
      </c>
      <c r="J89" s="191">
        <f t="shared" si="14"/>
        <v>37935</v>
      </c>
      <c r="K89" s="193">
        <f t="shared" si="15"/>
        <v>37639</v>
      </c>
      <c r="L89" s="193">
        <f t="shared" si="16"/>
        <v>296</v>
      </c>
      <c r="M89" s="195">
        <f t="shared" si="20"/>
        <v>-0.28852754177685258</v>
      </c>
      <c r="P89" s="191">
        <f t="shared" si="17"/>
        <v>196780</v>
      </c>
      <c r="Q89" s="193">
        <f t="shared" si="18"/>
        <v>194845</v>
      </c>
      <c r="R89" s="188">
        <f t="shared" si="19"/>
        <v>1935</v>
      </c>
      <c r="S89" s="195">
        <f t="shared" si="21"/>
        <v>-5.2393335259558915E-2</v>
      </c>
    </row>
    <row r="90" spans="2:19" x14ac:dyDescent="0.2">
      <c r="B90" s="189">
        <f t="shared" si="12"/>
        <v>43677</v>
      </c>
      <c r="C90" s="234">
        <f t="shared" si="13"/>
        <v>10649</v>
      </c>
      <c r="D90" s="190">
        <v>10485</v>
      </c>
      <c r="E90" s="219">
        <v>164</v>
      </c>
      <c r="J90" s="191">
        <f t="shared" si="14"/>
        <v>35091</v>
      </c>
      <c r="K90" s="193">
        <f t="shared" si="15"/>
        <v>34736</v>
      </c>
      <c r="L90" s="193">
        <f t="shared" si="16"/>
        <v>355</v>
      </c>
      <c r="M90" s="195">
        <f t="shared" si="20"/>
        <v>-0.34005980478814435</v>
      </c>
      <c r="P90" s="191">
        <f t="shared" si="17"/>
        <v>190240</v>
      </c>
      <c r="Q90" s="193">
        <f t="shared" si="18"/>
        <v>188251</v>
      </c>
      <c r="R90" s="188">
        <f t="shared" si="19"/>
        <v>1989</v>
      </c>
      <c r="S90" s="195">
        <f t="shared" si="21"/>
        <v>-9.3253258978575393E-2</v>
      </c>
    </row>
    <row r="91" spans="2:19" x14ac:dyDescent="0.2">
      <c r="B91" s="189">
        <f t="shared" si="12"/>
        <v>43708</v>
      </c>
      <c r="C91" s="234">
        <f t="shared" si="13"/>
        <v>7483</v>
      </c>
      <c r="D91" s="190">
        <v>7316</v>
      </c>
      <c r="E91" s="219">
        <v>167</v>
      </c>
      <c r="J91" s="191">
        <f t="shared" si="14"/>
        <v>31585</v>
      </c>
      <c r="K91" s="193">
        <f t="shared" si="15"/>
        <v>31152</v>
      </c>
      <c r="L91" s="193">
        <f t="shared" si="16"/>
        <v>433</v>
      </c>
      <c r="M91" s="195">
        <f t="shared" si="20"/>
        <v>-0.41805619530170424</v>
      </c>
      <c r="P91" s="191">
        <f t="shared" si="17"/>
        <v>179053</v>
      </c>
      <c r="Q91" s="193">
        <f t="shared" si="18"/>
        <v>177147</v>
      </c>
      <c r="R91" s="188">
        <f t="shared" si="19"/>
        <v>1906</v>
      </c>
      <c r="S91" s="195">
        <f t="shared" si="21"/>
        <v>-0.16344837574811832</v>
      </c>
    </row>
    <row r="92" spans="2:19" x14ac:dyDescent="0.2">
      <c r="B92" s="189">
        <f t="shared" si="12"/>
        <v>43738</v>
      </c>
      <c r="C92" s="234">
        <f t="shared" si="13"/>
        <v>8297</v>
      </c>
      <c r="D92" s="190">
        <v>8097</v>
      </c>
      <c r="E92" s="219">
        <v>200</v>
      </c>
      <c r="J92" s="191">
        <f t="shared" si="14"/>
        <v>26429</v>
      </c>
      <c r="K92" s="193">
        <f t="shared" si="15"/>
        <v>25898</v>
      </c>
      <c r="L92" s="193">
        <f t="shared" si="16"/>
        <v>531</v>
      </c>
      <c r="M92" s="195">
        <f t="shared" si="20"/>
        <v>-0.51444948650585143</v>
      </c>
      <c r="P92" s="191">
        <f t="shared" si="17"/>
        <v>168778</v>
      </c>
      <c r="Q92" s="193">
        <f t="shared" si="18"/>
        <v>166815</v>
      </c>
      <c r="R92" s="188">
        <f t="shared" si="19"/>
        <v>1963</v>
      </c>
      <c r="S92" s="195">
        <f t="shared" si="21"/>
        <v>-0.21544583174511678</v>
      </c>
    </row>
    <row r="93" spans="2:19" x14ac:dyDescent="0.2">
      <c r="B93" s="189">
        <f t="shared" si="12"/>
        <v>43769</v>
      </c>
      <c r="C93" s="234">
        <f t="shared" si="13"/>
        <v>13352</v>
      </c>
      <c r="D93" s="190">
        <v>13169</v>
      </c>
      <c r="E93" s="219">
        <v>183</v>
      </c>
      <c r="J93" s="191">
        <f t="shared" si="14"/>
        <v>29132</v>
      </c>
      <c r="K93" s="193">
        <f t="shared" si="15"/>
        <v>28582</v>
      </c>
      <c r="L93" s="193">
        <f t="shared" si="16"/>
        <v>550</v>
      </c>
      <c r="M93" s="195">
        <f t="shared" si="20"/>
        <v>-0.47691810460919681</v>
      </c>
      <c r="P93" s="191">
        <f t="shared" si="17"/>
        <v>163679</v>
      </c>
      <c r="Q93" s="193">
        <f t="shared" si="18"/>
        <v>161694</v>
      </c>
      <c r="R93" s="188">
        <f t="shared" si="19"/>
        <v>1985</v>
      </c>
      <c r="S93" s="195">
        <f t="shared" si="21"/>
        <v>-0.24562503168597016</v>
      </c>
    </row>
    <row r="94" spans="2:19" x14ac:dyDescent="0.2">
      <c r="B94" s="189">
        <f t="shared" si="12"/>
        <v>43799</v>
      </c>
      <c r="C94" s="234">
        <f t="shared" si="13"/>
        <v>10536</v>
      </c>
      <c r="D94" s="190">
        <v>10400</v>
      </c>
      <c r="E94" s="219">
        <v>136</v>
      </c>
      <c r="J94" s="191">
        <f t="shared" si="14"/>
        <v>32185</v>
      </c>
      <c r="K94" s="193">
        <f t="shared" si="15"/>
        <v>31666</v>
      </c>
      <c r="L94" s="193">
        <f t="shared" si="16"/>
        <v>519</v>
      </c>
      <c r="M94" s="195">
        <f t="shared" si="20"/>
        <v>-0.40552271887698554</v>
      </c>
      <c r="P94" s="191">
        <f t="shared" si="17"/>
        <v>157098</v>
      </c>
      <c r="Q94" s="193">
        <f t="shared" si="18"/>
        <v>155112</v>
      </c>
      <c r="R94" s="188">
        <f t="shared" si="19"/>
        <v>1986</v>
      </c>
      <c r="S94" s="195">
        <f t="shared" si="21"/>
        <v>-0.27506391147453235</v>
      </c>
    </row>
    <row r="95" spans="2:19" x14ac:dyDescent="0.2">
      <c r="B95" s="189">
        <f t="shared" si="12"/>
        <v>43830</v>
      </c>
      <c r="C95" s="234">
        <f t="shared" si="13"/>
        <v>12821</v>
      </c>
      <c r="D95" s="190">
        <v>12785</v>
      </c>
      <c r="E95" s="219">
        <v>36</v>
      </c>
      <c r="J95" s="191">
        <f t="shared" si="14"/>
        <v>36709</v>
      </c>
      <c r="K95" s="193">
        <f t="shared" si="15"/>
        <v>36354</v>
      </c>
      <c r="L95" s="193">
        <f t="shared" si="16"/>
        <v>355</v>
      </c>
      <c r="M95" s="195">
        <f t="shared" si="20"/>
        <v>-0.26570251240198428</v>
      </c>
      <c r="P95" s="191">
        <f t="shared" si="17"/>
        <v>155495</v>
      </c>
      <c r="Q95" s="193">
        <f t="shared" si="18"/>
        <v>153637</v>
      </c>
      <c r="R95" s="188">
        <f t="shared" si="19"/>
        <v>1858</v>
      </c>
      <c r="S95" s="195">
        <f t="shared" si="21"/>
        <v>-0.28244447418332175</v>
      </c>
    </row>
    <row r="96" spans="2:19" x14ac:dyDescent="0.2">
      <c r="B96" s="189">
        <f t="shared" si="12"/>
        <v>43861</v>
      </c>
      <c r="C96" s="234">
        <f t="shared" si="13"/>
        <v>14002</v>
      </c>
      <c r="D96" s="190">
        <v>13894</v>
      </c>
      <c r="E96" s="219">
        <v>108</v>
      </c>
      <c r="J96" s="191">
        <f t="shared" si="14"/>
        <v>37359</v>
      </c>
      <c r="K96" s="193">
        <f t="shared" si="15"/>
        <v>37079</v>
      </c>
      <c r="L96" s="193">
        <f t="shared" si="16"/>
        <v>280</v>
      </c>
      <c r="M96" s="195">
        <f t="shared" si="20"/>
        <v>-0.24604952473209418</v>
      </c>
      <c r="P96" s="191">
        <f t="shared" si="17"/>
        <v>151487</v>
      </c>
      <c r="Q96" s="193">
        <f t="shared" si="18"/>
        <v>149705</v>
      </c>
      <c r="R96" s="188">
        <f t="shared" si="19"/>
        <v>1782</v>
      </c>
      <c r="S96" s="195">
        <f t="shared" si="21"/>
        <v>-0.29334850937384838</v>
      </c>
    </row>
    <row r="97" spans="2:19" x14ac:dyDescent="0.2">
      <c r="B97" s="189">
        <f t="shared" si="12"/>
        <v>43890</v>
      </c>
      <c r="C97" s="234">
        <f t="shared" si="13"/>
        <v>12548</v>
      </c>
      <c r="D97" s="190">
        <v>12430</v>
      </c>
      <c r="E97" s="219">
        <v>118</v>
      </c>
      <c r="J97" s="191">
        <f t="shared" si="14"/>
        <v>39371</v>
      </c>
      <c r="K97" s="193">
        <f t="shared" si="15"/>
        <v>39109</v>
      </c>
      <c r="L97" s="193">
        <f t="shared" si="16"/>
        <v>262</v>
      </c>
      <c r="M97" s="195">
        <f t="shared" si="20"/>
        <v>-0.22349762341478807</v>
      </c>
      <c r="P97" s="191">
        <f t="shared" si="17"/>
        <v>145766</v>
      </c>
      <c r="Q97" s="193">
        <f t="shared" si="18"/>
        <v>144025</v>
      </c>
      <c r="R97" s="188">
        <f t="shared" si="19"/>
        <v>1741</v>
      </c>
      <c r="S97" s="195">
        <f t="shared" si="21"/>
        <v>-0.32061876331231332</v>
      </c>
    </row>
    <row r="98" spans="2:19" x14ac:dyDescent="0.2">
      <c r="B98" s="189">
        <f t="shared" si="12"/>
        <v>43921</v>
      </c>
      <c r="C98" s="234">
        <f t="shared" si="13"/>
        <v>5801</v>
      </c>
      <c r="D98" s="190">
        <v>5676</v>
      </c>
      <c r="E98" s="219">
        <v>125</v>
      </c>
      <c r="J98" s="191">
        <f t="shared" si="14"/>
        <v>32351</v>
      </c>
      <c r="K98" s="193">
        <f t="shared" si="15"/>
        <v>32000</v>
      </c>
      <c r="L98" s="193">
        <f t="shared" si="16"/>
        <v>351</v>
      </c>
      <c r="M98" s="195">
        <f t="shared" si="20"/>
        <v>-0.40555290140016909</v>
      </c>
      <c r="P98" s="191">
        <f t="shared" si="17"/>
        <v>133424</v>
      </c>
      <c r="Q98" s="193">
        <f t="shared" si="18"/>
        <v>131891</v>
      </c>
      <c r="R98" s="188">
        <f t="shared" si="19"/>
        <v>1533</v>
      </c>
      <c r="S98" s="195">
        <f t="shared" si="21"/>
        <v>-0.37112799532437168</v>
      </c>
    </row>
    <row r="99" spans="2:19" x14ac:dyDescent="0.2">
      <c r="B99" s="189">
        <f t="shared" si="12"/>
        <v>43951</v>
      </c>
      <c r="C99" s="234">
        <f t="shared" si="13"/>
        <v>0</v>
      </c>
      <c r="E99" s="219"/>
      <c r="J99" s="191">
        <f t="shared" si="14"/>
        <v>18349</v>
      </c>
      <c r="K99" s="193">
        <f t="shared" si="15"/>
        <v>18106</v>
      </c>
      <c r="L99" s="193">
        <f t="shared" si="16"/>
        <v>243</v>
      </c>
      <c r="M99" s="195">
        <f t="shared" si="20"/>
        <v>-0.63232141068029257</v>
      </c>
      <c r="P99" s="191">
        <f t="shared" si="17"/>
        <v>119931</v>
      </c>
      <c r="Q99" s="193">
        <f t="shared" si="18"/>
        <v>118503</v>
      </c>
      <c r="R99" s="188">
        <f t="shared" si="19"/>
        <v>1428</v>
      </c>
      <c r="S99" s="195">
        <f t="shared" si="21"/>
        <v>-0.42429988191357615</v>
      </c>
    </row>
    <row r="100" spans="2:19" x14ac:dyDescent="0.2">
      <c r="B100" s="189">
        <f t="shared" si="12"/>
        <v>43982</v>
      </c>
      <c r="C100" s="234">
        <f t="shared" si="13"/>
        <v>0</v>
      </c>
      <c r="E100" s="219"/>
      <c r="J100" s="191">
        <f t="shared" si="14"/>
        <v>5801</v>
      </c>
      <c r="K100" s="193">
        <f t="shared" si="15"/>
        <v>5676</v>
      </c>
      <c r="L100" s="193">
        <f t="shared" si="16"/>
        <v>125</v>
      </c>
      <c r="M100" s="195">
        <f t="shared" si="20"/>
        <v>-0.86390615835777129</v>
      </c>
      <c r="P100" s="191">
        <f t="shared" si="17"/>
        <v>108942</v>
      </c>
      <c r="Q100" s="193">
        <f t="shared" si="18"/>
        <v>107603</v>
      </c>
      <c r="R100" s="188">
        <f t="shared" si="19"/>
        <v>1339</v>
      </c>
      <c r="S100" s="195">
        <f t="shared" si="21"/>
        <v>-0.45999613369484937</v>
      </c>
    </row>
    <row r="101" spans="2:19" x14ac:dyDescent="0.2">
      <c r="B101" s="189">
        <f t="shared" si="12"/>
        <v>44012</v>
      </c>
      <c r="C101" s="234">
        <f t="shared" si="13"/>
        <v>11439</v>
      </c>
      <c r="D101" s="190">
        <v>11419</v>
      </c>
      <c r="E101" s="219">
        <v>20</v>
      </c>
      <c r="J101" s="191">
        <f t="shared" ref="J101:J132" si="22">+SUM(C99:C101)</f>
        <v>11439</v>
      </c>
      <c r="K101" s="193">
        <f t="shared" ref="K101:K132" si="23">+SUM(D99:D101)</f>
        <v>11419</v>
      </c>
      <c r="L101" s="193">
        <f t="shared" si="16"/>
        <v>20</v>
      </c>
      <c r="M101" s="195">
        <f t="shared" si="20"/>
        <v>-0.69845788849347568</v>
      </c>
      <c r="P101" s="191">
        <f t="shared" si="17"/>
        <v>106928</v>
      </c>
      <c r="Q101" s="193">
        <f t="shared" si="18"/>
        <v>105671</v>
      </c>
      <c r="R101" s="188">
        <f t="shared" si="19"/>
        <v>1257</v>
      </c>
      <c r="S101" s="195">
        <f t="shared" si="21"/>
        <v>-0.45661144425246469</v>
      </c>
    </row>
    <row r="102" spans="2:19" x14ac:dyDescent="0.2">
      <c r="B102" s="189">
        <f t="shared" si="12"/>
        <v>44043</v>
      </c>
      <c r="C102" s="234">
        <f t="shared" si="13"/>
        <v>15023</v>
      </c>
      <c r="D102" s="190">
        <v>15012</v>
      </c>
      <c r="E102" s="219">
        <v>11</v>
      </c>
      <c r="J102" s="191">
        <f t="shared" si="22"/>
        <v>26462</v>
      </c>
      <c r="K102" s="193">
        <f t="shared" si="23"/>
        <v>26431</v>
      </c>
      <c r="L102" s="193">
        <f t="shared" si="16"/>
        <v>31</v>
      </c>
      <c r="M102" s="195">
        <f t="shared" si="20"/>
        <v>-0.24590350802199989</v>
      </c>
      <c r="P102" s="191">
        <f t="shared" si="17"/>
        <v>111302</v>
      </c>
      <c r="Q102" s="193">
        <f t="shared" si="18"/>
        <v>110198</v>
      </c>
      <c r="R102" s="188">
        <f t="shared" si="19"/>
        <v>1104</v>
      </c>
      <c r="S102" s="195">
        <f t="shared" si="21"/>
        <v>-0.41493902439024388</v>
      </c>
    </row>
    <row r="103" spans="2:19" x14ac:dyDescent="0.2">
      <c r="B103" s="189">
        <f t="shared" si="12"/>
        <v>44074</v>
      </c>
      <c r="C103" s="234">
        <f t="shared" si="13"/>
        <v>18616</v>
      </c>
      <c r="D103" s="190">
        <v>18583</v>
      </c>
      <c r="E103" s="219">
        <v>33</v>
      </c>
      <c r="J103" s="191">
        <f t="shared" si="22"/>
        <v>45078</v>
      </c>
      <c r="K103" s="193">
        <f t="shared" si="23"/>
        <v>45014</v>
      </c>
      <c r="L103" s="193">
        <f t="shared" si="16"/>
        <v>64</v>
      </c>
      <c r="M103" s="195">
        <f t="shared" si="20"/>
        <v>0.4271964540129809</v>
      </c>
      <c r="P103" s="191">
        <f t="shared" si="17"/>
        <v>122435</v>
      </c>
      <c r="Q103" s="193">
        <f t="shared" si="18"/>
        <v>121465</v>
      </c>
      <c r="R103" s="188">
        <f t="shared" si="19"/>
        <v>970</v>
      </c>
      <c r="S103" s="195">
        <f t="shared" si="21"/>
        <v>-0.31620805013040831</v>
      </c>
    </row>
    <row r="104" spans="2:19" x14ac:dyDescent="0.2">
      <c r="B104" s="189">
        <f t="shared" si="12"/>
        <v>44104</v>
      </c>
      <c r="C104" s="234">
        <f t="shared" si="13"/>
        <v>21219</v>
      </c>
      <c r="D104" s="190">
        <v>21199</v>
      </c>
      <c r="E104" s="219">
        <v>20</v>
      </c>
      <c r="F104" s="194"/>
      <c r="G104" s="194"/>
      <c r="H104" s="194"/>
      <c r="J104" s="191">
        <f t="shared" si="22"/>
        <v>54858</v>
      </c>
      <c r="K104" s="193">
        <f t="shared" si="23"/>
        <v>54794</v>
      </c>
      <c r="L104" s="193">
        <f t="shared" si="16"/>
        <v>64</v>
      </c>
      <c r="M104" s="195">
        <f t="shared" si="20"/>
        <v>1.0756744485224563</v>
      </c>
      <c r="P104" s="191">
        <f t="shared" si="17"/>
        <v>135357</v>
      </c>
      <c r="Q104" s="193">
        <f t="shared" si="18"/>
        <v>134567</v>
      </c>
      <c r="R104" s="188">
        <f t="shared" si="19"/>
        <v>790</v>
      </c>
      <c r="S104" s="195">
        <f t="shared" si="21"/>
        <v>-0.19801751413098867</v>
      </c>
    </row>
    <row r="105" spans="2:19" x14ac:dyDescent="0.2">
      <c r="B105" s="189">
        <f t="shared" si="12"/>
        <v>44135</v>
      </c>
      <c r="C105" s="234">
        <f t="shared" si="13"/>
        <v>23660</v>
      </c>
      <c r="D105" s="190">
        <v>23617</v>
      </c>
      <c r="E105" s="219">
        <v>43</v>
      </c>
      <c r="J105" s="191">
        <f t="shared" si="22"/>
        <v>63495</v>
      </c>
      <c r="K105" s="193">
        <f t="shared" si="23"/>
        <v>63399</v>
      </c>
      <c r="L105" s="193">
        <f t="shared" si="16"/>
        <v>96</v>
      </c>
      <c r="M105" s="195">
        <f t="shared" si="20"/>
        <v>1.1795619936839215</v>
      </c>
      <c r="P105" s="191">
        <f t="shared" si="17"/>
        <v>145665</v>
      </c>
      <c r="Q105" s="193">
        <f t="shared" si="18"/>
        <v>145015</v>
      </c>
      <c r="R105" s="188">
        <f t="shared" si="19"/>
        <v>650</v>
      </c>
      <c r="S105" s="195">
        <f t="shared" si="21"/>
        <v>-0.11005687962414235</v>
      </c>
    </row>
    <row r="106" spans="2:19" x14ac:dyDescent="0.2">
      <c r="B106" s="189">
        <f t="shared" si="12"/>
        <v>44165</v>
      </c>
      <c r="C106" s="234">
        <f t="shared" si="13"/>
        <v>21671</v>
      </c>
      <c r="D106" s="190">
        <v>21644</v>
      </c>
      <c r="E106" s="219">
        <v>27</v>
      </c>
      <c r="J106" s="191">
        <f t="shared" si="22"/>
        <v>66550</v>
      </c>
      <c r="K106" s="193">
        <f t="shared" si="23"/>
        <v>66460</v>
      </c>
      <c r="L106" s="193">
        <f t="shared" si="16"/>
        <v>90</v>
      </c>
      <c r="M106" s="195">
        <f t="shared" si="20"/>
        <v>1.0677334161876653</v>
      </c>
      <c r="P106" s="191">
        <f t="shared" si="17"/>
        <v>156800</v>
      </c>
      <c r="Q106" s="193">
        <f t="shared" si="18"/>
        <v>156259</v>
      </c>
      <c r="R106" s="188">
        <f t="shared" si="19"/>
        <v>541</v>
      </c>
      <c r="S106" s="195">
        <f t="shared" si="21"/>
        <v>-1.896905116551495E-3</v>
      </c>
    </row>
    <row r="107" spans="2:19" x14ac:dyDescent="0.2">
      <c r="B107" s="189">
        <f t="shared" si="12"/>
        <v>44196</v>
      </c>
      <c r="C107" s="234">
        <f t="shared" si="13"/>
        <v>23564</v>
      </c>
      <c r="D107" s="190">
        <v>23545</v>
      </c>
      <c r="E107" s="219">
        <v>19</v>
      </c>
      <c r="J107" s="191">
        <f t="shared" si="22"/>
        <v>68895</v>
      </c>
      <c r="K107" s="193">
        <f t="shared" si="23"/>
        <v>68806</v>
      </c>
      <c r="L107" s="193">
        <f t="shared" si="16"/>
        <v>89</v>
      </c>
      <c r="M107" s="195">
        <f t="shared" si="20"/>
        <v>0.8767877087362772</v>
      </c>
      <c r="P107" s="191">
        <f t="shared" si="17"/>
        <v>167543</v>
      </c>
      <c r="Q107" s="193">
        <f t="shared" si="18"/>
        <v>167019</v>
      </c>
      <c r="R107" s="188">
        <f t="shared" si="19"/>
        <v>524</v>
      </c>
      <c r="S107" s="195">
        <f t="shared" si="21"/>
        <v>7.748159104794361E-2</v>
      </c>
    </row>
    <row r="108" spans="2:19" x14ac:dyDescent="0.2">
      <c r="B108" s="189">
        <f t="shared" si="12"/>
        <v>44227</v>
      </c>
      <c r="C108" s="234">
        <f t="shared" si="13"/>
        <v>27050</v>
      </c>
      <c r="D108" s="190">
        <v>26978</v>
      </c>
      <c r="E108" s="219">
        <v>72</v>
      </c>
      <c r="J108" s="191">
        <f t="shared" si="22"/>
        <v>72285</v>
      </c>
      <c r="K108" s="193">
        <f t="shared" si="23"/>
        <v>72167</v>
      </c>
      <c r="L108" s="193">
        <f t="shared" si="16"/>
        <v>118</v>
      </c>
      <c r="M108" s="195">
        <f t="shared" si="20"/>
        <v>0.93487513049064486</v>
      </c>
      <c r="P108" s="191">
        <f t="shared" si="17"/>
        <v>180591</v>
      </c>
      <c r="Q108" s="193">
        <f t="shared" si="18"/>
        <v>180103</v>
      </c>
      <c r="R108" s="188">
        <f t="shared" si="19"/>
        <v>488</v>
      </c>
      <c r="S108" s="195">
        <f t="shared" si="21"/>
        <v>0.19212209628548993</v>
      </c>
    </row>
    <row r="109" spans="2:19" x14ac:dyDescent="0.2">
      <c r="B109" s="189">
        <f t="shared" si="12"/>
        <v>44255</v>
      </c>
      <c r="C109" s="234">
        <f t="shared" si="13"/>
        <v>27399</v>
      </c>
      <c r="D109" s="190">
        <v>27225</v>
      </c>
      <c r="E109" s="219">
        <v>174</v>
      </c>
      <c r="J109" s="191">
        <f t="shared" si="22"/>
        <v>78013</v>
      </c>
      <c r="K109" s="193">
        <f t="shared" si="23"/>
        <v>77748</v>
      </c>
      <c r="L109" s="193">
        <f t="shared" si="16"/>
        <v>265</v>
      </c>
      <c r="M109" s="195">
        <f t="shared" si="20"/>
        <v>0.98148383327830135</v>
      </c>
      <c r="P109" s="191">
        <f t="shared" si="17"/>
        <v>195442</v>
      </c>
      <c r="Q109" s="193">
        <f t="shared" si="18"/>
        <v>194898</v>
      </c>
      <c r="R109" s="188">
        <f t="shared" si="19"/>
        <v>544</v>
      </c>
      <c r="S109" s="195">
        <f t="shared" si="21"/>
        <v>0.34079277746525261</v>
      </c>
    </row>
    <row r="110" spans="2:19" x14ac:dyDescent="0.2">
      <c r="B110" s="189">
        <f t="shared" si="12"/>
        <v>44286</v>
      </c>
      <c r="C110" s="234">
        <f t="shared" si="13"/>
        <v>29787</v>
      </c>
      <c r="D110" s="190">
        <v>29654</v>
      </c>
      <c r="E110" s="219">
        <v>133</v>
      </c>
      <c r="J110" s="191">
        <f t="shared" si="22"/>
        <v>84236</v>
      </c>
      <c r="K110" s="193">
        <f t="shared" si="23"/>
        <v>83857</v>
      </c>
      <c r="L110" s="193">
        <f t="shared" si="16"/>
        <v>379</v>
      </c>
      <c r="M110" s="195">
        <f t="shared" si="20"/>
        <v>1.6038144106828227</v>
      </c>
      <c r="P110" s="191">
        <f t="shared" si="17"/>
        <v>219428</v>
      </c>
      <c r="Q110" s="193">
        <f t="shared" si="18"/>
        <v>218876</v>
      </c>
      <c r="R110" s="188">
        <f t="shared" si="19"/>
        <v>552</v>
      </c>
      <c r="S110" s="195">
        <f t="shared" si="21"/>
        <v>0.64459167765919179</v>
      </c>
    </row>
    <row r="111" spans="2:19" x14ac:dyDescent="0.2">
      <c r="B111" s="189">
        <f t="shared" si="12"/>
        <v>44316</v>
      </c>
      <c r="C111" s="234">
        <f t="shared" si="13"/>
        <v>25214</v>
      </c>
      <c r="D111" s="190">
        <v>25095</v>
      </c>
      <c r="E111" s="219">
        <v>119</v>
      </c>
      <c r="J111" s="191">
        <f t="shared" si="22"/>
        <v>82400</v>
      </c>
      <c r="K111" s="193">
        <f t="shared" si="23"/>
        <v>81974</v>
      </c>
      <c r="L111" s="193">
        <f t="shared" si="16"/>
        <v>426</v>
      </c>
      <c r="M111" s="195">
        <f t="shared" si="20"/>
        <v>3.4907079404872201</v>
      </c>
      <c r="P111" s="191">
        <f t="shared" si="17"/>
        <v>244642</v>
      </c>
      <c r="Q111" s="193">
        <f t="shared" si="18"/>
        <v>243971</v>
      </c>
      <c r="R111" s="188">
        <f t="shared" si="19"/>
        <v>671</v>
      </c>
      <c r="S111" s="195">
        <f t="shared" si="21"/>
        <v>1.0398562506774729</v>
      </c>
    </row>
    <row r="112" spans="2:19" x14ac:dyDescent="0.2">
      <c r="B112" s="189">
        <f t="shared" si="12"/>
        <v>44347</v>
      </c>
      <c r="C112" s="234">
        <f t="shared" si="13"/>
        <v>15260</v>
      </c>
      <c r="D112" s="190">
        <v>15181</v>
      </c>
      <c r="E112" s="219">
        <v>79</v>
      </c>
      <c r="J112" s="191">
        <f t="shared" si="22"/>
        <v>70261</v>
      </c>
      <c r="K112" s="193">
        <f t="shared" si="23"/>
        <v>69930</v>
      </c>
      <c r="L112" s="193">
        <f t="shared" si="16"/>
        <v>331</v>
      </c>
      <c r="M112" s="195">
        <f t="shared" si="20"/>
        <v>11.111877262540942</v>
      </c>
      <c r="P112" s="191">
        <f t="shared" si="17"/>
        <v>259902</v>
      </c>
      <c r="Q112" s="193">
        <f t="shared" si="18"/>
        <v>259152</v>
      </c>
      <c r="R112" s="188">
        <f t="shared" si="19"/>
        <v>750</v>
      </c>
      <c r="S112" s="195">
        <f t="shared" si="21"/>
        <v>1.3856914688549868</v>
      </c>
    </row>
    <row r="113" spans="1:19" x14ac:dyDescent="0.2">
      <c r="B113" s="189">
        <f t="shared" si="12"/>
        <v>44377</v>
      </c>
      <c r="C113" s="234">
        <f t="shared" si="13"/>
        <v>24255</v>
      </c>
      <c r="D113" s="190">
        <v>24110</v>
      </c>
      <c r="E113" s="219">
        <v>145</v>
      </c>
      <c r="J113" s="191">
        <f t="shared" si="22"/>
        <v>64729</v>
      </c>
      <c r="K113" s="193">
        <f t="shared" si="23"/>
        <v>64386</v>
      </c>
      <c r="L113" s="193">
        <f t="shared" si="16"/>
        <v>343</v>
      </c>
      <c r="M113" s="195">
        <f t="shared" si="20"/>
        <v>4.6586240055948949</v>
      </c>
      <c r="P113" s="191">
        <f t="shared" si="17"/>
        <v>272718</v>
      </c>
      <c r="Q113" s="193">
        <f t="shared" si="18"/>
        <v>271843</v>
      </c>
      <c r="R113" s="188">
        <f t="shared" si="19"/>
        <v>875</v>
      </c>
      <c r="S113" s="195">
        <f t="shared" si="21"/>
        <v>1.5504825677091127</v>
      </c>
    </row>
    <row r="114" spans="1:19" x14ac:dyDescent="0.2">
      <c r="A114" s="195"/>
      <c r="B114" s="189">
        <f t="shared" si="12"/>
        <v>44408</v>
      </c>
      <c r="C114" s="234">
        <f t="shared" si="13"/>
        <v>30271</v>
      </c>
      <c r="D114" s="190">
        <v>30185</v>
      </c>
      <c r="E114" s="219">
        <v>86</v>
      </c>
      <c r="J114" s="191">
        <f t="shared" si="22"/>
        <v>69786</v>
      </c>
      <c r="K114" s="193">
        <f t="shared" si="23"/>
        <v>69476</v>
      </c>
      <c r="L114" s="193">
        <f t="shared" si="16"/>
        <v>310</v>
      </c>
      <c r="M114" s="195">
        <f t="shared" si="20"/>
        <v>1.6372156299599427</v>
      </c>
      <c r="P114" s="191">
        <f t="shared" si="17"/>
        <v>287966</v>
      </c>
      <c r="Q114" s="193">
        <f t="shared" si="18"/>
        <v>287016</v>
      </c>
      <c r="R114" s="188">
        <f t="shared" si="19"/>
        <v>950</v>
      </c>
      <c r="S114" s="195">
        <f t="shared" si="21"/>
        <v>1.5872491060358302</v>
      </c>
    </row>
    <row r="115" spans="1:19" x14ac:dyDescent="0.2">
      <c r="A115" s="195"/>
      <c r="B115" s="189">
        <f t="shared" si="12"/>
        <v>44439</v>
      </c>
      <c r="C115" s="234">
        <f t="shared" si="13"/>
        <v>28214</v>
      </c>
      <c r="D115" s="190">
        <v>28018</v>
      </c>
      <c r="E115" s="219">
        <v>196</v>
      </c>
      <c r="J115" s="191">
        <f t="shared" si="22"/>
        <v>82740</v>
      </c>
      <c r="K115" s="193">
        <f t="shared" si="23"/>
        <v>82313</v>
      </c>
      <c r="L115" s="193">
        <f t="shared" si="16"/>
        <v>427</v>
      </c>
      <c r="M115" s="195">
        <f t="shared" si="20"/>
        <v>0.83548515905763354</v>
      </c>
      <c r="P115" s="191">
        <f t="shared" si="17"/>
        <v>297564</v>
      </c>
      <c r="Q115" s="193">
        <f t="shared" si="18"/>
        <v>296451</v>
      </c>
      <c r="R115" s="188">
        <f t="shared" si="19"/>
        <v>1113</v>
      </c>
      <c r="S115" s="195">
        <f t="shared" si="21"/>
        <v>1.4303834687793522</v>
      </c>
    </row>
    <row r="116" spans="1:19" x14ac:dyDescent="0.2">
      <c r="A116" s="195"/>
      <c r="B116" s="189">
        <f t="shared" si="12"/>
        <v>44469</v>
      </c>
      <c r="C116" s="234">
        <f t="shared" si="13"/>
        <v>25898</v>
      </c>
      <c r="D116" s="190">
        <v>25730</v>
      </c>
      <c r="E116" s="219">
        <v>168</v>
      </c>
      <c r="J116" s="191">
        <f t="shared" si="22"/>
        <v>84383</v>
      </c>
      <c r="K116" s="193">
        <f t="shared" si="23"/>
        <v>83933</v>
      </c>
      <c r="L116" s="193">
        <f t="shared" si="16"/>
        <v>450</v>
      </c>
      <c r="M116" s="195">
        <f t="shared" si="20"/>
        <v>0.53820773633745311</v>
      </c>
      <c r="P116" s="191">
        <f t="shared" si="17"/>
        <v>302243</v>
      </c>
      <c r="Q116" s="193">
        <f t="shared" si="18"/>
        <v>300982</v>
      </c>
      <c r="R116" s="188">
        <f t="shared" si="19"/>
        <v>1261</v>
      </c>
      <c r="S116" s="195">
        <f t="shared" si="21"/>
        <v>1.2329321719600759</v>
      </c>
    </row>
    <row r="117" spans="1:19" x14ac:dyDescent="0.2">
      <c r="A117" s="195"/>
      <c r="B117" s="189">
        <f t="shared" si="12"/>
        <v>44500</v>
      </c>
      <c r="C117" s="234">
        <f t="shared" si="13"/>
        <v>34155</v>
      </c>
      <c r="D117" s="190">
        <v>33925</v>
      </c>
      <c r="E117" s="219">
        <v>230</v>
      </c>
      <c r="J117" s="191">
        <f t="shared" si="22"/>
        <v>88267</v>
      </c>
      <c r="K117" s="193">
        <f t="shared" si="23"/>
        <v>87673</v>
      </c>
      <c r="L117" s="193">
        <f t="shared" si="16"/>
        <v>594</v>
      </c>
      <c r="M117" s="195">
        <f t="shared" si="20"/>
        <v>0.3901409559807858</v>
      </c>
      <c r="P117" s="191">
        <f t="shared" si="17"/>
        <v>312738</v>
      </c>
      <c r="Q117" s="193">
        <f t="shared" si="18"/>
        <v>311290</v>
      </c>
      <c r="R117" s="188">
        <f t="shared" si="19"/>
        <v>1448</v>
      </c>
      <c r="S117" s="195">
        <f t="shared" si="21"/>
        <v>1.1469673566059106</v>
      </c>
    </row>
    <row r="118" spans="1:19" x14ac:dyDescent="0.2">
      <c r="A118" s="195"/>
      <c r="B118" s="189">
        <f t="shared" si="12"/>
        <v>44530</v>
      </c>
      <c r="C118" s="234">
        <f t="shared" si="13"/>
        <v>29947</v>
      </c>
      <c r="D118" s="190">
        <v>29778</v>
      </c>
      <c r="E118" s="219">
        <v>169</v>
      </c>
      <c r="F118" s="195">
        <f t="shared" ref="F118:F149" si="24">+C118/C106-1</f>
        <v>0.38189285219879099</v>
      </c>
      <c r="G118" s="195"/>
      <c r="H118" s="195"/>
      <c r="J118" s="191">
        <f t="shared" si="22"/>
        <v>90000</v>
      </c>
      <c r="K118" s="193">
        <f t="shared" si="23"/>
        <v>89433</v>
      </c>
      <c r="L118" s="193">
        <f t="shared" si="16"/>
        <v>567</v>
      </c>
      <c r="M118" s="195">
        <f t="shared" si="20"/>
        <v>0.35236664162283993</v>
      </c>
      <c r="P118" s="191">
        <f t="shared" si="17"/>
        <v>321014</v>
      </c>
      <c r="Q118" s="193">
        <f t="shared" si="18"/>
        <v>319424</v>
      </c>
      <c r="R118" s="188">
        <f t="shared" si="19"/>
        <v>1590</v>
      </c>
      <c r="S118" s="195">
        <f t="shared" si="21"/>
        <v>1.0472831632653059</v>
      </c>
    </row>
    <row r="119" spans="1:19" x14ac:dyDescent="0.2">
      <c r="A119" s="195"/>
      <c r="B119" s="189">
        <f t="shared" si="12"/>
        <v>44561</v>
      </c>
      <c r="C119" s="234">
        <f t="shared" si="13"/>
        <v>35461</v>
      </c>
      <c r="D119" s="190">
        <v>35299</v>
      </c>
      <c r="E119" s="219">
        <v>162</v>
      </c>
      <c r="F119" s="195">
        <f t="shared" si="24"/>
        <v>0.50488032592089627</v>
      </c>
      <c r="G119" s="195"/>
      <c r="H119" s="195"/>
      <c r="J119" s="191">
        <f t="shared" si="22"/>
        <v>99563</v>
      </c>
      <c r="K119" s="193">
        <f t="shared" si="23"/>
        <v>99002</v>
      </c>
      <c r="L119" s="193">
        <f t="shared" si="16"/>
        <v>561</v>
      </c>
      <c r="M119" s="195">
        <f t="shared" si="20"/>
        <v>0.4451411568328616</v>
      </c>
      <c r="P119" s="191">
        <f t="shared" si="17"/>
        <v>332911</v>
      </c>
      <c r="Q119" s="193">
        <f t="shared" si="18"/>
        <v>331178</v>
      </c>
      <c r="R119" s="188">
        <f t="shared" si="19"/>
        <v>1733</v>
      </c>
      <c r="S119" s="195">
        <f t="shared" si="21"/>
        <v>0.98701825799943887</v>
      </c>
    </row>
    <row r="120" spans="1:19" x14ac:dyDescent="0.2">
      <c r="A120" s="195"/>
      <c r="B120" s="189">
        <f t="shared" si="12"/>
        <v>44592</v>
      </c>
      <c r="C120" s="234">
        <f t="shared" si="13"/>
        <v>40942</v>
      </c>
      <c r="D120" s="190">
        <v>40777</v>
      </c>
      <c r="E120" s="219">
        <v>165</v>
      </c>
      <c r="F120" s="195">
        <f t="shared" si="24"/>
        <v>0.51356746765249528</v>
      </c>
      <c r="G120" s="195"/>
      <c r="H120" s="195"/>
      <c r="J120" s="191">
        <f t="shared" si="22"/>
        <v>106350</v>
      </c>
      <c r="K120" s="193">
        <f t="shared" si="23"/>
        <v>105854</v>
      </c>
      <c r="L120" s="193">
        <f t="shared" si="16"/>
        <v>496</v>
      </c>
      <c r="M120" s="195">
        <f t="shared" si="20"/>
        <v>0.47125959742685208</v>
      </c>
      <c r="P120" s="191">
        <f t="shared" si="17"/>
        <v>346803</v>
      </c>
      <c r="Q120" s="193">
        <f t="shared" si="18"/>
        <v>344977</v>
      </c>
      <c r="R120" s="188">
        <f t="shared" si="19"/>
        <v>1826</v>
      </c>
      <c r="S120" s="195">
        <f t="shared" si="21"/>
        <v>0.92037809193149167</v>
      </c>
    </row>
    <row r="121" spans="1:19" x14ac:dyDescent="0.2">
      <c r="A121" s="195"/>
      <c r="B121" s="189">
        <f t="shared" si="12"/>
        <v>44620</v>
      </c>
      <c r="C121" s="234">
        <f t="shared" si="13"/>
        <v>40181</v>
      </c>
      <c r="D121" s="190">
        <v>39981</v>
      </c>
      <c r="E121" s="219">
        <v>200</v>
      </c>
      <c r="F121" s="195">
        <f t="shared" si="24"/>
        <v>0.46651337640059864</v>
      </c>
      <c r="G121" s="195"/>
      <c r="H121" s="195"/>
      <c r="J121" s="191">
        <f t="shared" si="22"/>
        <v>116584</v>
      </c>
      <c r="K121" s="193">
        <f t="shared" si="23"/>
        <v>116057</v>
      </c>
      <c r="L121" s="193">
        <f t="shared" si="16"/>
        <v>527</v>
      </c>
      <c r="M121" s="195">
        <f t="shared" si="20"/>
        <v>0.49441759706715538</v>
      </c>
      <c r="P121" s="191">
        <f t="shared" si="17"/>
        <v>359585</v>
      </c>
      <c r="Q121" s="193">
        <f t="shared" si="18"/>
        <v>357733</v>
      </c>
      <c r="R121" s="188">
        <f t="shared" si="19"/>
        <v>1852</v>
      </c>
      <c r="S121" s="195">
        <f t="shared" si="21"/>
        <v>0.83985530234033634</v>
      </c>
    </row>
    <row r="122" spans="1:19" x14ac:dyDescent="0.2">
      <c r="A122" s="195"/>
      <c r="B122" s="189">
        <f t="shared" si="12"/>
        <v>44651</v>
      </c>
      <c r="C122" s="234">
        <f t="shared" si="13"/>
        <v>42466</v>
      </c>
      <c r="D122" s="190">
        <v>42293</v>
      </c>
      <c r="E122" s="219">
        <v>173</v>
      </c>
      <c r="F122" s="195">
        <f t="shared" si="24"/>
        <v>0.42565548729311442</v>
      </c>
      <c r="G122" s="195"/>
      <c r="H122" s="195"/>
      <c r="J122" s="191">
        <f t="shared" si="22"/>
        <v>123589</v>
      </c>
      <c r="K122" s="193">
        <f t="shared" si="23"/>
        <v>123051</v>
      </c>
      <c r="L122" s="193">
        <f t="shared" si="16"/>
        <v>538</v>
      </c>
      <c r="M122" s="195">
        <f t="shared" si="20"/>
        <v>0.46717555439479552</v>
      </c>
      <c r="P122" s="191">
        <f t="shared" si="17"/>
        <v>372264</v>
      </c>
      <c r="Q122" s="193">
        <f t="shared" si="18"/>
        <v>370372</v>
      </c>
      <c r="R122" s="188">
        <f t="shared" si="19"/>
        <v>1892</v>
      </c>
      <c r="S122" s="195">
        <f t="shared" si="21"/>
        <v>0.69652004302094528</v>
      </c>
    </row>
    <row r="123" spans="1:19" x14ac:dyDescent="0.2">
      <c r="A123" s="195"/>
      <c r="B123" s="189">
        <f t="shared" si="12"/>
        <v>44681</v>
      </c>
      <c r="C123" s="234">
        <f t="shared" si="13"/>
        <v>41630</v>
      </c>
      <c r="D123" s="190">
        <v>41587</v>
      </c>
      <c r="E123" s="219">
        <v>43</v>
      </c>
      <c r="F123" s="195">
        <f t="shared" si="24"/>
        <v>0.65106686761323074</v>
      </c>
      <c r="G123" s="195"/>
      <c r="H123" s="195"/>
      <c r="J123" s="191">
        <f t="shared" si="22"/>
        <v>124277</v>
      </c>
      <c r="K123" s="193">
        <f t="shared" si="23"/>
        <v>123861</v>
      </c>
      <c r="L123" s="193">
        <f t="shared" si="16"/>
        <v>416</v>
      </c>
      <c r="M123" s="195">
        <f t="shared" si="20"/>
        <v>0.50821601941747563</v>
      </c>
      <c r="P123" s="191">
        <f t="shared" si="17"/>
        <v>388680</v>
      </c>
      <c r="Q123" s="193">
        <f t="shared" si="18"/>
        <v>386864</v>
      </c>
      <c r="R123" s="188">
        <f t="shared" si="19"/>
        <v>1816</v>
      </c>
      <c r="S123" s="195">
        <f t="shared" si="21"/>
        <v>0.5887705299989372</v>
      </c>
    </row>
    <row r="124" spans="1:19" x14ac:dyDescent="0.2">
      <c r="A124" s="195"/>
      <c r="B124" s="189">
        <f t="shared" si="12"/>
        <v>44712</v>
      </c>
      <c r="C124" s="234">
        <f t="shared" si="13"/>
        <v>43392</v>
      </c>
      <c r="D124" s="190">
        <v>43341</v>
      </c>
      <c r="E124" s="219">
        <v>51</v>
      </c>
      <c r="F124" s="195">
        <f t="shared" si="24"/>
        <v>1.8435124508519003</v>
      </c>
      <c r="G124" s="195"/>
      <c r="H124" s="195"/>
      <c r="J124" s="191">
        <f t="shared" si="22"/>
        <v>127488</v>
      </c>
      <c r="K124" s="193">
        <f t="shared" si="23"/>
        <v>127221</v>
      </c>
      <c r="L124" s="193">
        <f t="shared" si="16"/>
        <v>267</v>
      </c>
      <c r="M124" s="195">
        <f t="shared" si="20"/>
        <v>0.8144916810179188</v>
      </c>
      <c r="P124" s="191">
        <f t="shared" si="17"/>
        <v>416812</v>
      </c>
      <c r="Q124" s="193">
        <f t="shared" si="18"/>
        <v>415024</v>
      </c>
      <c r="R124" s="188">
        <f t="shared" si="19"/>
        <v>1788</v>
      </c>
      <c r="S124" s="195">
        <f t="shared" si="21"/>
        <v>0.60372755884910467</v>
      </c>
    </row>
    <row r="125" spans="1:19" x14ac:dyDescent="0.2">
      <c r="A125" s="195"/>
      <c r="B125" s="189">
        <f t="shared" si="12"/>
        <v>44742</v>
      </c>
      <c r="C125" s="234">
        <f t="shared" si="13"/>
        <v>45305</v>
      </c>
      <c r="D125" s="190">
        <v>45197</v>
      </c>
      <c r="E125" s="219">
        <v>108</v>
      </c>
      <c r="F125" s="195">
        <f t="shared" si="24"/>
        <v>0.86786229643372503</v>
      </c>
      <c r="G125" s="195"/>
      <c r="H125" s="195"/>
      <c r="J125" s="191">
        <f t="shared" si="22"/>
        <v>130327</v>
      </c>
      <c r="K125" s="193">
        <f t="shared" si="23"/>
        <v>130125</v>
      </c>
      <c r="L125" s="193">
        <f t="shared" si="16"/>
        <v>202</v>
      </c>
      <c r="M125" s="195">
        <f t="shared" si="20"/>
        <v>1.0134252035409168</v>
      </c>
      <c r="P125" s="191">
        <f t="shared" si="17"/>
        <v>437862</v>
      </c>
      <c r="Q125" s="193">
        <f t="shared" si="18"/>
        <v>436111</v>
      </c>
      <c r="R125" s="188">
        <f t="shared" si="19"/>
        <v>1751</v>
      </c>
      <c r="S125" s="195">
        <f t="shared" si="21"/>
        <v>0.60554858865201422</v>
      </c>
    </row>
    <row r="126" spans="1:19" x14ac:dyDescent="0.2">
      <c r="A126" s="195"/>
      <c r="B126" s="189">
        <f t="shared" si="12"/>
        <v>44773</v>
      </c>
      <c r="C126" s="234">
        <f t="shared" si="13"/>
        <v>47636</v>
      </c>
      <c r="D126" s="190">
        <v>47505</v>
      </c>
      <c r="E126" s="219">
        <v>131</v>
      </c>
      <c r="F126" s="195">
        <f t="shared" si="24"/>
        <v>0.57365134947639662</v>
      </c>
      <c r="G126" s="195"/>
      <c r="H126" s="195"/>
      <c r="J126" s="191">
        <f t="shared" si="22"/>
        <v>136333</v>
      </c>
      <c r="K126" s="193">
        <f t="shared" si="23"/>
        <v>136043</v>
      </c>
      <c r="L126" s="193">
        <f t="shared" si="16"/>
        <v>290</v>
      </c>
      <c r="M126" s="195">
        <f t="shared" si="20"/>
        <v>0.95358667927664564</v>
      </c>
      <c r="P126" s="191">
        <f t="shared" si="17"/>
        <v>455227</v>
      </c>
      <c r="Q126" s="193">
        <f t="shared" si="18"/>
        <v>453431</v>
      </c>
      <c r="R126" s="188">
        <f t="shared" si="19"/>
        <v>1796</v>
      </c>
      <c r="S126" s="195">
        <f t="shared" si="21"/>
        <v>0.58083593201975225</v>
      </c>
    </row>
    <row r="127" spans="1:19" x14ac:dyDescent="0.2">
      <c r="A127" s="195"/>
      <c r="B127" s="189">
        <f t="shared" si="12"/>
        <v>44804</v>
      </c>
      <c r="C127" s="234">
        <f t="shared" si="13"/>
        <v>47351</v>
      </c>
      <c r="D127" s="190">
        <v>47166</v>
      </c>
      <c r="E127" s="219">
        <v>185</v>
      </c>
      <c r="F127" s="195">
        <f t="shared" si="24"/>
        <v>0.67828028638264692</v>
      </c>
      <c r="G127" s="195"/>
      <c r="H127" s="195"/>
      <c r="J127" s="191">
        <f t="shared" si="22"/>
        <v>140292</v>
      </c>
      <c r="K127" s="193">
        <f t="shared" si="23"/>
        <v>139868</v>
      </c>
      <c r="L127" s="193">
        <f t="shared" si="16"/>
        <v>424</v>
      </c>
      <c r="M127" s="195">
        <f t="shared" si="20"/>
        <v>0.69557650471356047</v>
      </c>
      <c r="P127" s="191">
        <f t="shared" si="17"/>
        <v>474364</v>
      </c>
      <c r="Q127" s="193">
        <f t="shared" si="18"/>
        <v>472579</v>
      </c>
      <c r="R127" s="188">
        <f t="shared" si="19"/>
        <v>1785</v>
      </c>
      <c r="S127" s="195">
        <f t="shared" si="21"/>
        <v>0.59415789544434139</v>
      </c>
    </row>
    <row r="128" spans="1:19" x14ac:dyDescent="0.2">
      <c r="A128" s="195"/>
      <c r="B128" s="189">
        <f t="shared" si="12"/>
        <v>44834</v>
      </c>
      <c r="C128" s="234">
        <f t="shared" si="13"/>
        <v>47864</v>
      </c>
      <c r="D128" s="190">
        <v>47654</v>
      </c>
      <c r="E128" s="219">
        <v>210</v>
      </c>
      <c r="F128" s="195">
        <f t="shared" si="24"/>
        <v>0.84817360413931575</v>
      </c>
      <c r="G128" s="195"/>
      <c r="H128" s="195"/>
      <c r="J128" s="191">
        <f t="shared" si="22"/>
        <v>142851</v>
      </c>
      <c r="K128" s="193">
        <f t="shared" si="23"/>
        <v>142325</v>
      </c>
      <c r="L128" s="193">
        <f t="shared" si="16"/>
        <v>526</v>
      </c>
      <c r="M128" s="195">
        <f t="shared" si="20"/>
        <v>0.69288837799082748</v>
      </c>
      <c r="P128" s="191">
        <f t="shared" si="17"/>
        <v>496330</v>
      </c>
      <c r="Q128" s="193">
        <f t="shared" si="18"/>
        <v>494503</v>
      </c>
      <c r="R128" s="188">
        <f t="shared" si="19"/>
        <v>1827</v>
      </c>
      <c r="S128" s="195">
        <f t="shared" si="21"/>
        <v>0.64215548416340495</v>
      </c>
    </row>
    <row r="129" spans="1:19" x14ac:dyDescent="0.2">
      <c r="A129" s="195"/>
      <c r="B129" s="189">
        <f t="shared" si="12"/>
        <v>44865</v>
      </c>
      <c r="C129" s="234">
        <f t="shared" si="13"/>
        <v>45423</v>
      </c>
      <c r="D129" s="190">
        <v>45217</v>
      </c>
      <c r="E129" s="219">
        <v>206</v>
      </c>
      <c r="F129" s="195">
        <f t="shared" si="24"/>
        <v>0.32990777338603428</v>
      </c>
      <c r="G129" s="195"/>
      <c r="H129" s="195"/>
      <c r="J129" s="191">
        <f t="shared" si="22"/>
        <v>140638</v>
      </c>
      <c r="K129" s="193">
        <f t="shared" si="23"/>
        <v>140037</v>
      </c>
      <c r="L129" s="193">
        <f t="shared" si="16"/>
        <v>601</v>
      </c>
      <c r="M129" s="195">
        <f t="shared" si="20"/>
        <v>0.59332479862236176</v>
      </c>
      <c r="P129" s="191">
        <f t="shared" si="17"/>
        <v>507598</v>
      </c>
      <c r="Q129" s="193">
        <f t="shared" si="18"/>
        <v>505795</v>
      </c>
      <c r="R129" s="188">
        <f t="shared" si="19"/>
        <v>1803</v>
      </c>
      <c r="S129" s="195">
        <f t="shared" si="21"/>
        <v>0.62307746420326282</v>
      </c>
    </row>
    <row r="130" spans="1:19" x14ac:dyDescent="0.2">
      <c r="A130" s="195"/>
      <c r="B130" s="189">
        <f t="shared" si="12"/>
        <v>44895</v>
      </c>
      <c r="C130" s="234">
        <f t="shared" si="13"/>
        <v>46425</v>
      </c>
      <c r="D130" s="190">
        <v>46037</v>
      </c>
      <c r="E130" s="219">
        <v>388</v>
      </c>
      <c r="F130" s="195">
        <f t="shared" si="24"/>
        <v>0.55023875513407017</v>
      </c>
      <c r="G130" s="195"/>
      <c r="H130" s="195"/>
      <c r="J130" s="191">
        <f t="shared" si="22"/>
        <v>139712</v>
      </c>
      <c r="K130" s="193">
        <f t="shared" si="23"/>
        <v>138908</v>
      </c>
      <c r="L130" s="193">
        <f t="shared" si="16"/>
        <v>804</v>
      </c>
      <c r="M130" s="195">
        <f t="shared" si="20"/>
        <v>0.55235555555555549</v>
      </c>
      <c r="P130" s="191">
        <f t="shared" si="17"/>
        <v>524076</v>
      </c>
      <c r="Q130" s="193">
        <f t="shared" si="18"/>
        <v>522054</v>
      </c>
      <c r="R130" s="188">
        <f t="shared" si="19"/>
        <v>2022</v>
      </c>
      <c r="S130" s="195">
        <f t="shared" si="21"/>
        <v>0.6325643118368669</v>
      </c>
    </row>
    <row r="131" spans="1:19" x14ac:dyDescent="0.2">
      <c r="A131" s="195"/>
      <c r="B131" s="189">
        <f t="shared" si="12"/>
        <v>44926</v>
      </c>
      <c r="C131" s="234">
        <f t="shared" si="13"/>
        <v>40407</v>
      </c>
      <c r="D131" s="190">
        <v>40043</v>
      </c>
      <c r="E131" s="219">
        <v>364</v>
      </c>
      <c r="F131" s="195">
        <f t="shared" si="24"/>
        <v>0.13947717210456556</v>
      </c>
      <c r="G131" s="195"/>
      <c r="H131" s="195"/>
      <c r="J131" s="191">
        <f t="shared" si="22"/>
        <v>132255</v>
      </c>
      <c r="K131" s="193">
        <f t="shared" si="23"/>
        <v>131297</v>
      </c>
      <c r="L131" s="193">
        <f t="shared" si="16"/>
        <v>958</v>
      </c>
      <c r="M131" s="195">
        <f t="shared" si="20"/>
        <v>0.32835491096089919</v>
      </c>
      <c r="P131" s="191">
        <f t="shared" si="17"/>
        <v>529022</v>
      </c>
      <c r="Q131" s="193">
        <f t="shared" si="18"/>
        <v>526798</v>
      </c>
      <c r="R131" s="188">
        <f t="shared" si="19"/>
        <v>2224</v>
      </c>
      <c r="S131" s="195">
        <f t="shared" si="21"/>
        <v>0.58907936355362245</v>
      </c>
    </row>
    <row r="132" spans="1:19" x14ac:dyDescent="0.2">
      <c r="A132" s="195"/>
      <c r="B132" s="189">
        <f t="shared" ref="B132:B195" si="25">+EOMONTH(B131,1)</f>
        <v>44957</v>
      </c>
      <c r="C132" s="234">
        <f t="shared" ref="C132:C167" si="26">+D132+E132</f>
        <v>48591</v>
      </c>
      <c r="D132" s="190">
        <v>48289</v>
      </c>
      <c r="E132" s="219">
        <v>302</v>
      </c>
      <c r="F132" s="195">
        <f t="shared" si="24"/>
        <v>0.18682526500903718</v>
      </c>
      <c r="G132" s="195"/>
      <c r="H132" s="195"/>
      <c r="J132" s="191">
        <f t="shared" si="22"/>
        <v>135423</v>
      </c>
      <c r="K132" s="193">
        <f t="shared" si="23"/>
        <v>134369</v>
      </c>
      <c r="L132" s="193">
        <f t="shared" si="16"/>
        <v>1054</v>
      </c>
      <c r="M132" s="195">
        <f t="shared" si="20"/>
        <v>0.27337094499294778</v>
      </c>
      <c r="P132" s="191">
        <f t="shared" si="17"/>
        <v>536671</v>
      </c>
      <c r="Q132" s="193">
        <f t="shared" si="18"/>
        <v>534310</v>
      </c>
      <c r="R132" s="188">
        <f t="shared" si="19"/>
        <v>2361</v>
      </c>
      <c r="S132" s="195">
        <f t="shared" si="21"/>
        <v>0.54748084647479978</v>
      </c>
    </row>
    <row r="133" spans="1:19" x14ac:dyDescent="0.2">
      <c r="A133" s="195"/>
      <c r="B133" s="189">
        <f t="shared" si="25"/>
        <v>44985</v>
      </c>
      <c r="C133" s="234">
        <f t="shared" si="26"/>
        <v>43140</v>
      </c>
      <c r="D133" s="190">
        <v>42862</v>
      </c>
      <c r="E133" s="219">
        <v>278</v>
      </c>
      <c r="F133" s="195">
        <f t="shared" si="24"/>
        <v>7.3641770986287103E-2</v>
      </c>
      <c r="G133" s="195"/>
      <c r="H133" s="195"/>
      <c r="J133" s="191">
        <f t="shared" ref="J133:J164" si="27">+SUM(C131:C133)</f>
        <v>132138</v>
      </c>
      <c r="K133" s="193">
        <f t="shared" ref="K133:K164" si="28">+SUM(D131:D133)</f>
        <v>131194</v>
      </c>
      <c r="L133" s="193">
        <f t="shared" ref="L133:L165" si="29">+SUM(E131:E133)</f>
        <v>944</v>
      </c>
      <c r="M133" s="195">
        <f t="shared" si="20"/>
        <v>0.13341453372675494</v>
      </c>
      <c r="P133" s="191">
        <f t="shared" si="17"/>
        <v>539630</v>
      </c>
      <c r="Q133" s="193">
        <f t="shared" si="18"/>
        <v>537191</v>
      </c>
      <c r="R133" s="188">
        <f t="shared" si="19"/>
        <v>2439</v>
      </c>
      <c r="S133" s="195">
        <f t="shared" si="21"/>
        <v>0.50070219836756258</v>
      </c>
    </row>
    <row r="134" spans="1:19" x14ac:dyDescent="0.2">
      <c r="A134" s="195"/>
      <c r="B134" s="189">
        <f t="shared" si="25"/>
        <v>45016</v>
      </c>
      <c r="C134" s="234">
        <f t="shared" si="26"/>
        <v>44225</v>
      </c>
      <c r="D134" s="190">
        <v>44044</v>
      </c>
      <c r="E134" s="219">
        <v>181</v>
      </c>
      <c r="F134" s="195">
        <f t="shared" si="24"/>
        <v>4.1421372392031364E-2</v>
      </c>
      <c r="G134" s="195"/>
      <c r="H134" s="195"/>
      <c r="J134" s="191">
        <f t="shared" si="27"/>
        <v>135956</v>
      </c>
      <c r="K134" s="193">
        <f t="shared" si="28"/>
        <v>135195</v>
      </c>
      <c r="L134" s="193">
        <f t="shared" si="29"/>
        <v>761</v>
      </c>
      <c r="M134" s="195">
        <f t="shared" si="20"/>
        <v>0.10006553981341382</v>
      </c>
      <c r="P134" s="191">
        <f t="shared" si="17"/>
        <v>541389</v>
      </c>
      <c r="Q134" s="193">
        <f t="shared" si="18"/>
        <v>538942</v>
      </c>
      <c r="R134" s="188">
        <f t="shared" si="19"/>
        <v>2447</v>
      </c>
      <c r="S134" s="195">
        <f t="shared" si="21"/>
        <v>0.45431467990458385</v>
      </c>
    </row>
    <row r="135" spans="1:19" x14ac:dyDescent="0.2">
      <c r="A135" s="195"/>
      <c r="B135" s="189">
        <f t="shared" si="25"/>
        <v>45046</v>
      </c>
      <c r="C135" s="234">
        <f t="shared" si="26"/>
        <v>47107</v>
      </c>
      <c r="D135" s="190">
        <v>47007</v>
      </c>
      <c r="E135" s="219">
        <v>100</v>
      </c>
      <c r="F135" s="195">
        <f t="shared" si="24"/>
        <v>0.1315637761229882</v>
      </c>
      <c r="G135" s="195"/>
      <c r="H135" s="195"/>
      <c r="J135" s="191">
        <f t="shared" si="27"/>
        <v>134472</v>
      </c>
      <c r="K135" s="193">
        <f t="shared" si="28"/>
        <v>133913</v>
      </c>
      <c r="L135" s="193">
        <f t="shared" si="29"/>
        <v>559</v>
      </c>
      <c r="M135" s="195">
        <f t="shared" si="20"/>
        <v>8.2034487475558526E-2</v>
      </c>
      <c r="P135" s="191">
        <f t="shared" si="17"/>
        <v>546866</v>
      </c>
      <c r="Q135" s="193">
        <f t="shared" si="18"/>
        <v>544362</v>
      </c>
      <c r="R135" s="188">
        <f t="shared" si="19"/>
        <v>2504</v>
      </c>
      <c r="S135" s="195">
        <f t="shared" si="21"/>
        <v>0.40698260780076145</v>
      </c>
    </row>
    <row r="136" spans="1:19" x14ac:dyDescent="0.2">
      <c r="A136" s="195"/>
      <c r="B136" s="189">
        <f t="shared" si="25"/>
        <v>45077</v>
      </c>
      <c r="C136" s="234">
        <f t="shared" si="26"/>
        <v>45984</v>
      </c>
      <c r="D136" s="190">
        <v>45878</v>
      </c>
      <c r="E136" s="219">
        <v>106</v>
      </c>
      <c r="F136" s="195">
        <f t="shared" si="24"/>
        <v>5.9734513274336321E-2</v>
      </c>
      <c r="G136" s="195"/>
      <c r="H136" s="195"/>
      <c r="J136" s="191">
        <f t="shared" si="27"/>
        <v>137316</v>
      </c>
      <c r="K136" s="193">
        <f t="shared" si="28"/>
        <v>136929</v>
      </c>
      <c r="L136" s="193">
        <f t="shared" si="29"/>
        <v>387</v>
      </c>
      <c r="M136" s="195">
        <f t="shared" si="20"/>
        <v>7.7089608433734913E-2</v>
      </c>
      <c r="P136" s="191">
        <f t="shared" si="17"/>
        <v>549458</v>
      </c>
      <c r="Q136" s="193">
        <f t="shared" si="18"/>
        <v>546899</v>
      </c>
      <c r="R136" s="188">
        <f t="shared" si="19"/>
        <v>2559</v>
      </c>
      <c r="S136" s="195">
        <f t="shared" si="21"/>
        <v>0.31823939809794344</v>
      </c>
    </row>
    <row r="137" spans="1:19" x14ac:dyDescent="0.2">
      <c r="A137" s="195"/>
      <c r="B137" s="189">
        <f t="shared" si="25"/>
        <v>45107</v>
      </c>
      <c r="C137" s="234">
        <f t="shared" si="26"/>
        <v>47359</v>
      </c>
      <c r="D137" s="190">
        <v>47235</v>
      </c>
      <c r="E137" s="219">
        <v>124</v>
      </c>
      <c r="F137" s="195">
        <f t="shared" si="24"/>
        <v>4.5337159253945547E-2</v>
      </c>
      <c r="G137" s="195"/>
      <c r="H137" s="195"/>
      <c r="I137" s="190"/>
      <c r="J137" s="191">
        <f t="shared" si="27"/>
        <v>140450</v>
      </c>
      <c r="K137" s="193">
        <f t="shared" si="28"/>
        <v>140120</v>
      </c>
      <c r="L137" s="193">
        <f t="shared" si="29"/>
        <v>330</v>
      </c>
      <c r="M137" s="195">
        <f t="shared" si="20"/>
        <v>7.7673851159007823E-2</v>
      </c>
      <c r="P137" s="191">
        <f t="shared" si="17"/>
        <v>551512</v>
      </c>
      <c r="Q137" s="193">
        <f t="shared" si="18"/>
        <v>548937</v>
      </c>
      <c r="R137" s="188">
        <f t="shared" si="19"/>
        <v>2575</v>
      </c>
      <c r="S137" s="195">
        <f t="shared" si="21"/>
        <v>0.2595566639717537</v>
      </c>
    </row>
    <row r="138" spans="1:19" x14ac:dyDescent="0.2">
      <c r="A138" s="195"/>
      <c r="B138" s="189">
        <f t="shared" si="25"/>
        <v>45138</v>
      </c>
      <c r="C138" s="234">
        <f t="shared" si="26"/>
        <v>47689</v>
      </c>
      <c r="D138" s="190">
        <v>47628</v>
      </c>
      <c r="E138" s="219">
        <v>61</v>
      </c>
      <c r="F138" s="195">
        <f t="shared" si="24"/>
        <v>1.1126039130069376E-3</v>
      </c>
      <c r="G138" s="195"/>
      <c r="H138" s="195"/>
      <c r="J138" s="191">
        <f t="shared" si="27"/>
        <v>141032</v>
      </c>
      <c r="K138" s="193">
        <f t="shared" si="28"/>
        <v>140741</v>
      </c>
      <c r="L138" s="193">
        <f t="shared" si="29"/>
        <v>291</v>
      </c>
      <c r="M138" s="195">
        <f t="shared" si="20"/>
        <v>3.4467076936618435E-2</v>
      </c>
      <c r="P138" s="191">
        <f t="shared" si="17"/>
        <v>551565</v>
      </c>
      <c r="Q138" s="193">
        <f t="shared" si="18"/>
        <v>549060</v>
      </c>
      <c r="R138" s="188">
        <f t="shared" si="19"/>
        <v>2505</v>
      </c>
      <c r="S138" s="195">
        <f t="shared" si="21"/>
        <v>0.21162628754445589</v>
      </c>
    </row>
    <row r="139" spans="1:19" x14ac:dyDescent="0.2">
      <c r="A139" s="195"/>
      <c r="B139" s="189">
        <f t="shared" si="25"/>
        <v>45169</v>
      </c>
      <c r="C139" s="234">
        <f t="shared" si="26"/>
        <v>45933</v>
      </c>
      <c r="D139" s="190">
        <v>45513</v>
      </c>
      <c r="E139" s="219">
        <v>420</v>
      </c>
      <c r="F139" s="195">
        <f t="shared" si="24"/>
        <v>-2.9946569238242016E-2</v>
      </c>
      <c r="G139" s="195"/>
      <c r="H139" s="195"/>
      <c r="J139" s="191">
        <f t="shared" si="27"/>
        <v>140981</v>
      </c>
      <c r="K139" s="193">
        <f t="shared" si="28"/>
        <v>140376</v>
      </c>
      <c r="L139" s="193">
        <f t="shared" si="29"/>
        <v>605</v>
      </c>
      <c r="M139" s="195">
        <f t="shared" si="20"/>
        <v>4.9111852422090152E-3</v>
      </c>
      <c r="P139" s="191">
        <f t="shared" si="17"/>
        <v>550147</v>
      </c>
      <c r="Q139" s="193">
        <f t="shared" si="18"/>
        <v>547407</v>
      </c>
      <c r="R139" s="188">
        <f t="shared" si="19"/>
        <v>2740</v>
      </c>
      <c r="S139" s="195">
        <f t="shared" si="21"/>
        <v>0.15975706419542801</v>
      </c>
    </row>
    <row r="140" spans="1:19" x14ac:dyDescent="0.2">
      <c r="A140" s="195"/>
      <c r="B140" s="189">
        <f t="shared" si="25"/>
        <v>45199</v>
      </c>
      <c r="C140" s="234">
        <f t="shared" si="26"/>
        <v>45317</v>
      </c>
      <c r="D140" s="190">
        <v>44809</v>
      </c>
      <c r="E140" s="219">
        <v>508</v>
      </c>
      <c r="F140" s="195">
        <f t="shared" si="24"/>
        <v>-5.3213270934313939E-2</v>
      </c>
      <c r="G140" s="195"/>
      <c r="H140" s="195"/>
      <c r="J140" s="191">
        <f t="shared" si="27"/>
        <v>138939</v>
      </c>
      <c r="K140" s="193">
        <f t="shared" si="28"/>
        <v>137950</v>
      </c>
      <c r="L140" s="193">
        <f t="shared" si="29"/>
        <v>989</v>
      </c>
      <c r="M140" s="195">
        <f t="shared" si="20"/>
        <v>-2.7385177562635143E-2</v>
      </c>
      <c r="P140" s="191">
        <f t="shared" si="17"/>
        <v>547600</v>
      </c>
      <c r="Q140" s="193">
        <f t="shared" si="18"/>
        <v>544562</v>
      </c>
      <c r="R140" s="188">
        <f t="shared" si="19"/>
        <v>3038</v>
      </c>
      <c r="S140" s="195">
        <f t="shared" si="21"/>
        <v>0.1032982088529808</v>
      </c>
    </row>
    <row r="141" spans="1:19" x14ac:dyDescent="0.2">
      <c r="A141" s="195"/>
      <c r="B141" s="189">
        <f t="shared" si="25"/>
        <v>45230</v>
      </c>
      <c r="C141" s="234">
        <f t="shared" si="26"/>
        <v>48637</v>
      </c>
      <c r="D141" s="190">
        <v>48337</v>
      </c>
      <c r="E141" s="219">
        <v>300</v>
      </c>
      <c r="F141" s="195">
        <f t="shared" si="24"/>
        <v>7.0757105431169309E-2</v>
      </c>
      <c r="G141" s="195"/>
      <c r="H141" s="195"/>
      <c r="J141" s="191">
        <f t="shared" si="27"/>
        <v>139887</v>
      </c>
      <c r="K141" s="193">
        <f t="shared" si="28"/>
        <v>138659</v>
      </c>
      <c r="L141" s="193">
        <f t="shared" si="29"/>
        <v>1228</v>
      </c>
      <c r="M141" s="195">
        <f t="shared" si="20"/>
        <v>-5.3399507956597425E-3</v>
      </c>
      <c r="P141" s="191">
        <f t="shared" si="17"/>
        <v>550814</v>
      </c>
      <c r="Q141" s="193">
        <f t="shared" si="18"/>
        <v>547682</v>
      </c>
      <c r="R141" s="188">
        <f t="shared" si="19"/>
        <v>3132</v>
      </c>
      <c r="S141" s="195">
        <f t="shared" si="21"/>
        <v>8.5138239315363684E-2</v>
      </c>
    </row>
    <row r="142" spans="1:19" x14ac:dyDescent="0.2">
      <c r="A142" s="195"/>
      <c r="B142" s="189">
        <f t="shared" si="25"/>
        <v>45260</v>
      </c>
      <c r="C142" s="234">
        <f t="shared" si="26"/>
        <v>46143</v>
      </c>
      <c r="D142" s="190">
        <v>46068</v>
      </c>
      <c r="E142" s="219">
        <v>75</v>
      </c>
      <c r="F142" s="195">
        <f t="shared" si="24"/>
        <v>-6.0743134087237749E-3</v>
      </c>
      <c r="G142" s="195"/>
      <c r="H142" s="195"/>
      <c r="J142" s="191">
        <f t="shared" si="27"/>
        <v>140097</v>
      </c>
      <c r="K142" s="193">
        <f t="shared" si="28"/>
        <v>139214</v>
      </c>
      <c r="L142" s="193">
        <f t="shared" si="29"/>
        <v>883</v>
      </c>
      <c r="M142" s="195">
        <f t="shared" si="20"/>
        <v>2.755668804397704E-3</v>
      </c>
      <c r="P142" s="191">
        <f t="shared" si="17"/>
        <v>550532</v>
      </c>
      <c r="Q142" s="193">
        <f t="shared" si="18"/>
        <v>547713</v>
      </c>
      <c r="R142" s="188">
        <f t="shared" si="19"/>
        <v>2819</v>
      </c>
      <c r="S142" s="195">
        <f t="shared" si="21"/>
        <v>5.0481227913508731E-2</v>
      </c>
    </row>
    <row r="143" spans="1:19" x14ac:dyDescent="0.2">
      <c r="A143" s="195"/>
      <c r="B143" s="189">
        <f t="shared" si="25"/>
        <v>45291</v>
      </c>
      <c r="C143" s="234">
        <f t="shared" si="26"/>
        <v>43675</v>
      </c>
      <c r="D143" s="190">
        <v>43470</v>
      </c>
      <c r="E143" s="219">
        <v>205</v>
      </c>
      <c r="F143" s="195">
        <f t="shared" si="24"/>
        <v>8.0877075754201E-2</v>
      </c>
      <c r="G143" s="195"/>
      <c r="H143" s="195"/>
      <c r="J143" s="191">
        <f t="shared" si="27"/>
        <v>138455</v>
      </c>
      <c r="K143" s="193">
        <f t="shared" si="28"/>
        <v>137875</v>
      </c>
      <c r="L143" s="193">
        <f t="shared" si="29"/>
        <v>580</v>
      </c>
      <c r="M143" s="195">
        <f t="shared" si="20"/>
        <v>4.6879135004347594E-2</v>
      </c>
      <c r="P143" s="191">
        <f t="shared" ref="P143:P206" si="30">+SUM(C132:C143)</f>
        <v>553800</v>
      </c>
      <c r="Q143" s="193">
        <f t="shared" ref="Q143:Q206" si="31">+SUM(D132:D143)</f>
        <v>551140</v>
      </c>
      <c r="R143" s="188">
        <f t="shared" ref="R143:R166" si="32">+SUM(E132:E143)</f>
        <v>2660</v>
      </c>
      <c r="S143" s="195">
        <f t="shared" si="21"/>
        <v>4.6837371602693301E-2</v>
      </c>
    </row>
    <row r="144" spans="1:19" x14ac:dyDescent="0.2">
      <c r="A144" s="195"/>
      <c r="B144" s="189">
        <f t="shared" si="25"/>
        <v>45322</v>
      </c>
      <c r="C144" s="234">
        <f t="shared" si="26"/>
        <v>54063</v>
      </c>
      <c r="D144" s="190">
        <v>53663</v>
      </c>
      <c r="E144" s="219">
        <v>400</v>
      </c>
      <c r="F144" s="195">
        <f t="shared" si="24"/>
        <v>0.11261344693461761</v>
      </c>
      <c r="G144" s="195"/>
      <c r="H144" s="195"/>
      <c r="J144" s="191">
        <f t="shared" si="27"/>
        <v>143881</v>
      </c>
      <c r="K144" s="193">
        <f t="shared" si="28"/>
        <v>143201</v>
      </c>
      <c r="L144" s="193">
        <f t="shared" si="29"/>
        <v>680</v>
      </c>
      <c r="M144" s="195">
        <f t="shared" si="20"/>
        <v>6.245615589670872E-2</v>
      </c>
      <c r="P144" s="191">
        <f t="shared" si="30"/>
        <v>559272</v>
      </c>
      <c r="Q144" s="193">
        <f t="shared" si="31"/>
        <v>556514</v>
      </c>
      <c r="R144" s="188">
        <f t="shared" si="32"/>
        <v>2758</v>
      </c>
      <c r="S144" s="195">
        <f t="shared" si="21"/>
        <v>4.2113324550795639E-2</v>
      </c>
    </row>
    <row r="145" spans="1:19" x14ac:dyDescent="0.2">
      <c r="A145" s="195"/>
      <c r="B145" s="189">
        <f t="shared" si="25"/>
        <v>45351</v>
      </c>
      <c r="C145" s="234">
        <f t="shared" si="26"/>
        <v>51321</v>
      </c>
      <c r="D145" s="190">
        <v>51267</v>
      </c>
      <c r="E145" s="219">
        <v>54</v>
      </c>
      <c r="F145" s="195">
        <f t="shared" si="24"/>
        <v>0.18963838664812238</v>
      </c>
      <c r="G145" s="195"/>
      <c r="H145" s="195"/>
      <c r="J145" s="191">
        <f t="shared" si="27"/>
        <v>149059</v>
      </c>
      <c r="K145" s="193">
        <f t="shared" si="28"/>
        <v>148400</v>
      </c>
      <c r="L145" s="193">
        <f t="shared" si="29"/>
        <v>659</v>
      </c>
      <c r="M145" s="195">
        <f t="shared" si="20"/>
        <v>0.12805551771632695</v>
      </c>
      <c r="P145" s="191">
        <f t="shared" si="30"/>
        <v>567453</v>
      </c>
      <c r="Q145" s="193">
        <f t="shared" si="31"/>
        <v>564919</v>
      </c>
      <c r="R145" s="188">
        <f t="shared" si="32"/>
        <v>2534</v>
      </c>
      <c r="S145" s="195">
        <f t="shared" si="21"/>
        <v>5.1559401812352856E-2</v>
      </c>
    </row>
    <row r="146" spans="1:19" x14ac:dyDescent="0.2">
      <c r="A146" s="195"/>
      <c r="B146" s="189">
        <f t="shared" si="25"/>
        <v>45382</v>
      </c>
      <c r="C146" s="234">
        <f t="shared" si="26"/>
        <v>50297</v>
      </c>
      <c r="D146" s="190">
        <v>50110</v>
      </c>
      <c r="E146" s="219">
        <v>187</v>
      </c>
      <c r="F146" s="195">
        <f t="shared" si="24"/>
        <v>0.13729790842283784</v>
      </c>
      <c r="G146" s="195"/>
      <c r="H146" s="195"/>
      <c r="J146" s="191">
        <f t="shared" si="27"/>
        <v>155681</v>
      </c>
      <c r="K146" s="193">
        <f t="shared" si="28"/>
        <v>155040</v>
      </c>
      <c r="L146" s="193">
        <f t="shared" si="29"/>
        <v>641</v>
      </c>
      <c r="M146" s="195">
        <f t="shared" ref="M146:M166" si="33">+J146/J134-1</f>
        <v>0.14508370355114897</v>
      </c>
      <c r="P146" s="191">
        <f t="shared" si="30"/>
        <v>573525</v>
      </c>
      <c r="Q146" s="193">
        <f t="shared" si="31"/>
        <v>570985</v>
      </c>
      <c r="R146" s="188">
        <f t="shared" si="32"/>
        <v>2540</v>
      </c>
      <c r="S146" s="195">
        <f t="shared" ref="S146:S166" si="34">+P146/P134-1</f>
        <v>5.9358428043421618E-2</v>
      </c>
    </row>
    <row r="147" spans="1:19" x14ac:dyDescent="0.2">
      <c r="A147" s="195"/>
      <c r="B147" s="189">
        <f t="shared" si="25"/>
        <v>45412</v>
      </c>
      <c r="C147" s="234">
        <f t="shared" si="26"/>
        <v>47983</v>
      </c>
      <c r="D147" s="190">
        <v>47883</v>
      </c>
      <c r="E147" s="219">
        <v>100</v>
      </c>
      <c r="F147" s="195">
        <f t="shared" si="24"/>
        <v>1.8595962383509912E-2</v>
      </c>
      <c r="G147" s="195"/>
      <c r="H147" s="195"/>
      <c r="J147" s="191">
        <f t="shared" si="27"/>
        <v>149601</v>
      </c>
      <c r="K147" s="193">
        <f t="shared" si="28"/>
        <v>149260</v>
      </c>
      <c r="L147" s="193">
        <f t="shared" si="29"/>
        <v>341</v>
      </c>
      <c r="M147" s="195">
        <f t="shared" si="33"/>
        <v>0.11250669284311976</v>
      </c>
      <c r="P147" s="191">
        <f t="shared" si="30"/>
        <v>574401</v>
      </c>
      <c r="Q147" s="193">
        <f t="shared" si="31"/>
        <v>571861</v>
      </c>
      <c r="R147" s="188">
        <f t="shared" si="32"/>
        <v>2540</v>
      </c>
      <c r="S147" s="195">
        <f t="shared" si="34"/>
        <v>5.0350542911791862E-2</v>
      </c>
    </row>
    <row r="148" spans="1:19" x14ac:dyDescent="0.2">
      <c r="A148" s="195"/>
      <c r="B148" s="189">
        <f t="shared" si="25"/>
        <v>45443</v>
      </c>
      <c r="C148" s="234">
        <f t="shared" si="26"/>
        <v>47075</v>
      </c>
      <c r="D148" s="190">
        <v>46697</v>
      </c>
      <c r="E148" s="219">
        <v>378</v>
      </c>
      <c r="F148" s="195">
        <f t="shared" si="24"/>
        <v>2.3725643702157351E-2</v>
      </c>
      <c r="G148" s="195"/>
      <c r="H148" s="195"/>
      <c r="J148" s="191">
        <f t="shared" si="27"/>
        <v>145355</v>
      </c>
      <c r="K148" s="193">
        <f t="shared" si="28"/>
        <v>144690</v>
      </c>
      <c r="L148" s="193">
        <f t="shared" si="29"/>
        <v>665</v>
      </c>
      <c r="M148" s="195">
        <f t="shared" si="33"/>
        <v>5.8543796789886082E-2</v>
      </c>
      <c r="P148" s="191">
        <f t="shared" si="30"/>
        <v>575492</v>
      </c>
      <c r="Q148" s="193">
        <f t="shared" si="31"/>
        <v>572680</v>
      </c>
      <c r="R148" s="188">
        <f t="shared" si="32"/>
        <v>2812</v>
      </c>
      <c r="S148" s="195">
        <f t="shared" si="34"/>
        <v>4.7381237510419449E-2</v>
      </c>
    </row>
    <row r="149" spans="1:19" x14ac:dyDescent="0.2">
      <c r="A149" s="195"/>
      <c r="B149" s="189">
        <f t="shared" si="25"/>
        <v>45473</v>
      </c>
      <c r="C149" s="234">
        <f t="shared" si="26"/>
        <v>43624</v>
      </c>
      <c r="D149" s="190">
        <v>43524</v>
      </c>
      <c r="E149" s="219">
        <v>100</v>
      </c>
      <c r="F149" s="195">
        <f t="shared" si="24"/>
        <v>-7.8865685508562211E-2</v>
      </c>
      <c r="G149" s="195"/>
      <c r="H149" s="195"/>
      <c r="J149" s="191">
        <f t="shared" si="27"/>
        <v>138682</v>
      </c>
      <c r="K149" s="193">
        <f t="shared" si="28"/>
        <v>138104</v>
      </c>
      <c r="L149" s="193">
        <f t="shared" si="29"/>
        <v>578</v>
      </c>
      <c r="M149" s="195">
        <f t="shared" si="33"/>
        <v>-1.2588109647561407E-2</v>
      </c>
      <c r="P149" s="191">
        <f t="shared" si="30"/>
        <v>571757</v>
      </c>
      <c r="Q149" s="193">
        <f t="shared" si="31"/>
        <v>568969</v>
      </c>
      <c r="R149" s="188">
        <f t="shared" si="32"/>
        <v>2788</v>
      </c>
      <c r="S149" s="195">
        <f t="shared" si="34"/>
        <v>3.6708176793977199E-2</v>
      </c>
    </row>
    <row r="150" spans="1:19" x14ac:dyDescent="0.2">
      <c r="A150" s="195"/>
      <c r="B150" s="189">
        <f t="shared" si="25"/>
        <v>45504</v>
      </c>
      <c r="C150" s="234">
        <f t="shared" si="26"/>
        <v>44954</v>
      </c>
      <c r="D150" s="190">
        <v>44725</v>
      </c>
      <c r="E150" s="219">
        <v>229</v>
      </c>
      <c r="F150" s="195">
        <f t="shared" ref="F150:F167" si="35">+C150/C138-1</f>
        <v>-5.7350751745685602E-2</v>
      </c>
      <c r="G150" s="195"/>
      <c r="H150" s="195"/>
      <c r="J150" s="191">
        <f t="shared" si="27"/>
        <v>135653</v>
      </c>
      <c r="K150" s="193">
        <f t="shared" si="28"/>
        <v>134946</v>
      </c>
      <c r="L150" s="193">
        <f t="shared" si="29"/>
        <v>707</v>
      </c>
      <c r="M150" s="195">
        <f t="shared" si="33"/>
        <v>-3.814028022009186E-2</v>
      </c>
      <c r="P150" s="191">
        <f t="shared" si="30"/>
        <v>569022</v>
      </c>
      <c r="Q150" s="193">
        <f t="shared" si="31"/>
        <v>566066</v>
      </c>
      <c r="R150" s="188">
        <f t="shared" si="32"/>
        <v>2956</v>
      </c>
      <c r="S150" s="195">
        <f t="shared" si="34"/>
        <v>3.1649941530009995E-2</v>
      </c>
    </row>
    <row r="151" spans="1:19" x14ac:dyDescent="0.2">
      <c r="A151" s="195"/>
      <c r="B151" s="189">
        <f t="shared" si="25"/>
        <v>45535</v>
      </c>
      <c r="C151" s="234">
        <f t="shared" si="26"/>
        <v>44486</v>
      </c>
      <c r="D151" s="190">
        <v>44142</v>
      </c>
      <c r="E151" s="219">
        <v>344</v>
      </c>
      <c r="F151" s="195">
        <f t="shared" si="35"/>
        <v>-3.1502405677835132E-2</v>
      </c>
      <c r="G151" s="195"/>
      <c r="H151" s="195"/>
      <c r="J151" s="191">
        <f t="shared" si="27"/>
        <v>133064</v>
      </c>
      <c r="K151" s="193">
        <f t="shared" si="28"/>
        <v>132391</v>
      </c>
      <c r="L151" s="193">
        <f t="shared" si="29"/>
        <v>673</v>
      </c>
      <c r="M151" s="195">
        <f t="shared" si="33"/>
        <v>-5.6156503358608556E-2</v>
      </c>
      <c r="P151" s="191">
        <f t="shared" si="30"/>
        <v>567575</v>
      </c>
      <c r="Q151" s="193">
        <f t="shared" si="31"/>
        <v>564695</v>
      </c>
      <c r="R151" s="188">
        <f t="shared" si="32"/>
        <v>2880</v>
      </c>
      <c r="S151" s="195">
        <f t="shared" si="34"/>
        <v>3.1678805846437452E-2</v>
      </c>
    </row>
    <row r="152" spans="1:19" x14ac:dyDescent="0.2">
      <c r="A152" s="195"/>
      <c r="B152" s="189">
        <f t="shared" si="25"/>
        <v>45565</v>
      </c>
      <c r="C152" s="234">
        <f t="shared" si="26"/>
        <v>41313</v>
      </c>
      <c r="D152" s="190">
        <v>41063</v>
      </c>
      <c r="E152" s="219">
        <v>250</v>
      </c>
      <c r="F152" s="195">
        <f t="shared" si="35"/>
        <v>-8.8355363329434833E-2</v>
      </c>
      <c r="G152" s="195"/>
      <c r="H152" s="195"/>
      <c r="J152" s="191">
        <f t="shared" si="27"/>
        <v>130753</v>
      </c>
      <c r="K152" s="193">
        <f t="shared" si="28"/>
        <v>129930</v>
      </c>
      <c r="L152" s="193">
        <f t="shared" si="29"/>
        <v>823</v>
      </c>
      <c r="M152" s="195">
        <f t="shared" si="33"/>
        <v>-5.891794240637982E-2</v>
      </c>
      <c r="P152" s="191">
        <f t="shared" si="30"/>
        <v>563571</v>
      </c>
      <c r="Q152" s="193">
        <f t="shared" si="31"/>
        <v>560949</v>
      </c>
      <c r="R152" s="188">
        <f t="shared" si="32"/>
        <v>2622</v>
      </c>
      <c r="S152" s="195">
        <f t="shared" si="34"/>
        <v>2.9165449233016894E-2</v>
      </c>
    </row>
    <row r="153" spans="1:19" x14ac:dyDescent="0.2">
      <c r="A153" s="195"/>
      <c r="B153" s="189">
        <f t="shared" si="25"/>
        <v>45596</v>
      </c>
      <c r="C153" s="234">
        <f t="shared" si="26"/>
        <v>48423</v>
      </c>
      <c r="D153" s="190">
        <v>48131</v>
      </c>
      <c r="E153" s="219">
        <v>292</v>
      </c>
      <c r="F153" s="195">
        <f t="shared" si="35"/>
        <v>-4.3999424306597756E-3</v>
      </c>
      <c r="G153" s="195"/>
      <c r="H153" s="195"/>
      <c r="J153" s="191">
        <f t="shared" si="27"/>
        <v>134222</v>
      </c>
      <c r="K153" s="193">
        <f t="shared" si="28"/>
        <v>133336</v>
      </c>
      <c r="L153" s="193">
        <f t="shared" si="29"/>
        <v>886</v>
      </c>
      <c r="M153" s="195">
        <f t="shared" si="33"/>
        <v>-4.0496972556420485E-2</v>
      </c>
      <c r="P153" s="191">
        <f t="shared" si="30"/>
        <v>563357</v>
      </c>
      <c r="Q153" s="193">
        <f t="shared" si="31"/>
        <v>560743</v>
      </c>
      <c r="R153" s="188">
        <f t="shared" si="32"/>
        <v>2614</v>
      </c>
      <c r="S153" s="195">
        <f t="shared" si="34"/>
        <v>2.2771752351973706E-2</v>
      </c>
    </row>
    <row r="154" spans="1:19" x14ac:dyDescent="0.2">
      <c r="A154" s="195"/>
      <c r="B154" s="189">
        <f t="shared" si="25"/>
        <v>45626</v>
      </c>
      <c r="C154" s="234">
        <f t="shared" si="26"/>
        <v>47117</v>
      </c>
      <c r="D154" s="190">
        <v>47063</v>
      </c>
      <c r="E154" s="219">
        <v>54</v>
      </c>
      <c r="F154" s="195">
        <f t="shared" si="35"/>
        <v>2.1108293782372112E-2</v>
      </c>
      <c r="G154" s="195"/>
      <c r="H154" s="195"/>
      <c r="J154" s="191">
        <f t="shared" si="27"/>
        <v>136853</v>
      </c>
      <c r="K154" s="193">
        <f t="shared" si="28"/>
        <v>136257</v>
      </c>
      <c r="L154" s="193">
        <f t="shared" si="29"/>
        <v>596</v>
      </c>
      <c r="M154" s="195">
        <f t="shared" si="33"/>
        <v>-2.3155385197398903E-2</v>
      </c>
      <c r="P154" s="191">
        <f t="shared" si="30"/>
        <v>564331</v>
      </c>
      <c r="Q154" s="193">
        <f t="shared" si="31"/>
        <v>561738</v>
      </c>
      <c r="R154" s="188">
        <f t="shared" si="32"/>
        <v>2593</v>
      </c>
      <c r="S154" s="195">
        <f t="shared" si="34"/>
        <v>2.5064846366787075E-2</v>
      </c>
    </row>
    <row r="155" spans="1:19" x14ac:dyDescent="0.2">
      <c r="A155" s="195"/>
      <c r="B155" s="189">
        <f t="shared" si="25"/>
        <v>45657</v>
      </c>
      <c r="C155" s="234">
        <f t="shared" si="26"/>
        <v>44289</v>
      </c>
      <c r="D155" s="190">
        <v>44230</v>
      </c>
      <c r="E155" s="219">
        <v>59</v>
      </c>
      <c r="F155" s="195">
        <f t="shared" si="35"/>
        <v>1.4058385804235796E-2</v>
      </c>
      <c r="G155" s="195"/>
      <c r="H155" s="195"/>
      <c r="J155" s="191">
        <f t="shared" si="27"/>
        <v>139829</v>
      </c>
      <c r="K155" s="193">
        <f t="shared" si="28"/>
        <v>139424</v>
      </c>
      <c r="L155" s="193">
        <f t="shared" si="29"/>
        <v>405</v>
      </c>
      <c r="M155" s="195">
        <f t="shared" si="33"/>
        <v>9.9238019573146818E-3</v>
      </c>
      <c r="P155" s="191">
        <f t="shared" si="30"/>
        <v>564945</v>
      </c>
      <c r="Q155" s="193">
        <f t="shared" si="31"/>
        <v>562498</v>
      </c>
      <c r="R155" s="188">
        <f t="shared" si="32"/>
        <v>2447</v>
      </c>
      <c r="S155" s="195">
        <f t="shared" si="34"/>
        <v>2.0124593716142947E-2</v>
      </c>
    </row>
    <row r="156" spans="1:19" x14ac:dyDescent="0.2">
      <c r="A156" s="195"/>
      <c r="B156" s="189">
        <f t="shared" si="25"/>
        <v>45688</v>
      </c>
      <c r="C156" s="234">
        <f t="shared" si="26"/>
        <v>48316</v>
      </c>
      <c r="D156" s="190">
        <v>48076</v>
      </c>
      <c r="E156" s="219">
        <v>240</v>
      </c>
      <c r="F156" s="195">
        <f t="shared" si="35"/>
        <v>-0.1063019070343858</v>
      </c>
      <c r="G156" s="195"/>
      <c r="H156" s="195"/>
      <c r="J156" s="191">
        <f t="shared" si="27"/>
        <v>139722</v>
      </c>
      <c r="K156" s="193">
        <f t="shared" si="28"/>
        <v>139369</v>
      </c>
      <c r="L156" s="193">
        <f t="shared" si="29"/>
        <v>353</v>
      </c>
      <c r="M156" s="195">
        <f t="shared" si="33"/>
        <v>-2.8905831902752976E-2</v>
      </c>
      <c r="P156" s="191">
        <f t="shared" si="30"/>
        <v>559198</v>
      </c>
      <c r="Q156" s="193">
        <f t="shared" si="31"/>
        <v>556911</v>
      </c>
      <c r="R156" s="188">
        <f t="shared" si="32"/>
        <v>2287</v>
      </c>
      <c r="S156" s="195">
        <f t="shared" si="34"/>
        <v>-1.3231486646925195E-4</v>
      </c>
    </row>
    <row r="157" spans="1:19" x14ac:dyDescent="0.2">
      <c r="A157" s="195"/>
      <c r="B157" s="189">
        <f t="shared" si="25"/>
        <v>45716</v>
      </c>
      <c r="C157" s="234">
        <f t="shared" si="26"/>
        <v>46811</v>
      </c>
      <c r="D157" s="190">
        <v>46435</v>
      </c>
      <c r="E157" s="219">
        <v>376</v>
      </c>
      <c r="F157" s="195">
        <f t="shared" si="35"/>
        <v>-8.7878256464215432E-2</v>
      </c>
      <c r="G157" s="195"/>
      <c r="H157" s="195"/>
      <c r="J157" s="191">
        <f t="shared" si="27"/>
        <v>139416</v>
      </c>
      <c r="K157" s="193">
        <f t="shared" si="28"/>
        <v>138741</v>
      </c>
      <c r="L157" s="193">
        <f t="shared" si="29"/>
        <v>675</v>
      </c>
      <c r="M157" s="195">
        <f t="shared" si="33"/>
        <v>-6.4692504310373766E-2</v>
      </c>
      <c r="P157" s="191">
        <f t="shared" si="30"/>
        <v>554688</v>
      </c>
      <c r="Q157" s="193">
        <f t="shared" si="31"/>
        <v>552079</v>
      </c>
      <c r="R157" s="188">
        <f t="shared" si="32"/>
        <v>2609</v>
      </c>
      <c r="S157" s="195">
        <f t="shared" si="34"/>
        <v>-2.2495255113639367E-2</v>
      </c>
    </row>
    <row r="158" spans="1:19" x14ac:dyDescent="0.2">
      <c r="A158" s="195"/>
      <c r="B158" s="189">
        <f t="shared" si="25"/>
        <v>45747</v>
      </c>
      <c r="C158" s="234">
        <f t="shared" si="26"/>
        <v>51872</v>
      </c>
      <c r="D158" s="190">
        <v>51616</v>
      </c>
      <c r="E158" s="219">
        <v>256</v>
      </c>
      <c r="F158" s="195">
        <f t="shared" si="35"/>
        <v>3.1313994870469486E-2</v>
      </c>
      <c r="G158" s="195"/>
      <c r="H158" s="195"/>
      <c r="J158" s="191">
        <f t="shared" si="27"/>
        <v>146999</v>
      </c>
      <c r="K158" s="193">
        <f t="shared" si="28"/>
        <v>146127</v>
      </c>
      <c r="L158" s="193">
        <f t="shared" si="29"/>
        <v>872</v>
      </c>
      <c r="M158" s="195">
        <f t="shared" si="33"/>
        <v>-5.5767884327567296E-2</v>
      </c>
      <c r="P158" s="191">
        <f t="shared" si="30"/>
        <v>556263</v>
      </c>
      <c r="Q158" s="193">
        <f t="shared" si="31"/>
        <v>553585</v>
      </c>
      <c r="R158" s="188">
        <f t="shared" si="32"/>
        <v>2678</v>
      </c>
      <c r="S158" s="195">
        <f t="shared" si="34"/>
        <v>-3.0098077677520596E-2</v>
      </c>
    </row>
    <row r="159" spans="1:19" x14ac:dyDescent="0.2">
      <c r="A159" s="195"/>
      <c r="B159" s="189">
        <f t="shared" si="25"/>
        <v>45777</v>
      </c>
      <c r="C159" s="234">
        <f t="shared" si="26"/>
        <v>45532</v>
      </c>
      <c r="D159" s="190">
        <v>45199</v>
      </c>
      <c r="E159" s="219">
        <v>333</v>
      </c>
      <c r="F159" s="195">
        <f t="shared" si="35"/>
        <v>-5.1080591042660939E-2</v>
      </c>
      <c r="G159" s="195"/>
      <c r="H159" s="195"/>
      <c r="J159" s="191">
        <f t="shared" si="27"/>
        <v>144215</v>
      </c>
      <c r="K159" s="193">
        <f t="shared" si="28"/>
        <v>143250</v>
      </c>
      <c r="L159" s="193">
        <f t="shared" si="29"/>
        <v>965</v>
      </c>
      <c r="M159" s="195">
        <f t="shared" si="33"/>
        <v>-3.6002433138815904E-2</v>
      </c>
      <c r="P159" s="191">
        <f t="shared" si="30"/>
        <v>553812</v>
      </c>
      <c r="Q159" s="193">
        <f t="shared" si="31"/>
        <v>550901</v>
      </c>
      <c r="R159" s="188">
        <f t="shared" si="32"/>
        <v>2911</v>
      </c>
      <c r="S159" s="195">
        <f t="shared" si="34"/>
        <v>-3.5844296928452368E-2</v>
      </c>
    </row>
    <row r="160" spans="1:19" x14ac:dyDescent="0.2">
      <c r="A160" s="195"/>
      <c r="B160" s="189">
        <f t="shared" si="25"/>
        <v>45808</v>
      </c>
      <c r="C160" s="234">
        <f t="shared" si="26"/>
        <v>42040</v>
      </c>
      <c r="D160" s="190">
        <v>41557</v>
      </c>
      <c r="E160" s="219">
        <v>483</v>
      </c>
      <c r="F160" s="195">
        <f t="shared" si="35"/>
        <v>-0.10695698353690919</v>
      </c>
      <c r="G160" s="195"/>
      <c r="H160" s="195"/>
      <c r="J160" s="191">
        <f t="shared" si="27"/>
        <v>139444</v>
      </c>
      <c r="K160" s="193">
        <f t="shared" si="28"/>
        <v>138372</v>
      </c>
      <c r="L160" s="193">
        <f t="shared" si="29"/>
        <v>1072</v>
      </c>
      <c r="M160" s="195">
        <f t="shared" si="33"/>
        <v>-4.0665955763475647E-2</v>
      </c>
      <c r="P160" s="191">
        <f t="shared" si="30"/>
        <v>548777</v>
      </c>
      <c r="Q160" s="193">
        <f t="shared" si="31"/>
        <v>545761</v>
      </c>
      <c r="R160" s="188">
        <f t="shared" si="32"/>
        <v>3016</v>
      </c>
      <c r="S160" s="195">
        <f t="shared" si="34"/>
        <v>-4.6421149207982015E-2</v>
      </c>
    </row>
    <row r="161" spans="1:72" x14ac:dyDescent="0.2">
      <c r="A161" s="195"/>
      <c r="B161" s="189">
        <f t="shared" si="25"/>
        <v>45838</v>
      </c>
      <c r="C161" s="234">
        <f t="shared" si="26"/>
        <v>37237</v>
      </c>
      <c r="D161" s="190">
        <v>37083</v>
      </c>
      <c r="E161" s="219">
        <v>154</v>
      </c>
      <c r="F161" s="195">
        <f t="shared" si="35"/>
        <v>-0.14641023289932142</v>
      </c>
      <c r="G161" s="195"/>
      <c r="H161" s="195"/>
      <c r="J161" s="191">
        <f t="shared" si="27"/>
        <v>124809</v>
      </c>
      <c r="K161" s="193">
        <f t="shared" si="28"/>
        <v>123839</v>
      </c>
      <c r="L161" s="193">
        <f t="shared" si="29"/>
        <v>970</v>
      </c>
      <c r="M161" s="195">
        <f t="shared" si="33"/>
        <v>-0.10003461155737592</v>
      </c>
      <c r="P161" s="191">
        <f t="shared" si="30"/>
        <v>542390</v>
      </c>
      <c r="Q161" s="193">
        <f t="shared" si="31"/>
        <v>539320</v>
      </c>
      <c r="R161" s="188">
        <f t="shared" si="32"/>
        <v>3070</v>
      </c>
      <c r="S161" s="195">
        <f t="shared" si="34"/>
        <v>-5.1362729271351326E-2</v>
      </c>
    </row>
    <row r="162" spans="1:72" x14ac:dyDescent="0.2">
      <c r="A162" s="195"/>
      <c r="B162" s="189">
        <f t="shared" si="25"/>
        <v>45869</v>
      </c>
      <c r="C162" s="234">
        <f t="shared" si="26"/>
        <v>40175</v>
      </c>
      <c r="D162" s="190">
        <v>39521</v>
      </c>
      <c r="E162" s="219">
        <v>654</v>
      </c>
      <c r="F162" s="195">
        <f t="shared" si="35"/>
        <v>-0.10630867108599906</v>
      </c>
      <c r="G162" s="195"/>
      <c r="H162" s="195"/>
      <c r="J162" s="191">
        <f t="shared" si="27"/>
        <v>119452</v>
      </c>
      <c r="K162" s="193">
        <f t="shared" si="28"/>
        <v>118161</v>
      </c>
      <c r="L162" s="193">
        <f t="shared" si="29"/>
        <v>1291</v>
      </c>
      <c r="M162" s="195">
        <f t="shared" si="33"/>
        <v>-0.11942972142156827</v>
      </c>
      <c r="P162" s="191">
        <f t="shared" si="30"/>
        <v>537611</v>
      </c>
      <c r="Q162" s="193">
        <f t="shared" si="31"/>
        <v>534116</v>
      </c>
      <c r="R162" s="188">
        <f t="shared" si="32"/>
        <v>3495</v>
      </c>
      <c r="S162" s="195">
        <f t="shared" si="34"/>
        <v>-5.5201732094716904E-2</v>
      </c>
    </row>
    <row r="163" spans="1:72" x14ac:dyDescent="0.2">
      <c r="A163" s="195"/>
      <c r="B163" s="189">
        <f t="shared" si="25"/>
        <v>45900</v>
      </c>
      <c r="C163" s="234">
        <f t="shared" si="26"/>
        <v>43315</v>
      </c>
      <c r="D163" s="190">
        <v>41001</v>
      </c>
      <c r="E163" s="219">
        <v>2314</v>
      </c>
      <c r="F163" s="195">
        <f t="shared" si="35"/>
        <v>-2.6322888099626796E-2</v>
      </c>
      <c r="G163" s="195"/>
      <c r="H163" s="195"/>
      <c r="J163" s="191">
        <f t="shared" si="27"/>
        <v>120727</v>
      </c>
      <c r="K163" s="193">
        <f t="shared" si="28"/>
        <v>117605</v>
      </c>
      <c r="L163" s="193">
        <f t="shared" si="29"/>
        <v>3122</v>
      </c>
      <c r="M163" s="195">
        <f t="shared" si="33"/>
        <v>-9.2714783863404038E-2</v>
      </c>
      <c r="P163" s="191">
        <f t="shared" si="30"/>
        <v>536440</v>
      </c>
      <c r="Q163" s="193">
        <f t="shared" si="31"/>
        <v>530975</v>
      </c>
      <c r="R163" s="188">
        <f t="shared" si="32"/>
        <v>5465</v>
      </c>
      <c r="S163" s="195">
        <f t="shared" si="34"/>
        <v>-5.4856186407082785E-2</v>
      </c>
    </row>
    <row r="164" spans="1:72" x14ac:dyDescent="0.2">
      <c r="A164" s="195"/>
      <c r="B164" s="189">
        <f t="shared" si="25"/>
        <v>45930</v>
      </c>
      <c r="C164" s="234">
        <f t="shared" si="26"/>
        <v>60907</v>
      </c>
      <c r="D164" s="190">
        <v>59667</v>
      </c>
      <c r="E164" s="219">
        <v>1240</v>
      </c>
      <c r="F164" s="195">
        <f t="shared" si="35"/>
        <v>0.47428170309587792</v>
      </c>
      <c r="G164" s="195"/>
      <c r="H164" s="195"/>
      <c r="J164" s="191">
        <f t="shared" si="27"/>
        <v>144397</v>
      </c>
      <c r="K164" s="193">
        <f t="shared" si="28"/>
        <v>140189</v>
      </c>
      <c r="L164" s="193">
        <f t="shared" si="29"/>
        <v>4208</v>
      </c>
      <c r="M164" s="195">
        <f t="shared" si="33"/>
        <v>0.10434942219298993</v>
      </c>
      <c r="P164" s="191">
        <f t="shared" si="30"/>
        <v>556034</v>
      </c>
      <c r="Q164" s="193">
        <f t="shared" si="31"/>
        <v>549579</v>
      </c>
      <c r="R164" s="188">
        <f t="shared" si="32"/>
        <v>6455</v>
      </c>
      <c r="S164" s="195">
        <f t="shared" si="34"/>
        <v>-1.3373647685917089E-2</v>
      </c>
    </row>
    <row r="165" spans="1:72" x14ac:dyDescent="0.2">
      <c r="A165" s="195"/>
      <c r="B165" s="189">
        <f t="shared" si="25"/>
        <v>45961</v>
      </c>
      <c r="C165" s="234">
        <f t="shared" si="26"/>
        <v>61456</v>
      </c>
      <c r="D165" s="190">
        <v>61295</v>
      </c>
      <c r="E165" s="219">
        <v>161</v>
      </c>
      <c r="F165" s="195">
        <f t="shared" si="35"/>
        <v>0.26914895813972706</v>
      </c>
      <c r="G165" s="195"/>
      <c r="H165" s="195"/>
      <c r="J165" s="191">
        <f t="shared" ref="J165:J167" si="36">+SUM(C163:C165)</f>
        <v>165678</v>
      </c>
      <c r="K165" s="193">
        <f t="shared" ref="K165:K166" si="37">+SUM(D163:D165)</f>
        <v>161963</v>
      </c>
      <c r="L165" s="193">
        <f t="shared" si="29"/>
        <v>3715</v>
      </c>
      <c r="M165" s="195">
        <f t="shared" si="33"/>
        <v>0.23435800390397987</v>
      </c>
      <c r="P165" s="191">
        <f t="shared" si="30"/>
        <v>569067</v>
      </c>
      <c r="Q165" s="193">
        <f t="shared" si="31"/>
        <v>562743</v>
      </c>
      <c r="R165" s="188">
        <f t="shared" si="32"/>
        <v>6324</v>
      </c>
      <c r="S165" s="195">
        <f t="shared" si="34"/>
        <v>1.0135668856515512E-2</v>
      </c>
    </row>
    <row r="166" spans="1:72" x14ac:dyDescent="0.2">
      <c r="A166" s="195"/>
      <c r="B166" s="189">
        <f t="shared" si="25"/>
        <v>45991</v>
      </c>
      <c r="C166" s="234">
        <f t="shared" si="26"/>
        <v>60222</v>
      </c>
      <c r="D166" s="190">
        <v>57436</v>
      </c>
      <c r="E166" s="219">
        <v>2786</v>
      </c>
      <c r="F166" s="195">
        <f t="shared" si="35"/>
        <v>0.27813740263599129</v>
      </c>
      <c r="G166" s="195"/>
      <c r="H166" s="195"/>
      <c r="J166" s="191">
        <f t="shared" si="36"/>
        <v>182585</v>
      </c>
      <c r="K166" s="193">
        <f t="shared" si="37"/>
        <v>178398</v>
      </c>
      <c r="L166" s="193">
        <f>+SUM(E164:E166)</f>
        <v>4187</v>
      </c>
      <c r="M166" s="195">
        <f t="shared" si="33"/>
        <v>0.33416877963946723</v>
      </c>
      <c r="P166" s="191">
        <f t="shared" si="30"/>
        <v>582172</v>
      </c>
      <c r="Q166" s="193">
        <f t="shared" si="31"/>
        <v>573116</v>
      </c>
      <c r="R166" s="188">
        <f t="shared" si="32"/>
        <v>9056</v>
      </c>
      <c r="S166" s="195">
        <f t="shared" si="34"/>
        <v>3.1614424867675073E-2</v>
      </c>
    </row>
    <row r="167" spans="1:72" x14ac:dyDescent="0.2">
      <c r="A167" s="195"/>
      <c r="B167" s="189">
        <f t="shared" si="25"/>
        <v>46022</v>
      </c>
      <c r="C167" s="234">
        <f t="shared" si="26"/>
        <v>50519</v>
      </c>
      <c r="D167" s="190">
        <v>50046</v>
      </c>
      <c r="E167" s="219">
        <v>473</v>
      </c>
      <c r="F167" s="195">
        <f t="shared" si="35"/>
        <v>0.14066698277224599</v>
      </c>
      <c r="G167" s="195"/>
      <c r="H167" s="195"/>
      <c r="J167" s="191">
        <f t="shared" si="36"/>
        <v>172197</v>
      </c>
      <c r="K167" s="193">
        <f>+SUM(D165:D167)</f>
        <v>168777</v>
      </c>
      <c r="L167" s="193">
        <f>+SUM(E165:E167)</f>
        <v>3420</v>
      </c>
      <c r="M167" s="195">
        <f t="shared" ref="M167" si="38">+J167/J155-1</f>
        <v>0.23148273963197896</v>
      </c>
      <c r="P167" s="191">
        <f t="shared" si="30"/>
        <v>588402</v>
      </c>
      <c r="Q167" s="193">
        <f t="shared" si="31"/>
        <v>578932</v>
      </c>
      <c r="R167" s="188">
        <f t="shared" ref="R167" si="39">+SUM(E156:E167)</f>
        <v>9470</v>
      </c>
      <c r="S167" s="195">
        <f t="shared" ref="S167" si="40">+P167/P155-1</f>
        <v>4.1520856012532192E-2</v>
      </c>
    </row>
    <row r="168" spans="1:72" x14ac:dyDescent="0.2">
      <c r="A168" s="195"/>
      <c r="B168" s="189">
        <f t="shared" si="25"/>
        <v>46053</v>
      </c>
      <c r="C168" s="234">
        <f>+D168+E168</f>
        <v>71066</v>
      </c>
      <c r="D168" s="190">
        <v>70222</v>
      </c>
      <c r="E168" s="219">
        <v>844</v>
      </c>
      <c r="F168" s="195">
        <f>+C168/C156-1</f>
        <v>0.47085851477771334</v>
      </c>
      <c r="G168" s="195"/>
      <c r="H168" s="195"/>
      <c r="J168" s="191">
        <f t="shared" ref="J168:J199" si="41">+SUM(C166:C168)</f>
        <v>181807</v>
      </c>
      <c r="K168" s="193">
        <f>+SUM(D166:D168)</f>
        <v>177704</v>
      </c>
      <c r="L168" s="193">
        <f>+SUM(E166:E168)</f>
        <v>4103</v>
      </c>
      <c r="M168" s="195">
        <f>+J168/J156-1</f>
        <v>0.30120525042584556</v>
      </c>
      <c r="P168" s="191">
        <f>+SUM(C157:C168)</f>
        <v>611152</v>
      </c>
      <c r="Q168" s="193">
        <f t="shared" ref="Q168" si="42">+SUM(D157:D168)</f>
        <v>601078</v>
      </c>
      <c r="R168" s="188">
        <f t="shared" ref="R168" si="43">+SUM(E157:E168)</f>
        <v>10074</v>
      </c>
      <c r="S168" s="195">
        <f t="shared" ref="S168" si="44">+P168/P156-1</f>
        <v>9.2908057611078787E-2</v>
      </c>
    </row>
    <row r="169" spans="1:72" x14ac:dyDescent="0.2">
      <c r="A169" s="195"/>
      <c r="B169" s="189">
        <f t="shared" si="25"/>
        <v>46081</v>
      </c>
      <c r="C169" s="234">
        <f t="shared" ref="C169" si="45">+D169+E169</f>
        <v>63331</v>
      </c>
      <c r="D169" s="190">
        <v>62329</v>
      </c>
      <c r="E169" s="219">
        <v>1002</v>
      </c>
      <c r="F169" s="195">
        <f>+C169/C157-1</f>
        <v>0.35290850441135624</v>
      </c>
      <c r="G169" s="195"/>
      <c r="H169" s="195"/>
      <c r="J169" s="191">
        <f>+SUM(C167:C169)</f>
        <v>184916</v>
      </c>
      <c r="K169" s="193">
        <f>+SUM(D167:D169)</f>
        <v>182597</v>
      </c>
      <c r="L169" s="193">
        <f>+SUM(E167:E169)</f>
        <v>2319</v>
      </c>
      <c r="M169" s="195">
        <f>+J169/J157-1</f>
        <v>0.32636139324037416</v>
      </c>
      <c r="P169" s="191">
        <f t="shared" si="30"/>
        <v>627672</v>
      </c>
      <c r="Q169" s="193">
        <f t="shared" si="31"/>
        <v>616972</v>
      </c>
      <c r="R169" s="188">
        <f t="shared" ref="R169:R182" si="46">+SUM(E158:E169)</f>
        <v>10700</v>
      </c>
      <c r="S169" s="195">
        <f>+P169/P157-1</f>
        <v>0.13157667012807206</v>
      </c>
    </row>
    <row r="170" spans="1:72" x14ac:dyDescent="0.2">
      <c r="A170" s="195"/>
      <c r="B170" s="189">
        <f t="shared" si="25"/>
        <v>46112</v>
      </c>
      <c r="C170" s="234">
        <f>+D170+E170</f>
        <v>66971</v>
      </c>
      <c r="D170" s="190">
        <v>66192</v>
      </c>
      <c r="E170" s="219">
        <v>779</v>
      </c>
      <c r="F170" s="195">
        <f>+C170/C158-1</f>
        <v>0.29108189389265893</v>
      </c>
      <c r="G170" s="195"/>
      <c r="H170" s="195"/>
      <c r="J170" s="191">
        <f>+SUM(C168:C170)</f>
        <v>201368</v>
      </c>
      <c r="K170" s="193">
        <f>+SUM(D168:D170)</f>
        <v>198743</v>
      </c>
      <c r="L170" s="193">
        <f>+SUM(E168:E170)</f>
        <v>2625</v>
      </c>
      <c r="M170" s="195">
        <f>+J170/J158-1</f>
        <v>0.36985965890924422</v>
      </c>
      <c r="P170" s="191">
        <f t="shared" ref="P170" si="47">+SUM(C159:C170)</f>
        <v>642771</v>
      </c>
      <c r="Q170" s="193">
        <f t="shared" ref="Q170" si="48">+SUM(D159:D170)</f>
        <v>631548</v>
      </c>
      <c r="R170" s="188">
        <f t="shared" ref="R170" si="49">+SUM(E159:E170)</f>
        <v>11223</v>
      </c>
      <c r="S170" s="195">
        <f>+P170/P158-1</f>
        <v>0.15551636546022296</v>
      </c>
    </row>
    <row r="171" spans="1:72" x14ac:dyDescent="0.2">
      <c r="A171" s="195"/>
      <c r="B171" s="189">
        <f t="shared" si="25"/>
        <v>46142</v>
      </c>
      <c r="C171" s="234">
        <v>59701</v>
      </c>
      <c r="D171" s="190">
        <v>59000</v>
      </c>
      <c r="E171" s="219">
        <v>701</v>
      </c>
      <c r="F171" s="195">
        <f>+C171/C159-1</f>
        <v>0.31118773609768957</v>
      </c>
      <c r="G171" s="195"/>
      <c r="H171" s="195"/>
      <c r="J171" s="191">
        <f t="shared" ref="J171:L171" si="50">+SUM(C169:C171)</f>
        <v>190003</v>
      </c>
      <c r="K171" s="193">
        <f t="shared" si="50"/>
        <v>187521</v>
      </c>
      <c r="L171" s="193">
        <f t="shared" si="50"/>
        <v>2482</v>
      </c>
      <c r="M171" s="195">
        <f t="shared" ref="M171" si="51">+J171/J159-1</f>
        <v>0.31749817980099149</v>
      </c>
      <c r="P171" s="191">
        <f t="shared" ref="P171" si="52">+SUM(C160:C171)</f>
        <v>656940</v>
      </c>
      <c r="Q171" s="193">
        <f t="shared" ref="Q171" si="53">+SUM(D160:D171)</f>
        <v>645349</v>
      </c>
      <c r="R171" s="188">
        <f t="shared" ref="R171" si="54">+SUM(E160:E171)</f>
        <v>11591</v>
      </c>
      <c r="S171" s="195">
        <f t="shared" ref="S171" si="55">+P171/P159-1</f>
        <v>0.18621481658035588</v>
      </c>
    </row>
    <row r="172" spans="1:72" x14ac:dyDescent="0.2">
      <c r="A172" s="195"/>
      <c r="B172" s="189">
        <f t="shared" si="25"/>
        <v>46173</v>
      </c>
      <c r="C172" s="234">
        <v>59790</v>
      </c>
      <c r="D172" s="190">
        <v>59090</v>
      </c>
      <c r="E172" s="219">
        <v>700</v>
      </c>
      <c r="F172" s="195">
        <f>+C172/C160-1</f>
        <v>0.42221693625118939</v>
      </c>
      <c r="G172" s="195"/>
      <c r="H172" s="195"/>
      <c r="J172" s="191">
        <f t="shared" ref="J172" si="56">+SUM(C170:C172)</f>
        <v>186462</v>
      </c>
      <c r="K172" s="193">
        <f t="shared" ref="K172" si="57">+SUM(D170:D172)</f>
        <v>184282</v>
      </c>
      <c r="L172" s="193">
        <f t="shared" ref="L172" si="58">+SUM(E170:E172)</f>
        <v>2180</v>
      </c>
      <c r="M172" s="195">
        <f t="shared" ref="M172" si="59">+J172/J160-1</f>
        <v>0.33718195117753358</v>
      </c>
      <c r="P172" s="191">
        <f t="shared" ref="P172" si="60">+SUM(C161:C172)</f>
        <v>674690</v>
      </c>
      <c r="Q172" s="193">
        <f t="shared" ref="Q172" si="61">+SUM(D161:D172)</f>
        <v>662882</v>
      </c>
      <c r="R172" s="188">
        <f t="shared" ref="R172" si="62">+SUM(E161:E172)</f>
        <v>11808</v>
      </c>
      <c r="S172" s="195">
        <f t="shared" ref="S172" si="63">+P172/P160-1</f>
        <v>0.22944292490392271</v>
      </c>
    </row>
    <row r="173" spans="1:72" x14ac:dyDescent="0.2">
      <c r="A173" s="196"/>
      <c r="B173" s="197">
        <f t="shared" si="25"/>
        <v>46203</v>
      </c>
      <c r="C173" s="235">
        <f t="shared" ref="C173:C218" si="64">+C161*(F173+1)</f>
        <v>52959.092055185538</v>
      </c>
      <c r="D173" s="197"/>
      <c r="E173" s="198"/>
      <c r="F173" s="200">
        <f t="shared" ref="F173:F218" si="65">F172</f>
        <v>0.42221693625118939</v>
      </c>
      <c r="G173" s="200"/>
      <c r="H173" s="200"/>
      <c r="I173" s="198"/>
      <c r="J173" s="199">
        <f t="shared" si="41"/>
        <v>172450.09205518552</v>
      </c>
      <c r="K173" s="198"/>
      <c r="L173" s="198"/>
      <c r="M173" s="200">
        <f t="shared" ref="M173:M182" si="66">+J173/J161-1</f>
        <v>0.38171199236581921</v>
      </c>
      <c r="N173" s="198"/>
      <c r="O173" s="198"/>
      <c r="P173" s="199">
        <f t="shared" si="30"/>
        <v>690412.09205518558</v>
      </c>
      <c r="Q173" s="198">
        <f t="shared" si="31"/>
        <v>625799</v>
      </c>
      <c r="R173" s="196">
        <f t="shared" si="46"/>
        <v>11654</v>
      </c>
      <c r="S173" s="200">
        <f t="shared" ref="S173:S182" si="67">+P173/P161-1</f>
        <v>0.27290711859581784</v>
      </c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  <c r="AS173" s="196"/>
      <c r="AT173" s="196"/>
      <c r="AU173" s="196"/>
      <c r="AV173" s="196"/>
      <c r="AW173" s="196"/>
      <c r="AX173" s="196"/>
      <c r="AY173" s="196"/>
      <c r="AZ173" s="196"/>
      <c r="BA173" s="196"/>
      <c r="BB173" s="196"/>
      <c r="BC173" s="196"/>
      <c r="BD173" s="196"/>
      <c r="BE173" s="196"/>
      <c r="BF173" s="196"/>
      <c r="BG173" s="196"/>
      <c r="BH173" s="196"/>
      <c r="BI173" s="196"/>
      <c r="BJ173" s="196"/>
      <c r="BK173" s="196"/>
      <c r="BL173" s="196"/>
      <c r="BM173" s="196"/>
      <c r="BN173" s="196"/>
      <c r="BO173" s="196"/>
      <c r="BP173" s="196"/>
      <c r="BQ173" s="196"/>
      <c r="BR173" s="196"/>
      <c r="BS173" s="196"/>
      <c r="BT173" s="196"/>
    </row>
    <row r="174" spans="1:72" x14ac:dyDescent="0.2">
      <c r="A174" s="196"/>
      <c r="B174" s="197">
        <f t="shared" si="25"/>
        <v>46234</v>
      </c>
      <c r="C174" s="235">
        <f t="shared" si="64"/>
        <v>57137.565413891534</v>
      </c>
      <c r="D174" s="197"/>
      <c r="E174" s="198"/>
      <c r="F174" s="200">
        <f t="shared" si="65"/>
        <v>0.42221693625118939</v>
      </c>
      <c r="G174" s="200"/>
      <c r="H174" s="200"/>
      <c r="I174" s="198"/>
      <c r="J174" s="199">
        <f t="shared" si="41"/>
        <v>169886.65746907706</v>
      </c>
      <c r="K174" s="198"/>
      <c r="L174" s="198"/>
      <c r="M174" s="200">
        <f t="shared" si="66"/>
        <v>0.42221693625118939</v>
      </c>
      <c r="N174" s="198"/>
      <c r="O174" s="198"/>
      <c r="P174" s="199">
        <f t="shared" si="30"/>
        <v>707374.65746907715</v>
      </c>
      <c r="Q174" s="198">
        <f t="shared" si="31"/>
        <v>586278</v>
      </c>
      <c r="R174" s="196">
        <f t="shared" si="46"/>
        <v>11000</v>
      </c>
      <c r="S174" s="200">
        <f t="shared" si="67"/>
        <v>0.31577415169904843</v>
      </c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  <c r="AS174" s="196"/>
      <c r="AT174" s="196"/>
      <c r="AU174" s="196"/>
      <c r="AV174" s="196"/>
      <c r="AW174" s="196"/>
      <c r="AX174" s="196"/>
      <c r="AY174" s="196"/>
      <c r="AZ174" s="196"/>
      <c r="BA174" s="196"/>
      <c r="BB174" s="196"/>
      <c r="BC174" s="196"/>
      <c r="BD174" s="196"/>
      <c r="BE174" s="196"/>
      <c r="BF174" s="196"/>
      <c r="BG174" s="196"/>
      <c r="BH174" s="196"/>
      <c r="BI174" s="196"/>
      <c r="BJ174" s="196"/>
      <c r="BK174" s="196"/>
      <c r="BL174" s="196"/>
      <c r="BM174" s="196"/>
      <c r="BN174" s="196"/>
      <c r="BO174" s="196"/>
      <c r="BP174" s="196"/>
      <c r="BQ174" s="196"/>
      <c r="BR174" s="196"/>
      <c r="BS174" s="196"/>
      <c r="BT174" s="196"/>
    </row>
    <row r="175" spans="1:72" x14ac:dyDescent="0.2">
      <c r="A175" s="196"/>
      <c r="B175" s="197">
        <f t="shared" si="25"/>
        <v>46265</v>
      </c>
      <c r="C175" s="235">
        <f t="shared" si="64"/>
        <v>61603.326593720267</v>
      </c>
      <c r="D175" s="197"/>
      <c r="E175" s="198"/>
      <c r="F175" s="200">
        <f t="shared" si="65"/>
        <v>0.42221693625118939</v>
      </c>
      <c r="G175" s="200"/>
      <c r="H175" s="200"/>
      <c r="I175" s="198"/>
      <c r="J175" s="199">
        <f t="shared" si="41"/>
        <v>171699.98406279733</v>
      </c>
      <c r="K175" s="198"/>
      <c r="L175" s="198"/>
      <c r="M175" s="200">
        <f t="shared" si="66"/>
        <v>0.42221693625118939</v>
      </c>
      <c r="N175" s="198"/>
      <c r="O175" s="198"/>
      <c r="P175" s="199">
        <f t="shared" si="30"/>
        <v>725662.98406279739</v>
      </c>
      <c r="Q175" s="198">
        <f t="shared" si="31"/>
        <v>545277</v>
      </c>
      <c r="R175" s="196">
        <f t="shared" si="46"/>
        <v>8686</v>
      </c>
      <c r="S175" s="200">
        <f t="shared" si="67"/>
        <v>0.35273839397285323</v>
      </c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  <c r="AS175" s="196"/>
      <c r="AT175" s="196"/>
      <c r="AU175" s="196"/>
      <c r="AV175" s="196"/>
      <c r="AW175" s="196"/>
      <c r="AX175" s="196"/>
      <c r="AY175" s="196"/>
      <c r="AZ175" s="196"/>
      <c r="BA175" s="196"/>
      <c r="BB175" s="196"/>
      <c r="BC175" s="196"/>
      <c r="BD175" s="196"/>
      <c r="BE175" s="196"/>
      <c r="BF175" s="196"/>
      <c r="BG175" s="196"/>
      <c r="BH175" s="196"/>
      <c r="BI175" s="196"/>
      <c r="BJ175" s="196"/>
      <c r="BK175" s="196"/>
      <c r="BL175" s="196"/>
      <c r="BM175" s="196"/>
      <c r="BN175" s="196"/>
      <c r="BO175" s="196"/>
      <c r="BP175" s="196"/>
      <c r="BQ175" s="196"/>
      <c r="BR175" s="196"/>
      <c r="BS175" s="196"/>
      <c r="BT175" s="196"/>
    </row>
    <row r="176" spans="1:72" x14ac:dyDescent="0.2">
      <c r="A176" s="196"/>
      <c r="B176" s="197">
        <f t="shared" si="25"/>
        <v>46295</v>
      </c>
      <c r="C176" s="235">
        <f t="shared" si="64"/>
        <v>86622.966936251192</v>
      </c>
      <c r="D176" s="197"/>
      <c r="E176" s="198"/>
      <c r="F176" s="200">
        <f t="shared" si="65"/>
        <v>0.42221693625118939</v>
      </c>
      <c r="G176" s="200"/>
      <c r="H176" s="200"/>
      <c r="I176" s="198"/>
      <c r="J176" s="199">
        <f t="shared" si="41"/>
        <v>205363.85894386302</v>
      </c>
      <c r="K176" s="198"/>
      <c r="L176" s="198"/>
      <c r="M176" s="200">
        <f t="shared" si="66"/>
        <v>0.42221693625118961</v>
      </c>
      <c r="N176" s="198"/>
      <c r="O176" s="198"/>
      <c r="P176" s="199">
        <f t="shared" si="30"/>
        <v>751378.95099904854</v>
      </c>
      <c r="Q176" s="198">
        <f t="shared" si="31"/>
        <v>485610</v>
      </c>
      <c r="R176" s="196">
        <f t="shared" si="46"/>
        <v>7446</v>
      </c>
      <c r="S176" s="200">
        <f t="shared" si="67"/>
        <v>0.35131835642973019</v>
      </c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  <c r="AY176" s="196"/>
      <c r="AZ176" s="196"/>
      <c r="BA176" s="196"/>
      <c r="BB176" s="196"/>
      <c r="BC176" s="196"/>
      <c r="BD176" s="196"/>
      <c r="BE176" s="196"/>
      <c r="BF176" s="196"/>
      <c r="BG176" s="196"/>
      <c r="BH176" s="196"/>
      <c r="BI176" s="196"/>
      <c r="BJ176" s="196"/>
      <c r="BK176" s="196"/>
      <c r="BL176" s="196"/>
      <c r="BM176" s="196"/>
      <c r="BN176" s="196"/>
      <c r="BO176" s="196"/>
      <c r="BP176" s="196"/>
      <c r="BQ176" s="196"/>
      <c r="BR176" s="196"/>
      <c r="BS176" s="196"/>
      <c r="BT176" s="196"/>
    </row>
    <row r="177" spans="1:72" x14ac:dyDescent="0.2">
      <c r="A177" s="196"/>
      <c r="B177" s="197">
        <f t="shared" si="25"/>
        <v>46326</v>
      </c>
      <c r="C177" s="235">
        <f t="shared" si="64"/>
        <v>87403.764034253094</v>
      </c>
      <c r="D177" s="197"/>
      <c r="E177" s="198"/>
      <c r="F177" s="200">
        <f t="shared" si="65"/>
        <v>0.42221693625118939</v>
      </c>
      <c r="G177" s="200"/>
      <c r="H177" s="200"/>
      <c r="I177" s="198"/>
      <c r="J177" s="199">
        <f t="shared" si="41"/>
        <v>235630.05756422452</v>
      </c>
      <c r="K177" s="198"/>
      <c r="L177" s="198"/>
      <c r="M177" s="200">
        <f t="shared" si="66"/>
        <v>0.42221693625118917</v>
      </c>
      <c r="N177" s="198"/>
      <c r="O177" s="198"/>
      <c r="P177" s="199">
        <f t="shared" si="30"/>
        <v>777326.7150333015</v>
      </c>
      <c r="Q177" s="198">
        <f t="shared" si="31"/>
        <v>424315</v>
      </c>
      <c r="R177" s="196">
        <f t="shared" si="46"/>
        <v>7285</v>
      </c>
      <c r="S177" s="200">
        <f t="shared" si="67"/>
        <v>0.36596695122595668</v>
      </c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  <c r="AU177" s="196"/>
      <c r="AV177" s="196"/>
      <c r="AW177" s="196"/>
      <c r="AX177" s="196"/>
      <c r="AY177" s="196"/>
      <c r="AZ177" s="196"/>
      <c r="BA177" s="196"/>
      <c r="BB177" s="196"/>
      <c r="BC177" s="196"/>
      <c r="BD177" s="196"/>
      <c r="BE177" s="196"/>
      <c r="BF177" s="196"/>
      <c r="BG177" s="196"/>
      <c r="BH177" s="196"/>
      <c r="BI177" s="196"/>
      <c r="BJ177" s="196"/>
      <c r="BK177" s="196"/>
      <c r="BL177" s="196"/>
      <c r="BM177" s="196"/>
      <c r="BN177" s="196"/>
      <c r="BO177" s="196"/>
      <c r="BP177" s="196"/>
      <c r="BQ177" s="196"/>
      <c r="BR177" s="196"/>
      <c r="BS177" s="196"/>
      <c r="BT177" s="196"/>
    </row>
    <row r="178" spans="1:72" x14ac:dyDescent="0.2">
      <c r="A178" s="196"/>
      <c r="B178" s="197">
        <f t="shared" si="25"/>
        <v>46356</v>
      </c>
      <c r="C178" s="235">
        <f t="shared" si="64"/>
        <v>85648.748334919132</v>
      </c>
      <c r="D178" s="197"/>
      <c r="E178" s="198"/>
      <c r="F178" s="200">
        <f t="shared" si="65"/>
        <v>0.42221693625118939</v>
      </c>
      <c r="G178" s="200"/>
      <c r="H178" s="200"/>
      <c r="I178" s="198"/>
      <c r="J178" s="199">
        <f t="shared" si="41"/>
        <v>259675.47930542342</v>
      </c>
      <c r="K178" s="198"/>
      <c r="L178" s="198"/>
      <c r="M178" s="200">
        <f t="shared" si="66"/>
        <v>0.42221693625118939</v>
      </c>
      <c r="N178" s="198"/>
      <c r="O178" s="198"/>
      <c r="P178" s="199">
        <f t="shared" si="30"/>
        <v>802753.4633682206</v>
      </c>
      <c r="Q178" s="198">
        <f t="shared" si="31"/>
        <v>366879</v>
      </c>
      <c r="R178" s="196">
        <f t="shared" si="46"/>
        <v>4499</v>
      </c>
      <c r="S178" s="200">
        <f t="shared" si="67"/>
        <v>0.37889397526542079</v>
      </c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  <c r="AS178" s="196"/>
      <c r="AT178" s="196"/>
      <c r="AU178" s="196"/>
      <c r="AV178" s="196"/>
      <c r="AW178" s="196"/>
      <c r="AX178" s="196"/>
      <c r="AY178" s="196"/>
      <c r="AZ178" s="196"/>
      <c r="BA178" s="196"/>
      <c r="BB178" s="196"/>
      <c r="BC178" s="196"/>
      <c r="BD178" s="196"/>
      <c r="BE178" s="196"/>
      <c r="BF178" s="196"/>
      <c r="BG178" s="196"/>
      <c r="BH178" s="196"/>
      <c r="BI178" s="196"/>
      <c r="BJ178" s="196"/>
      <c r="BK178" s="196"/>
      <c r="BL178" s="196"/>
      <c r="BM178" s="196"/>
      <c r="BN178" s="196"/>
      <c r="BO178" s="196"/>
      <c r="BP178" s="196"/>
      <c r="BQ178" s="196"/>
      <c r="BR178" s="196"/>
      <c r="BS178" s="196"/>
      <c r="BT178" s="196"/>
    </row>
    <row r="179" spans="1:72" x14ac:dyDescent="0.2">
      <c r="A179" s="196"/>
      <c r="B179" s="197">
        <f t="shared" si="25"/>
        <v>46387</v>
      </c>
      <c r="C179" s="235">
        <f t="shared" si="64"/>
        <v>71848.977402473844</v>
      </c>
      <c r="D179" s="197"/>
      <c r="E179" s="198"/>
      <c r="F179" s="200">
        <f t="shared" si="65"/>
        <v>0.42221693625118939</v>
      </c>
      <c r="G179" s="200"/>
      <c r="H179" s="200"/>
      <c r="I179" s="198"/>
      <c r="J179" s="199">
        <f t="shared" si="41"/>
        <v>244901.4897716461</v>
      </c>
      <c r="K179" s="198"/>
      <c r="L179" s="198"/>
      <c r="M179" s="200">
        <f t="shared" si="66"/>
        <v>0.42221693625118961</v>
      </c>
      <c r="N179" s="198"/>
      <c r="O179" s="198"/>
      <c r="P179" s="199">
        <f t="shared" si="30"/>
        <v>824083.4407706944</v>
      </c>
      <c r="Q179" s="198">
        <f t="shared" si="31"/>
        <v>316833</v>
      </c>
      <c r="R179" s="196">
        <f t="shared" si="46"/>
        <v>4026</v>
      </c>
      <c r="S179" s="200">
        <f t="shared" si="67"/>
        <v>0.40054493487563669</v>
      </c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6"/>
      <c r="AU179" s="196"/>
      <c r="AV179" s="196"/>
      <c r="AW179" s="196"/>
      <c r="AX179" s="196"/>
      <c r="AY179" s="196"/>
      <c r="AZ179" s="196"/>
      <c r="BA179" s="196"/>
      <c r="BB179" s="196"/>
      <c r="BC179" s="196"/>
      <c r="BD179" s="196"/>
      <c r="BE179" s="196"/>
      <c r="BF179" s="196"/>
      <c r="BG179" s="196"/>
      <c r="BH179" s="196"/>
      <c r="BI179" s="196"/>
      <c r="BJ179" s="196"/>
      <c r="BK179" s="196"/>
      <c r="BL179" s="196"/>
      <c r="BM179" s="196"/>
      <c r="BN179" s="196"/>
      <c r="BO179" s="196"/>
      <c r="BP179" s="196"/>
      <c r="BQ179" s="196"/>
      <c r="BR179" s="196"/>
      <c r="BS179" s="196"/>
      <c r="BT179" s="196"/>
    </row>
    <row r="180" spans="1:72" x14ac:dyDescent="0.2">
      <c r="A180" s="196"/>
      <c r="B180" s="197">
        <f t="shared" si="25"/>
        <v>46418</v>
      </c>
      <c r="C180" s="235">
        <f t="shared" si="64"/>
        <v>101071.26879162702</v>
      </c>
      <c r="D180" s="197"/>
      <c r="E180" s="198"/>
      <c r="F180" s="200">
        <f t="shared" si="65"/>
        <v>0.42221693625118939</v>
      </c>
      <c r="G180" s="200"/>
      <c r="H180" s="200"/>
      <c r="I180" s="198"/>
      <c r="J180" s="199">
        <f t="shared" si="41"/>
        <v>258568.99452901998</v>
      </c>
      <c r="K180" s="198"/>
      <c r="L180" s="198"/>
      <c r="M180" s="200">
        <f t="shared" si="66"/>
        <v>0.42221693625118939</v>
      </c>
      <c r="N180" s="198"/>
      <c r="O180" s="198"/>
      <c r="P180" s="199">
        <f t="shared" si="30"/>
        <v>854088.70956232154</v>
      </c>
      <c r="Q180" s="198">
        <f t="shared" si="31"/>
        <v>246611</v>
      </c>
      <c r="R180" s="196">
        <f t="shared" si="46"/>
        <v>3182</v>
      </c>
      <c r="S180" s="200">
        <f t="shared" si="67"/>
        <v>0.39750620068709841</v>
      </c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</row>
    <row r="181" spans="1:72" x14ac:dyDescent="0.2">
      <c r="A181" s="196"/>
      <c r="B181" s="197">
        <f t="shared" si="25"/>
        <v>46446</v>
      </c>
      <c r="C181" s="235">
        <f t="shared" si="64"/>
        <v>90070.42078972407</v>
      </c>
      <c r="D181" s="197"/>
      <c r="E181" s="198"/>
      <c r="F181" s="200">
        <f t="shared" si="65"/>
        <v>0.42221693625118939</v>
      </c>
      <c r="G181" s="200"/>
      <c r="H181" s="200"/>
      <c r="I181" s="198"/>
      <c r="J181" s="199">
        <f t="shared" si="41"/>
        <v>262990.66698382492</v>
      </c>
      <c r="K181" s="198"/>
      <c r="L181" s="198"/>
      <c r="M181" s="200">
        <f t="shared" si="66"/>
        <v>0.42221693625118939</v>
      </c>
      <c r="N181" s="198"/>
      <c r="O181" s="198"/>
      <c r="P181" s="199">
        <f t="shared" si="30"/>
        <v>880828.13035204564</v>
      </c>
      <c r="Q181" s="198">
        <f t="shared" si="31"/>
        <v>184282</v>
      </c>
      <c r="R181" s="196">
        <f t="shared" si="46"/>
        <v>2180</v>
      </c>
      <c r="S181" s="200">
        <f t="shared" si="67"/>
        <v>0.40332551133720429</v>
      </c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  <c r="AY181" s="196"/>
      <c r="AZ181" s="196"/>
      <c r="BA181" s="196"/>
      <c r="BB181" s="196"/>
      <c r="BC181" s="196"/>
      <c r="BD181" s="196"/>
      <c r="BE181" s="196"/>
      <c r="BF181" s="196"/>
      <c r="BG181" s="196"/>
      <c r="BH181" s="196"/>
      <c r="BI181" s="196"/>
      <c r="BJ181" s="196"/>
      <c r="BK181" s="196"/>
      <c r="BL181" s="196"/>
      <c r="BM181" s="196"/>
      <c r="BN181" s="196"/>
      <c r="BO181" s="196"/>
      <c r="BP181" s="196"/>
      <c r="BQ181" s="196"/>
      <c r="BR181" s="196"/>
      <c r="BS181" s="196"/>
      <c r="BT181" s="196"/>
    </row>
    <row r="182" spans="1:72" x14ac:dyDescent="0.2">
      <c r="A182" s="196"/>
      <c r="B182" s="197">
        <f t="shared" si="25"/>
        <v>46477</v>
      </c>
      <c r="C182" s="235">
        <f t="shared" si="64"/>
        <v>95247.290437678399</v>
      </c>
      <c r="D182" s="197"/>
      <c r="E182" s="198"/>
      <c r="F182" s="200">
        <f t="shared" si="65"/>
        <v>0.42221693625118939</v>
      </c>
      <c r="G182" s="200"/>
      <c r="H182" s="200"/>
      <c r="I182" s="198"/>
      <c r="J182" s="199">
        <f t="shared" si="41"/>
        <v>286388.98001902946</v>
      </c>
      <c r="K182" s="198"/>
      <c r="L182" s="198"/>
      <c r="M182" s="200">
        <f t="shared" si="66"/>
        <v>0.42221693625118917</v>
      </c>
      <c r="N182" s="198"/>
      <c r="O182" s="198"/>
      <c r="P182" s="199">
        <f t="shared" si="30"/>
        <v>909104.42078972398</v>
      </c>
      <c r="Q182" s="198">
        <f t="shared" si="31"/>
        <v>118090</v>
      </c>
      <c r="R182" s="196">
        <f t="shared" si="46"/>
        <v>1401</v>
      </c>
      <c r="S182" s="200">
        <f t="shared" si="67"/>
        <v>0.41435195550160775</v>
      </c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  <c r="AU182" s="196"/>
      <c r="AV182" s="196"/>
      <c r="AW182" s="196"/>
      <c r="AX182" s="196"/>
      <c r="AY182" s="196"/>
      <c r="AZ182" s="196"/>
      <c r="BA182" s="196"/>
      <c r="BB182" s="196"/>
      <c r="BC182" s="196"/>
      <c r="BD182" s="196"/>
      <c r="BE182" s="196"/>
      <c r="BF182" s="196"/>
      <c r="BG182" s="196"/>
      <c r="BH182" s="196"/>
      <c r="BI182" s="196"/>
      <c r="BJ182" s="196"/>
      <c r="BK182" s="196"/>
      <c r="BL182" s="196"/>
      <c r="BM182" s="196"/>
      <c r="BN182" s="196"/>
      <c r="BO182" s="196"/>
      <c r="BP182" s="196"/>
      <c r="BQ182" s="196"/>
      <c r="BR182" s="196"/>
      <c r="BS182" s="196"/>
      <c r="BT182" s="196"/>
    </row>
    <row r="183" spans="1:72" x14ac:dyDescent="0.2">
      <c r="A183" s="196"/>
      <c r="B183" s="197">
        <f t="shared" si="25"/>
        <v>46507</v>
      </c>
      <c r="C183" s="235">
        <f t="shared" si="64"/>
        <v>84907.77331113226</v>
      </c>
      <c r="D183" s="197"/>
      <c r="E183" s="198"/>
      <c r="F183" s="200">
        <f t="shared" si="65"/>
        <v>0.42221693625118939</v>
      </c>
      <c r="G183" s="200"/>
      <c r="H183" s="200"/>
      <c r="I183" s="198"/>
      <c r="J183" s="199">
        <f t="shared" si="41"/>
        <v>270225.48453853471</v>
      </c>
      <c r="K183" s="198"/>
      <c r="L183" s="198"/>
      <c r="M183" s="200">
        <f t="shared" ref="M183:M218" si="68">+J183/J171-1</f>
        <v>0.42221693625118917</v>
      </c>
      <c r="N183" s="198"/>
      <c r="O183" s="198"/>
      <c r="P183" s="199">
        <f t="shared" si="30"/>
        <v>934311.1941008562</v>
      </c>
      <c r="Q183" s="198">
        <f t="shared" si="31"/>
        <v>59090</v>
      </c>
      <c r="R183" s="196">
        <f t="shared" ref="R183:R218" si="69">+SUM(E172:E183)</f>
        <v>700</v>
      </c>
      <c r="S183" s="200">
        <f t="shared" ref="S183:S218" si="70">+P183/P171-1</f>
        <v>0.42221693625118917</v>
      </c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  <c r="AS183" s="196"/>
      <c r="AT183" s="196"/>
      <c r="AU183" s="196"/>
      <c r="AV183" s="196"/>
      <c r="AW183" s="196"/>
      <c r="AX183" s="196"/>
      <c r="AY183" s="196"/>
      <c r="AZ183" s="196"/>
      <c r="BA183" s="196"/>
      <c r="BB183" s="196"/>
      <c r="BC183" s="196"/>
      <c r="BD183" s="196"/>
      <c r="BE183" s="196"/>
      <c r="BF183" s="196"/>
      <c r="BG183" s="196"/>
      <c r="BH183" s="196"/>
      <c r="BI183" s="196"/>
      <c r="BJ183" s="196"/>
      <c r="BK183" s="196"/>
      <c r="BL183" s="196"/>
      <c r="BM183" s="196"/>
      <c r="BN183" s="196"/>
      <c r="BO183" s="196"/>
      <c r="BP183" s="196"/>
      <c r="BQ183" s="196"/>
      <c r="BR183" s="196"/>
      <c r="BS183" s="196"/>
      <c r="BT183" s="196"/>
    </row>
    <row r="184" spans="1:72" x14ac:dyDescent="0.2">
      <c r="A184" s="196"/>
      <c r="B184" s="197">
        <f t="shared" si="25"/>
        <v>46538</v>
      </c>
      <c r="C184" s="235">
        <f t="shared" si="64"/>
        <v>85034.350618458615</v>
      </c>
      <c r="D184" s="197"/>
      <c r="E184" s="198"/>
      <c r="F184" s="200">
        <f t="shared" si="65"/>
        <v>0.42221693625118939</v>
      </c>
      <c r="G184" s="200"/>
      <c r="H184" s="200"/>
      <c r="I184" s="198"/>
      <c r="J184" s="199">
        <f t="shared" si="41"/>
        <v>265189.41436726926</v>
      </c>
      <c r="K184" s="198"/>
      <c r="L184" s="198"/>
      <c r="M184" s="200">
        <f t="shared" si="68"/>
        <v>0.42221693625118939</v>
      </c>
      <c r="N184" s="198"/>
      <c r="O184" s="198"/>
      <c r="P184" s="199">
        <f t="shared" si="30"/>
        <v>959555.54471931502</v>
      </c>
      <c r="Q184" s="198">
        <f t="shared" si="31"/>
        <v>0</v>
      </c>
      <c r="R184" s="196">
        <f t="shared" si="69"/>
        <v>0</v>
      </c>
      <c r="S184" s="200">
        <f t="shared" si="70"/>
        <v>0.42221693625118939</v>
      </c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  <c r="AS184" s="196"/>
      <c r="AT184" s="196"/>
      <c r="AU184" s="196"/>
      <c r="AV184" s="196"/>
      <c r="AW184" s="196"/>
      <c r="AX184" s="196"/>
      <c r="AY184" s="196"/>
      <c r="AZ184" s="196"/>
      <c r="BA184" s="196"/>
      <c r="BB184" s="196"/>
      <c r="BC184" s="196"/>
      <c r="BD184" s="196"/>
      <c r="BE184" s="196"/>
      <c r="BF184" s="196"/>
      <c r="BG184" s="196"/>
      <c r="BH184" s="196"/>
      <c r="BI184" s="196"/>
      <c r="BJ184" s="196"/>
      <c r="BK184" s="196"/>
      <c r="BL184" s="196"/>
      <c r="BM184" s="196"/>
      <c r="BN184" s="196"/>
      <c r="BO184" s="196"/>
      <c r="BP184" s="196"/>
      <c r="BQ184" s="196"/>
      <c r="BR184" s="196"/>
      <c r="BS184" s="196"/>
      <c r="BT184" s="196"/>
    </row>
    <row r="185" spans="1:72" x14ac:dyDescent="0.2">
      <c r="A185" s="196"/>
      <c r="B185" s="197">
        <f t="shared" si="25"/>
        <v>46568</v>
      </c>
      <c r="C185" s="235">
        <f t="shared" si="64"/>
        <v>75319.317649370685</v>
      </c>
      <c r="D185" s="197"/>
      <c r="E185" s="198"/>
      <c r="F185" s="200">
        <f t="shared" si="65"/>
        <v>0.42221693625118939</v>
      </c>
      <c r="G185" s="200"/>
      <c r="H185" s="200"/>
      <c r="I185" s="198"/>
      <c r="J185" s="199">
        <f t="shared" si="41"/>
        <v>245261.44157896156</v>
      </c>
      <c r="K185" s="198"/>
      <c r="L185" s="198"/>
      <c r="M185" s="200">
        <f t="shared" si="68"/>
        <v>0.42221693625118961</v>
      </c>
      <c r="N185" s="198"/>
      <c r="O185" s="198"/>
      <c r="P185" s="199">
        <f t="shared" si="30"/>
        <v>981915.77031350019</v>
      </c>
      <c r="Q185" s="198">
        <f t="shared" si="31"/>
        <v>0</v>
      </c>
      <c r="R185" s="196">
        <f t="shared" si="69"/>
        <v>0</v>
      </c>
      <c r="S185" s="200">
        <f t="shared" si="70"/>
        <v>0.42221693625118939</v>
      </c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  <c r="AS185" s="196"/>
      <c r="AT185" s="196"/>
      <c r="AU185" s="196"/>
      <c r="AV185" s="196"/>
      <c r="AW185" s="196"/>
      <c r="AX185" s="196"/>
      <c r="AY185" s="196"/>
      <c r="AZ185" s="196"/>
      <c r="BA185" s="196"/>
      <c r="BB185" s="196"/>
      <c r="BC185" s="196"/>
      <c r="BD185" s="196"/>
      <c r="BE185" s="196"/>
      <c r="BF185" s="196"/>
      <c r="BG185" s="196"/>
      <c r="BH185" s="196"/>
      <c r="BI185" s="196"/>
      <c r="BJ185" s="196"/>
      <c r="BK185" s="196"/>
      <c r="BL185" s="196"/>
      <c r="BM185" s="196"/>
      <c r="BN185" s="196"/>
      <c r="BO185" s="196"/>
      <c r="BP185" s="196"/>
      <c r="BQ185" s="196"/>
      <c r="BR185" s="196"/>
      <c r="BS185" s="196"/>
      <c r="BT185" s="196"/>
    </row>
    <row r="186" spans="1:72" x14ac:dyDescent="0.2">
      <c r="A186" s="196"/>
      <c r="B186" s="197">
        <f t="shared" si="25"/>
        <v>46599</v>
      </c>
      <c r="C186" s="235">
        <f t="shared" si="64"/>
        <v>81262.013227796735</v>
      </c>
      <c r="D186" s="197"/>
      <c r="E186" s="198"/>
      <c r="F186" s="200">
        <f t="shared" si="65"/>
        <v>0.42221693625118939</v>
      </c>
      <c r="G186" s="200"/>
      <c r="H186" s="200"/>
      <c r="I186" s="198"/>
      <c r="J186" s="199">
        <f t="shared" si="41"/>
        <v>241615.68149562602</v>
      </c>
      <c r="K186" s="198"/>
      <c r="L186" s="198"/>
      <c r="M186" s="200">
        <f t="shared" si="68"/>
        <v>0.42221693625118939</v>
      </c>
      <c r="N186" s="198"/>
      <c r="O186" s="198"/>
      <c r="P186" s="199">
        <f t="shared" si="30"/>
        <v>1006040.2181274052</v>
      </c>
      <c r="Q186" s="198">
        <f t="shared" si="31"/>
        <v>0</v>
      </c>
      <c r="R186" s="196">
        <f t="shared" si="69"/>
        <v>0</v>
      </c>
      <c r="S186" s="200">
        <f t="shared" si="70"/>
        <v>0.42221693625118895</v>
      </c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  <c r="AS186" s="196"/>
      <c r="AT186" s="196"/>
      <c r="AU186" s="196"/>
      <c r="AV186" s="196"/>
      <c r="AW186" s="196"/>
      <c r="AX186" s="196"/>
      <c r="AY186" s="196"/>
      <c r="AZ186" s="196"/>
      <c r="BA186" s="196"/>
      <c r="BB186" s="196"/>
      <c r="BC186" s="196"/>
      <c r="BD186" s="196"/>
      <c r="BE186" s="196"/>
      <c r="BF186" s="196"/>
      <c r="BG186" s="196"/>
      <c r="BH186" s="196"/>
      <c r="BI186" s="196"/>
      <c r="BJ186" s="196"/>
      <c r="BK186" s="196"/>
      <c r="BL186" s="196"/>
      <c r="BM186" s="196"/>
      <c r="BN186" s="196"/>
      <c r="BO186" s="196"/>
      <c r="BP186" s="196"/>
      <c r="BQ186" s="196"/>
      <c r="BR186" s="196"/>
      <c r="BS186" s="196"/>
      <c r="BT186" s="196"/>
    </row>
    <row r="187" spans="1:72" x14ac:dyDescent="0.2">
      <c r="A187" s="196"/>
      <c r="B187" s="197">
        <f t="shared" si="25"/>
        <v>46630</v>
      </c>
      <c r="C187" s="235">
        <f t="shared" si="64"/>
        <v>87613.294411002251</v>
      </c>
      <c r="D187" s="197"/>
      <c r="E187" s="198"/>
      <c r="F187" s="200">
        <f t="shared" si="65"/>
        <v>0.42221693625118939</v>
      </c>
      <c r="G187" s="200"/>
      <c r="H187" s="200"/>
      <c r="I187" s="198"/>
      <c r="J187" s="199">
        <f t="shared" si="41"/>
        <v>244194.62528816966</v>
      </c>
      <c r="K187" s="198"/>
      <c r="L187" s="198"/>
      <c r="M187" s="200">
        <f t="shared" si="68"/>
        <v>0.42221693625118939</v>
      </c>
      <c r="N187" s="198"/>
      <c r="O187" s="198"/>
      <c r="P187" s="199">
        <f t="shared" si="30"/>
        <v>1032050.1859446873</v>
      </c>
      <c r="Q187" s="198">
        <f t="shared" si="31"/>
        <v>0</v>
      </c>
      <c r="R187" s="196">
        <f t="shared" si="69"/>
        <v>0</v>
      </c>
      <c r="S187" s="200">
        <f t="shared" si="70"/>
        <v>0.42221693625118939</v>
      </c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  <c r="AS187" s="196"/>
      <c r="AT187" s="196"/>
      <c r="AU187" s="196"/>
      <c r="AV187" s="196"/>
      <c r="AW187" s="196"/>
      <c r="AX187" s="196"/>
      <c r="AY187" s="196"/>
      <c r="AZ187" s="196"/>
      <c r="BA187" s="196"/>
      <c r="BB187" s="196"/>
      <c r="BC187" s="196"/>
      <c r="BD187" s="196"/>
      <c r="BE187" s="196"/>
      <c r="BF187" s="196"/>
      <c r="BG187" s="196"/>
      <c r="BH187" s="196"/>
      <c r="BI187" s="196"/>
      <c r="BJ187" s="196"/>
      <c r="BK187" s="196"/>
      <c r="BL187" s="196"/>
      <c r="BM187" s="196"/>
      <c r="BN187" s="196"/>
      <c r="BO187" s="196"/>
      <c r="BP187" s="196"/>
      <c r="BQ187" s="196"/>
      <c r="BR187" s="196"/>
      <c r="BS187" s="196"/>
      <c r="BT187" s="196"/>
    </row>
    <row r="188" spans="1:72" x14ac:dyDescent="0.2">
      <c r="A188" s="196"/>
      <c r="B188" s="197">
        <f t="shared" si="25"/>
        <v>46660</v>
      </c>
      <c r="C188" s="235">
        <f t="shared" si="64"/>
        <v>123196.65064506324</v>
      </c>
      <c r="D188" s="197"/>
      <c r="E188" s="198"/>
      <c r="F188" s="200">
        <f t="shared" si="65"/>
        <v>0.42221693625118939</v>
      </c>
      <c r="G188" s="200"/>
      <c r="H188" s="200"/>
      <c r="I188" s="198"/>
      <c r="J188" s="199">
        <f t="shared" si="41"/>
        <v>292071.95828386222</v>
      </c>
      <c r="K188" s="198"/>
      <c r="L188" s="198"/>
      <c r="M188" s="200">
        <f t="shared" si="68"/>
        <v>0.42221693625118917</v>
      </c>
      <c r="N188" s="198"/>
      <c r="O188" s="198"/>
      <c r="P188" s="199">
        <f t="shared" si="30"/>
        <v>1068623.8696534995</v>
      </c>
      <c r="Q188" s="198">
        <f t="shared" si="31"/>
        <v>0</v>
      </c>
      <c r="R188" s="196">
        <f t="shared" si="69"/>
        <v>0</v>
      </c>
      <c r="S188" s="200">
        <f t="shared" si="70"/>
        <v>0.42221693625118939</v>
      </c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  <c r="AS188" s="196"/>
      <c r="AT188" s="196"/>
      <c r="AU188" s="196"/>
      <c r="AV188" s="196"/>
      <c r="AW188" s="196"/>
      <c r="AX188" s="196"/>
      <c r="AY188" s="196"/>
      <c r="AZ188" s="196"/>
      <c r="BA188" s="196"/>
      <c r="BB188" s="196"/>
      <c r="BC188" s="196"/>
      <c r="BD188" s="196"/>
      <c r="BE188" s="196"/>
      <c r="BF188" s="196"/>
      <c r="BG188" s="196"/>
      <c r="BH188" s="196"/>
      <c r="BI188" s="196"/>
      <c r="BJ188" s="196"/>
      <c r="BK188" s="196"/>
      <c r="BL188" s="196"/>
      <c r="BM188" s="196"/>
      <c r="BN188" s="196"/>
      <c r="BO188" s="196"/>
      <c r="BP188" s="196"/>
      <c r="BQ188" s="196"/>
      <c r="BR188" s="196"/>
      <c r="BS188" s="196"/>
      <c r="BT188" s="196"/>
    </row>
    <row r="189" spans="1:72" x14ac:dyDescent="0.2">
      <c r="A189" s="196"/>
      <c r="B189" s="197">
        <f t="shared" si="25"/>
        <v>46691</v>
      </c>
      <c r="C189" s="235">
        <f t="shared" si="64"/>
        <v>124307.11350161734</v>
      </c>
      <c r="D189" s="197"/>
      <c r="E189" s="198"/>
      <c r="F189" s="200">
        <f t="shared" si="65"/>
        <v>0.42221693625118939</v>
      </c>
      <c r="G189" s="200"/>
      <c r="H189" s="200"/>
      <c r="I189" s="198"/>
      <c r="J189" s="199">
        <f t="shared" si="41"/>
        <v>335117.05855768285</v>
      </c>
      <c r="K189" s="198"/>
      <c r="L189" s="198"/>
      <c r="M189" s="200">
        <f t="shared" si="68"/>
        <v>0.42221693625118961</v>
      </c>
      <c r="N189" s="198"/>
      <c r="O189" s="198"/>
      <c r="P189" s="199">
        <f t="shared" si="30"/>
        <v>1105527.2191208634</v>
      </c>
      <c r="Q189" s="198">
        <f t="shared" si="31"/>
        <v>0</v>
      </c>
      <c r="R189" s="196">
        <f t="shared" si="69"/>
        <v>0</v>
      </c>
      <c r="S189" s="200">
        <f t="shared" si="70"/>
        <v>0.42221693625118939</v>
      </c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  <c r="AS189" s="196"/>
      <c r="AT189" s="196"/>
      <c r="AU189" s="196"/>
      <c r="AV189" s="196"/>
      <c r="AW189" s="196"/>
      <c r="AX189" s="196"/>
      <c r="AY189" s="196"/>
      <c r="AZ189" s="196"/>
      <c r="BA189" s="196"/>
      <c r="BB189" s="196"/>
      <c r="BC189" s="196"/>
      <c r="BD189" s="196"/>
      <c r="BE189" s="196"/>
      <c r="BF189" s="196"/>
      <c r="BG189" s="196"/>
      <c r="BH189" s="196"/>
      <c r="BI189" s="196"/>
      <c r="BJ189" s="196"/>
      <c r="BK189" s="196"/>
      <c r="BL189" s="196"/>
      <c r="BM189" s="196"/>
      <c r="BN189" s="196"/>
      <c r="BO189" s="196"/>
      <c r="BP189" s="196"/>
      <c r="BQ189" s="196"/>
      <c r="BR189" s="196"/>
      <c r="BS189" s="196"/>
      <c r="BT189" s="196"/>
    </row>
    <row r="190" spans="1:72" x14ac:dyDescent="0.2">
      <c r="A190" s="196"/>
      <c r="B190" s="197">
        <f t="shared" si="25"/>
        <v>46721</v>
      </c>
      <c r="C190" s="235">
        <f t="shared" si="64"/>
        <v>121811.10045063785</v>
      </c>
      <c r="D190" s="197"/>
      <c r="E190" s="198"/>
      <c r="F190" s="200">
        <f t="shared" si="65"/>
        <v>0.42221693625118939</v>
      </c>
      <c r="G190" s="200"/>
      <c r="H190" s="200"/>
      <c r="I190" s="198"/>
      <c r="J190" s="199">
        <f t="shared" si="41"/>
        <v>369314.86459731846</v>
      </c>
      <c r="K190" s="198"/>
      <c r="L190" s="198"/>
      <c r="M190" s="200">
        <f t="shared" si="68"/>
        <v>0.42221693625118961</v>
      </c>
      <c r="N190" s="198"/>
      <c r="O190" s="198"/>
      <c r="P190" s="199">
        <f t="shared" si="30"/>
        <v>1141689.5712365822</v>
      </c>
      <c r="Q190" s="198">
        <f t="shared" si="31"/>
        <v>0</v>
      </c>
      <c r="R190" s="196">
        <f t="shared" si="69"/>
        <v>0</v>
      </c>
      <c r="S190" s="200">
        <f t="shared" si="70"/>
        <v>0.42221693625118961</v>
      </c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  <c r="AY190" s="196"/>
      <c r="AZ190" s="196"/>
      <c r="BA190" s="196"/>
      <c r="BB190" s="196"/>
      <c r="BC190" s="196"/>
      <c r="BD190" s="196"/>
      <c r="BE190" s="196"/>
      <c r="BF190" s="196"/>
      <c r="BG190" s="196"/>
      <c r="BH190" s="196"/>
      <c r="BI190" s="196"/>
      <c r="BJ190" s="196"/>
      <c r="BK190" s="196"/>
      <c r="BL190" s="196"/>
      <c r="BM190" s="196"/>
      <c r="BN190" s="196"/>
      <c r="BO190" s="196"/>
      <c r="BP190" s="196"/>
      <c r="BQ190" s="196"/>
      <c r="BR190" s="196"/>
      <c r="BS190" s="196"/>
      <c r="BT190" s="196"/>
    </row>
    <row r="191" spans="1:72" x14ac:dyDescent="0.2">
      <c r="A191" s="196"/>
      <c r="B191" s="197">
        <f t="shared" si="25"/>
        <v>46752</v>
      </c>
      <c r="C191" s="235">
        <f t="shared" si="64"/>
        <v>102184.83251412729</v>
      </c>
      <c r="D191" s="197"/>
      <c r="E191" s="198"/>
      <c r="F191" s="200">
        <f t="shared" si="65"/>
        <v>0.42221693625118939</v>
      </c>
      <c r="G191" s="200"/>
      <c r="H191" s="200"/>
      <c r="I191" s="198"/>
      <c r="J191" s="199">
        <f t="shared" si="41"/>
        <v>348303.04646638251</v>
      </c>
      <c r="K191" s="198"/>
      <c r="L191" s="198"/>
      <c r="M191" s="200">
        <f t="shared" si="68"/>
        <v>0.42221693625118939</v>
      </c>
      <c r="N191" s="198"/>
      <c r="O191" s="198"/>
      <c r="P191" s="199">
        <f t="shared" si="30"/>
        <v>1172025.4263482357</v>
      </c>
      <c r="Q191" s="198">
        <f t="shared" si="31"/>
        <v>0</v>
      </c>
      <c r="R191" s="196">
        <f t="shared" si="69"/>
        <v>0</v>
      </c>
      <c r="S191" s="200">
        <f t="shared" si="70"/>
        <v>0.42221693625118961</v>
      </c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  <c r="AS191" s="196"/>
      <c r="AT191" s="196"/>
      <c r="AU191" s="196"/>
      <c r="AV191" s="196"/>
      <c r="AW191" s="196"/>
      <c r="AX191" s="196"/>
      <c r="AY191" s="196"/>
      <c r="AZ191" s="196"/>
      <c r="BA191" s="196"/>
      <c r="BB191" s="196"/>
      <c r="BC191" s="196"/>
      <c r="BD191" s="196"/>
      <c r="BE191" s="196"/>
      <c r="BF191" s="196"/>
      <c r="BG191" s="196"/>
      <c r="BH191" s="196"/>
      <c r="BI191" s="196"/>
      <c r="BJ191" s="196"/>
      <c r="BK191" s="196"/>
      <c r="BL191" s="196"/>
      <c r="BM191" s="196"/>
      <c r="BN191" s="196"/>
      <c r="BO191" s="196"/>
      <c r="BP191" s="196"/>
      <c r="BQ191" s="196"/>
      <c r="BR191" s="196"/>
      <c r="BS191" s="196"/>
      <c r="BT191" s="196"/>
    </row>
    <row r="192" spans="1:72" x14ac:dyDescent="0.2">
      <c r="A192" s="196"/>
      <c r="B192" s="197">
        <f t="shared" si="25"/>
        <v>46783</v>
      </c>
      <c r="C192" s="235">
        <f t="shared" si="64"/>
        <v>143745.27024384824</v>
      </c>
      <c r="D192" s="197"/>
      <c r="E192" s="198"/>
      <c r="F192" s="200">
        <f t="shared" si="65"/>
        <v>0.42221693625118939</v>
      </c>
      <c r="G192" s="200"/>
      <c r="H192" s="200"/>
      <c r="I192" s="198"/>
      <c r="J192" s="199">
        <f t="shared" si="41"/>
        <v>367741.20320861338</v>
      </c>
      <c r="K192" s="198"/>
      <c r="L192" s="198"/>
      <c r="M192" s="200">
        <f t="shared" si="68"/>
        <v>0.42221693625118961</v>
      </c>
      <c r="N192" s="198"/>
      <c r="O192" s="198"/>
      <c r="P192" s="199">
        <f t="shared" si="30"/>
        <v>1214699.427800457</v>
      </c>
      <c r="Q192" s="198">
        <f t="shared" si="31"/>
        <v>0</v>
      </c>
      <c r="R192" s="196">
        <f t="shared" si="69"/>
        <v>0</v>
      </c>
      <c r="S192" s="200">
        <f t="shared" si="70"/>
        <v>0.42221693625118961</v>
      </c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  <c r="AS192" s="196"/>
      <c r="AT192" s="196"/>
      <c r="AU192" s="196"/>
      <c r="AV192" s="196"/>
      <c r="AW192" s="196"/>
      <c r="AX192" s="196"/>
      <c r="AY192" s="196"/>
      <c r="AZ192" s="196"/>
      <c r="BA192" s="196"/>
      <c r="BB192" s="196"/>
      <c r="BC192" s="196"/>
      <c r="BD192" s="196"/>
      <c r="BE192" s="196"/>
      <c r="BF192" s="196"/>
      <c r="BG192" s="196"/>
      <c r="BH192" s="196"/>
      <c r="BI192" s="196"/>
      <c r="BJ192" s="196"/>
      <c r="BK192" s="196"/>
      <c r="BL192" s="196"/>
      <c r="BM192" s="196"/>
      <c r="BN192" s="196"/>
      <c r="BO192" s="196"/>
      <c r="BP192" s="196"/>
      <c r="BQ192" s="196"/>
      <c r="BR192" s="196"/>
      <c r="BS192" s="196"/>
      <c r="BT192" s="196"/>
    </row>
    <row r="193" spans="1:72" x14ac:dyDescent="0.2">
      <c r="A193" s="196"/>
      <c r="B193" s="197">
        <f t="shared" si="25"/>
        <v>46812</v>
      </c>
      <c r="C193" s="235">
        <f t="shared" si="64"/>
        <v>128099.67790241681</v>
      </c>
      <c r="D193" s="197"/>
      <c r="E193" s="198"/>
      <c r="F193" s="200">
        <f t="shared" si="65"/>
        <v>0.42221693625118939</v>
      </c>
      <c r="G193" s="200"/>
      <c r="H193" s="200"/>
      <c r="I193" s="198"/>
      <c r="J193" s="199">
        <f t="shared" si="41"/>
        <v>374029.78066039231</v>
      </c>
      <c r="K193" s="198"/>
      <c r="L193" s="198"/>
      <c r="M193" s="200">
        <f t="shared" si="68"/>
        <v>0.42221693625118939</v>
      </c>
      <c r="N193" s="198"/>
      <c r="O193" s="198"/>
      <c r="P193" s="199">
        <f t="shared" si="30"/>
        <v>1252728.6849131496</v>
      </c>
      <c r="Q193" s="198">
        <f t="shared" si="31"/>
        <v>0</v>
      </c>
      <c r="R193" s="196">
        <f t="shared" si="69"/>
        <v>0</v>
      </c>
      <c r="S193" s="200">
        <f t="shared" si="70"/>
        <v>0.42221693625118939</v>
      </c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  <c r="AS193" s="196"/>
      <c r="AT193" s="196"/>
      <c r="AU193" s="196"/>
      <c r="AV193" s="196"/>
      <c r="AW193" s="196"/>
      <c r="AX193" s="196"/>
      <c r="AY193" s="196"/>
      <c r="AZ193" s="196"/>
      <c r="BA193" s="196"/>
      <c r="BB193" s="196"/>
      <c r="BC193" s="196"/>
      <c r="BD193" s="196"/>
      <c r="BE193" s="196"/>
      <c r="BF193" s="196"/>
      <c r="BG193" s="196"/>
      <c r="BH193" s="196"/>
      <c r="BI193" s="196"/>
      <c r="BJ193" s="196"/>
      <c r="BK193" s="196"/>
      <c r="BL193" s="196"/>
      <c r="BM193" s="196"/>
      <c r="BN193" s="196"/>
      <c r="BO193" s="196"/>
      <c r="BP193" s="196"/>
      <c r="BQ193" s="196"/>
      <c r="BR193" s="196"/>
      <c r="BS193" s="196"/>
      <c r="BT193" s="196"/>
    </row>
    <row r="194" spans="1:72" x14ac:dyDescent="0.2">
      <c r="A194" s="196"/>
      <c r="B194" s="197">
        <f t="shared" si="25"/>
        <v>46843</v>
      </c>
      <c r="C194" s="235">
        <f t="shared" si="64"/>
        <v>135462.30959250219</v>
      </c>
      <c r="D194" s="197"/>
      <c r="E194" s="198"/>
      <c r="F194" s="200">
        <f t="shared" si="65"/>
        <v>0.42221693625118939</v>
      </c>
      <c r="G194" s="200"/>
      <c r="H194" s="200"/>
      <c r="I194" s="198"/>
      <c r="J194" s="199">
        <f t="shared" si="41"/>
        <v>407307.25773876725</v>
      </c>
      <c r="K194" s="198"/>
      <c r="L194" s="198"/>
      <c r="M194" s="200">
        <f t="shared" si="68"/>
        <v>0.42221693625118961</v>
      </c>
      <c r="N194" s="198"/>
      <c r="O194" s="198"/>
      <c r="P194" s="199">
        <f t="shared" si="30"/>
        <v>1292943.7040679734</v>
      </c>
      <c r="Q194" s="198">
        <f t="shared" si="31"/>
        <v>0</v>
      </c>
      <c r="R194" s="196">
        <f t="shared" si="69"/>
        <v>0</v>
      </c>
      <c r="S194" s="200">
        <f t="shared" si="70"/>
        <v>0.42221693625118939</v>
      </c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  <c r="AY194" s="196"/>
      <c r="AZ194" s="196"/>
      <c r="BA194" s="196"/>
      <c r="BB194" s="196"/>
      <c r="BC194" s="196"/>
      <c r="BD194" s="196"/>
      <c r="BE194" s="196"/>
      <c r="BF194" s="196"/>
      <c r="BG194" s="196"/>
      <c r="BH194" s="196"/>
      <c r="BI194" s="196"/>
      <c r="BJ194" s="196"/>
      <c r="BK194" s="196"/>
      <c r="BL194" s="196"/>
      <c r="BM194" s="196"/>
      <c r="BN194" s="196"/>
      <c r="BO194" s="196"/>
      <c r="BP194" s="196"/>
      <c r="BQ194" s="196"/>
      <c r="BR194" s="196"/>
      <c r="BS194" s="196"/>
      <c r="BT194" s="196"/>
    </row>
    <row r="195" spans="1:72" x14ac:dyDescent="0.2">
      <c r="A195" s="196"/>
      <c r="B195" s="197">
        <f t="shared" si="25"/>
        <v>46873</v>
      </c>
      <c r="C195" s="235">
        <f t="shared" si="64"/>
        <v>120757.27322246903</v>
      </c>
      <c r="D195" s="197"/>
      <c r="E195" s="198"/>
      <c r="F195" s="200">
        <f t="shared" si="65"/>
        <v>0.42221693625118939</v>
      </c>
      <c r="G195" s="200"/>
      <c r="H195" s="200"/>
      <c r="I195" s="198"/>
      <c r="J195" s="199">
        <f t="shared" si="41"/>
        <v>384319.26071738801</v>
      </c>
      <c r="K195" s="198"/>
      <c r="L195" s="198"/>
      <c r="M195" s="200">
        <f t="shared" si="68"/>
        <v>0.42221693625118939</v>
      </c>
      <c r="N195" s="198"/>
      <c r="O195" s="198"/>
      <c r="P195" s="199">
        <f t="shared" si="30"/>
        <v>1328793.2039793103</v>
      </c>
      <c r="Q195" s="198">
        <f t="shared" si="31"/>
        <v>0</v>
      </c>
      <c r="R195" s="196">
        <f t="shared" si="69"/>
        <v>0</v>
      </c>
      <c r="S195" s="200">
        <f t="shared" si="70"/>
        <v>0.42221693625118961</v>
      </c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  <c r="AS195" s="196"/>
      <c r="AT195" s="196"/>
      <c r="AU195" s="196"/>
      <c r="AV195" s="196"/>
      <c r="AW195" s="196"/>
      <c r="AX195" s="196"/>
      <c r="AY195" s="196"/>
      <c r="AZ195" s="196"/>
      <c r="BA195" s="196"/>
      <c r="BB195" s="196"/>
      <c r="BC195" s="196"/>
      <c r="BD195" s="196"/>
      <c r="BE195" s="196"/>
      <c r="BF195" s="196"/>
      <c r="BG195" s="196"/>
      <c r="BH195" s="196"/>
      <c r="BI195" s="196"/>
      <c r="BJ195" s="196"/>
      <c r="BK195" s="196"/>
      <c r="BL195" s="196"/>
      <c r="BM195" s="196"/>
      <c r="BN195" s="196"/>
      <c r="BO195" s="196"/>
      <c r="BP195" s="196"/>
      <c r="BQ195" s="196"/>
      <c r="BR195" s="196"/>
      <c r="BS195" s="196"/>
      <c r="BT195" s="196"/>
    </row>
    <row r="196" spans="1:72" x14ac:dyDescent="0.2">
      <c r="A196" s="196"/>
      <c r="B196" s="197">
        <f t="shared" ref="B196:B218" si="71">+EOMONTH(B195,1)</f>
        <v>46904</v>
      </c>
      <c r="C196" s="235">
        <f t="shared" si="64"/>
        <v>120937.29361269364</v>
      </c>
      <c r="D196" s="197"/>
      <c r="E196" s="198"/>
      <c r="F196" s="200">
        <f t="shared" si="65"/>
        <v>0.42221693625118939</v>
      </c>
      <c r="G196" s="200"/>
      <c r="H196" s="200"/>
      <c r="I196" s="198"/>
      <c r="J196" s="199">
        <f t="shared" si="41"/>
        <v>377156.87642766489</v>
      </c>
      <c r="K196" s="198"/>
      <c r="L196" s="198"/>
      <c r="M196" s="200">
        <f t="shared" si="68"/>
        <v>0.42221693625118961</v>
      </c>
      <c r="N196" s="198"/>
      <c r="O196" s="198"/>
      <c r="P196" s="199">
        <f t="shared" si="30"/>
        <v>1364696.1469735452</v>
      </c>
      <c r="Q196" s="198">
        <f t="shared" si="31"/>
        <v>0</v>
      </c>
      <c r="R196" s="196">
        <f t="shared" si="69"/>
        <v>0</v>
      </c>
      <c r="S196" s="200">
        <f t="shared" si="70"/>
        <v>0.42221693625118917</v>
      </c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  <c r="AY196" s="196"/>
      <c r="AZ196" s="196"/>
      <c r="BA196" s="196"/>
      <c r="BB196" s="196"/>
      <c r="BC196" s="196"/>
      <c r="BD196" s="196"/>
      <c r="BE196" s="196"/>
      <c r="BF196" s="196"/>
      <c r="BG196" s="196"/>
      <c r="BH196" s="196"/>
      <c r="BI196" s="196"/>
      <c r="BJ196" s="196"/>
      <c r="BK196" s="196"/>
      <c r="BL196" s="196"/>
      <c r="BM196" s="196"/>
      <c r="BN196" s="196"/>
      <c r="BO196" s="196"/>
      <c r="BP196" s="196"/>
      <c r="BQ196" s="196"/>
      <c r="BR196" s="196"/>
      <c r="BS196" s="196"/>
      <c r="BT196" s="196"/>
    </row>
    <row r="197" spans="1:72" x14ac:dyDescent="0.2">
      <c r="A197" s="196"/>
      <c r="B197" s="197">
        <f t="shared" si="71"/>
        <v>46934</v>
      </c>
      <c r="C197" s="235">
        <f t="shared" si="64"/>
        <v>107120.40918781811</v>
      </c>
      <c r="D197" s="197"/>
      <c r="E197" s="198"/>
      <c r="F197" s="200">
        <f t="shared" si="65"/>
        <v>0.42221693625118939</v>
      </c>
      <c r="G197" s="200"/>
      <c r="H197" s="200"/>
      <c r="I197" s="198"/>
      <c r="J197" s="199">
        <f t="shared" si="41"/>
        <v>348814.97602298076</v>
      </c>
      <c r="K197" s="198"/>
      <c r="L197" s="198"/>
      <c r="M197" s="200">
        <f t="shared" si="68"/>
        <v>0.42221693625118939</v>
      </c>
      <c r="N197" s="198"/>
      <c r="O197" s="198"/>
      <c r="P197" s="199">
        <f t="shared" si="30"/>
        <v>1396497.2385119926</v>
      </c>
      <c r="Q197" s="198">
        <f t="shared" si="31"/>
        <v>0</v>
      </c>
      <c r="R197" s="196">
        <f t="shared" si="69"/>
        <v>0</v>
      </c>
      <c r="S197" s="200">
        <f t="shared" si="70"/>
        <v>0.42221693625118917</v>
      </c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  <c r="AS197" s="196"/>
      <c r="AT197" s="196"/>
      <c r="AU197" s="196"/>
      <c r="AV197" s="196"/>
      <c r="AW197" s="196"/>
      <c r="AX197" s="196"/>
      <c r="AY197" s="196"/>
      <c r="AZ197" s="196"/>
      <c r="BA197" s="196"/>
      <c r="BB197" s="196"/>
      <c r="BC197" s="196"/>
      <c r="BD197" s="196"/>
      <c r="BE197" s="196"/>
      <c r="BF197" s="196"/>
      <c r="BG197" s="196"/>
      <c r="BH197" s="196"/>
      <c r="BI197" s="196"/>
      <c r="BJ197" s="196"/>
      <c r="BK197" s="196"/>
      <c r="BL197" s="196"/>
      <c r="BM197" s="196"/>
      <c r="BN197" s="196"/>
      <c r="BO197" s="196"/>
      <c r="BP197" s="196"/>
      <c r="BQ197" s="196"/>
      <c r="BR197" s="196"/>
      <c r="BS197" s="196"/>
      <c r="BT197" s="196"/>
    </row>
    <row r="198" spans="1:72" x14ac:dyDescent="0.2">
      <c r="A198" s="196"/>
      <c r="B198" s="197">
        <f t="shared" si="71"/>
        <v>46965</v>
      </c>
      <c r="C198" s="235">
        <f t="shared" si="64"/>
        <v>115572.2114864407</v>
      </c>
      <c r="D198" s="197"/>
      <c r="E198" s="198"/>
      <c r="F198" s="200">
        <f t="shared" si="65"/>
        <v>0.42221693625118939</v>
      </c>
      <c r="G198" s="200"/>
      <c r="H198" s="200"/>
      <c r="I198" s="198"/>
      <c r="J198" s="199">
        <f t="shared" si="41"/>
        <v>343629.91428695247</v>
      </c>
      <c r="K198" s="198"/>
      <c r="L198" s="198"/>
      <c r="M198" s="200">
        <f t="shared" si="68"/>
        <v>0.42221693625118961</v>
      </c>
      <c r="N198" s="198"/>
      <c r="O198" s="198"/>
      <c r="P198" s="199">
        <f t="shared" si="30"/>
        <v>1430807.4367706366</v>
      </c>
      <c r="Q198" s="198">
        <f t="shared" si="31"/>
        <v>0</v>
      </c>
      <c r="R198" s="196">
        <f t="shared" si="69"/>
        <v>0</v>
      </c>
      <c r="S198" s="200">
        <f t="shared" si="70"/>
        <v>0.42221693625118961</v>
      </c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  <c r="AS198" s="196"/>
      <c r="AT198" s="196"/>
      <c r="AU198" s="196"/>
      <c r="AV198" s="196"/>
      <c r="AW198" s="196"/>
      <c r="AX198" s="196"/>
      <c r="AY198" s="196"/>
      <c r="AZ198" s="196"/>
      <c r="BA198" s="196"/>
      <c r="BB198" s="196"/>
      <c r="BC198" s="196"/>
      <c r="BD198" s="196"/>
      <c r="BE198" s="196"/>
      <c r="BF198" s="196"/>
      <c r="BG198" s="196"/>
      <c r="BH198" s="196"/>
      <c r="BI198" s="196"/>
      <c r="BJ198" s="196"/>
      <c r="BK198" s="196"/>
      <c r="BL198" s="196"/>
      <c r="BM198" s="196"/>
      <c r="BN198" s="196"/>
      <c r="BO198" s="196"/>
      <c r="BP198" s="196"/>
      <c r="BQ198" s="196"/>
      <c r="BR198" s="196"/>
      <c r="BS198" s="196"/>
      <c r="BT198" s="196"/>
    </row>
    <row r="199" spans="1:72" x14ac:dyDescent="0.2">
      <c r="A199" s="196"/>
      <c r="B199" s="197">
        <f t="shared" si="71"/>
        <v>46996</v>
      </c>
      <c r="C199" s="235">
        <f t="shared" si="64"/>
        <v>124605.11115208907</v>
      </c>
      <c r="D199" s="197"/>
      <c r="E199" s="198"/>
      <c r="F199" s="200">
        <f t="shared" si="65"/>
        <v>0.42221693625118939</v>
      </c>
      <c r="G199" s="200"/>
      <c r="H199" s="200"/>
      <c r="I199" s="198"/>
      <c r="J199" s="199">
        <f t="shared" si="41"/>
        <v>347297.73182634788</v>
      </c>
      <c r="K199" s="198"/>
      <c r="L199" s="198"/>
      <c r="M199" s="200">
        <f t="shared" si="68"/>
        <v>0.42221693625118939</v>
      </c>
      <c r="N199" s="198"/>
      <c r="O199" s="198"/>
      <c r="P199" s="199">
        <f t="shared" si="30"/>
        <v>1467799.2535117234</v>
      </c>
      <c r="Q199" s="198">
        <f t="shared" si="31"/>
        <v>0</v>
      </c>
      <c r="R199" s="196">
        <f t="shared" si="69"/>
        <v>0</v>
      </c>
      <c r="S199" s="200">
        <f t="shared" si="70"/>
        <v>0.42221693625118917</v>
      </c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  <c r="AS199" s="196"/>
      <c r="AT199" s="196"/>
      <c r="AU199" s="196"/>
      <c r="AV199" s="196"/>
      <c r="AW199" s="196"/>
      <c r="AX199" s="196"/>
      <c r="AY199" s="196"/>
      <c r="AZ199" s="196"/>
      <c r="BA199" s="196"/>
      <c r="BB199" s="196"/>
      <c r="BC199" s="196"/>
      <c r="BD199" s="196"/>
      <c r="BE199" s="196"/>
      <c r="BF199" s="196"/>
      <c r="BG199" s="196"/>
      <c r="BH199" s="196"/>
      <c r="BI199" s="196"/>
      <c r="BJ199" s="196"/>
      <c r="BK199" s="196"/>
      <c r="BL199" s="196"/>
      <c r="BM199" s="196"/>
      <c r="BN199" s="196"/>
      <c r="BO199" s="196"/>
      <c r="BP199" s="196"/>
      <c r="BQ199" s="196"/>
      <c r="BR199" s="196"/>
      <c r="BS199" s="196"/>
      <c r="BT199" s="196"/>
    </row>
    <row r="200" spans="1:72" x14ac:dyDescent="0.2">
      <c r="A200" s="196"/>
      <c r="B200" s="197">
        <f t="shared" si="71"/>
        <v>47026</v>
      </c>
      <c r="C200" s="235">
        <f t="shared" si="64"/>
        <v>175212.36303682995</v>
      </c>
      <c r="D200" s="197"/>
      <c r="E200" s="198"/>
      <c r="F200" s="200">
        <f t="shared" si="65"/>
        <v>0.42221693625118939</v>
      </c>
      <c r="G200" s="200"/>
      <c r="H200" s="200"/>
      <c r="I200" s="198"/>
      <c r="J200" s="199">
        <f t="shared" ref="J200:J218" si="72">+SUM(C198:C200)</f>
        <v>415389.68567535968</v>
      </c>
      <c r="K200" s="198"/>
      <c r="L200" s="198"/>
      <c r="M200" s="200">
        <f t="shared" si="68"/>
        <v>0.42221693625118917</v>
      </c>
      <c r="N200" s="198"/>
      <c r="O200" s="198"/>
      <c r="P200" s="199">
        <f t="shared" si="30"/>
        <v>1519814.9659034901</v>
      </c>
      <c r="Q200" s="198">
        <f t="shared" si="31"/>
        <v>0</v>
      </c>
      <c r="R200" s="196">
        <f t="shared" si="69"/>
        <v>0</v>
      </c>
      <c r="S200" s="200">
        <f t="shared" si="70"/>
        <v>0.42221693625118917</v>
      </c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  <c r="AY200" s="196"/>
      <c r="AZ200" s="196"/>
      <c r="BA200" s="196"/>
      <c r="BB200" s="196"/>
      <c r="BC200" s="196"/>
      <c r="BD200" s="196"/>
      <c r="BE200" s="196"/>
      <c r="BF200" s="196"/>
      <c r="BG200" s="196"/>
      <c r="BH200" s="196"/>
      <c r="BI200" s="196"/>
      <c r="BJ200" s="196"/>
      <c r="BK200" s="196"/>
      <c r="BL200" s="196"/>
      <c r="BM200" s="196"/>
      <c r="BN200" s="196"/>
      <c r="BO200" s="196"/>
      <c r="BP200" s="196"/>
      <c r="BQ200" s="196"/>
      <c r="BR200" s="196"/>
      <c r="BS200" s="196"/>
      <c r="BT200" s="196"/>
    </row>
    <row r="201" spans="1:72" x14ac:dyDescent="0.2">
      <c r="A201" s="196"/>
      <c r="B201" s="197">
        <f t="shared" si="71"/>
        <v>47057</v>
      </c>
      <c r="C201" s="235">
        <f t="shared" si="64"/>
        <v>176791.68211849907</v>
      </c>
      <c r="D201" s="197"/>
      <c r="E201" s="198"/>
      <c r="F201" s="200">
        <f t="shared" si="65"/>
        <v>0.42221693625118939</v>
      </c>
      <c r="G201" s="200"/>
      <c r="H201" s="200"/>
      <c r="I201" s="198"/>
      <c r="J201" s="199">
        <f t="shared" si="72"/>
        <v>476609.15630741807</v>
      </c>
      <c r="K201" s="198"/>
      <c r="L201" s="198"/>
      <c r="M201" s="200">
        <f t="shared" si="68"/>
        <v>0.42221693625118917</v>
      </c>
      <c r="N201" s="198"/>
      <c r="O201" s="198"/>
      <c r="P201" s="199">
        <f t="shared" si="30"/>
        <v>1572299.5345203718</v>
      </c>
      <c r="Q201" s="198">
        <f t="shared" si="31"/>
        <v>0</v>
      </c>
      <c r="R201" s="196">
        <f t="shared" si="69"/>
        <v>0</v>
      </c>
      <c r="S201" s="200">
        <f t="shared" si="70"/>
        <v>0.42221693625118961</v>
      </c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  <c r="AY201" s="196"/>
      <c r="AZ201" s="196"/>
      <c r="BA201" s="196"/>
      <c r="BB201" s="196"/>
      <c r="BC201" s="196"/>
      <c r="BD201" s="196"/>
      <c r="BE201" s="196"/>
      <c r="BF201" s="196"/>
      <c r="BG201" s="196"/>
      <c r="BH201" s="196"/>
      <c r="BI201" s="196"/>
      <c r="BJ201" s="196"/>
      <c r="BK201" s="196"/>
      <c r="BL201" s="196"/>
      <c r="BM201" s="196"/>
      <c r="BN201" s="196"/>
      <c r="BO201" s="196"/>
      <c r="BP201" s="196"/>
      <c r="BQ201" s="196"/>
      <c r="BR201" s="196"/>
      <c r="BS201" s="196"/>
      <c r="BT201" s="196"/>
    </row>
    <row r="202" spans="1:72" x14ac:dyDescent="0.2">
      <c r="A202" s="196"/>
      <c r="B202" s="197">
        <f t="shared" si="71"/>
        <v>47087</v>
      </c>
      <c r="C202" s="235">
        <f t="shared" si="64"/>
        <v>173241.81008429205</v>
      </c>
      <c r="D202" s="197"/>
      <c r="E202" s="198"/>
      <c r="F202" s="200">
        <f t="shared" si="65"/>
        <v>0.42221693625118939</v>
      </c>
      <c r="G202" s="200"/>
      <c r="H202" s="200"/>
      <c r="I202" s="198"/>
      <c r="J202" s="199">
        <f t="shared" si="72"/>
        <v>525245.85523962113</v>
      </c>
      <c r="K202" s="198"/>
      <c r="L202" s="198"/>
      <c r="M202" s="200">
        <f t="shared" si="68"/>
        <v>0.42221693625118939</v>
      </c>
      <c r="N202" s="198"/>
      <c r="O202" s="198"/>
      <c r="P202" s="199">
        <f t="shared" si="30"/>
        <v>1623730.244154026</v>
      </c>
      <c r="Q202" s="198">
        <f t="shared" si="31"/>
        <v>0</v>
      </c>
      <c r="R202" s="196">
        <f t="shared" si="69"/>
        <v>0</v>
      </c>
      <c r="S202" s="200">
        <f t="shared" si="70"/>
        <v>0.42221693625118939</v>
      </c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  <c r="AS202" s="196"/>
      <c r="AT202" s="196"/>
      <c r="AU202" s="196"/>
      <c r="AV202" s="196"/>
      <c r="AW202" s="196"/>
      <c r="AX202" s="196"/>
      <c r="AY202" s="196"/>
      <c r="AZ202" s="196"/>
      <c r="BA202" s="196"/>
      <c r="BB202" s="196"/>
      <c r="BC202" s="196"/>
      <c r="BD202" s="196"/>
      <c r="BE202" s="196"/>
      <c r="BF202" s="196"/>
      <c r="BG202" s="196"/>
      <c r="BH202" s="196"/>
      <c r="BI202" s="196"/>
      <c r="BJ202" s="196"/>
      <c r="BK202" s="196"/>
      <c r="BL202" s="196"/>
      <c r="BM202" s="196"/>
      <c r="BN202" s="196"/>
      <c r="BO202" s="196"/>
      <c r="BP202" s="196"/>
      <c r="BQ202" s="196"/>
      <c r="BR202" s="196"/>
      <c r="BS202" s="196"/>
      <c r="BT202" s="196"/>
    </row>
    <row r="203" spans="1:72" x14ac:dyDescent="0.2">
      <c r="A203" s="196"/>
      <c r="B203" s="197">
        <f t="shared" si="71"/>
        <v>47118</v>
      </c>
      <c r="C203" s="235">
        <f t="shared" si="64"/>
        <v>145328.99942958305</v>
      </c>
      <c r="D203" s="197"/>
      <c r="E203" s="198"/>
      <c r="F203" s="200">
        <f t="shared" si="65"/>
        <v>0.42221693625118939</v>
      </c>
      <c r="G203" s="200"/>
      <c r="H203" s="200"/>
      <c r="I203" s="198"/>
      <c r="J203" s="199">
        <f t="shared" si="72"/>
        <v>495362.49163237424</v>
      </c>
      <c r="K203" s="198"/>
      <c r="L203" s="198"/>
      <c r="M203" s="200">
        <f t="shared" si="68"/>
        <v>0.42221693625118961</v>
      </c>
      <c r="N203" s="198"/>
      <c r="O203" s="198"/>
      <c r="P203" s="199">
        <f t="shared" si="30"/>
        <v>1666874.4110694819</v>
      </c>
      <c r="Q203" s="198">
        <f t="shared" si="31"/>
        <v>0</v>
      </c>
      <c r="R203" s="196">
        <f t="shared" si="69"/>
        <v>0</v>
      </c>
      <c r="S203" s="200">
        <f t="shared" si="70"/>
        <v>0.42221693625118939</v>
      </c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  <c r="AY203" s="196"/>
      <c r="AZ203" s="196"/>
      <c r="BA203" s="196"/>
      <c r="BB203" s="196"/>
      <c r="BC203" s="196"/>
      <c r="BD203" s="196"/>
      <c r="BE203" s="196"/>
      <c r="BF203" s="196"/>
      <c r="BG203" s="196"/>
      <c r="BH203" s="196"/>
      <c r="BI203" s="196"/>
      <c r="BJ203" s="196"/>
      <c r="BK203" s="196"/>
      <c r="BL203" s="196"/>
      <c r="BM203" s="196"/>
      <c r="BN203" s="196"/>
      <c r="BO203" s="196"/>
      <c r="BP203" s="196"/>
      <c r="BQ203" s="196"/>
      <c r="BR203" s="196"/>
      <c r="BS203" s="196"/>
      <c r="BT203" s="196"/>
    </row>
    <row r="204" spans="1:72" x14ac:dyDescent="0.2">
      <c r="A204" s="196"/>
      <c r="B204" s="197">
        <f t="shared" si="71"/>
        <v>47149</v>
      </c>
      <c r="C204" s="235">
        <f t="shared" si="64"/>
        <v>204436.9578468051</v>
      </c>
      <c r="D204" s="197"/>
      <c r="E204" s="198"/>
      <c r="F204" s="200">
        <f t="shared" si="65"/>
        <v>0.42221693625118939</v>
      </c>
      <c r="G204" s="200"/>
      <c r="H204" s="200"/>
      <c r="I204" s="198"/>
      <c r="J204" s="199">
        <f t="shared" si="72"/>
        <v>523007.76736068021</v>
      </c>
      <c r="K204" s="198"/>
      <c r="L204" s="198"/>
      <c r="M204" s="200">
        <f t="shared" si="68"/>
        <v>0.42221693625118939</v>
      </c>
      <c r="N204" s="198"/>
      <c r="O204" s="198"/>
      <c r="P204" s="199">
        <f t="shared" si="30"/>
        <v>1727566.0986724389</v>
      </c>
      <c r="Q204" s="198">
        <f t="shared" si="31"/>
        <v>0</v>
      </c>
      <c r="R204" s="196">
        <f t="shared" si="69"/>
        <v>0</v>
      </c>
      <c r="S204" s="200">
        <f t="shared" si="70"/>
        <v>0.42221693625118939</v>
      </c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  <c r="AY204" s="196"/>
      <c r="AZ204" s="196"/>
      <c r="BA204" s="196"/>
      <c r="BB204" s="196"/>
      <c r="BC204" s="196"/>
      <c r="BD204" s="196"/>
      <c r="BE204" s="196"/>
      <c r="BF204" s="196"/>
      <c r="BG204" s="196"/>
      <c r="BH204" s="196"/>
      <c r="BI204" s="196"/>
      <c r="BJ204" s="196"/>
      <c r="BK204" s="196"/>
      <c r="BL204" s="196"/>
      <c r="BM204" s="196"/>
      <c r="BN204" s="196"/>
      <c r="BO204" s="196"/>
      <c r="BP204" s="196"/>
      <c r="BQ204" s="196"/>
      <c r="BR204" s="196"/>
      <c r="BS204" s="196"/>
      <c r="BT204" s="196"/>
    </row>
    <row r="205" spans="1:72" x14ac:dyDescent="0.2">
      <c r="A205" s="196"/>
      <c r="B205" s="197">
        <f t="shared" si="71"/>
        <v>47177</v>
      </c>
      <c r="C205" s="235">
        <f t="shared" si="64"/>
        <v>182185.53144113941</v>
      </c>
      <c r="D205" s="197"/>
      <c r="E205" s="198"/>
      <c r="F205" s="200">
        <f t="shared" si="65"/>
        <v>0.42221693625118939</v>
      </c>
      <c r="G205" s="200"/>
      <c r="H205" s="200"/>
      <c r="I205" s="198"/>
      <c r="J205" s="199">
        <f t="shared" si="72"/>
        <v>531951.48871752759</v>
      </c>
      <c r="K205" s="198"/>
      <c r="L205" s="198"/>
      <c r="M205" s="200">
        <f t="shared" si="68"/>
        <v>0.42221693625118961</v>
      </c>
      <c r="N205" s="198"/>
      <c r="O205" s="198"/>
      <c r="P205" s="199">
        <f t="shared" si="30"/>
        <v>1781651.9522111616</v>
      </c>
      <c r="Q205" s="198">
        <f t="shared" si="31"/>
        <v>0</v>
      </c>
      <c r="R205" s="196">
        <f t="shared" si="69"/>
        <v>0</v>
      </c>
      <c r="S205" s="200">
        <f t="shared" si="70"/>
        <v>0.42221693625118983</v>
      </c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  <c r="AS205" s="196"/>
      <c r="AT205" s="196"/>
      <c r="AU205" s="196"/>
      <c r="AV205" s="196"/>
      <c r="AW205" s="196"/>
      <c r="AX205" s="196"/>
      <c r="AY205" s="196"/>
      <c r="AZ205" s="196"/>
      <c r="BA205" s="196"/>
      <c r="BB205" s="196"/>
      <c r="BC205" s="196"/>
      <c r="BD205" s="196"/>
      <c r="BE205" s="196"/>
      <c r="BF205" s="196"/>
      <c r="BG205" s="196"/>
      <c r="BH205" s="196"/>
      <c r="BI205" s="196"/>
      <c r="BJ205" s="196"/>
      <c r="BK205" s="196"/>
      <c r="BL205" s="196"/>
      <c r="BM205" s="196"/>
      <c r="BN205" s="196"/>
      <c r="BO205" s="196"/>
      <c r="BP205" s="196"/>
      <c r="BQ205" s="196"/>
      <c r="BR205" s="196"/>
      <c r="BS205" s="196"/>
      <c r="BT205" s="196"/>
    </row>
    <row r="206" spans="1:72" x14ac:dyDescent="0.2">
      <c r="A206" s="196"/>
      <c r="B206" s="197">
        <f t="shared" si="71"/>
        <v>47208</v>
      </c>
      <c r="C206" s="235">
        <f t="shared" si="64"/>
        <v>192656.79092615857</v>
      </c>
      <c r="D206" s="197"/>
      <c r="E206" s="198"/>
      <c r="F206" s="200">
        <f t="shared" si="65"/>
        <v>0.42221693625118939</v>
      </c>
      <c r="G206" s="200"/>
      <c r="H206" s="200"/>
      <c r="I206" s="198"/>
      <c r="J206" s="199">
        <f t="shared" si="72"/>
        <v>579279.28021410306</v>
      </c>
      <c r="K206" s="198"/>
      <c r="L206" s="198"/>
      <c r="M206" s="200">
        <f t="shared" si="68"/>
        <v>0.42221693625118917</v>
      </c>
      <c r="N206" s="198"/>
      <c r="O206" s="198"/>
      <c r="P206" s="199">
        <f t="shared" si="30"/>
        <v>1838846.4335448181</v>
      </c>
      <c r="Q206" s="198">
        <f t="shared" si="31"/>
        <v>0</v>
      </c>
      <c r="R206" s="196">
        <f t="shared" si="69"/>
        <v>0</v>
      </c>
      <c r="S206" s="200">
        <f t="shared" si="70"/>
        <v>0.42221693625118983</v>
      </c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  <c r="AS206" s="196"/>
      <c r="AT206" s="196"/>
      <c r="AU206" s="196"/>
      <c r="AV206" s="196"/>
      <c r="AW206" s="196"/>
      <c r="AX206" s="196"/>
      <c r="AY206" s="196"/>
      <c r="AZ206" s="196"/>
      <c r="BA206" s="196"/>
      <c r="BB206" s="196"/>
      <c r="BC206" s="196"/>
      <c r="BD206" s="196"/>
      <c r="BE206" s="196"/>
      <c r="BF206" s="196"/>
      <c r="BG206" s="196"/>
      <c r="BH206" s="196"/>
      <c r="BI206" s="196"/>
      <c r="BJ206" s="196"/>
      <c r="BK206" s="196"/>
      <c r="BL206" s="196"/>
      <c r="BM206" s="196"/>
      <c r="BN206" s="196"/>
      <c r="BO206" s="196"/>
      <c r="BP206" s="196"/>
      <c r="BQ206" s="196"/>
      <c r="BR206" s="196"/>
      <c r="BS206" s="196"/>
      <c r="BT206" s="196"/>
    </row>
    <row r="207" spans="1:72" x14ac:dyDescent="0.2">
      <c r="A207" s="196"/>
      <c r="B207" s="197">
        <f t="shared" si="71"/>
        <v>47238</v>
      </c>
      <c r="C207" s="235">
        <f t="shared" si="64"/>
        <v>171743.0391525077</v>
      </c>
      <c r="D207" s="197"/>
      <c r="E207" s="198"/>
      <c r="F207" s="200">
        <f t="shared" si="65"/>
        <v>0.42221693625118939</v>
      </c>
      <c r="G207" s="200"/>
      <c r="H207" s="200"/>
      <c r="I207" s="198"/>
      <c r="J207" s="199">
        <f t="shared" si="72"/>
        <v>546585.36151980562</v>
      </c>
      <c r="K207" s="198"/>
      <c r="L207" s="198"/>
      <c r="M207" s="200">
        <f t="shared" si="68"/>
        <v>0.42221693625118939</v>
      </c>
      <c r="N207" s="198"/>
      <c r="O207" s="198"/>
      <c r="P207" s="199">
        <f t="shared" ref="P207:P218" si="73">+SUM(C196:C207)</f>
        <v>1889832.1994748565</v>
      </c>
      <c r="Q207" s="198">
        <f t="shared" ref="Q207:Q218" si="74">+SUM(D196:D207)</f>
        <v>0</v>
      </c>
      <c r="R207" s="196">
        <f t="shared" si="69"/>
        <v>0</v>
      </c>
      <c r="S207" s="200">
        <f t="shared" si="70"/>
        <v>0.42221693625118939</v>
      </c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  <c r="AS207" s="196"/>
      <c r="AT207" s="196"/>
      <c r="AU207" s="196"/>
      <c r="AV207" s="196"/>
      <c r="AW207" s="196"/>
      <c r="AX207" s="196"/>
      <c r="AY207" s="196"/>
      <c r="AZ207" s="196"/>
      <c r="BA207" s="196"/>
      <c r="BB207" s="196"/>
      <c r="BC207" s="196"/>
      <c r="BD207" s="196"/>
      <c r="BE207" s="196"/>
      <c r="BF207" s="196"/>
      <c r="BG207" s="196"/>
      <c r="BH207" s="196"/>
      <c r="BI207" s="196"/>
      <c r="BJ207" s="196"/>
      <c r="BK207" s="196"/>
      <c r="BL207" s="196"/>
      <c r="BM207" s="196"/>
      <c r="BN207" s="196"/>
      <c r="BO207" s="196"/>
      <c r="BP207" s="196"/>
      <c r="BQ207" s="196"/>
      <c r="BR207" s="196"/>
      <c r="BS207" s="196"/>
      <c r="BT207" s="196"/>
    </row>
    <row r="208" spans="1:72" x14ac:dyDescent="0.2">
      <c r="A208" s="196"/>
      <c r="B208" s="197">
        <f t="shared" si="71"/>
        <v>47269</v>
      </c>
      <c r="C208" s="235">
        <f t="shared" si="64"/>
        <v>171999.0672003557</v>
      </c>
      <c r="D208" s="197"/>
      <c r="E208" s="198"/>
      <c r="F208" s="200">
        <f t="shared" si="65"/>
        <v>0.42221693625118939</v>
      </c>
      <c r="G208" s="200"/>
      <c r="H208" s="200"/>
      <c r="I208" s="198"/>
      <c r="J208" s="199">
        <f t="shared" si="72"/>
        <v>536398.89727902203</v>
      </c>
      <c r="K208" s="198"/>
      <c r="L208" s="198"/>
      <c r="M208" s="200">
        <f t="shared" si="68"/>
        <v>0.42221693625118939</v>
      </c>
      <c r="N208" s="198"/>
      <c r="O208" s="198"/>
      <c r="P208" s="199">
        <f t="shared" si="73"/>
        <v>1940893.9730625188</v>
      </c>
      <c r="Q208" s="198">
        <f t="shared" si="74"/>
        <v>0</v>
      </c>
      <c r="R208" s="196">
        <f t="shared" si="69"/>
        <v>0</v>
      </c>
      <c r="S208" s="200">
        <f t="shared" si="70"/>
        <v>0.42221693625118961</v>
      </c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  <c r="AS208" s="196"/>
      <c r="AT208" s="196"/>
      <c r="AU208" s="196"/>
      <c r="AV208" s="196"/>
      <c r="AW208" s="196"/>
      <c r="AX208" s="196"/>
      <c r="AY208" s="196"/>
      <c r="AZ208" s="196"/>
      <c r="BA208" s="196"/>
      <c r="BB208" s="196"/>
      <c r="BC208" s="196"/>
      <c r="BD208" s="196"/>
      <c r="BE208" s="196"/>
      <c r="BF208" s="196"/>
      <c r="BG208" s="196"/>
      <c r="BH208" s="196"/>
      <c r="BI208" s="196"/>
      <c r="BJ208" s="196"/>
      <c r="BK208" s="196"/>
      <c r="BL208" s="196"/>
      <c r="BM208" s="196"/>
      <c r="BN208" s="196"/>
      <c r="BO208" s="196"/>
      <c r="BP208" s="196"/>
      <c r="BQ208" s="196"/>
      <c r="BR208" s="196"/>
      <c r="BS208" s="196"/>
      <c r="BT208" s="196"/>
    </row>
    <row r="209" spans="1:72" x14ac:dyDescent="0.2">
      <c r="A209" s="196"/>
      <c r="B209" s="197">
        <f t="shared" si="71"/>
        <v>47299</v>
      </c>
      <c r="C209" s="235">
        <f t="shared" si="64"/>
        <v>152348.46016507244</v>
      </c>
      <c r="D209" s="197"/>
      <c r="E209" s="198"/>
      <c r="F209" s="200">
        <f t="shared" si="65"/>
        <v>0.42221693625118939</v>
      </c>
      <c r="G209" s="200"/>
      <c r="H209" s="200"/>
      <c r="I209" s="198"/>
      <c r="J209" s="199">
        <f t="shared" si="72"/>
        <v>496090.56651793583</v>
      </c>
      <c r="K209" s="198"/>
      <c r="L209" s="198"/>
      <c r="M209" s="200">
        <f t="shared" si="68"/>
        <v>0.42221693625118961</v>
      </c>
      <c r="N209" s="198"/>
      <c r="O209" s="198"/>
      <c r="P209" s="199">
        <f t="shared" si="73"/>
        <v>1986122.0240397728</v>
      </c>
      <c r="Q209" s="198">
        <f t="shared" si="74"/>
        <v>0</v>
      </c>
      <c r="R209" s="196">
        <f t="shared" si="69"/>
        <v>0</v>
      </c>
      <c r="S209" s="200">
        <f t="shared" si="70"/>
        <v>0.42221693625118961</v>
      </c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  <c r="AS209" s="196"/>
      <c r="AT209" s="196"/>
      <c r="AU209" s="196"/>
      <c r="AV209" s="196"/>
      <c r="AW209" s="196"/>
      <c r="AX209" s="196"/>
      <c r="AY209" s="196"/>
      <c r="AZ209" s="196"/>
      <c r="BA209" s="196"/>
      <c r="BB209" s="196"/>
      <c r="BC209" s="196"/>
      <c r="BD209" s="196"/>
      <c r="BE209" s="196"/>
      <c r="BF209" s="196"/>
      <c r="BG209" s="196"/>
      <c r="BH209" s="196"/>
      <c r="BI209" s="196"/>
      <c r="BJ209" s="196"/>
      <c r="BK209" s="196"/>
      <c r="BL209" s="196"/>
      <c r="BM209" s="196"/>
      <c r="BN209" s="196"/>
      <c r="BO209" s="196"/>
      <c r="BP209" s="196"/>
      <c r="BQ209" s="196"/>
      <c r="BR209" s="196"/>
      <c r="BS209" s="196"/>
      <c r="BT209" s="196"/>
    </row>
    <row r="210" spans="1:72" x14ac:dyDescent="0.2">
      <c r="A210" s="196"/>
      <c r="B210" s="197">
        <f t="shared" si="71"/>
        <v>47330</v>
      </c>
      <c r="C210" s="235">
        <f t="shared" si="64"/>
        <v>164368.75653602023</v>
      </c>
      <c r="D210" s="197"/>
      <c r="E210" s="198"/>
      <c r="F210" s="200">
        <f t="shared" si="65"/>
        <v>0.42221693625118939</v>
      </c>
      <c r="G210" s="200"/>
      <c r="H210" s="200"/>
      <c r="I210" s="198"/>
      <c r="J210" s="199">
        <f t="shared" si="72"/>
        <v>488716.28390144836</v>
      </c>
      <c r="K210" s="198"/>
      <c r="L210" s="198"/>
      <c r="M210" s="200">
        <f t="shared" si="68"/>
        <v>0.42221693625118939</v>
      </c>
      <c r="N210" s="198"/>
      <c r="O210" s="198"/>
      <c r="P210" s="199">
        <f t="shared" si="73"/>
        <v>2034918.5690893524</v>
      </c>
      <c r="Q210" s="198">
        <f t="shared" si="74"/>
        <v>0</v>
      </c>
      <c r="R210" s="196">
        <f t="shared" si="69"/>
        <v>0</v>
      </c>
      <c r="S210" s="200">
        <f t="shared" si="70"/>
        <v>0.42221693625118961</v>
      </c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  <c r="AS210" s="196"/>
      <c r="AT210" s="196"/>
      <c r="AU210" s="196"/>
      <c r="AV210" s="196"/>
      <c r="AW210" s="196"/>
      <c r="AX210" s="196"/>
      <c r="AY210" s="196"/>
      <c r="AZ210" s="196"/>
      <c r="BA210" s="196"/>
      <c r="BB210" s="196"/>
      <c r="BC210" s="196"/>
      <c r="BD210" s="196"/>
      <c r="BE210" s="196"/>
      <c r="BF210" s="196"/>
      <c r="BG210" s="196"/>
      <c r="BH210" s="196"/>
      <c r="BI210" s="196"/>
      <c r="BJ210" s="196"/>
      <c r="BK210" s="196"/>
      <c r="BL210" s="196"/>
      <c r="BM210" s="196"/>
      <c r="BN210" s="196"/>
      <c r="BO210" s="196"/>
      <c r="BP210" s="196"/>
      <c r="BQ210" s="196"/>
      <c r="BR210" s="196"/>
      <c r="BS210" s="196"/>
      <c r="BT210" s="196"/>
    </row>
    <row r="211" spans="1:72" x14ac:dyDescent="0.2">
      <c r="A211" s="196"/>
      <c r="B211" s="197">
        <f t="shared" si="71"/>
        <v>47361</v>
      </c>
      <c r="C211" s="235">
        <f t="shared" si="64"/>
        <v>177215.49942396302</v>
      </c>
      <c r="D211" s="197"/>
      <c r="E211" s="198"/>
      <c r="F211" s="200">
        <f t="shared" si="65"/>
        <v>0.42221693625118939</v>
      </c>
      <c r="G211" s="200"/>
      <c r="H211" s="200"/>
      <c r="I211" s="198"/>
      <c r="J211" s="199">
        <f t="shared" si="72"/>
        <v>493932.71612505568</v>
      </c>
      <c r="K211" s="198"/>
      <c r="L211" s="198"/>
      <c r="M211" s="200">
        <f t="shared" si="68"/>
        <v>0.42221693625118939</v>
      </c>
      <c r="N211" s="198"/>
      <c r="O211" s="198"/>
      <c r="P211" s="199">
        <f t="shared" si="73"/>
        <v>2087528.9573612264</v>
      </c>
      <c r="Q211" s="198">
        <f t="shared" si="74"/>
        <v>0</v>
      </c>
      <c r="R211" s="196">
        <f t="shared" si="69"/>
        <v>0</v>
      </c>
      <c r="S211" s="200">
        <f t="shared" si="70"/>
        <v>0.42221693625118961</v>
      </c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  <c r="AY211" s="196"/>
      <c r="AZ211" s="196"/>
      <c r="BA211" s="196"/>
      <c r="BB211" s="196"/>
      <c r="BC211" s="196"/>
      <c r="BD211" s="196"/>
      <c r="BE211" s="196"/>
      <c r="BF211" s="196"/>
      <c r="BG211" s="196"/>
      <c r="BH211" s="196"/>
      <c r="BI211" s="196"/>
      <c r="BJ211" s="196"/>
      <c r="BK211" s="196"/>
      <c r="BL211" s="196"/>
      <c r="BM211" s="196"/>
      <c r="BN211" s="196"/>
      <c r="BO211" s="196"/>
      <c r="BP211" s="196"/>
      <c r="BQ211" s="196"/>
      <c r="BR211" s="196"/>
      <c r="BS211" s="196"/>
      <c r="BT211" s="196"/>
    </row>
    <row r="212" spans="1:72" x14ac:dyDescent="0.2">
      <c r="A212" s="196"/>
      <c r="B212" s="197">
        <f t="shared" si="71"/>
        <v>47391</v>
      </c>
      <c r="C212" s="235">
        <f t="shared" si="64"/>
        <v>249189.99015157143</v>
      </c>
      <c r="D212" s="197"/>
      <c r="E212" s="198"/>
      <c r="F212" s="200">
        <f t="shared" si="65"/>
        <v>0.42221693625118939</v>
      </c>
      <c r="G212" s="200"/>
      <c r="H212" s="200"/>
      <c r="I212" s="198"/>
      <c r="J212" s="199">
        <f t="shared" si="72"/>
        <v>590774.24611155468</v>
      </c>
      <c r="K212" s="198"/>
      <c r="L212" s="198"/>
      <c r="M212" s="200">
        <f t="shared" si="68"/>
        <v>0.42221693625118961</v>
      </c>
      <c r="N212" s="198"/>
      <c r="O212" s="198"/>
      <c r="P212" s="199">
        <f t="shared" si="73"/>
        <v>2161506.584475968</v>
      </c>
      <c r="Q212" s="198">
        <f t="shared" si="74"/>
        <v>0</v>
      </c>
      <c r="R212" s="196">
        <f t="shared" si="69"/>
        <v>0</v>
      </c>
      <c r="S212" s="200">
        <f t="shared" si="70"/>
        <v>0.42221693625118961</v>
      </c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  <c r="AS212" s="196"/>
      <c r="AT212" s="196"/>
      <c r="AU212" s="196"/>
      <c r="AV212" s="196"/>
      <c r="AW212" s="196"/>
      <c r="AX212" s="196"/>
      <c r="AY212" s="196"/>
      <c r="AZ212" s="196"/>
      <c r="BA212" s="196"/>
      <c r="BB212" s="196"/>
      <c r="BC212" s="196"/>
      <c r="BD212" s="196"/>
      <c r="BE212" s="196"/>
      <c r="BF212" s="196"/>
      <c r="BG212" s="196"/>
      <c r="BH212" s="196"/>
      <c r="BI212" s="196"/>
      <c r="BJ212" s="196"/>
      <c r="BK212" s="196"/>
      <c r="BL212" s="196"/>
      <c r="BM212" s="196"/>
      <c r="BN212" s="196"/>
      <c r="BO212" s="196"/>
      <c r="BP212" s="196"/>
      <c r="BQ212" s="196"/>
      <c r="BR212" s="196"/>
      <c r="BS212" s="196"/>
      <c r="BT212" s="196"/>
    </row>
    <row r="213" spans="1:72" x14ac:dyDescent="0.2">
      <c r="A213" s="196"/>
      <c r="B213" s="197">
        <f t="shared" si="71"/>
        <v>47422</v>
      </c>
      <c r="C213" s="235">
        <f t="shared" si="64"/>
        <v>251436.12449726593</v>
      </c>
      <c r="D213" s="197"/>
      <c r="E213" s="198"/>
      <c r="F213" s="200">
        <f t="shared" si="65"/>
        <v>0.42221693625118939</v>
      </c>
      <c r="G213" s="200"/>
      <c r="H213" s="200"/>
      <c r="I213" s="198"/>
      <c r="J213" s="199">
        <f t="shared" si="72"/>
        <v>677841.61407280038</v>
      </c>
      <c r="K213" s="198"/>
      <c r="L213" s="198"/>
      <c r="M213" s="200">
        <f t="shared" si="68"/>
        <v>0.42221693625118939</v>
      </c>
      <c r="N213" s="198"/>
      <c r="O213" s="198"/>
      <c r="P213" s="199">
        <f t="shared" si="73"/>
        <v>2236151.0268547344</v>
      </c>
      <c r="Q213" s="198">
        <f t="shared" si="74"/>
        <v>0</v>
      </c>
      <c r="R213" s="196">
        <f t="shared" si="69"/>
        <v>0</v>
      </c>
      <c r="S213" s="200">
        <f t="shared" si="70"/>
        <v>0.42221693625118939</v>
      </c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6"/>
      <c r="AV213" s="196"/>
      <c r="AW213" s="196"/>
      <c r="AX213" s="196"/>
      <c r="AY213" s="196"/>
      <c r="AZ213" s="196"/>
      <c r="BA213" s="196"/>
      <c r="BB213" s="196"/>
      <c r="BC213" s="196"/>
      <c r="BD213" s="196"/>
      <c r="BE213" s="196"/>
      <c r="BF213" s="196"/>
      <c r="BG213" s="196"/>
      <c r="BH213" s="196"/>
      <c r="BI213" s="196"/>
      <c r="BJ213" s="196"/>
      <c r="BK213" s="196"/>
      <c r="BL213" s="196"/>
      <c r="BM213" s="196"/>
      <c r="BN213" s="196"/>
      <c r="BO213" s="196"/>
      <c r="BP213" s="196"/>
      <c r="BQ213" s="196"/>
      <c r="BR213" s="196"/>
      <c r="BS213" s="196"/>
      <c r="BT213" s="196"/>
    </row>
    <row r="214" spans="1:72" x14ac:dyDescent="0.2">
      <c r="A214" s="196"/>
      <c r="B214" s="197">
        <f t="shared" si="71"/>
        <v>47452</v>
      </c>
      <c r="C214" s="235">
        <f t="shared" si="64"/>
        <v>246387.43636869226</v>
      </c>
      <c r="D214" s="197"/>
      <c r="E214" s="198"/>
      <c r="F214" s="200">
        <f t="shared" si="65"/>
        <v>0.42221693625118939</v>
      </c>
      <c r="G214" s="200"/>
      <c r="H214" s="200"/>
      <c r="I214" s="198"/>
      <c r="J214" s="199">
        <f t="shared" si="72"/>
        <v>747013.55101752956</v>
      </c>
      <c r="K214" s="198"/>
      <c r="L214" s="198"/>
      <c r="M214" s="200">
        <f t="shared" si="68"/>
        <v>0.42221693625118917</v>
      </c>
      <c r="N214" s="198"/>
      <c r="O214" s="198"/>
      <c r="P214" s="199">
        <f t="shared" si="73"/>
        <v>2309296.6531391349</v>
      </c>
      <c r="Q214" s="198">
        <f t="shared" si="74"/>
        <v>0</v>
      </c>
      <c r="R214" s="196">
        <f t="shared" si="69"/>
        <v>0</v>
      </c>
      <c r="S214" s="200">
        <f t="shared" si="70"/>
        <v>0.42221693625118961</v>
      </c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  <c r="AS214" s="196"/>
      <c r="AT214" s="196"/>
      <c r="AU214" s="196"/>
      <c r="AV214" s="196"/>
      <c r="AW214" s="196"/>
      <c r="AX214" s="196"/>
      <c r="AY214" s="196"/>
      <c r="AZ214" s="196"/>
      <c r="BA214" s="196"/>
      <c r="BB214" s="196"/>
      <c r="BC214" s="196"/>
      <c r="BD214" s="196"/>
      <c r="BE214" s="196"/>
      <c r="BF214" s="196"/>
      <c r="BG214" s="196"/>
      <c r="BH214" s="196"/>
      <c r="BI214" s="196"/>
      <c r="BJ214" s="196"/>
      <c r="BK214" s="196"/>
      <c r="BL214" s="196"/>
      <c r="BM214" s="196"/>
      <c r="BN214" s="196"/>
      <c r="BO214" s="196"/>
      <c r="BP214" s="196"/>
      <c r="BQ214" s="196"/>
      <c r="BR214" s="196"/>
      <c r="BS214" s="196"/>
      <c r="BT214" s="196"/>
    </row>
    <row r="215" spans="1:72" x14ac:dyDescent="0.2">
      <c r="A215" s="196"/>
      <c r="B215" s="197">
        <f t="shared" si="71"/>
        <v>47483</v>
      </c>
      <c r="C215" s="235">
        <f t="shared" si="64"/>
        <v>206689.36431719246</v>
      </c>
      <c r="D215" s="197"/>
      <c r="E215" s="198"/>
      <c r="F215" s="200">
        <f t="shared" si="65"/>
        <v>0.42221693625118939</v>
      </c>
      <c r="G215" s="200"/>
      <c r="H215" s="200"/>
      <c r="I215" s="198"/>
      <c r="J215" s="199">
        <f t="shared" si="72"/>
        <v>704512.92518315068</v>
      </c>
      <c r="K215" s="198"/>
      <c r="L215" s="198"/>
      <c r="M215" s="200">
        <f t="shared" si="68"/>
        <v>0.42221693625118939</v>
      </c>
      <c r="N215" s="198"/>
      <c r="O215" s="198"/>
      <c r="P215" s="199">
        <f t="shared" si="73"/>
        <v>2370657.018026744</v>
      </c>
      <c r="Q215" s="198">
        <f t="shared" si="74"/>
        <v>0</v>
      </c>
      <c r="R215" s="196">
        <f t="shared" si="69"/>
        <v>0</v>
      </c>
      <c r="S215" s="200">
        <f t="shared" si="70"/>
        <v>0.42221693625118939</v>
      </c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  <c r="AS215" s="196"/>
      <c r="AT215" s="196"/>
      <c r="AU215" s="196"/>
      <c r="AV215" s="196"/>
      <c r="AW215" s="196"/>
      <c r="AX215" s="196"/>
      <c r="AY215" s="196"/>
      <c r="AZ215" s="196"/>
      <c r="BA215" s="196"/>
      <c r="BB215" s="196"/>
      <c r="BC215" s="196"/>
      <c r="BD215" s="196"/>
      <c r="BE215" s="196"/>
      <c r="BF215" s="196"/>
      <c r="BG215" s="196"/>
      <c r="BH215" s="196"/>
      <c r="BI215" s="196"/>
      <c r="BJ215" s="196"/>
      <c r="BK215" s="196"/>
      <c r="BL215" s="196"/>
      <c r="BM215" s="196"/>
      <c r="BN215" s="196"/>
      <c r="BO215" s="196"/>
      <c r="BP215" s="196"/>
      <c r="BQ215" s="196"/>
      <c r="BR215" s="196"/>
      <c r="BS215" s="196"/>
      <c r="BT215" s="196"/>
    </row>
    <row r="216" spans="1:72" x14ac:dyDescent="0.2">
      <c r="A216" s="196"/>
      <c r="B216" s="197">
        <f t="shared" si="71"/>
        <v>47514</v>
      </c>
      <c r="C216" s="235">
        <f t="shared" si="64"/>
        <v>290753.7038453967</v>
      </c>
      <c r="D216" s="197"/>
      <c r="E216" s="198"/>
      <c r="F216" s="200">
        <f t="shared" si="65"/>
        <v>0.42221693625118939</v>
      </c>
      <c r="G216" s="200"/>
      <c r="H216" s="200"/>
      <c r="I216" s="198"/>
      <c r="J216" s="199">
        <f t="shared" si="72"/>
        <v>743830.50453128142</v>
      </c>
      <c r="K216" s="198"/>
      <c r="L216" s="198"/>
      <c r="M216" s="200">
        <f t="shared" si="68"/>
        <v>0.42221693625118939</v>
      </c>
      <c r="N216" s="198"/>
      <c r="O216" s="198"/>
      <c r="P216" s="199">
        <f t="shared" si="73"/>
        <v>2456973.7640253357</v>
      </c>
      <c r="Q216" s="198">
        <f t="shared" si="74"/>
        <v>0</v>
      </c>
      <c r="R216" s="196">
        <f t="shared" si="69"/>
        <v>0</v>
      </c>
      <c r="S216" s="200">
        <f t="shared" si="70"/>
        <v>0.42221693625118917</v>
      </c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  <c r="AY216" s="196"/>
      <c r="AZ216" s="196"/>
      <c r="BA216" s="196"/>
      <c r="BB216" s="196"/>
      <c r="BC216" s="196"/>
      <c r="BD216" s="196"/>
      <c r="BE216" s="196"/>
      <c r="BF216" s="196"/>
      <c r="BG216" s="196"/>
      <c r="BH216" s="196"/>
      <c r="BI216" s="196"/>
      <c r="BJ216" s="196"/>
      <c r="BK216" s="196"/>
      <c r="BL216" s="196"/>
      <c r="BM216" s="196"/>
      <c r="BN216" s="196"/>
      <c r="BO216" s="196"/>
      <c r="BP216" s="196"/>
      <c r="BQ216" s="196"/>
      <c r="BR216" s="196"/>
      <c r="BS216" s="196"/>
      <c r="BT216" s="196"/>
    </row>
    <row r="217" spans="1:72" x14ac:dyDescent="0.2">
      <c r="A217" s="196"/>
      <c r="B217" s="197">
        <f t="shared" si="71"/>
        <v>47542</v>
      </c>
      <c r="C217" s="235">
        <f t="shared" si="64"/>
        <v>259107.34835551202</v>
      </c>
      <c r="D217" s="197"/>
      <c r="E217" s="198"/>
      <c r="F217" s="200">
        <f t="shared" si="65"/>
        <v>0.42221693625118939</v>
      </c>
      <c r="G217" s="200"/>
      <c r="H217" s="200"/>
      <c r="I217" s="198"/>
      <c r="J217" s="199">
        <f t="shared" si="72"/>
        <v>756550.41651810124</v>
      </c>
      <c r="K217" s="198"/>
      <c r="L217" s="198"/>
      <c r="M217" s="200">
        <f t="shared" si="68"/>
        <v>0.42221693625118939</v>
      </c>
      <c r="N217" s="198"/>
      <c r="O217" s="198"/>
      <c r="P217" s="199">
        <f t="shared" si="73"/>
        <v>2533895.5809397087</v>
      </c>
      <c r="Q217" s="198">
        <f t="shared" si="74"/>
        <v>0</v>
      </c>
      <c r="R217" s="196">
        <f t="shared" si="69"/>
        <v>0</v>
      </c>
      <c r="S217" s="200">
        <f t="shared" si="70"/>
        <v>0.42221693625118939</v>
      </c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  <c r="AS217" s="196"/>
      <c r="AT217" s="196"/>
      <c r="AU217" s="196"/>
      <c r="AV217" s="196"/>
      <c r="AW217" s="196"/>
      <c r="AX217" s="196"/>
      <c r="AY217" s="196"/>
      <c r="AZ217" s="196"/>
      <c r="BA217" s="196"/>
      <c r="BB217" s="196"/>
      <c r="BC217" s="196"/>
      <c r="BD217" s="196"/>
      <c r="BE217" s="196"/>
      <c r="BF217" s="196"/>
      <c r="BG217" s="196"/>
      <c r="BH217" s="196"/>
      <c r="BI217" s="196"/>
      <c r="BJ217" s="196"/>
      <c r="BK217" s="196"/>
      <c r="BL217" s="196"/>
      <c r="BM217" s="196"/>
      <c r="BN217" s="196"/>
      <c r="BO217" s="196"/>
      <c r="BP217" s="196"/>
      <c r="BQ217" s="196"/>
      <c r="BR217" s="196"/>
      <c r="BS217" s="196"/>
      <c r="BT217" s="196"/>
    </row>
    <row r="218" spans="1:72" x14ac:dyDescent="0.2">
      <c r="A218" s="196"/>
      <c r="B218" s="197">
        <f t="shared" si="71"/>
        <v>47573</v>
      </c>
      <c r="C218" s="235">
        <f t="shared" si="64"/>
        <v>273999.75093898718</v>
      </c>
      <c r="D218" s="197"/>
      <c r="E218" s="198"/>
      <c r="F218" s="200">
        <f t="shared" si="65"/>
        <v>0.42221693625118939</v>
      </c>
      <c r="G218" s="200"/>
      <c r="H218" s="200"/>
      <c r="I218" s="198"/>
      <c r="J218" s="199">
        <f t="shared" si="72"/>
        <v>823860.8031398959</v>
      </c>
      <c r="K218" s="198"/>
      <c r="L218" s="198"/>
      <c r="M218" s="200">
        <f t="shared" si="68"/>
        <v>0.42221693625118939</v>
      </c>
      <c r="N218" s="198"/>
      <c r="O218" s="198"/>
      <c r="P218" s="199">
        <f t="shared" si="73"/>
        <v>2615238.5409525372</v>
      </c>
      <c r="Q218" s="198">
        <f t="shared" si="74"/>
        <v>0</v>
      </c>
      <c r="R218" s="196">
        <f t="shared" si="69"/>
        <v>0</v>
      </c>
      <c r="S218" s="200">
        <f t="shared" si="70"/>
        <v>0.42221693625118917</v>
      </c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  <c r="AY218" s="196"/>
      <c r="AZ218" s="196"/>
      <c r="BA218" s="196"/>
      <c r="BB218" s="196"/>
      <c r="BC218" s="196"/>
      <c r="BD218" s="196"/>
      <c r="BE218" s="196"/>
      <c r="BF218" s="196"/>
      <c r="BG218" s="196"/>
      <c r="BH218" s="196"/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6"/>
      <c r="BS218" s="196"/>
      <c r="BT218" s="196"/>
    </row>
    <row r="221" spans="1:72" x14ac:dyDescent="0.2">
      <c r="B221" s="189">
        <v>45382</v>
      </c>
      <c r="C221" s="234">
        <v>52396.433101529903</v>
      </c>
      <c r="D221" s="189"/>
      <c r="E221" s="193"/>
      <c r="F221" s="201">
        <v>0.18963838664812238</v>
      </c>
      <c r="G221" s="201"/>
      <c r="H221" s="201"/>
      <c r="I221" s="193"/>
      <c r="J221" s="191">
        <v>157750.4331015299</v>
      </c>
      <c r="K221" s="193">
        <v>157750.4331015299</v>
      </c>
      <c r="L221" s="193"/>
      <c r="M221" s="193"/>
      <c r="N221" s="193"/>
      <c r="O221" s="193"/>
      <c r="P221" s="191">
        <v>575594.43310152995</v>
      </c>
      <c r="Q221" s="193">
        <v>575594.43310152995</v>
      </c>
      <c r="S221" s="193"/>
    </row>
    <row r="222" spans="1:72" x14ac:dyDescent="0.2">
      <c r="B222" s="189">
        <v>45412</v>
      </c>
      <c r="C222" s="234">
        <v>53481.081872672781</v>
      </c>
      <c r="D222" s="189"/>
      <c r="E222" s="193"/>
      <c r="F222" s="201">
        <v>0.13772591045318316</v>
      </c>
      <c r="G222" s="201"/>
      <c r="H222" s="201"/>
      <c r="I222" s="193"/>
      <c r="J222" s="191">
        <v>154858.08187267277</v>
      </c>
      <c r="K222" s="193">
        <v>154858.08187267277</v>
      </c>
      <c r="L222" s="193">
        <v>4419.5745433117263</v>
      </c>
      <c r="M222" s="193"/>
      <c r="N222" s="193"/>
      <c r="O222" s="193"/>
      <c r="P222" s="191">
        <v>577459.08187267277</v>
      </c>
      <c r="Q222" s="193">
        <v>577459.08187267277</v>
      </c>
      <c r="S222" s="193"/>
    </row>
    <row r="223" spans="1:72" x14ac:dyDescent="0.2">
      <c r="B223" s="189">
        <v>45443</v>
      </c>
      <c r="C223" s="234">
        <v>47713.120000000003</v>
      </c>
      <c r="D223" s="189"/>
      <c r="E223" s="193"/>
      <c r="F223" s="201">
        <v>0.04</v>
      </c>
      <c r="G223" s="201"/>
      <c r="H223" s="201"/>
      <c r="I223" s="193"/>
      <c r="J223" s="191">
        <v>145706.12</v>
      </c>
      <c r="K223" s="193">
        <v>145706.12</v>
      </c>
      <c r="L223" s="193">
        <v>4436.0046082949311</v>
      </c>
      <c r="M223" s="193"/>
      <c r="N223" s="193"/>
      <c r="O223" s="193"/>
      <c r="P223" s="191">
        <v>573696.12</v>
      </c>
      <c r="Q223" s="193">
        <v>573696.12</v>
      </c>
      <c r="S223" s="193"/>
    </row>
    <row r="224" spans="1:72" x14ac:dyDescent="0.2">
      <c r="B224" s="189">
        <v>45473</v>
      </c>
      <c r="C224" s="234">
        <v>48078.224748245346</v>
      </c>
      <c r="D224" s="189"/>
      <c r="E224" s="193"/>
      <c r="F224" s="201">
        <v>1.7851693622215503E-2</v>
      </c>
      <c r="G224" s="201"/>
      <c r="H224" s="201"/>
      <c r="I224" s="193"/>
      <c r="J224" s="191">
        <v>142658.22474824535</v>
      </c>
      <c r="K224" s="193">
        <v>142658.22474824535</v>
      </c>
      <c r="L224" s="193">
        <v>4062.5213114754097</v>
      </c>
      <c r="M224" s="193"/>
      <c r="N224" s="193"/>
      <c r="O224" s="193"/>
      <c r="P224" s="191">
        <v>573523.22474824532</v>
      </c>
      <c r="Q224" s="193">
        <v>573523.22474824532</v>
      </c>
      <c r="S224" s="193"/>
    </row>
    <row r="225" spans="1:19" x14ac:dyDescent="0.2">
      <c r="B225" s="189">
        <v>45504</v>
      </c>
      <c r="C225" s="234">
        <v>48580.56</v>
      </c>
      <c r="D225" s="189"/>
      <c r="E225" s="193"/>
      <c r="F225" s="201">
        <v>0.02</v>
      </c>
      <c r="G225" s="201"/>
      <c r="H225" s="201"/>
      <c r="I225" s="193"/>
      <c r="J225" s="191">
        <v>138801.56</v>
      </c>
      <c r="K225" s="193">
        <v>138801.56</v>
      </c>
      <c r="L225" s="193">
        <v>5017.8999999999996</v>
      </c>
      <c r="M225" s="193"/>
      <c r="N225" s="193"/>
      <c r="O225" s="193"/>
      <c r="P225" s="191">
        <v>569921.56000000006</v>
      </c>
      <c r="Q225" s="193">
        <v>569921.56000000006</v>
      </c>
      <c r="S225" s="193"/>
    </row>
    <row r="226" spans="1:19" x14ac:dyDescent="0.2">
      <c r="B226" s="189">
        <v>45565</v>
      </c>
      <c r="C226" s="234">
        <v>43459.206776085957</v>
      </c>
      <c r="D226" s="189"/>
      <c r="E226" s="193"/>
      <c r="F226" s="201">
        <v>-3.0123261485729302E-2</v>
      </c>
      <c r="G226" s="201"/>
      <c r="H226" s="201"/>
      <c r="I226" s="193"/>
      <c r="J226" s="191">
        <v>132326.20677608595</v>
      </c>
      <c r="K226" s="193">
        <v>132326.20677608595</v>
      </c>
      <c r="L226" s="193">
        <v>5796.4116638078904</v>
      </c>
      <c r="M226" s="193"/>
      <c r="N226" s="193"/>
      <c r="O226" s="193"/>
      <c r="P226" s="191">
        <v>563345.20677608601</v>
      </c>
      <c r="Q226" s="193">
        <v>563345.20677608601</v>
      </c>
      <c r="S226" s="193"/>
    </row>
    <row r="227" spans="1:19" x14ac:dyDescent="0.2">
      <c r="B227" s="189">
        <v>45596</v>
      </c>
      <c r="C227" s="234">
        <v>44296.061750987523</v>
      </c>
      <c r="D227" s="189"/>
      <c r="E227" s="193"/>
      <c r="F227" s="201">
        <v>-8.3599276930973687E-2</v>
      </c>
      <c r="G227" s="201"/>
      <c r="H227" s="201"/>
      <c r="I227" s="193"/>
      <c r="J227" s="191">
        <v>129501.06175098752</v>
      </c>
      <c r="K227" s="193">
        <v>129501.06175098752</v>
      </c>
      <c r="L227" s="193">
        <v>4828.6611535199318</v>
      </c>
      <c r="M227" s="193"/>
      <c r="N227" s="193"/>
      <c r="O227" s="193"/>
      <c r="P227" s="191">
        <v>556908.06175098754</v>
      </c>
      <c r="Q227" s="193">
        <v>556908.06175098754</v>
      </c>
      <c r="S227" s="193"/>
    </row>
    <row r="228" spans="1:19" x14ac:dyDescent="0.2">
      <c r="B228" s="189">
        <v>45657</v>
      </c>
      <c r="C228" s="234">
        <v>44408.887079968743</v>
      </c>
      <c r="D228" s="189"/>
      <c r="E228" s="193"/>
      <c r="F228" s="201">
        <v>2.1598506555526642E-2</v>
      </c>
      <c r="G228" s="201"/>
      <c r="H228" s="201"/>
      <c r="I228" s="193"/>
      <c r="J228" s="191">
        <v>139602.88707996876</v>
      </c>
      <c r="K228" s="193">
        <v>139602.88707996876</v>
      </c>
      <c r="L228" s="193">
        <v>5046.7337704918027</v>
      </c>
      <c r="M228" s="193"/>
      <c r="N228" s="193"/>
      <c r="O228" s="193"/>
      <c r="P228" s="191">
        <v>562676.8870799687</v>
      </c>
      <c r="Q228" s="193">
        <v>562676.8870799687</v>
      </c>
      <c r="S228" s="193"/>
    </row>
    <row r="229" spans="1:19" x14ac:dyDescent="0.2">
      <c r="B229" s="189">
        <v>45688</v>
      </c>
      <c r="C229" s="234">
        <v>54601.207499424891</v>
      </c>
      <c r="D229" s="189"/>
      <c r="E229" s="193"/>
      <c r="F229" s="201">
        <v>1.7483321831147869E-2</v>
      </c>
      <c r="G229" s="201"/>
      <c r="H229" s="201"/>
      <c r="I229" s="193"/>
      <c r="J229" s="191">
        <v>145894.2074994249</v>
      </c>
      <c r="K229" s="193">
        <v>145894.2074994249</v>
      </c>
      <c r="L229" s="193">
        <v>4757.3145020384391</v>
      </c>
      <c r="M229" s="193"/>
      <c r="N229" s="193"/>
      <c r="O229" s="193"/>
      <c r="P229" s="191">
        <v>563436.20749942493</v>
      </c>
      <c r="Q229" s="193">
        <v>563436.20749942493</v>
      </c>
      <c r="S229" s="193"/>
    </row>
    <row r="230" spans="1:19" x14ac:dyDescent="0.2">
      <c r="A230" s="195"/>
      <c r="B230" s="189">
        <v>45716</v>
      </c>
      <c r="C230" s="234">
        <v>45929.454037232354</v>
      </c>
      <c r="D230" s="190"/>
      <c r="E230" s="190"/>
      <c r="F230" s="195">
        <v>-0.10411270335240297</v>
      </c>
      <c r="G230" s="195"/>
      <c r="H230" s="195"/>
      <c r="J230" s="191">
        <v>138235.45403723235</v>
      </c>
      <c r="K230" s="193">
        <v>138235.45403723235</v>
      </c>
      <c r="L230" s="193">
        <v>5533.6560302866419</v>
      </c>
      <c r="M230" s="195"/>
      <c r="P230" s="191">
        <v>551573.45403723232</v>
      </c>
      <c r="Q230" s="193">
        <v>551573.45403723232</v>
      </c>
      <c r="S230" s="195"/>
    </row>
    <row r="231" spans="1:19" x14ac:dyDescent="0.2">
      <c r="A231" s="195"/>
      <c r="B231" s="189">
        <v>45747</v>
      </c>
      <c r="C231" s="234">
        <v>45387.049173932552</v>
      </c>
      <c r="D231" s="190"/>
      <c r="E231" s="190"/>
      <c r="F231" s="195">
        <v>-9.4251662863050312E-2</v>
      </c>
      <c r="G231" s="195"/>
      <c r="H231" s="195"/>
      <c r="J231" s="191">
        <v>139898.04917393255</v>
      </c>
      <c r="K231" s="193">
        <v>139898.04917393255</v>
      </c>
      <c r="L231" s="193">
        <v>6590.679389312977</v>
      </c>
      <c r="M231" s="195"/>
      <c r="P231" s="191">
        <v>547356.04917393252</v>
      </c>
      <c r="Q231" s="193">
        <v>547356.04917393252</v>
      </c>
      <c r="S231" s="195"/>
    </row>
    <row r="232" spans="1:19" x14ac:dyDescent="0.2">
      <c r="A232" s="195"/>
      <c r="B232" s="189">
        <v>45777</v>
      </c>
      <c r="C232" s="234">
        <v>49322.070005986825</v>
      </c>
      <c r="D232" s="190"/>
      <c r="E232" s="190"/>
      <c r="F232" s="195">
        <v>3.0053881460786247E-2</v>
      </c>
      <c r="G232" s="195"/>
      <c r="H232" s="195"/>
      <c r="J232" s="191">
        <v>147373.07000598684</v>
      </c>
      <c r="K232" s="193">
        <v>147373.07000598684</v>
      </c>
      <c r="L232" s="193">
        <v>5750.4400000000005</v>
      </c>
      <c r="M232" s="195"/>
      <c r="P232" s="191">
        <v>555024.07000598684</v>
      </c>
      <c r="Q232" s="193">
        <v>555024.07000598684</v>
      </c>
      <c r="S232" s="195"/>
    </row>
    <row r="233" spans="1:19" x14ac:dyDescent="0.2">
      <c r="A233" s="195"/>
      <c r="B233" s="189">
        <v>45808</v>
      </c>
      <c r="C233" s="234">
        <v>44079.479209740413</v>
      </c>
      <c r="D233" s="190"/>
      <c r="E233" s="190"/>
      <c r="F233" s="195">
        <v>-5.6053296577073253E-2</v>
      </c>
      <c r="G233" s="195"/>
      <c r="H233" s="195"/>
      <c r="J233" s="191">
        <v>140894.47920974041</v>
      </c>
      <c r="K233" s="193">
        <v>140894.47920974041</v>
      </c>
      <c r="L233" s="193">
        <v>6825.4171122994649</v>
      </c>
      <c r="M233" s="195"/>
      <c r="P233" s="191">
        <v>548283.47920974041</v>
      </c>
      <c r="Q233" s="193">
        <v>548283.47920974041</v>
      </c>
      <c r="S233" s="195"/>
    </row>
    <row r="234" spans="1:19" x14ac:dyDescent="0.2">
      <c r="B234" s="189">
        <v>45838</v>
      </c>
      <c r="C234" s="234">
        <v>38733.256269139347</v>
      </c>
      <c r="D234" s="189"/>
      <c r="E234" s="193"/>
      <c r="F234" s="201">
        <v>-0.11007131079084309</v>
      </c>
      <c r="G234" s="201"/>
      <c r="H234" s="201"/>
      <c r="I234" s="193"/>
      <c r="J234" s="191">
        <v>125489.25626913935</v>
      </c>
      <c r="K234" s="193">
        <v>125489.25626913935</v>
      </c>
      <c r="L234" s="193">
        <v>7070.5398618957943</v>
      </c>
      <c r="M234" s="193"/>
      <c r="N234" s="193"/>
      <c r="O234" s="193"/>
      <c r="P234" s="191">
        <v>540970.25626913935</v>
      </c>
      <c r="Q234" s="193">
        <v>540970.25626913935</v>
      </c>
      <c r="S234" s="193"/>
    </row>
    <row r="235" spans="1:19" x14ac:dyDescent="0.2">
      <c r="B235" s="189">
        <v>45869</v>
      </c>
      <c r="C235" s="234">
        <v>38106.267231872072</v>
      </c>
      <c r="D235" s="189"/>
      <c r="E235" s="193"/>
      <c r="F235" s="201">
        <v>-0.14798731734215609</v>
      </c>
      <c r="G235" s="201"/>
      <c r="H235" s="201"/>
      <c r="I235" s="193"/>
      <c r="J235" s="191">
        <v>116746.26723187207</v>
      </c>
      <c r="K235" s="193">
        <v>116746.26723187207</v>
      </c>
      <c r="L235" s="193">
        <v>8307.1777625257382</v>
      </c>
      <c r="M235" s="193"/>
      <c r="N235" s="193"/>
      <c r="O235" s="193"/>
      <c r="P235" s="191">
        <v>532701.26723187207</v>
      </c>
      <c r="Q235" s="193">
        <v>532701.26723187207</v>
      </c>
      <c r="S235" s="193"/>
    </row>
    <row r="236" spans="1:19" x14ac:dyDescent="0.2">
      <c r="B236" s="189">
        <v>45900</v>
      </c>
      <c r="C236" s="234">
        <v>37520.699999999997</v>
      </c>
      <c r="D236" s="189"/>
      <c r="E236" s="193"/>
      <c r="F236" s="201">
        <v>-0.15</v>
      </c>
      <c r="G236" s="201"/>
      <c r="H236" s="201"/>
      <c r="I236" s="193"/>
      <c r="J236" s="191">
        <v>114124.7</v>
      </c>
      <c r="K236" s="193">
        <v>114124.7</v>
      </c>
      <c r="L236" s="193">
        <v>8555.6817438692087</v>
      </c>
      <c r="M236" s="193"/>
      <c r="N236" s="193"/>
      <c r="O236" s="193"/>
      <c r="P236" s="191">
        <v>527494.69999999995</v>
      </c>
      <c r="Q236" s="193">
        <v>527494.69999999995</v>
      </c>
      <c r="S236" s="193"/>
    </row>
    <row r="237" spans="1:19" x14ac:dyDescent="0.2">
      <c r="B237" s="189">
        <v>45930</v>
      </c>
      <c r="C237" s="234">
        <v>34903.550000000003</v>
      </c>
      <c r="D237" s="189"/>
      <c r="E237" s="193"/>
      <c r="F237" s="201">
        <v>-0.15</v>
      </c>
      <c r="G237" s="201"/>
      <c r="H237" s="201"/>
      <c r="I237" s="193"/>
      <c r="J237" s="191">
        <v>115425.55</v>
      </c>
      <c r="K237" s="193">
        <v>115425.55</v>
      </c>
      <c r="L237" s="193">
        <v>8959.0158038147129</v>
      </c>
      <c r="M237" s="193"/>
      <c r="N237" s="193"/>
      <c r="O237" s="193"/>
      <c r="P237" s="191">
        <v>524815.55000000005</v>
      </c>
      <c r="Q237" s="193">
        <v>524815.55000000005</v>
      </c>
      <c r="S237" s="193"/>
    </row>
    <row r="238" spans="1:19" x14ac:dyDescent="0.2">
      <c r="B238" s="189">
        <v>45961</v>
      </c>
      <c r="C238" s="234">
        <v>69937.227601490391</v>
      </c>
      <c r="D238" s="189"/>
      <c r="E238" s="193"/>
      <c r="F238" s="201">
        <v>0.45305993229914998</v>
      </c>
      <c r="G238" s="201"/>
      <c r="H238" s="201"/>
      <c r="I238" s="193"/>
      <c r="J238" s="191">
        <v>170605.22760149039</v>
      </c>
      <c r="K238" s="193">
        <v>170605.22760149039</v>
      </c>
      <c r="L238" s="193">
        <v>9903.5796486977597</v>
      </c>
      <c r="M238" s="193"/>
      <c r="N238" s="193"/>
      <c r="O238" s="193"/>
      <c r="P238" s="191">
        <v>571385.22760149045</v>
      </c>
      <c r="Q238" s="193">
        <v>571385.22760149045</v>
      </c>
      <c r="S238" s="193"/>
    </row>
    <row r="239" spans="1:19" x14ac:dyDescent="0.2">
      <c r="B239" s="189">
        <v>45991</v>
      </c>
      <c r="C239" s="234">
        <v>59934.89819451081</v>
      </c>
      <c r="D239" s="189"/>
      <c r="E239" s="193"/>
      <c r="F239" s="201">
        <v>0.27350356319212143</v>
      </c>
      <c r="G239" s="201"/>
      <c r="H239" s="201"/>
      <c r="I239" s="193"/>
      <c r="J239" s="191">
        <v>180896.89819451081</v>
      </c>
      <c r="K239" s="193">
        <v>180896.89819451081</v>
      </c>
      <c r="L239" s="193">
        <v>8954.6142159522515</v>
      </c>
      <c r="M239" s="193"/>
      <c r="N239" s="193"/>
      <c r="O239" s="193"/>
      <c r="P239" s="191">
        <v>575614.89819451084</v>
      </c>
      <c r="Q239" s="193">
        <v>575614.89819451084</v>
      </c>
      <c r="S239" s="193"/>
    </row>
    <row r="240" spans="1:19" x14ac:dyDescent="0.2">
      <c r="B240" s="189">
        <v>46022</v>
      </c>
      <c r="C240" s="234">
        <v>56607.42742534542</v>
      </c>
      <c r="D240" s="189"/>
      <c r="E240" s="193"/>
      <c r="F240" s="201">
        <v>0.27813740263599129</v>
      </c>
      <c r="G240" s="201"/>
      <c r="H240" s="201"/>
      <c r="I240" s="193"/>
      <c r="J240" s="191">
        <v>178285.42742534541</v>
      </c>
      <c r="K240" s="193">
        <v>178285.42742534541</v>
      </c>
      <c r="L240" s="193">
        <v>2947</v>
      </c>
      <c r="M240" s="193">
        <v>0.27502469033852361</v>
      </c>
      <c r="N240" s="193"/>
      <c r="O240" s="193"/>
      <c r="P240" s="191">
        <v>594490.42742534541</v>
      </c>
      <c r="Q240" s="193">
        <v>594490.42742534541</v>
      </c>
      <c r="R240" s="188">
        <v>8997</v>
      </c>
      <c r="S240" s="193">
        <v>0.27502469033852361</v>
      </c>
    </row>
    <row r="241" spans="2:19" x14ac:dyDescent="0.2">
      <c r="B241" s="189"/>
      <c r="D241" s="189"/>
      <c r="E241" s="193"/>
      <c r="F241" s="201"/>
      <c r="G241" s="201"/>
      <c r="H241" s="201"/>
      <c r="I241" s="193"/>
      <c r="J241" s="191"/>
      <c r="K241" s="193"/>
      <c r="L241" s="193"/>
      <c r="M241" s="193"/>
      <c r="N241" s="193"/>
      <c r="O241" s="193"/>
      <c r="P241" s="191"/>
      <c r="Q241" s="193"/>
      <c r="S241" s="193"/>
    </row>
    <row r="244" spans="2:19" x14ac:dyDescent="0.2">
      <c r="B244" s="189">
        <v>46173</v>
      </c>
      <c r="C244" s="234">
        <v>55122.332425546869</v>
      </c>
      <c r="D244" s="189"/>
      <c r="E244" s="193"/>
      <c r="F244" s="201">
        <v>0.31118773609768957</v>
      </c>
      <c r="G244" s="201"/>
      <c r="H244" s="201"/>
      <c r="I244" s="193"/>
      <c r="J244" s="191">
        <v>181794.33242554686</v>
      </c>
      <c r="K244" s="193"/>
      <c r="L244" s="193"/>
      <c r="M244" s="201">
        <v>0.30370853120641161</v>
      </c>
      <c r="N244" s="193"/>
      <c r="O244" s="193"/>
      <c r="P244" s="191">
        <v>670022.33242554683</v>
      </c>
      <c r="Q244" s="193">
        <v>603792</v>
      </c>
      <c r="R244" s="188">
        <v>11108</v>
      </c>
      <c r="S244" s="201">
        <v>0.22093734326611147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A851-698F-49B9-B416-30184E800C82}">
  <dimension ref="A1:BX182"/>
  <sheetViews>
    <sheetView zoomScale="70" zoomScaleNormal="115" workbookViewId="0">
      <pane xSplit="2" ySplit="3" topLeftCell="C84" activePane="bottomRight" state="frozen"/>
      <selection activeCell="O166" sqref="O166"/>
      <selection pane="topRight" activeCell="O166" sqref="O166"/>
      <selection pane="bottomLeft" activeCell="O166" sqref="O166"/>
      <selection pane="bottomRight" activeCell="C104" sqref="C104"/>
    </sheetView>
  </sheetViews>
  <sheetFormatPr defaultColWidth="9.140625" defaultRowHeight="15" x14ac:dyDescent="0.25"/>
  <cols>
    <col min="1" max="2" width="9.140625" style="203"/>
    <col min="3" max="3" width="12.5703125" style="203" bestFit="1" customWidth="1"/>
    <col min="4" max="5" width="9.140625" style="203"/>
    <col min="6" max="6" width="10.140625" style="203" bestFit="1" customWidth="1"/>
    <col min="7" max="8" width="9.140625" style="204"/>
    <col min="9" max="9" width="9.140625" style="203"/>
    <col min="10" max="10" width="11.140625" style="203" bestFit="1" customWidth="1"/>
    <col min="11" max="11" width="9.140625" style="204"/>
    <col min="12" max="16384" width="9.140625" style="203"/>
  </cols>
  <sheetData>
    <row r="1" spans="2:21" x14ac:dyDescent="0.25">
      <c r="B1" s="202" t="s">
        <v>538</v>
      </c>
    </row>
    <row r="2" spans="2:21" x14ac:dyDescent="0.25">
      <c r="U2" s="203" t="s">
        <v>535</v>
      </c>
    </row>
    <row r="3" spans="2:21" s="202" customFormat="1" x14ac:dyDescent="0.25">
      <c r="B3" s="205" t="s">
        <v>539</v>
      </c>
      <c r="C3" s="205" t="s">
        <v>540</v>
      </c>
      <c r="D3" s="205" t="s">
        <v>541</v>
      </c>
      <c r="E3" s="205"/>
      <c r="F3" s="205" t="s">
        <v>542</v>
      </c>
      <c r="G3" s="206" t="s">
        <v>543</v>
      </c>
      <c r="H3" s="206" t="s">
        <v>541</v>
      </c>
      <c r="I3" s="205"/>
      <c r="J3" s="205" t="s">
        <v>544</v>
      </c>
      <c r="K3" s="206" t="s">
        <v>541</v>
      </c>
    </row>
    <row r="4" spans="2:21" x14ac:dyDescent="0.25">
      <c r="B4" s="207">
        <v>43101</v>
      </c>
      <c r="C4" s="208">
        <v>55165</v>
      </c>
    </row>
    <row r="5" spans="2:21" x14ac:dyDescent="0.25">
      <c r="B5" s="207">
        <v>43159</v>
      </c>
      <c r="C5" s="208">
        <v>48810</v>
      </c>
    </row>
    <row r="6" spans="2:21" x14ac:dyDescent="0.25">
      <c r="B6" s="207">
        <v>43190</v>
      </c>
      <c r="C6" s="208">
        <v>52640</v>
      </c>
      <c r="F6" s="208">
        <f t="shared" ref="F6:F69" si="0">+SUM(C4:C6)</f>
        <v>156615</v>
      </c>
    </row>
    <row r="7" spans="2:21" x14ac:dyDescent="0.25">
      <c r="B7" s="207">
        <v>43220</v>
      </c>
      <c r="C7" s="208">
        <v>54004</v>
      </c>
      <c r="F7" s="208">
        <f t="shared" si="0"/>
        <v>155454</v>
      </c>
      <c r="G7" s="204">
        <f t="shared" ref="G7:G70" si="1">+F7/F6-1</f>
        <v>-7.4130830380231272E-3</v>
      </c>
    </row>
    <row r="8" spans="2:21" x14ac:dyDescent="0.25">
      <c r="B8" s="207">
        <v>43251</v>
      </c>
      <c r="C8" s="208">
        <v>49410</v>
      </c>
      <c r="F8" s="208">
        <f t="shared" si="0"/>
        <v>156054</v>
      </c>
      <c r="G8" s="204">
        <f t="shared" si="1"/>
        <v>3.859662665482988E-3</v>
      </c>
    </row>
    <row r="9" spans="2:21" x14ac:dyDescent="0.25">
      <c r="B9" s="207">
        <v>43281</v>
      </c>
      <c r="C9" s="208">
        <v>44967</v>
      </c>
      <c r="F9" s="208">
        <f t="shared" si="0"/>
        <v>148381</v>
      </c>
      <c r="G9" s="204">
        <f t="shared" si="1"/>
        <v>-4.9168877439860537E-2</v>
      </c>
    </row>
    <row r="10" spans="2:21" x14ac:dyDescent="0.25">
      <c r="B10" s="207">
        <v>43312</v>
      </c>
      <c r="C10" s="208">
        <v>46856</v>
      </c>
      <c r="F10" s="208">
        <f t="shared" si="0"/>
        <v>141233</v>
      </c>
      <c r="G10" s="204">
        <f t="shared" si="1"/>
        <v>-4.8173283641436582E-2</v>
      </c>
    </row>
    <row r="11" spans="2:21" x14ac:dyDescent="0.25">
      <c r="B11" s="207">
        <v>43343</v>
      </c>
      <c r="C11" s="208">
        <v>44248</v>
      </c>
      <c r="F11" s="208">
        <f t="shared" si="0"/>
        <v>136071</v>
      </c>
      <c r="G11" s="204">
        <f t="shared" si="1"/>
        <v>-3.6549531625045151E-2</v>
      </c>
    </row>
    <row r="12" spans="2:21" x14ac:dyDescent="0.25">
      <c r="B12" s="207">
        <v>43373</v>
      </c>
      <c r="C12" s="208">
        <v>46454</v>
      </c>
      <c r="F12" s="208">
        <f t="shared" si="0"/>
        <v>137558</v>
      </c>
      <c r="G12" s="204">
        <f t="shared" si="1"/>
        <v>1.0928118408771947E-2</v>
      </c>
    </row>
    <row r="13" spans="2:21" x14ac:dyDescent="0.25">
      <c r="B13" s="207">
        <v>43404</v>
      </c>
      <c r="C13" s="208">
        <v>50125</v>
      </c>
      <c r="F13" s="208">
        <f t="shared" si="0"/>
        <v>140827</v>
      </c>
      <c r="G13" s="204">
        <f t="shared" si="1"/>
        <v>2.3764521147443318E-2</v>
      </c>
    </row>
    <row r="14" spans="2:21" x14ac:dyDescent="0.25">
      <c r="B14" s="207">
        <v>43434</v>
      </c>
      <c r="C14" s="208">
        <v>50025</v>
      </c>
      <c r="F14" s="208">
        <f t="shared" si="0"/>
        <v>146604</v>
      </c>
      <c r="G14" s="204">
        <f t="shared" si="1"/>
        <v>4.1021963117868099E-2</v>
      </c>
      <c r="U14" s="203">
        <f>+SUM(F3:F14)</f>
        <v>1318797</v>
      </c>
    </row>
    <row r="15" spans="2:21" x14ac:dyDescent="0.25">
      <c r="B15" s="207">
        <v>43465</v>
      </c>
      <c r="C15" s="208">
        <v>46302</v>
      </c>
      <c r="D15" s="204"/>
      <c r="F15" s="208">
        <f t="shared" si="0"/>
        <v>146452</v>
      </c>
      <c r="G15" s="204">
        <f t="shared" si="1"/>
        <v>-1.0368066355624928E-3</v>
      </c>
      <c r="J15" s="208">
        <f t="shared" ref="J15:J78" si="2">+SUM(C4:C15)</f>
        <v>589006</v>
      </c>
      <c r="U15" s="203">
        <f t="shared" ref="U15:U78" si="3">+SUM(F4:F15)</f>
        <v>1465249</v>
      </c>
    </row>
    <row r="16" spans="2:21" x14ac:dyDescent="0.25">
      <c r="B16" s="207">
        <v>43496</v>
      </c>
      <c r="C16" s="208">
        <v>54043</v>
      </c>
      <c r="D16" s="209">
        <f t="shared" ref="D16:D79" si="4">+C16/C4-1</f>
        <v>-2.033898305084747E-2</v>
      </c>
      <c r="F16" s="208">
        <f t="shared" si="0"/>
        <v>150370</v>
      </c>
      <c r="G16" s="204">
        <f t="shared" si="1"/>
        <v>2.6752792723895968E-2</v>
      </c>
      <c r="J16" s="208">
        <f t="shared" si="2"/>
        <v>587884</v>
      </c>
      <c r="U16" s="203">
        <f t="shared" si="3"/>
        <v>1615619</v>
      </c>
    </row>
    <row r="17" spans="2:21" x14ac:dyDescent="0.25">
      <c r="B17" s="207">
        <v>43524</v>
      </c>
      <c r="C17" s="208">
        <v>46567</v>
      </c>
      <c r="D17" s="209">
        <f t="shared" si="4"/>
        <v>-4.5953698012702326E-2</v>
      </c>
      <c r="F17" s="208">
        <f t="shared" si="0"/>
        <v>146912</v>
      </c>
      <c r="G17" s="204">
        <f t="shared" si="1"/>
        <v>-2.2996608366030458E-2</v>
      </c>
      <c r="J17" s="208">
        <f t="shared" si="2"/>
        <v>585641</v>
      </c>
      <c r="U17" s="203">
        <f t="shared" si="3"/>
        <v>1762531</v>
      </c>
    </row>
    <row r="18" spans="2:21" x14ac:dyDescent="0.25">
      <c r="B18" s="207">
        <v>43555</v>
      </c>
      <c r="C18" s="208">
        <v>50717</v>
      </c>
      <c r="D18" s="209">
        <f t="shared" si="4"/>
        <v>-3.6531155015197547E-2</v>
      </c>
      <c r="F18" s="208">
        <f t="shared" si="0"/>
        <v>151327</v>
      </c>
      <c r="G18" s="204">
        <f t="shared" si="1"/>
        <v>3.0052003920714387E-2</v>
      </c>
      <c r="H18" s="204">
        <f t="shared" ref="H18:H81" si="5">+F18/F6-1</f>
        <v>-3.376432653321837E-2</v>
      </c>
      <c r="J18" s="208">
        <f t="shared" si="2"/>
        <v>583718</v>
      </c>
      <c r="U18" s="203">
        <f t="shared" si="3"/>
        <v>1757243</v>
      </c>
    </row>
    <row r="19" spans="2:21" x14ac:dyDescent="0.25">
      <c r="B19" s="207">
        <v>43585</v>
      </c>
      <c r="C19" s="208">
        <v>49999</v>
      </c>
      <c r="D19" s="209">
        <f t="shared" si="4"/>
        <v>-7.4161173246426237E-2</v>
      </c>
      <c r="F19" s="208">
        <f t="shared" si="0"/>
        <v>147283</v>
      </c>
      <c r="G19" s="204">
        <f t="shared" si="1"/>
        <v>-2.672358534828545E-2</v>
      </c>
      <c r="H19" s="204">
        <f t="shared" si="5"/>
        <v>-5.2562172732769863E-2</v>
      </c>
      <c r="J19" s="208">
        <f t="shared" si="2"/>
        <v>579713</v>
      </c>
      <c r="U19" s="203">
        <f t="shared" si="3"/>
        <v>1749072</v>
      </c>
    </row>
    <row r="20" spans="2:21" x14ac:dyDescent="0.25">
      <c r="B20" s="207">
        <v>43616</v>
      </c>
      <c r="C20" s="208">
        <v>46580</v>
      </c>
      <c r="D20" s="209">
        <f t="shared" si="4"/>
        <v>-5.7275855090062722E-2</v>
      </c>
      <c r="F20" s="208">
        <f t="shared" si="0"/>
        <v>147296</v>
      </c>
      <c r="G20" s="204">
        <f t="shared" si="1"/>
        <v>8.8265448150881554E-5</v>
      </c>
      <c r="H20" s="204">
        <f t="shared" si="5"/>
        <v>-5.6121598933702388E-2</v>
      </c>
      <c r="J20" s="208">
        <f t="shared" si="2"/>
        <v>576883</v>
      </c>
      <c r="U20" s="203">
        <f t="shared" si="3"/>
        <v>1740314</v>
      </c>
    </row>
    <row r="21" spans="2:21" x14ac:dyDescent="0.25">
      <c r="B21" s="207">
        <v>43646</v>
      </c>
      <c r="C21" s="208">
        <v>38803</v>
      </c>
      <c r="D21" s="209">
        <f t="shared" si="4"/>
        <v>-0.13707830186581271</v>
      </c>
      <c r="F21" s="208">
        <f t="shared" si="0"/>
        <v>135382</v>
      </c>
      <c r="G21" s="204">
        <f t="shared" si="1"/>
        <v>-8.0884749076689078E-2</v>
      </c>
      <c r="H21" s="204">
        <f t="shared" si="5"/>
        <v>-8.7605555967408266E-2</v>
      </c>
      <c r="J21" s="208">
        <f t="shared" si="2"/>
        <v>570719</v>
      </c>
      <c r="U21" s="203">
        <f t="shared" si="3"/>
        <v>1727315</v>
      </c>
    </row>
    <row r="22" spans="2:21" x14ac:dyDescent="0.25">
      <c r="B22" s="207">
        <v>43677</v>
      </c>
      <c r="C22" s="208">
        <v>40652</v>
      </c>
      <c r="D22" s="209">
        <f t="shared" si="4"/>
        <v>-0.13240566843093737</v>
      </c>
      <c r="F22" s="208">
        <f t="shared" si="0"/>
        <v>126035</v>
      </c>
      <c r="G22" s="204">
        <f t="shared" si="1"/>
        <v>-6.9041674668715136E-2</v>
      </c>
      <c r="H22" s="204">
        <f t="shared" si="5"/>
        <v>-0.10760941139818603</v>
      </c>
      <c r="J22" s="208">
        <f t="shared" si="2"/>
        <v>564515</v>
      </c>
      <c r="U22" s="203">
        <f t="shared" si="3"/>
        <v>1712117</v>
      </c>
    </row>
    <row r="23" spans="2:21" x14ac:dyDescent="0.25">
      <c r="B23" s="207">
        <v>43708</v>
      </c>
      <c r="C23" s="208">
        <v>37547</v>
      </c>
      <c r="D23" s="209">
        <f t="shared" si="4"/>
        <v>-0.15144187307900925</v>
      </c>
      <c r="F23" s="208">
        <f t="shared" si="0"/>
        <v>117002</v>
      </c>
      <c r="G23" s="204">
        <f t="shared" si="1"/>
        <v>-7.1670567699448573E-2</v>
      </c>
      <c r="H23" s="204">
        <f t="shared" si="5"/>
        <v>-0.14014007393199135</v>
      </c>
      <c r="J23" s="208">
        <f t="shared" si="2"/>
        <v>557814</v>
      </c>
      <c r="U23" s="203">
        <f t="shared" si="3"/>
        <v>1693048</v>
      </c>
    </row>
    <row r="24" spans="2:21" x14ac:dyDescent="0.25">
      <c r="B24" s="207">
        <v>43738</v>
      </c>
      <c r="C24" s="208">
        <v>35728</v>
      </c>
      <c r="D24" s="209">
        <f t="shared" si="4"/>
        <v>-0.23089507900288453</v>
      </c>
      <c r="F24" s="208">
        <f t="shared" si="0"/>
        <v>113927</v>
      </c>
      <c r="G24" s="204">
        <f t="shared" si="1"/>
        <v>-2.6281602023897066E-2</v>
      </c>
      <c r="H24" s="204">
        <f t="shared" si="5"/>
        <v>-0.17178935430872799</v>
      </c>
      <c r="J24" s="208">
        <f t="shared" si="2"/>
        <v>547088</v>
      </c>
      <c r="U24" s="203">
        <f t="shared" si="3"/>
        <v>1669417</v>
      </c>
    </row>
    <row r="25" spans="2:21" x14ac:dyDescent="0.25">
      <c r="B25" s="207">
        <v>43769</v>
      </c>
      <c r="C25" s="208">
        <v>39095</v>
      </c>
      <c r="D25" s="209">
        <f t="shared" si="4"/>
        <v>-0.22004987531172071</v>
      </c>
      <c r="F25" s="208">
        <f t="shared" si="0"/>
        <v>112370</v>
      </c>
      <c r="G25" s="204">
        <f t="shared" si="1"/>
        <v>-1.3666646185715448E-2</v>
      </c>
      <c r="H25" s="204">
        <f t="shared" si="5"/>
        <v>-0.20207062566127232</v>
      </c>
      <c r="J25" s="208">
        <f t="shared" si="2"/>
        <v>536058</v>
      </c>
      <c r="U25" s="203">
        <f t="shared" si="3"/>
        <v>1640960</v>
      </c>
    </row>
    <row r="26" spans="2:21" x14ac:dyDescent="0.25">
      <c r="B26" s="207">
        <v>43799</v>
      </c>
      <c r="C26" s="208">
        <v>43473</v>
      </c>
      <c r="D26" s="209">
        <f t="shared" si="4"/>
        <v>-0.13097451274362815</v>
      </c>
      <c r="F26" s="208">
        <f t="shared" si="0"/>
        <v>118296</v>
      </c>
      <c r="G26" s="204">
        <f t="shared" si="1"/>
        <v>5.2736495505917969E-2</v>
      </c>
      <c r="H26" s="204">
        <f t="shared" si="5"/>
        <v>-0.19309159368093642</v>
      </c>
      <c r="J26" s="208">
        <f t="shared" si="2"/>
        <v>529506</v>
      </c>
      <c r="U26" s="203">
        <f t="shared" si="3"/>
        <v>1612652</v>
      </c>
    </row>
    <row r="27" spans="2:21" x14ac:dyDescent="0.25">
      <c r="B27" s="207">
        <v>43830</v>
      </c>
      <c r="C27" s="208">
        <v>36271</v>
      </c>
      <c r="D27" s="209">
        <f t="shared" si="4"/>
        <v>-0.21664290959353805</v>
      </c>
      <c r="F27" s="208">
        <f t="shared" si="0"/>
        <v>118839</v>
      </c>
      <c r="G27" s="204">
        <f t="shared" si="1"/>
        <v>4.5901805640089499E-3</v>
      </c>
      <c r="H27" s="204">
        <f t="shared" si="5"/>
        <v>-0.18854641793898341</v>
      </c>
      <c r="J27" s="208">
        <f t="shared" si="2"/>
        <v>519475</v>
      </c>
      <c r="K27" s="204">
        <f t="shared" ref="K27:K90" si="6">+J27/J15-1</f>
        <v>-0.11804803346655213</v>
      </c>
      <c r="U27" s="203">
        <f t="shared" si="3"/>
        <v>1585039</v>
      </c>
    </row>
    <row r="28" spans="2:21" x14ac:dyDescent="0.25">
      <c r="B28" s="207">
        <v>43861</v>
      </c>
      <c r="C28" s="208">
        <v>47812</v>
      </c>
      <c r="D28" s="209">
        <f t="shared" si="4"/>
        <v>-0.11529707825250268</v>
      </c>
      <c r="F28" s="208">
        <f t="shared" si="0"/>
        <v>127556</v>
      </c>
      <c r="G28" s="204">
        <f t="shared" si="1"/>
        <v>7.3351340889775241E-2</v>
      </c>
      <c r="H28" s="204">
        <f t="shared" si="5"/>
        <v>-0.15171909290416974</v>
      </c>
      <c r="J28" s="208">
        <f t="shared" si="2"/>
        <v>513244</v>
      </c>
      <c r="K28" s="204">
        <f t="shared" si="6"/>
        <v>-0.1269638227949732</v>
      </c>
      <c r="U28" s="203">
        <f t="shared" si="3"/>
        <v>1562225</v>
      </c>
    </row>
    <row r="29" spans="2:21" x14ac:dyDescent="0.25">
      <c r="B29" s="207">
        <v>43890</v>
      </c>
      <c r="C29" s="208">
        <v>49588</v>
      </c>
      <c r="D29" s="209">
        <f t="shared" si="4"/>
        <v>6.487426718491629E-2</v>
      </c>
      <c r="F29" s="208">
        <f t="shared" si="0"/>
        <v>133671</v>
      </c>
      <c r="G29" s="204">
        <f t="shared" si="1"/>
        <v>4.7939728433001871E-2</v>
      </c>
      <c r="H29" s="204">
        <f t="shared" si="5"/>
        <v>-9.0128784578523247E-2</v>
      </c>
      <c r="J29" s="208">
        <f t="shared" si="2"/>
        <v>516265</v>
      </c>
      <c r="K29" s="204">
        <f t="shared" si="6"/>
        <v>-0.11846165142126319</v>
      </c>
      <c r="U29" s="203">
        <f t="shared" si="3"/>
        <v>1548984</v>
      </c>
    </row>
    <row r="30" spans="2:21" x14ac:dyDescent="0.25">
      <c r="B30" s="207">
        <v>43921</v>
      </c>
      <c r="C30" s="208">
        <v>70617</v>
      </c>
      <c r="D30" s="209">
        <f t="shared" si="4"/>
        <v>0.39237336593252747</v>
      </c>
      <c r="F30" s="208">
        <f t="shared" si="0"/>
        <v>168017</v>
      </c>
      <c r="G30" s="204">
        <f t="shared" si="1"/>
        <v>0.25694428858914797</v>
      </c>
      <c r="H30" s="204">
        <f t="shared" si="5"/>
        <v>0.11029095931327526</v>
      </c>
      <c r="J30" s="208">
        <f t="shared" si="2"/>
        <v>536165</v>
      </c>
      <c r="K30" s="204">
        <f t="shared" si="6"/>
        <v>-8.146570775614248E-2</v>
      </c>
      <c r="U30" s="203">
        <f t="shared" si="3"/>
        <v>1565674</v>
      </c>
    </row>
    <row r="31" spans="2:21" x14ac:dyDescent="0.25">
      <c r="B31" s="207">
        <v>43951</v>
      </c>
      <c r="C31" s="208">
        <v>12902</v>
      </c>
      <c r="D31" s="209">
        <f t="shared" si="4"/>
        <v>-0.74195483909678195</v>
      </c>
      <c r="F31" s="208">
        <f t="shared" si="0"/>
        <v>133107</v>
      </c>
      <c r="G31" s="204">
        <f t="shared" si="1"/>
        <v>-0.20777659403512738</v>
      </c>
      <c r="H31" s="204">
        <f t="shared" si="5"/>
        <v>-9.6250076383560867E-2</v>
      </c>
      <c r="J31" s="208">
        <f t="shared" si="2"/>
        <v>499068</v>
      </c>
      <c r="K31" s="204">
        <f t="shared" si="6"/>
        <v>-0.13911193987369608</v>
      </c>
      <c r="U31" s="203">
        <f t="shared" si="3"/>
        <v>1551498</v>
      </c>
    </row>
    <row r="32" spans="2:21" x14ac:dyDescent="0.25">
      <c r="B32" s="207">
        <v>43982</v>
      </c>
      <c r="C32" s="208">
        <v>1944</v>
      </c>
      <c r="D32" s="209">
        <f t="shared" si="4"/>
        <v>-0.95826534993559465</v>
      </c>
      <c r="F32" s="208">
        <f t="shared" si="0"/>
        <v>85463</v>
      </c>
      <c r="G32" s="204">
        <f t="shared" si="1"/>
        <v>-0.35793759907442879</v>
      </c>
      <c r="H32" s="204">
        <f t="shared" si="5"/>
        <v>-0.41978736693460783</v>
      </c>
      <c r="J32" s="208">
        <f t="shared" si="2"/>
        <v>454432</v>
      </c>
      <c r="K32" s="204">
        <f t="shared" si="6"/>
        <v>-0.21226314521315415</v>
      </c>
      <c r="U32" s="203">
        <f t="shared" si="3"/>
        <v>1489665</v>
      </c>
    </row>
    <row r="33" spans="2:21" x14ac:dyDescent="0.25">
      <c r="B33" s="207">
        <v>44012</v>
      </c>
      <c r="C33" s="208">
        <v>9732</v>
      </c>
      <c r="D33" s="209">
        <f t="shared" si="4"/>
        <v>-0.74919464989820372</v>
      </c>
      <c r="F33" s="208">
        <f t="shared" si="0"/>
        <v>24578</v>
      </c>
      <c r="G33" s="204">
        <f t="shared" si="1"/>
        <v>-0.71241355908404813</v>
      </c>
      <c r="H33" s="204">
        <f t="shared" si="5"/>
        <v>-0.81845444741546147</v>
      </c>
      <c r="J33" s="208">
        <f t="shared" si="2"/>
        <v>425361</v>
      </c>
      <c r="K33" s="204">
        <f t="shared" si="6"/>
        <v>-0.25469276474061664</v>
      </c>
      <c r="U33" s="203">
        <f t="shared" si="3"/>
        <v>1378861</v>
      </c>
    </row>
    <row r="34" spans="2:21" x14ac:dyDescent="0.25">
      <c r="B34" s="207">
        <v>44043</v>
      </c>
      <c r="C34" s="208">
        <v>17141</v>
      </c>
      <c r="D34" s="209">
        <f t="shared" si="4"/>
        <v>-0.57834792876119256</v>
      </c>
      <c r="F34" s="208">
        <f t="shared" si="0"/>
        <v>28817</v>
      </c>
      <c r="G34" s="204">
        <f t="shared" si="1"/>
        <v>0.1724713158108877</v>
      </c>
      <c r="H34" s="204">
        <f t="shared" si="5"/>
        <v>-0.77135716269290278</v>
      </c>
      <c r="J34" s="208">
        <f t="shared" si="2"/>
        <v>401850</v>
      </c>
      <c r="K34" s="204">
        <f t="shared" si="6"/>
        <v>-0.28815000487143827</v>
      </c>
      <c r="U34" s="203">
        <f t="shared" si="3"/>
        <v>1281643</v>
      </c>
    </row>
    <row r="35" spans="2:21" x14ac:dyDescent="0.25">
      <c r="B35" s="207">
        <v>44074</v>
      </c>
      <c r="C35" s="208">
        <v>21616</v>
      </c>
      <c r="D35" s="209">
        <f t="shared" si="4"/>
        <v>-0.42429488374570534</v>
      </c>
      <c r="F35" s="208">
        <f t="shared" si="0"/>
        <v>48489</v>
      </c>
      <c r="G35" s="204">
        <f t="shared" si="1"/>
        <v>0.68265260089530488</v>
      </c>
      <c r="H35" s="204">
        <f t="shared" si="5"/>
        <v>-0.58557118681731934</v>
      </c>
      <c r="J35" s="208">
        <f t="shared" si="2"/>
        <v>385919</v>
      </c>
      <c r="K35" s="204">
        <f t="shared" si="6"/>
        <v>-0.30815827498054904</v>
      </c>
      <c r="U35" s="203">
        <f t="shared" si="3"/>
        <v>1213130</v>
      </c>
    </row>
    <row r="36" spans="2:21" x14ac:dyDescent="0.25">
      <c r="B36" s="207">
        <v>44104</v>
      </c>
      <c r="C36" s="208">
        <v>28530</v>
      </c>
      <c r="D36" s="209">
        <f t="shared" si="4"/>
        <v>-0.20146663681146437</v>
      </c>
      <c r="F36" s="208">
        <f t="shared" si="0"/>
        <v>67287</v>
      </c>
      <c r="G36" s="204">
        <f t="shared" si="1"/>
        <v>0.38767555528057906</v>
      </c>
      <c r="H36" s="204">
        <f t="shared" si="5"/>
        <v>-0.40938495703389011</v>
      </c>
      <c r="J36" s="208">
        <f t="shared" si="2"/>
        <v>378721</v>
      </c>
      <c r="K36" s="204">
        <f t="shared" si="6"/>
        <v>-0.30775122101014829</v>
      </c>
      <c r="U36" s="203">
        <f t="shared" si="3"/>
        <v>1166490</v>
      </c>
    </row>
    <row r="37" spans="2:21" x14ac:dyDescent="0.25">
      <c r="B37" s="207">
        <v>44135</v>
      </c>
      <c r="C37" s="208">
        <v>34202</v>
      </c>
      <c r="D37" s="209">
        <f t="shared" si="4"/>
        <v>-0.12515666965085048</v>
      </c>
      <c r="F37" s="208">
        <f t="shared" si="0"/>
        <v>84348</v>
      </c>
      <c r="G37" s="204">
        <f t="shared" si="1"/>
        <v>0.25355566454144185</v>
      </c>
      <c r="H37" s="204">
        <f t="shared" si="5"/>
        <v>-0.2493726083474237</v>
      </c>
      <c r="J37" s="208">
        <f t="shared" si="2"/>
        <v>373828</v>
      </c>
      <c r="K37" s="204">
        <f t="shared" si="6"/>
        <v>-0.30263516261300083</v>
      </c>
      <c r="U37" s="203">
        <f t="shared" si="3"/>
        <v>1138468</v>
      </c>
    </row>
    <row r="38" spans="2:21" x14ac:dyDescent="0.25">
      <c r="B38" s="207">
        <v>44165</v>
      </c>
      <c r="C38" s="208">
        <v>40086</v>
      </c>
      <c r="D38" s="209">
        <f t="shared" si="4"/>
        <v>-7.7910427161686613E-2</v>
      </c>
      <c r="F38" s="208">
        <f t="shared" si="0"/>
        <v>102818</v>
      </c>
      <c r="G38" s="204">
        <f t="shared" si="1"/>
        <v>0.21897377531180351</v>
      </c>
      <c r="H38" s="204">
        <f t="shared" si="5"/>
        <v>-0.13084127950226554</v>
      </c>
      <c r="J38" s="208">
        <f t="shared" si="2"/>
        <v>370441</v>
      </c>
      <c r="K38" s="204">
        <f t="shared" si="6"/>
        <v>-0.30040263944129053</v>
      </c>
      <c r="U38" s="203">
        <f t="shared" si="3"/>
        <v>1122990</v>
      </c>
    </row>
    <row r="39" spans="2:21" x14ac:dyDescent="0.25">
      <c r="B39" s="207">
        <v>44196</v>
      </c>
      <c r="C39" s="208">
        <v>39147</v>
      </c>
      <c r="D39" s="209">
        <f t="shared" si="4"/>
        <v>7.9291996360729033E-2</v>
      </c>
      <c r="F39" s="208">
        <f t="shared" si="0"/>
        <v>113435</v>
      </c>
      <c r="G39" s="204">
        <f t="shared" si="1"/>
        <v>0.10326012954930075</v>
      </c>
      <c r="H39" s="204">
        <f t="shared" si="5"/>
        <v>-4.5473287388820172E-2</v>
      </c>
      <c r="J39" s="208">
        <f t="shared" si="2"/>
        <v>373317</v>
      </c>
      <c r="K39" s="204">
        <f t="shared" si="6"/>
        <v>-0.28135713941960638</v>
      </c>
      <c r="U39" s="203">
        <f t="shared" si="3"/>
        <v>1117586</v>
      </c>
    </row>
    <row r="40" spans="2:21" x14ac:dyDescent="0.25">
      <c r="B40" s="207">
        <v>44227</v>
      </c>
      <c r="C40" s="208">
        <v>45692</v>
      </c>
      <c r="D40" s="209">
        <f t="shared" si="4"/>
        <v>-4.434033297080231E-2</v>
      </c>
      <c r="F40" s="208">
        <f t="shared" si="0"/>
        <v>124925</v>
      </c>
      <c r="G40" s="204">
        <f t="shared" si="1"/>
        <v>0.10129148851765324</v>
      </c>
      <c r="H40" s="204">
        <f t="shared" si="5"/>
        <v>-2.0626234751795258E-2</v>
      </c>
      <c r="J40" s="208">
        <f t="shared" si="2"/>
        <v>371197</v>
      </c>
      <c r="K40" s="204">
        <f t="shared" si="6"/>
        <v>-0.2767630990328187</v>
      </c>
      <c r="U40" s="203">
        <f t="shared" si="3"/>
        <v>1114955</v>
      </c>
    </row>
    <row r="41" spans="2:21" x14ac:dyDescent="0.25">
      <c r="B41" s="207">
        <v>44255</v>
      </c>
      <c r="C41" s="208">
        <v>46136</v>
      </c>
      <c r="D41" s="209">
        <f t="shared" si="4"/>
        <v>-6.9613616197467088E-2</v>
      </c>
      <c r="F41" s="208">
        <f t="shared" si="0"/>
        <v>130975</v>
      </c>
      <c r="G41" s="204">
        <f t="shared" si="1"/>
        <v>4.8429057434460576E-2</v>
      </c>
      <c r="H41" s="204">
        <f t="shared" si="5"/>
        <v>-2.0168922204517048E-2</v>
      </c>
      <c r="J41" s="208">
        <f t="shared" si="2"/>
        <v>367745</v>
      </c>
      <c r="K41" s="204">
        <f t="shared" si="6"/>
        <v>-0.28768171384850805</v>
      </c>
      <c r="U41" s="203">
        <f t="shared" si="3"/>
        <v>1112259</v>
      </c>
    </row>
    <row r="42" spans="2:21" x14ac:dyDescent="0.25">
      <c r="B42" s="207">
        <v>44286</v>
      </c>
      <c r="C42" s="208">
        <v>54062</v>
      </c>
      <c r="D42" s="209">
        <f t="shared" si="4"/>
        <v>-0.23443363496042025</v>
      </c>
      <c r="F42" s="208">
        <f t="shared" si="0"/>
        <v>145890</v>
      </c>
      <c r="G42" s="204">
        <f t="shared" si="1"/>
        <v>0.11387669402557732</v>
      </c>
      <c r="H42" s="204">
        <f t="shared" si="5"/>
        <v>-0.13169500705285775</v>
      </c>
      <c r="J42" s="208">
        <f t="shared" si="2"/>
        <v>351190</v>
      </c>
      <c r="K42" s="204">
        <f t="shared" si="6"/>
        <v>-0.34499640968731637</v>
      </c>
      <c r="U42" s="203">
        <f t="shared" si="3"/>
        <v>1090132</v>
      </c>
    </row>
    <row r="43" spans="2:21" x14ac:dyDescent="0.25">
      <c r="B43" s="207">
        <v>44316</v>
      </c>
      <c r="C43" s="208">
        <v>41144</v>
      </c>
      <c r="D43" s="209">
        <f t="shared" si="4"/>
        <v>2.1889629514803906</v>
      </c>
      <c r="F43" s="208">
        <f t="shared" si="0"/>
        <v>141342</v>
      </c>
      <c r="G43" s="204">
        <f t="shared" si="1"/>
        <v>-3.1174172321612126E-2</v>
      </c>
      <c r="H43" s="204">
        <f t="shared" si="5"/>
        <v>6.186752011539598E-2</v>
      </c>
      <c r="J43" s="208">
        <f t="shared" si="2"/>
        <v>379432</v>
      </c>
      <c r="K43" s="204">
        <f t="shared" si="6"/>
        <v>-0.23971883591013654</v>
      </c>
      <c r="U43" s="203">
        <f t="shared" si="3"/>
        <v>1098367</v>
      </c>
    </row>
    <row r="44" spans="2:21" x14ac:dyDescent="0.25">
      <c r="B44" s="207">
        <v>44347</v>
      </c>
      <c r="C44" s="208">
        <v>16850</v>
      </c>
      <c r="D44" s="209">
        <f t="shared" si="4"/>
        <v>7.6676954732510296</v>
      </c>
      <c r="F44" s="208">
        <f t="shared" si="0"/>
        <v>112056</v>
      </c>
      <c r="G44" s="204">
        <f t="shared" si="1"/>
        <v>-0.20719955851763805</v>
      </c>
      <c r="H44" s="204">
        <f t="shared" si="5"/>
        <v>0.31116389548693579</v>
      </c>
      <c r="J44" s="208">
        <f t="shared" si="2"/>
        <v>394338</v>
      </c>
      <c r="K44" s="204">
        <f t="shared" si="6"/>
        <v>-0.13223980705584115</v>
      </c>
      <c r="U44" s="203">
        <f t="shared" si="3"/>
        <v>1124960</v>
      </c>
    </row>
    <row r="45" spans="2:21" x14ac:dyDescent="0.25">
      <c r="B45" s="207">
        <v>44377</v>
      </c>
      <c r="C45" s="208">
        <v>34563</v>
      </c>
      <c r="D45" s="209">
        <f t="shared" si="4"/>
        <v>2.5514796547472258</v>
      </c>
      <c r="F45" s="208">
        <f t="shared" si="0"/>
        <v>92557</v>
      </c>
      <c r="G45" s="204">
        <f t="shared" si="1"/>
        <v>-0.17401120868137365</v>
      </c>
      <c r="H45" s="204">
        <f t="shared" si="5"/>
        <v>2.7658475058995848</v>
      </c>
      <c r="J45" s="208">
        <f t="shared" si="2"/>
        <v>419169</v>
      </c>
      <c r="K45" s="204">
        <f t="shared" si="6"/>
        <v>-1.4557046837862408E-2</v>
      </c>
      <c r="U45" s="203">
        <f t="shared" si="3"/>
        <v>1192939</v>
      </c>
    </row>
    <row r="46" spans="2:21" x14ac:dyDescent="0.25">
      <c r="B46" s="207">
        <v>44408</v>
      </c>
      <c r="C46" s="208">
        <v>44241</v>
      </c>
      <c r="D46" s="209">
        <f t="shared" si="4"/>
        <v>1.5810046088326235</v>
      </c>
      <c r="F46" s="208">
        <f t="shared" si="0"/>
        <v>95654</v>
      </c>
      <c r="G46" s="204">
        <f t="shared" si="1"/>
        <v>3.3460462201670316E-2</v>
      </c>
      <c r="H46" s="204">
        <f t="shared" si="5"/>
        <v>2.3193600999410071</v>
      </c>
      <c r="J46" s="208">
        <f t="shared" si="2"/>
        <v>446269</v>
      </c>
      <c r="K46" s="204">
        <f t="shared" si="6"/>
        <v>0.11053626975239528</v>
      </c>
      <c r="U46" s="203">
        <f t="shared" si="3"/>
        <v>1259776</v>
      </c>
    </row>
    <row r="47" spans="2:21" x14ac:dyDescent="0.25">
      <c r="B47" s="207">
        <v>44439</v>
      </c>
      <c r="C47" s="208">
        <v>46556</v>
      </c>
      <c r="D47" s="209">
        <f t="shared" si="4"/>
        <v>1.1537749814951885</v>
      </c>
      <c r="F47" s="208">
        <f t="shared" si="0"/>
        <v>125360</v>
      </c>
      <c r="G47" s="204">
        <f t="shared" si="1"/>
        <v>0.31055679846112039</v>
      </c>
      <c r="H47" s="204">
        <f t="shared" si="5"/>
        <v>1.5853286312359502</v>
      </c>
      <c r="J47" s="208">
        <f t="shared" si="2"/>
        <v>471209</v>
      </c>
      <c r="K47" s="204">
        <f t="shared" si="6"/>
        <v>0.22100492590414045</v>
      </c>
      <c r="U47" s="203">
        <f t="shared" si="3"/>
        <v>1336647</v>
      </c>
    </row>
    <row r="48" spans="2:21" x14ac:dyDescent="0.25">
      <c r="B48" s="207">
        <v>44469</v>
      </c>
      <c r="C48" s="208">
        <v>48200</v>
      </c>
      <c r="D48" s="209">
        <f t="shared" si="4"/>
        <v>0.6894497020679986</v>
      </c>
      <c r="F48" s="208">
        <f t="shared" si="0"/>
        <v>138997</v>
      </c>
      <c r="G48" s="204">
        <f t="shared" si="1"/>
        <v>0.108782705807275</v>
      </c>
      <c r="H48" s="204">
        <f t="shared" si="5"/>
        <v>1.0657333511673874</v>
      </c>
      <c r="J48" s="208">
        <f t="shared" si="2"/>
        <v>490879</v>
      </c>
      <c r="K48" s="204">
        <f t="shared" si="6"/>
        <v>0.29614940813950108</v>
      </c>
      <c r="U48" s="203">
        <f t="shared" si="3"/>
        <v>1408357</v>
      </c>
    </row>
    <row r="49" spans="2:21" x14ac:dyDescent="0.25">
      <c r="B49" s="207">
        <v>44500</v>
      </c>
      <c r="C49" s="208">
        <v>50813</v>
      </c>
      <c r="D49" s="209">
        <f t="shared" si="4"/>
        <v>0.48567335243553011</v>
      </c>
      <c r="F49" s="208">
        <f t="shared" si="0"/>
        <v>145569</v>
      </c>
      <c r="G49" s="204">
        <f t="shared" si="1"/>
        <v>4.7281596005669169E-2</v>
      </c>
      <c r="H49" s="204">
        <f t="shared" si="5"/>
        <v>0.72581448285673633</v>
      </c>
      <c r="J49" s="208">
        <f t="shared" si="2"/>
        <v>507490</v>
      </c>
      <c r="K49" s="204">
        <f t="shared" si="6"/>
        <v>0.35754946124955866</v>
      </c>
      <c r="U49" s="203">
        <f t="shared" si="3"/>
        <v>1469578</v>
      </c>
    </row>
    <row r="50" spans="2:21" x14ac:dyDescent="0.25">
      <c r="B50" s="207">
        <v>44530</v>
      </c>
      <c r="C50" s="208">
        <v>54116</v>
      </c>
      <c r="D50" s="209">
        <f t="shared" si="4"/>
        <v>0.34999750536346852</v>
      </c>
      <c r="F50" s="208">
        <f t="shared" si="0"/>
        <v>153129</v>
      </c>
      <c r="G50" s="204">
        <f t="shared" si="1"/>
        <v>5.1934134328050607E-2</v>
      </c>
      <c r="H50" s="204">
        <f t="shared" si="5"/>
        <v>0.48932093602287541</v>
      </c>
      <c r="J50" s="208">
        <f t="shared" si="2"/>
        <v>521520</v>
      </c>
      <c r="K50" s="204">
        <f t="shared" si="6"/>
        <v>0.40783552576523663</v>
      </c>
      <c r="U50" s="203">
        <f t="shared" si="3"/>
        <v>1519889</v>
      </c>
    </row>
    <row r="51" spans="2:21" x14ac:dyDescent="0.25">
      <c r="B51" s="207">
        <v>44561</v>
      </c>
      <c r="C51" s="208">
        <v>57173</v>
      </c>
      <c r="D51" s="209">
        <f t="shared" si="4"/>
        <v>0.46046951235088263</v>
      </c>
      <c r="F51" s="208">
        <f t="shared" si="0"/>
        <v>162102</v>
      </c>
      <c r="G51" s="204">
        <f t="shared" si="1"/>
        <v>5.8597652959269553E-2</v>
      </c>
      <c r="H51" s="204">
        <f t="shared" si="5"/>
        <v>0.42902984087803597</v>
      </c>
      <c r="J51" s="208">
        <f t="shared" si="2"/>
        <v>539546</v>
      </c>
      <c r="K51" s="204">
        <f t="shared" si="6"/>
        <v>0.44527573081322314</v>
      </c>
      <c r="U51" s="203">
        <f t="shared" si="3"/>
        <v>1568556</v>
      </c>
    </row>
    <row r="52" spans="2:21" x14ac:dyDescent="0.25">
      <c r="B52" s="207">
        <v>44592</v>
      </c>
      <c r="C52" s="208">
        <v>54636</v>
      </c>
      <c r="D52" s="209">
        <f t="shared" si="4"/>
        <v>0.19574542589512389</v>
      </c>
      <c r="F52" s="208">
        <f t="shared" si="0"/>
        <v>165925</v>
      </c>
      <c r="G52" s="204">
        <f t="shared" si="1"/>
        <v>2.3583916299613872E-2</v>
      </c>
      <c r="H52" s="204">
        <f t="shared" si="5"/>
        <v>0.32819691815089058</v>
      </c>
      <c r="J52" s="208">
        <f t="shared" si="2"/>
        <v>548490</v>
      </c>
      <c r="K52" s="204">
        <f t="shared" si="6"/>
        <v>0.4776250885648321</v>
      </c>
      <c r="U52" s="203">
        <f t="shared" si="3"/>
        <v>1609556</v>
      </c>
    </row>
    <row r="53" spans="2:21" x14ac:dyDescent="0.25">
      <c r="B53" s="207">
        <v>44620</v>
      </c>
      <c r="C53" s="210">
        <v>28458</v>
      </c>
      <c r="D53" s="209">
        <f t="shared" si="4"/>
        <v>-0.38317149297728459</v>
      </c>
      <c r="F53" s="208">
        <f t="shared" si="0"/>
        <v>140267</v>
      </c>
      <c r="G53" s="204">
        <f t="shared" si="1"/>
        <v>-0.1546361307819798</v>
      </c>
      <c r="H53" s="204">
        <f t="shared" si="5"/>
        <v>7.0944836800916233E-2</v>
      </c>
      <c r="J53" s="208">
        <f t="shared" si="2"/>
        <v>530812</v>
      </c>
      <c r="K53" s="204">
        <f t="shared" si="6"/>
        <v>0.44342411181661201</v>
      </c>
      <c r="U53" s="203">
        <f t="shared" si="3"/>
        <v>1618848</v>
      </c>
    </row>
    <row r="54" spans="2:21" x14ac:dyDescent="0.25">
      <c r="B54" s="207">
        <v>44651</v>
      </c>
      <c r="C54" s="208">
        <v>35792</v>
      </c>
      <c r="D54" s="209">
        <f t="shared" si="4"/>
        <v>-0.33794532203766048</v>
      </c>
      <c r="F54" s="208">
        <f t="shared" si="0"/>
        <v>118886</v>
      </c>
      <c r="G54" s="204">
        <f t="shared" si="1"/>
        <v>-0.15243072140988256</v>
      </c>
      <c r="H54" s="204">
        <f t="shared" si="5"/>
        <v>-0.18509836177942285</v>
      </c>
      <c r="J54" s="208">
        <f t="shared" si="2"/>
        <v>512542</v>
      </c>
      <c r="K54" s="204">
        <f t="shared" si="6"/>
        <v>0.45944360602522849</v>
      </c>
      <c r="U54" s="203">
        <f t="shared" si="3"/>
        <v>1591844</v>
      </c>
    </row>
    <row r="55" spans="2:21" x14ac:dyDescent="0.25">
      <c r="B55" s="207">
        <v>44681</v>
      </c>
      <c r="C55" s="208">
        <v>36864</v>
      </c>
      <c r="D55" s="209">
        <f t="shared" si="4"/>
        <v>-0.10402488819755007</v>
      </c>
      <c r="F55" s="208">
        <f t="shared" si="0"/>
        <v>101114</v>
      </c>
      <c r="G55" s="204">
        <f t="shared" si="1"/>
        <v>-0.14948774456201741</v>
      </c>
      <c r="H55" s="204">
        <f t="shared" si="5"/>
        <v>-0.28461462268823134</v>
      </c>
      <c r="J55" s="208">
        <f t="shared" si="2"/>
        <v>508262</v>
      </c>
      <c r="K55" s="204">
        <f t="shared" si="6"/>
        <v>0.33953382951358879</v>
      </c>
      <c r="U55" s="203">
        <f t="shared" si="3"/>
        <v>1551616</v>
      </c>
    </row>
    <row r="56" spans="2:21" x14ac:dyDescent="0.25">
      <c r="B56" s="207">
        <v>44712</v>
      </c>
      <c r="C56" s="208">
        <v>36330</v>
      </c>
      <c r="D56" s="209">
        <f t="shared" si="4"/>
        <v>1.1560830860534126</v>
      </c>
      <c r="F56" s="208">
        <f t="shared" si="0"/>
        <v>108986</v>
      </c>
      <c r="G56" s="204">
        <f t="shared" si="1"/>
        <v>7.7852720691496735E-2</v>
      </c>
      <c r="H56" s="204">
        <f t="shared" si="5"/>
        <v>-2.7397015777825384E-2</v>
      </c>
      <c r="J56" s="208">
        <f t="shared" si="2"/>
        <v>527742</v>
      </c>
      <c r="K56" s="204">
        <f t="shared" si="6"/>
        <v>0.3382986169225386</v>
      </c>
      <c r="N56" s="203">
        <v>27649</v>
      </c>
      <c r="U56" s="203">
        <f t="shared" si="3"/>
        <v>1548546</v>
      </c>
    </row>
    <row r="57" spans="2:21" x14ac:dyDescent="0.25">
      <c r="B57" s="207">
        <v>44742</v>
      </c>
      <c r="C57" s="208">
        <v>37878</v>
      </c>
      <c r="D57" s="209">
        <f t="shared" si="4"/>
        <v>9.5911813210658892E-2</v>
      </c>
      <c r="F57" s="208">
        <f t="shared" si="0"/>
        <v>111072</v>
      </c>
      <c r="G57" s="204">
        <f t="shared" si="1"/>
        <v>1.9140073036903793E-2</v>
      </c>
      <c r="H57" s="204">
        <f t="shared" si="5"/>
        <v>0.20003889495121929</v>
      </c>
      <c r="J57" s="208">
        <f t="shared" si="2"/>
        <v>531057</v>
      </c>
      <c r="K57" s="204">
        <f t="shared" si="6"/>
        <v>0.26692813638413138</v>
      </c>
      <c r="N57" s="203">
        <v>28069</v>
      </c>
      <c r="U57" s="203">
        <f t="shared" si="3"/>
        <v>1567061</v>
      </c>
    </row>
    <row r="58" spans="2:21" x14ac:dyDescent="0.25">
      <c r="B58" s="207">
        <v>44773</v>
      </c>
      <c r="C58" s="208">
        <v>37254</v>
      </c>
      <c r="D58" s="209">
        <f t="shared" si="4"/>
        <v>-0.15793042652742928</v>
      </c>
      <c r="F58" s="208">
        <f t="shared" si="0"/>
        <v>111462</v>
      </c>
      <c r="G58" s="204">
        <f t="shared" si="1"/>
        <v>3.5112359550562022E-3</v>
      </c>
      <c r="H58" s="204">
        <f t="shared" si="5"/>
        <v>0.16526229953791782</v>
      </c>
      <c r="J58" s="208">
        <f t="shared" si="2"/>
        <v>524070</v>
      </c>
      <c r="K58" s="204">
        <f t="shared" si="6"/>
        <v>0.17433655485816857</v>
      </c>
      <c r="N58" s="203">
        <v>27589</v>
      </c>
      <c r="U58" s="203">
        <f t="shared" si="3"/>
        <v>1582869</v>
      </c>
    </row>
    <row r="59" spans="2:21" x14ac:dyDescent="0.25">
      <c r="B59" s="207">
        <v>44804</v>
      </c>
      <c r="C59" s="208">
        <v>39371</v>
      </c>
      <c r="D59" s="209">
        <f t="shared" si="4"/>
        <v>-0.15433026892344703</v>
      </c>
      <c r="F59" s="208">
        <f t="shared" si="0"/>
        <v>114503</v>
      </c>
      <c r="G59" s="204">
        <f t="shared" si="1"/>
        <v>2.7282840788789064E-2</v>
      </c>
      <c r="H59" s="204">
        <f t="shared" si="5"/>
        <v>-8.6606573069559656E-2</v>
      </c>
      <c r="J59" s="208">
        <f t="shared" si="2"/>
        <v>516885</v>
      </c>
      <c r="K59" s="204">
        <f t="shared" si="6"/>
        <v>9.6933632422131266E-2</v>
      </c>
      <c r="N59" s="203">
        <v>27659</v>
      </c>
      <c r="U59" s="203">
        <f t="shared" si="3"/>
        <v>1572012</v>
      </c>
    </row>
    <row r="60" spans="2:21" x14ac:dyDescent="0.25">
      <c r="B60" s="207">
        <v>44834</v>
      </c>
      <c r="C60" s="208">
        <v>37702</v>
      </c>
      <c r="D60" s="209">
        <f t="shared" si="4"/>
        <v>-0.21780082987551863</v>
      </c>
      <c r="F60" s="208">
        <f t="shared" si="0"/>
        <v>114327</v>
      </c>
      <c r="G60" s="204">
        <f t="shared" si="1"/>
        <v>-1.5370776311537382E-3</v>
      </c>
      <c r="H60" s="204">
        <f t="shared" si="5"/>
        <v>-0.17748584501823783</v>
      </c>
      <c r="J60" s="208">
        <f t="shared" si="2"/>
        <v>506387</v>
      </c>
      <c r="K60" s="204">
        <f t="shared" si="6"/>
        <v>3.1592306861772501E-2</v>
      </c>
      <c r="N60" s="203">
        <v>29109</v>
      </c>
      <c r="U60" s="203">
        <f t="shared" si="3"/>
        <v>1547342</v>
      </c>
    </row>
    <row r="61" spans="2:21" x14ac:dyDescent="0.25">
      <c r="B61" s="207">
        <v>44865</v>
      </c>
      <c r="C61" s="208">
        <v>49917</v>
      </c>
      <c r="D61" s="209">
        <f t="shared" si="4"/>
        <v>-1.7633282821325258E-2</v>
      </c>
      <c r="F61" s="208">
        <f t="shared" si="0"/>
        <v>126990</v>
      </c>
      <c r="G61" s="204">
        <f t="shared" si="1"/>
        <v>0.11076123750295208</v>
      </c>
      <c r="H61" s="204">
        <f t="shared" si="5"/>
        <v>-0.12763019598953074</v>
      </c>
      <c r="J61" s="208">
        <f t="shared" si="2"/>
        <v>505491</v>
      </c>
      <c r="K61" s="204">
        <f t="shared" si="6"/>
        <v>-3.9389938718004114E-3</v>
      </c>
      <c r="N61" s="203">
        <v>27958</v>
      </c>
      <c r="U61" s="203">
        <f t="shared" si="3"/>
        <v>1528763</v>
      </c>
    </row>
    <row r="62" spans="2:21" x14ac:dyDescent="0.25">
      <c r="B62" s="207">
        <v>44895</v>
      </c>
      <c r="C62" s="208">
        <v>40728</v>
      </c>
      <c r="D62" s="209">
        <f t="shared" si="4"/>
        <v>-0.24739448591913671</v>
      </c>
      <c r="F62" s="208">
        <f t="shared" si="0"/>
        <v>128347</v>
      </c>
      <c r="G62" s="204">
        <f t="shared" si="1"/>
        <v>1.0685880778013912E-2</v>
      </c>
      <c r="H62" s="204">
        <f t="shared" si="5"/>
        <v>-0.16183740506370448</v>
      </c>
      <c r="J62" s="208">
        <f t="shared" si="2"/>
        <v>492103</v>
      </c>
      <c r="K62" s="204">
        <f t="shared" si="6"/>
        <v>-5.6406273968400034E-2</v>
      </c>
      <c r="N62" s="203">
        <v>30666</v>
      </c>
      <c r="U62" s="203">
        <f t="shared" si="3"/>
        <v>1503981</v>
      </c>
    </row>
    <row r="63" spans="2:21" x14ac:dyDescent="0.25">
      <c r="B63" s="207">
        <v>44926</v>
      </c>
      <c r="C63" s="208">
        <v>36626</v>
      </c>
      <c r="D63" s="209">
        <f t="shared" si="4"/>
        <v>-0.35938292550679518</v>
      </c>
      <c r="F63" s="208">
        <f t="shared" si="0"/>
        <v>127271</v>
      </c>
      <c r="G63" s="204">
        <f t="shared" si="1"/>
        <v>-8.38352279367649E-3</v>
      </c>
      <c r="H63" s="204">
        <f t="shared" si="5"/>
        <v>-0.21487088376454333</v>
      </c>
      <c r="J63" s="208">
        <f t="shared" si="2"/>
        <v>471556</v>
      </c>
      <c r="K63" s="204">
        <f t="shared" si="6"/>
        <v>-0.12601335196628272</v>
      </c>
      <c r="N63" s="203">
        <v>26577</v>
      </c>
      <c r="U63" s="203">
        <f t="shared" si="3"/>
        <v>1469150</v>
      </c>
    </row>
    <row r="64" spans="2:21" x14ac:dyDescent="0.25">
      <c r="B64" s="207">
        <v>44957</v>
      </c>
      <c r="C64" s="208">
        <v>44907</v>
      </c>
      <c r="D64" s="209">
        <f t="shared" si="4"/>
        <v>-0.17806940478805189</v>
      </c>
      <c r="F64" s="208">
        <f t="shared" si="0"/>
        <v>122261</v>
      </c>
      <c r="G64" s="204">
        <f t="shared" si="1"/>
        <v>-3.936481995112795E-2</v>
      </c>
      <c r="H64" s="204">
        <f t="shared" si="5"/>
        <v>-0.26315503992767819</v>
      </c>
      <c r="J64" s="208">
        <f t="shared" si="2"/>
        <v>461827</v>
      </c>
      <c r="K64" s="204">
        <f t="shared" si="6"/>
        <v>-0.15800288063592771</v>
      </c>
      <c r="N64" s="203">
        <v>33724</v>
      </c>
      <c r="U64" s="203">
        <f t="shared" si="3"/>
        <v>1425486</v>
      </c>
    </row>
    <row r="65" spans="2:21" x14ac:dyDescent="0.25">
      <c r="B65" s="207">
        <v>44985</v>
      </c>
      <c r="C65" s="208">
        <v>38946</v>
      </c>
      <c r="D65" s="209">
        <f t="shared" si="4"/>
        <v>0.36854311617119961</v>
      </c>
      <c r="F65" s="208">
        <f t="shared" si="0"/>
        <v>120479</v>
      </c>
      <c r="G65" s="204">
        <f t="shared" si="1"/>
        <v>-1.4575375630822562E-2</v>
      </c>
      <c r="H65" s="204">
        <f t="shared" si="5"/>
        <v>-0.14107380923524426</v>
      </c>
      <c r="J65" s="208">
        <f t="shared" si="2"/>
        <v>472315</v>
      </c>
      <c r="K65" s="204">
        <f t="shared" si="6"/>
        <v>-0.11020285901599813</v>
      </c>
      <c r="N65" s="203">
        <v>31487</v>
      </c>
      <c r="U65" s="203">
        <f t="shared" si="3"/>
        <v>1405698</v>
      </c>
    </row>
    <row r="66" spans="2:21" x14ac:dyDescent="0.25">
      <c r="B66" s="207">
        <v>45016</v>
      </c>
      <c r="C66" s="208">
        <v>46658</v>
      </c>
      <c r="D66" s="209">
        <f t="shared" si="4"/>
        <v>0.30358739383102362</v>
      </c>
      <c r="F66" s="208">
        <f t="shared" si="0"/>
        <v>130511</v>
      </c>
      <c r="G66" s="204">
        <f t="shared" si="1"/>
        <v>8.3267623403248781E-2</v>
      </c>
      <c r="H66" s="204">
        <f t="shared" si="5"/>
        <v>9.7782749861211604E-2</v>
      </c>
      <c r="J66" s="208">
        <f t="shared" si="2"/>
        <v>483181</v>
      </c>
      <c r="K66" s="204">
        <f t="shared" si="6"/>
        <v>-5.7285061516909819E-2</v>
      </c>
      <c r="N66" s="203">
        <v>37140</v>
      </c>
      <c r="U66" s="203">
        <f t="shared" si="3"/>
        <v>1417323</v>
      </c>
    </row>
    <row r="67" spans="2:21" x14ac:dyDescent="0.25">
      <c r="B67" s="207">
        <v>45046</v>
      </c>
      <c r="C67" s="208">
        <v>40872</v>
      </c>
      <c r="D67" s="209">
        <f t="shared" si="4"/>
        <v>0.10872395833333326</v>
      </c>
      <c r="F67" s="208">
        <f t="shared" si="0"/>
        <v>126476</v>
      </c>
      <c r="G67" s="204">
        <f t="shared" si="1"/>
        <v>-3.09169342047797E-2</v>
      </c>
      <c r="H67" s="204">
        <f t="shared" si="5"/>
        <v>0.25082580058152182</v>
      </c>
      <c r="J67" s="208">
        <f t="shared" si="2"/>
        <v>487189</v>
      </c>
      <c r="K67" s="204">
        <f t="shared" si="6"/>
        <v>-4.1460900086963015E-2</v>
      </c>
      <c r="N67" s="203">
        <v>33749</v>
      </c>
      <c r="U67" s="203">
        <f t="shared" si="3"/>
        <v>1442685</v>
      </c>
    </row>
    <row r="68" spans="2:21" x14ac:dyDescent="0.25">
      <c r="B68" s="207">
        <v>45077</v>
      </c>
      <c r="C68" s="208">
        <v>37708</v>
      </c>
      <c r="D68" s="209">
        <f t="shared" si="4"/>
        <v>3.7930085328929275E-2</v>
      </c>
      <c r="F68" s="208">
        <f t="shared" si="0"/>
        <v>125238</v>
      </c>
      <c r="G68" s="204">
        <f t="shared" si="1"/>
        <v>-9.7884183560517091E-3</v>
      </c>
      <c r="H68" s="204">
        <f t="shared" si="5"/>
        <v>0.14912007046776643</v>
      </c>
      <c r="J68" s="208">
        <f t="shared" si="2"/>
        <v>488567</v>
      </c>
      <c r="K68" s="204">
        <f t="shared" si="6"/>
        <v>-7.4231347893478294E-2</v>
      </c>
      <c r="N68" s="203">
        <v>27208</v>
      </c>
      <c r="U68" s="203">
        <f t="shared" si="3"/>
        <v>1458937</v>
      </c>
    </row>
    <row r="69" spans="2:21" x14ac:dyDescent="0.25">
      <c r="B69" s="207">
        <v>45107</v>
      </c>
      <c r="C69" s="208">
        <v>34788</v>
      </c>
      <c r="D69" s="209">
        <f t="shared" si="4"/>
        <v>-8.1577696816093725E-2</v>
      </c>
      <c r="F69" s="208">
        <f t="shared" si="0"/>
        <v>113368</v>
      </c>
      <c r="G69" s="204">
        <f t="shared" si="1"/>
        <v>-9.4779539756304043E-2</v>
      </c>
      <c r="H69" s="204">
        <f t="shared" si="5"/>
        <v>2.0671276289253804E-2</v>
      </c>
      <c r="J69" s="208">
        <f t="shared" si="2"/>
        <v>485477</v>
      </c>
      <c r="K69" s="204">
        <f t="shared" si="6"/>
        <v>-8.5828828167221261E-2</v>
      </c>
      <c r="N69" s="203">
        <v>26788</v>
      </c>
      <c r="U69" s="203">
        <f t="shared" si="3"/>
        <v>1461233</v>
      </c>
    </row>
    <row r="70" spans="2:21" x14ac:dyDescent="0.25">
      <c r="B70" s="207">
        <v>45138</v>
      </c>
      <c r="C70" s="208">
        <v>33538</v>
      </c>
      <c r="D70" s="209">
        <f t="shared" si="4"/>
        <v>-9.9747678101680393E-2</v>
      </c>
      <c r="F70" s="208">
        <f t="shared" ref="F70:F99" si="7">+SUM(C68:C70)</f>
        <v>106034</v>
      </c>
      <c r="G70" s="204">
        <f t="shared" si="1"/>
        <v>-6.469197657187209E-2</v>
      </c>
      <c r="H70" s="204">
        <f t="shared" si="5"/>
        <v>-4.8698211049505669E-2</v>
      </c>
      <c r="J70" s="208">
        <f t="shared" si="2"/>
        <v>481761</v>
      </c>
      <c r="K70" s="204">
        <f t="shared" si="6"/>
        <v>-8.0731581658938678E-2</v>
      </c>
      <c r="N70" s="203">
        <v>26436</v>
      </c>
      <c r="U70" s="203">
        <f t="shared" si="3"/>
        <v>1455805</v>
      </c>
    </row>
    <row r="71" spans="2:21" x14ac:dyDescent="0.25">
      <c r="B71" s="207">
        <v>45169</v>
      </c>
      <c r="C71" s="208">
        <v>34373</v>
      </c>
      <c r="D71" s="209">
        <f t="shared" si="4"/>
        <v>-0.12694622945823064</v>
      </c>
      <c r="F71" s="208">
        <f t="shared" si="7"/>
        <v>102699</v>
      </c>
      <c r="G71" s="204">
        <f t="shared" ref="G71:G99" si="8">+F71/F70-1</f>
        <v>-3.1452175717222808E-2</v>
      </c>
      <c r="H71" s="204">
        <f t="shared" si="5"/>
        <v>-0.10308900203488114</v>
      </c>
      <c r="J71" s="208">
        <f t="shared" si="2"/>
        <v>476763</v>
      </c>
      <c r="K71" s="204">
        <f t="shared" si="6"/>
        <v>-7.7622682027917222E-2</v>
      </c>
      <c r="N71" s="203">
        <v>27952</v>
      </c>
      <c r="U71" s="203">
        <f t="shared" si="3"/>
        <v>1444001</v>
      </c>
    </row>
    <row r="72" spans="2:21" x14ac:dyDescent="0.25">
      <c r="B72" s="207">
        <v>45199</v>
      </c>
      <c r="C72" s="208">
        <v>34705</v>
      </c>
      <c r="D72" s="209">
        <f t="shared" si="4"/>
        <v>-7.9491804148321021E-2</v>
      </c>
      <c r="F72" s="208">
        <f t="shared" si="7"/>
        <v>102616</v>
      </c>
      <c r="G72" s="204">
        <f t="shared" si="8"/>
        <v>-8.0818703200613573E-4</v>
      </c>
      <c r="H72" s="204">
        <f t="shared" si="5"/>
        <v>-0.10243424562876657</v>
      </c>
      <c r="J72" s="208">
        <f t="shared" si="2"/>
        <v>473766</v>
      </c>
      <c r="K72" s="204">
        <f t="shared" si="6"/>
        <v>-6.441911028521663E-2</v>
      </c>
      <c r="N72" s="203">
        <v>29888</v>
      </c>
      <c r="U72" s="203">
        <f t="shared" si="3"/>
        <v>1432290</v>
      </c>
    </row>
    <row r="73" spans="2:21" x14ac:dyDescent="0.25">
      <c r="B73" s="207">
        <v>45230</v>
      </c>
      <c r="C73" s="208">
        <v>43645</v>
      </c>
      <c r="D73" s="209">
        <f t="shared" si="4"/>
        <v>-0.12564857663721773</v>
      </c>
      <c r="F73" s="208">
        <f t="shared" si="7"/>
        <v>112723</v>
      </c>
      <c r="G73" s="204">
        <f t="shared" si="8"/>
        <v>9.8493412333359398E-2</v>
      </c>
      <c r="H73" s="204">
        <f t="shared" si="5"/>
        <v>-0.11234742893141192</v>
      </c>
      <c r="J73" s="208">
        <f t="shared" si="2"/>
        <v>467494</v>
      </c>
      <c r="K73" s="204">
        <f t="shared" si="6"/>
        <v>-7.5168499538072919E-2</v>
      </c>
      <c r="N73" s="203">
        <v>29936</v>
      </c>
      <c r="U73" s="203">
        <f t="shared" si="3"/>
        <v>1418023</v>
      </c>
    </row>
    <row r="74" spans="2:21" x14ac:dyDescent="0.25">
      <c r="B74" s="207">
        <v>45260</v>
      </c>
      <c r="C74" s="208">
        <v>49158</v>
      </c>
      <c r="D74" s="209">
        <f t="shared" si="4"/>
        <v>0.2069829110194461</v>
      </c>
      <c r="F74" s="208">
        <f t="shared" si="7"/>
        <v>127508</v>
      </c>
      <c r="G74" s="204">
        <f t="shared" si="8"/>
        <v>0.13116222953611945</v>
      </c>
      <c r="H74" s="204">
        <f t="shared" si="5"/>
        <v>-6.5369661932106471E-3</v>
      </c>
      <c r="J74" s="208">
        <f t="shared" si="2"/>
        <v>475924</v>
      </c>
      <c r="K74" s="204">
        <f t="shared" si="6"/>
        <v>-3.2877263499714537E-2</v>
      </c>
      <c r="N74" s="203">
        <v>30447</v>
      </c>
      <c r="U74" s="203">
        <f t="shared" si="3"/>
        <v>1417184</v>
      </c>
    </row>
    <row r="75" spans="2:21" x14ac:dyDescent="0.25">
      <c r="B75" s="207">
        <v>45291</v>
      </c>
      <c r="C75" s="208">
        <v>38969</v>
      </c>
      <c r="D75" s="209">
        <f t="shared" si="4"/>
        <v>6.3970949598645799E-2</v>
      </c>
      <c r="F75" s="208">
        <f t="shared" si="7"/>
        <v>131772</v>
      </c>
      <c r="G75" s="204">
        <f t="shared" si="8"/>
        <v>3.3441038993631711E-2</v>
      </c>
      <c r="H75" s="204">
        <f t="shared" si="5"/>
        <v>3.53654799600851E-2</v>
      </c>
      <c r="J75" s="208">
        <f t="shared" si="2"/>
        <v>478267</v>
      </c>
      <c r="K75" s="204">
        <f t="shared" si="6"/>
        <v>1.4231607698767412E-2</v>
      </c>
      <c r="N75" s="203">
        <v>26843</v>
      </c>
      <c r="U75" s="203">
        <f t="shared" si="3"/>
        <v>1421685</v>
      </c>
    </row>
    <row r="76" spans="2:21" x14ac:dyDescent="0.25">
      <c r="B76" s="207">
        <v>45322</v>
      </c>
      <c r="C76" s="208">
        <v>47729</v>
      </c>
      <c r="D76" s="209">
        <f t="shared" si="4"/>
        <v>6.2840982474892559E-2</v>
      </c>
      <c r="F76" s="208">
        <f t="shared" si="7"/>
        <v>135856</v>
      </c>
      <c r="G76" s="204">
        <f t="shared" si="8"/>
        <v>3.0992927177245555E-2</v>
      </c>
      <c r="H76" s="204">
        <f t="shared" si="5"/>
        <v>0.11119653855276823</v>
      </c>
      <c r="J76" s="208">
        <f t="shared" si="2"/>
        <v>481089</v>
      </c>
      <c r="K76" s="204">
        <f t="shared" si="6"/>
        <v>4.170825872025663E-2</v>
      </c>
      <c r="N76" s="203">
        <v>31994</v>
      </c>
      <c r="U76" s="203">
        <f t="shared" si="3"/>
        <v>1435280</v>
      </c>
    </row>
    <row r="77" spans="2:21" x14ac:dyDescent="0.25">
      <c r="B77" s="207">
        <v>45351</v>
      </c>
      <c r="C77" s="208">
        <v>39865</v>
      </c>
      <c r="D77" s="209">
        <f t="shared" si="4"/>
        <v>2.3596775021825112E-2</v>
      </c>
      <c r="F77" s="208">
        <f t="shared" si="7"/>
        <v>126563</v>
      </c>
      <c r="G77" s="204">
        <f t="shared" si="8"/>
        <v>-6.840330938640915E-2</v>
      </c>
      <c r="H77" s="204">
        <f t="shared" si="5"/>
        <v>5.0498427111778765E-2</v>
      </c>
      <c r="J77" s="208">
        <f t="shared" si="2"/>
        <v>482008</v>
      </c>
      <c r="K77" s="204">
        <f t="shared" si="6"/>
        <v>2.052232090871553E-2</v>
      </c>
      <c r="N77" s="203">
        <v>31806</v>
      </c>
      <c r="U77" s="203">
        <f t="shared" si="3"/>
        <v>1441364</v>
      </c>
    </row>
    <row r="78" spans="2:21" x14ac:dyDescent="0.25">
      <c r="B78" s="207">
        <v>45382</v>
      </c>
      <c r="C78" s="208">
        <v>38419</v>
      </c>
      <c r="D78" s="209">
        <f t="shared" si="4"/>
        <v>-0.17658279394744736</v>
      </c>
      <c r="F78" s="208">
        <f t="shared" si="7"/>
        <v>126013</v>
      </c>
      <c r="G78" s="204">
        <f t="shared" si="8"/>
        <v>-4.3456618442988537E-3</v>
      </c>
      <c r="H78" s="204">
        <f t="shared" si="5"/>
        <v>-3.4464527894200514E-2</v>
      </c>
      <c r="J78" s="208">
        <f t="shared" si="2"/>
        <v>473769</v>
      </c>
      <c r="K78" s="204">
        <f t="shared" si="6"/>
        <v>-1.9479242768237981E-2</v>
      </c>
      <c r="N78" s="203">
        <v>33701</v>
      </c>
      <c r="U78" s="203">
        <f t="shared" si="3"/>
        <v>1436866</v>
      </c>
    </row>
    <row r="79" spans="2:21" x14ac:dyDescent="0.25">
      <c r="B79" s="207">
        <v>45412</v>
      </c>
      <c r="C79" s="208">
        <v>40550</v>
      </c>
      <c r="D79" s="209">
        <f t="shared" si="4"/>
        <v>-7.8782540614601437E-3</v>
      </c>
      <c r="F79" s="208">
        <f t="shared" si="7"/>
        <v>118834</v>
      </c>
      <c r="G79" s="204">
        <f t="shared" si="8"/>
        <v>-5.6970312586796634E-2</v>
      </c>
      <c r="H79" s="204">
        <f t="shared" si="5"/>
        <v>-6.0422530756823467E-2</v>
      </c>
      <c r="J79" s="208">
        <f t="shared" ref="J79:J99" si="9">+SUM(C68:C79)</f>
        <v>473447</v>
      </c>
      <c r="K79" s="204">
        <f t="shared" si="6"/>
        <v>-2.8206712384721278E-2</v>
      </c>
      <c r="N79" s="203">
        <v>33436</v>
      </c>
      <c r="U79" s="203">
        <f t="shared" ref="U79:U142" si="10">+SUM(F68:F79)</f>
        <v>1429224</v>
      </c>
    </row>
    <row r="80" spans="2:21" x14ac:dyDescent="0.25">
      <c r="B80" s="207">
        <v>45443</v>
      </c>
      <c r="C80" s="208">
        <v>35841</v>
      </c>
      <c r="D80" s="209">
        <f t="shared" ref="D80:D100" si="11">+C80/C68-1</f>
        <v>-4.9512039885435399E-2</v>
      </c>
      <c r="F80" s="208">
        <f t="shared" si="7"/>
        <v>114810</v>
      </c>
      <c r="G80" s="204">
        <f t="shared" si="8"/>
        <v>-3.3862362623491626E-2</v>
      </c>
      <c r="H80" s="204">
        <f t="shared" si="5"/>
        <v>-8.3265462559287129E-2</v>
      </c>
      <c r="J80" s="208">
        <f t="shared" si="9"/>
        <v>471580</v>
      </c>
      <c r="K80" s="204">
        <f t="shared" si="6"/>
        <v>-3.4769028608154007E-2</v>
      </c>
      <c r="N80" s="203">
        <v>29255</v>
      </c>
      <c r="U80" s="203">
        <f t="shared" si="10"/>
        <v>1418796</v>
      </c>
    </row>
    <row r="81" spans="2:21" x14ac:dyDescent="0.25">
      <c r="B81" s="207">
        <v>45473</v>
      </c>
      <c r="C81" s="208">
        <v>32456</v>
      </c>
      <c r="D81" s="209">
        <f t="shared" si="11"/>
        <v>-6.7034609635506448E-2</v>
      </c>
      <c r="F81" s="208">
        <f t="shared" si="7"/>
        <v>108847</v>
      </c>
      <c r="G81" s="204">
        <f t="shared" si="8"/>
        <v>-5.1937984496124079E-2</v>
      </c>
      <c r="H81" s="204">
        <f t="shared" si="5"/>
        <v>-3.9878978194905046E-2</v>
      </c>
      <c r="J81" s="208">
        <f t="shared" si="9"/>
        <v>469248</v>
      </c>
      <c r="K81" s="204">
        <f t="shared" si="6"/>
        <v>-3.342897809782952E-2</v>
      </c>
      <c r="N81" s="203">
        <v>26755</v>
      </c>
      <c r="U81" s="203">
        <f t="shared" si="10"/>
        <v>1414275</v>
      </c>
    </row>
    <row r="82" spans="2:21" x14ac:dyDescent="0.25">
      <c r="B82" s="207">
        <v>45504</v>
      </c>
      <c r="C82" s="208">
        <v>38011</v>
      </c>
      <c r="D82" s="209">
        <f t="shared" si="11"/>
        <v>0.13337110143717568</v>
      </c>
      <c r="F82" s="208">
        <f t="shared" si="7"/>
        <v>106308</v>
      </c>
      <c r="G82" s="204">
        <f t="shared" si="8"/>
        <v>-2.3326320431431236E-2</v>
      </c>
      <c r="H82" s="204">
        <f t="shared" ref="H82:H99" si="12">+F82/F70-1</f>
        <v>2.5840768055529484E-3</v>
      </c>
      <c r="J82" s="208">
        <f t="shared" si="9"/>
        <v>473721</v>
      </c>
      <c r="K82" s="204">
        <f t="shared" si="6"/>
        <v>-1.6688773063822104E-2</v>
      </c>
      <c r="N82" s="203">
        <v>29152</v>
      </c>
      <c r="U82" s="203">
        <f t="shared" si="10"/>
        <v>1414549</v>
      </c>
    </row>
    <row r="83" spans="2:21" x14ac:dyDescent="0.25">
      <c r="B83" s="207">
        <v>45535</v>
      </c>
      <c r="C83" s="208">
        <v>34356</v>
      </c>
      <c r="D83" s="209">
        <f t="shared" si="11"/>
        <v>-4.9457422977339238E-4</v>
      </c>
      <c r="F83" s="208">
        <f t="shared" si="7"/>
        <v>104823</v>
      </c>
      <c r="G83" s="204">
        <f t="shared" si="8"/>
        <v>-1.3968845242126604E-2</v>
      </c>
      <c r="H83" s="204">
        <f t="shared" si="12"/>
        <v>2.0681798264832185E-2</v>
      </c>
      <c r="J83" s="208">
        <f t="shared" si="9"/>
        <v>473704</v>
      </c>
      <c r="K83" s="204">
        <f t="shared" si="6"/>
        <v>-6.4161858197888666E-3</v>
      </c>
      <c r="N83" s="203">
        <v>25999</v>
      </c>
      <c r="U83" s="203">
        <f t="shared" si="10"/>
        <v>1416673</v>
      </c>
    </row>
    <row r="84" spans="2:21" x14ac:dyDescent="0.25">
      <c r="B84" s="207">
        <v>45565</v>
      </c>
      <c r="C84" s="208">
        <v>27990</v>
      </c>
      <c r="D84" s="209">
        <f t="shared" si="11"/>
        <v>-0.19348797003313645</v>
      </c>
      <c r="F84" s="208">
        <f t="shared" si="7"/>
        <v>100357</v>
      </c>
      <c r="G84" s="204">
        <f t="shared" si="8"/>
        <v>-4.2605153449147615E-2</v>
      </c>
      <c r="H84" s="204">
        <f t="shared" si="12"/>
        <v>-2.2014110859904901E-2</v>
      </c>
      <c r="J84" s="208">
        <f t="shared" si="9"/>
        <v>466989</v>
      </c>
      <c r="K84" s="204">
        <f t="shared" si="6"/>
        <v>-1.4304530084472078E-2</v>
      </c>
      <c r="N84" s="203">
        <v>25651</v>
      </c>
      <c r="U84" s="203">
        <f t="shared" si="10"/>
        <v>1414414</v>
      </c>
    </row>
    <row r="85" spans="2:21" x14ac:dyDescent="0.25">
      <c r="B85" s="207">
        <v>45596</v>
      </c>
      <c r="C85" s="208">
        <v>59332</v>
      </c>
      <c r="D85" s="209">
        <f t="shared" si="11"/>
        <v>0.35942261427425826</v>
      </c>
      <c r="F85" s="208">
        <f t="shared" si="7"/>
        <v>121678</v>
      </c>
      <c r="G85" s="204">
        <f t="shared" si="8"/>
        <v>0.21245154797373367</v>
      </c>
      <c r="H85" s="204">
        <f t="shared" si="12"/>
        <v>7.9442527257081563E-2</v>
      </c>
      <c r="J85" s="208">
        <f t="shared" si="9"/>
        <v>482676</v>
      </c>
      <c r="K85" s="204">
        <f t="shared" si="6"/>
        <v>3.2475283105237729E-2</v>
      </c>
      <c r="N85" s="203">
        <v>31698</v>
      </c>
      <c r="U85" s="203">
        <f t="shared" si="10"/>
        <v>1423369</v>
      </c>
    </row>
    <row r="86" spans="2:21" x14ac:dyDescent="0.25">
      <c r="B86" s="207">
        <v>45626</v>
      </c>
      <c r="C86" s="208">
        <v>37878</v>
      </c>
      <c r="D86" s="209">
        <f t="shared" si="11"/>
        <v>-0.2294641767362382</v>
      </c>
      <c r="F86" s="208">
        <f t="shared" si="7"/>
        <v>125200</v>
      </c>
      <c r="G86" s="204">
        <f t="shared" si="8"/>
        <v>2.8945248935715595E-2</v>
      </c>
      <c r="H86" s="204">
        <f t="shared" si="12"/>
        <v>-1.810082504627164E-2</v>
      </c>
      <c r="J86" s="208">
        <f t="shared" si="9"/>
        <v>471396</v>
      </c>
      <c r="K86" s="204">
        <f t="shared" si="6"/>
        <v>-9.5141241038485536E-3</v>
      </c>
      <c r="N86" s="203">
        <v>28562</v>
      </c>
      <c r="U86" s="203">
        <f t="shared" si="10"/>
        <v>1421061</v>
      </c>
    </row>
    <row r="87" spans="2:21" x14ac:dyDescent="0.25">
      <c r="B87" s="207">
        <v>45657</v>
      </c>
      <c r="C87" s="208">
        <v>33645</v>
      </c>
      <c r="D87" s="209">
        <f t="shared" si="11"/>
        <v>-0.13662141702378816</v>
      </c>
      <c r="F87" s="208">
        <f t="shared" si="7"/>
        <v>130855</v>
      </c>
      <c r="G87" s="204">
        <f t="shared" si="8"/>
        <v>4.5167731629393026E-2</v>
      </c>
      <c r="H87" s="204">
        <f t="shared" si="12"/>
        <v>-6.9589897702091452E-3</v>
      </c>
      <c r="J87" s="208">
        <f t="shared" si="9"/>
        <v>466072</v>
      </c>
      <c r="K87" s="204">
        <f t="shared" si="6"/>
        <v>-2.5498309521668872E-2</v>
      </c>
      <c r="N87" s="203">
        <v>24978</v>
      </c>
      <c r="U87" s="203">
        <f t="shared" si="10"/>
        <v>1420144</v>
      </c>
    </row>
    <row r="88" spans="2:21" x14ac:dyDescent="0.25">
      <c r="B88" s="207">
        <v>45688</v>
      </c>
      <c r="C88" s="208">
        <v>48823</v>
      </c>
      <c r="D88" s="209">
        <f t="shared" si="11"/>
        <v>2.2921075237277044E-2</v>
      </c>
      <c r="F88" s="208">
        <f t="shared" si="7"/>
        <v>120346</v>
      </c>
      <c r="G88" s="204">
        <f t="shared" si="8"/>
        <v>-8.0310267089526599E-2</v>
      </c>
      <c r="H88" s="204">
        <f t="shared" si="12"/>
        <v>-0.11416499823342363</v>
      </c>
      <c r="J88" s="208">
        <f t="shared" si="9"/>
        <v>467166</v>
      </c>
      <c r="K88" s="204">
        <f t="shared" si="6"/>
        <v>-2.8940591034091412E-2</v>
      </c>
      <c r="N88" s="203">
        <v>32394</v>
      </c>
      <c r="U88" s="203">
        <f t="shared" si="10"/>
        <v>1404634</v>
      </c>
    </row>
    <row r="89" spans="2:21" x14ac:dyDescent="0.25">
      <c r="B89" s="207">
        <v>45716</v>
      </c>
      <c r="C89" s="208">
        <v>34775</v>
      </c>
      <c r="D89" s="209">
        <f t="shared" si="11"/>
        <v>-0.12768092311551482</v>
      </c>
      <c r="F89" s="208">
        <f t="shared" si="7"/>
        <v>117243</v>
      </c>
      <c r="G89" s="204">
        <f t="shared" si="8"/>
        <v>-2.5783989496950488E-2</v>
      </c>
      <c r="H89" s="204">
        <f t="shared" si="12"/>
        <v>-7.3639215252482959E-2</v>
      </c>
      <c r="J89" s="208">
        <f t="shared" si="9"/>
        <v>462076</v>
      </c>
      <c r="K89" s="204">
        <f t="shared" si="6"/>
        <v>-4.1352010755008162E-2</v>
      </c>
      <c r="N89" s="203">
        <v>27858</v>
      </c>
      <c r="U89" s="203">
        <f t="shared" si="10"/>
        <v>1395314</v>
      </c>
    </row>
    <row r="90" spans="2:21" x14ac:dyDescent="0.25">
      <c r="B90" s="207">
        <v>45717</v>
      </c>
      <c r="C90" s="208">
        <v>43753</v>
      </c>
      <c r="D90" s="209">
        <f t="shared" si="11"/>
        <v>0.13883755433509459</v>
      </c>
      <c r="F90" s="208">
        <f t="shared" si="7"/>
        <v>127351</v>
      </c>
      <c r="G90" s="204">
        <f t="shared" si="8"/>
        <v>8.6214102334467801E-2</v>
      </c>
      <c r="H90" s="204">
        <f t="shared" si="12"/>
        <v>1.0617952116051432E-2</v>
      </c>
      <c r="J90" s="208">
        <f t="shared" si="9"/>
        <v>467410</v>
      </c>
      <c r="K90" s="204">
        <f t="shared" si="6"/>
        <v>-1.3422152990170355E-2</v>
      </c>
      <c r="N90" s="203">
        <v>30721</v>
      </c>
      <c r="U90" s="203">
        <f t="shared" si="10"/>
        <v>1396652</v>
      </c>
    </row>
    <row r="91" spans="2:21" x14ac:dyDescent="0.25">
      <c r="B91" s="207">
        <v>45748</v>
      </c>
      <c r="C91" s="208">
        <v>39043</v>
      </c>
      <c r="D91" s="209">
        <f t="shared" si="11"/>
        <v>-3.7163995067817535E-2</v>
      </c>
      <c r="F91" s="208">
        <f t="shared" si="7"/>
        <v>117571</v>
      </c>
      <c r="G91" s="204">
        <f t="shared" si="8"/>
        <v>-7.6795627831740654E-2</v>
      </c>
      <c r="H91" s="204">
        <f t="shared" si="12"/>
        <v>-1.0628271370146547E-2</v>
      </c>
      <c r="J91" s="208">
        <f t="shared" si="9"/>
        <v>465903</v>
      </c>
      <c r="K91" s="204">
        <f t="shared" ref="K91:K99" si="13">+J91/J79-1</f>
        <v>-1.5934201716348406E-2</v>
      </c>
      <c r="N91" s="203">
        <v>31900</v>
      </c>
      <c r="U91" s="203">
        <f t="shared" si="10"/>
        <v>1395389</v>
      </c>
    </row>
    <row r="92" spans="2:21" x14ac:dyDescent="0.25">
      <c r="B92" s="207">
        <v>45778</v>
      </c>
      <c r="C92" s="208">
        <v>31709</v>
      </c>
      <c r="D92" s="209">
        <f t="shared" si="11"/>
        <v>-0.11528696185932308</v>
      </c>
      <c r="F92" s="208">
        <f t="shared" si="7"/>
        <v>114505</v>
      </c>
      <c r="G92" s="204">
        <f t="shared" si="8"/>
        <v>-2.6077859336060771E-2</v>
      </c>
      <c r="H92" s="204">
        <f t="shared" si="12"/>
        <v>-2.6565630171587751E-3</v>
      </c>
      <c r="J92" s="208">
        <f t="shared" si="9"/>
        <v>461771</v>
      </c>
      <c r="K92" s="204">
        <f t="shared" si="13"/>
        <v>-2.0800288392213373E-2</v>
      </c>
      <c r="N92" s="203">
        <v>27401</v>
      </c>
      <c r="U92" s="203">
        <f t="shared" si="10"/>
        <v>1395084</v>
      </c>
    </row>
    <row r="93" spans="2:21" x14ac:dyDescent="0.25">
      <c r="B93" s="207">
        <v>45838</v>
      </c>
      <c r="C93" s="208">
        <v>29657</v>
      </c>
      <c r="D93" s="209">
        <f t="shared" si="11"/>
        <v>-8.6239832388464333E-2</v>
      </c>
      <c r="F93" s="208">
        <f t="shared" si="7"/>
        <v>100409</v>
      </c>
      <c r="G93" s="204">
        <f t="shared" si="8"/>
        <v>-0.12310379459412257</v>
      </c>
      <c r="H93" s="204">
        <f t="shared" si="12"/>
        <v>-7.7521658842228058E-2</v>
      </c>
      <c r="J93" s="208">
        <f t="shared" si="9"/>
        <v>458972</v>
      </c>
      <c r="K93" s="204">
        <f t="shared" si="13"/>
        <v>-2.1898867975995606E-2</v>
      </c>
      <c r="N93" s="203">
        <v>25728</v>
      </c>
      <c r="U93" s="203">
        <f t="shared" si="10"/>
        <v>1386646</v>
      </c>
    </row>
    <row r="94" spans="2:21" x14ac:dyDescent="0.25">
      <c r="B94" s="207">
        <v>45869</v>
      </c>
      <c r="C94" s="208">
        <v>33352</v>
      </c>
      <c r="D94" s="209">
        <f t="shared" si="11"/>
        <v>-0.12256978243140149</v>
      </c>
      <c r="F94" s="208">
        <f t="shared" si="7"/>
        <v>94718</v>
      </c>
      <c r="G94" s="204">
        <f t="shared" si="8"/>
        <v>-5.6678186218366844E-2</v>
      </c>
      <c r="H94" s="204">
        <f t="shared" si="12"/>
        <v>-0.10902283929713663</v>
      </c>
      <c r="J94" s="208">
        <f t="shared" si="9"/>
        <v>454313</v>
      </c>
      <c r="K94" s="204">
        <f t="shared" si="13"/>
        <v>-4.0969262498390391E-2</v>
      </c>
      <c r="N94" s="203">
        <v>26911</v>
      </c>
      <c r="U94" s="203">
        <f t="shared" si="10"/>
        <v>1375056</v>
      </c>
    </row>
    <row r="95" spans="2:21" x14ac:dyDescent="0.25">
      <c r="B95" s="207">
        <v>45900</v>
      </c>
      <c r="C95" s="208">
        <v>30636</v>
      </c>
      <c r="D95" s="209">
        <f t="shared" si="11"/>
        <v>-0.10827803003842129</v>
      </c>
      <c r="F95" s="208">
        <f t="shared" si="7"/>
        <v>93645</v>
      </c>
      <c r="G95" s="204">
        <f t="shared" si="8"/>
        <v>-1.1328364196879104E-2</v>
      </c>
      <c r="H95" s="204">
        <f t="shared" si="12"/>
        <v>-0.10663690220657684</v>
      </c>
      <c r="J95" s="208">
        <f t="shared" si="9"/>
        <v>450593</v>
      </c>
      <c r="K95" s="204">
        <f t="shared" si="13"/>
        <v>-4.8787850640906516E-2</v>
      </c>
      <c r="N95" s="203">
        <v>25479</v>
      </c>
      <c r="U95" s="203">
        <f t="shared" si="10"/>
        <v>1363878</v>
      </c>
    </row>
    <row r="96" spans="2:21" x14ac:dyDescent="0.25">
      <c r="B96" s="207">
        <v>45930</v>
      </c>
      <c r="C96" s="208">
        <v>34997</v>
      </c>
      <c r="D96" s="209">
        <f t="shared" si="11"/>
        <v>0.25033940693104673</v>
      </c>
      <c r="F96" s="208">
        <f t="shared" si="7"/>
        <v>98985</v>
      </c>
      <c r="G96" s="204">
        <f t="shared" si="8"/>
        <v>5.7023866730738337E-2</v>
      </c>
      <c r="H96" s="204">
        <f t="shared" si="12"/>
        <v>-1.3671193837998308E-2</v>
      </c>
      <c r="J96" s="208">
        <f t="shared" si="9"/>
        <v>457600</v>
      </c>
      <c r="K96" s="204">
        <f t="shared" si="13"/>
        <v>-2.010539862823324E-2</v>
      </c>
      <c r="N96" s="203">
        <v>24250</v>
      </c>
      <c r="U96" s="203">
        <f t="shared" si="10"/>
        <v>1362506</v>
      </c>
    </row>
    <row r="97" spans="1:76" x14ac:dyDescent="0.25">
      <c r="B97" s="207">
        <v>45961</v>
      </c>
      <c r="C97" s="208">
        <v>68175</v>
      </c>
      <c r="D97" s="209">
        <f t="shared" si="11"/>
        <v>0.14904267511629476</v>
      </c>
      <c r="F97" s="208">
        <f t="shared" si="7"/>
        <v>133808</v>
      </c>
      <c r="G97" s="204">
        <f t="shared" si="8"/>
        <v>0.35180077789564068</v>
      </c>
      <c r="H97" s="204">
        <f t="shared" si="12"/>
        <v>9.9689344006311797E-2</v>
      </c>
      <c r="J97" s="208">
        <f t="shared" si="9"/>
        <v>466443</v>
      </c>
      <c r="K97" s="204">
        <f t="shared" si="13"/>
        <v>-3.363125574919823E-2</v>
      </c>
      <c r="N97" s="203">
        <v>35499</v>
      </c>
      <c r="U97" s="203">
        <f t="shared" si="10"/>
        <v>1374636</v>
      </c>
    </row>
    <row r="98" spans="1:76" x14ac:dyDescent="0.25">
      <c r="B98" s="207">
        <v>45991</v>
      </c>
      <c r="C98" s="208">
        <v>46351</v>
      </c>
      <c r="D98" s="209">
        <f t="shared" si="11"/>
        <v>0.22369185279053805</v>
      </c>
      <c r="F98" s="208">
        <f t="shared" si="7"/>
        <v>149523</v>
      </c>
      <c r="G98" s="204">
        <f t="shared" si="8"/>
        <v>0.11744439794332173</v>
      </c>
      <c r="H98" s="204">
        <f t="shared" si="12"/>
        <v>0.19427316293929708</v>
      </c>
      <c r="J98" s="208">
        <f t="shared" si="9"/>
        <v>474916</v>
      </c>
      <c r="K98" s="204">
        <f t="shared" si="13"/>
        <v>7.467182581099463E-3</v>
      </c>
      <c r="N98" s="203">
        <v>33257</v>
      </c>
      <c r="U98" s="203">
        <f t="shared" si="10"/>
        <v>1398959</v>
      </c>
    </row>
    <row r="99" spans="1:76" x14ac:dyDescent="0.25">
      <c r="B99" s="207">
        <v>46022</v>
      </c>
      <c r="C99" s="208">
        <v>44962</v>
      </c>
      <c r="D99" s="209">
        <f t="shared" si="11"/>
        <v>0.33636498736810827</v>
      </c>
      <c r="F99" s="208">
        <f t="shared" si="7"/>
        <v>159488</v>
      </c>
      <c r="G99" s="204">
        <f t="shared" si="8"/>
        <v>6.6645265276913834E-2</v>
      </c>
      <c r="H99" s="204">
        <f t="shared" si="12"/>
        <v>0.21881471858163626</v>
      </c>
      <c r="J99" s="208">
        <f t="shared" si="9"/>
        <v>486233</v>
      </c>
      <c r="K99" s="204">
        <f t="shared" si="13"/>
        <v>4.3257264971935605E-2</v>
      </c>
      <c r="U99" s="203">
        <f t="shared" si="10"/>
        <v>1427592</v>
      </c>
    </row>
    <row r="100" spans="1:76" x14ac:dyDescent="0.25">
      <c r="B100" s="207">
        <f>EOMONTH(B99,1)</f>
        <v>46053</v>
      </c>
      <c r="C100" s="208">
        <v>54285</v>
      </c>
      <c r="D100" s="209">
        <f t="shared" si="11"/>
        <v>0.11187350224279546</v>
      </c>
      <c r="F100" s="208">
        <f t="shared" ref="F100" si="14">+SUM(C98:C100)</f>
        <v>145598</v>
      </c>
      <c r="G100" s="204">
        <f t="shared" ref="G100" si="15">+F100/F99-1</f>
        <v>-8.7091191813804203E-2</v>
      </c>
      <c r="H100" s="204">
        <f t="shared" ref="H100" si="16">+F100/F88-1</f>
        <v>0.20982832832001064</v>
      </c>
      <c r="J100" s="208">
        <f t="shared" ref="J100" si="17">+SUM(C89:C100)</f>
        <v>491695</v>
      </c>
      <c r="K100" s="204">
        <f t="shared" ref="K100" si="18">+J100/J88-1</f>
        <v>5.2505961478360952E-2</v>
      </c>
      <c r="U100" s="203">
        <f t="shared" si="10"/>
        <v>1452844</v>
      </c>
    </row>
    <row r="101" spans="1:76" x14ac:dyDescent="0.25">
      <c r="B101" s="207">
        <f t="shared" ref="B101:B134" si="19">EOMONTH(B100,1)</f>
        <v>46081</v>
      </c>
      <c r="C101" s="208">
        <v>49734</v>
      </c>
      <c r="D101" s="209">
        <f>+C101/C89-1</f>
        <v>0.43016534867002165</v>
      </c>
      <c r="F101" s="208">
        <f t="shared" ref="F101" si="20">+SUM(C99:C101)</f>
        <v>148981</v>
      </c>
      <c r="G101" s="204">
        <f t="shared" ref="G101" si="21">+F101/F100-1</f>
        <v>2.3235209274852675E-2</v>
      </c>
      <c r="H101" s="204">
        <f t="shared" ref="H101" si="22">+F101/F89-1</f>
        <v>0.27070272852110566</v>
      </c>
      <c r="J101" s="208">
        <f>+SUM(C90:C101)</f>
        <v>506654</v>
      </c>
      <c r="K101" s="204">
        <f>+J101/J89-1</f>
        <v>9.6473307421290011E-2</v>
      </c>
      <c r="U101" s="203">
        <f t="shared" si="10"/>
        <v>1484582</v>
      </c>
    </row>
    <row r="102" spans="1:76" x14ac:dyDescent="0.25">
      <c r="B102" s="207">
        <f t="shared" si="19"/>
        <v>46112</v>
      </c>
      <c r="C102" s="208">
        <v>55333</v>
      </c>
      <c r="D102" s="209">
        <f>+C102/C90-1</f>
        <v>0.26466756565264093</v>
      </c>
      <c r="F102" s="208">
        <f>+SUM(C100:C102)</f>
        <v>159352</v>
      </c>
      <c r="G102" s="204">
        <f>+F102/F101-1</f>
        <v>6.9612903658855751E-2</v>
      </c>
      <c r="H102" s="204">
        <f t="shared" ref="H102" si="23">+F102/F90-1</f>
        <v>0.25128189020894998</v>
      </c>
      <c r="J102" s="208">
        <f>+SUM(C91:C102)</f>
        <v>518234</v>
      </c>
      <c r="K102" s="204">
        <f>+J102/J90-1</f>
        <v>0.10873537151537205</v>
      </c>
      <c r="U102" s="203">
        <f t="shared" si="10"/>
        <v>1516583</v>
      </c>
    </row>
    <row r="103" spans="1:76" x14ac:dyDescent="0.25">
      <c r="B103" s="207">
        <f t="shared" si="19"/>
        <v>46142</v>
      </c>
      <c r="C103" s="208">
        <v>47396</v>
      </c>
      <c r="D103" s="209">
        <f t="shared" ref="D103" si="24">+C103/C91-1</f>
        <v>0.21394360064544227</v>
      </c>
      <c r="F103" s="208">
        <f t="shared" ref="F103" si="25">+SUM(C101:C103)</f>
        <v>152463</v>
      </c>
      <c r="G103" s="204">
        <f t="shared" ref="G103" si="26">+F103/F102-1</f>
        <v>-4.323133691450376E-2</v>
      </c>
      <c r="H103" s="204">
        <f t="shared" ref="H103" si="27">+F103/F91-1</f>
        <v>0.29677386430327202</v>
      </c>
      <c r="J103" s="208">
        <f t="shared" ref="J103" si="28">+SUM(C92:C103)</f>
        <v>526587</v>
      </c>
      <c r="K103" s="204">
        <f t="shared" ref="K103" si="29">+J103/J91-1</f>
        <v>0.13025028815010842</v>
      </c>
      <c r="U103" s="203">
        <f t="shared" si="10"/>
        <v>1551475</v>
      </c>
    </row>
    <row r="104" spans="1:76" x14ac:dyDescent="0.25">
      <c r="B104" s="207">
        <f t="shared" si="19"/>
        <v>46173</v>
      </c>
      <c r="C104" s="208">
        <v>43182</v>
      </c>
      <c r="D104" s="209">
        <f t="shared" ref="D104" si="30">+C104/C92-1</f>
        <v>0.36182156485540373</v>
      </c>
      <c r="F104" s="208">
        <f t="shared" ref="F104" si="31">+SUM(C102:C104)</f>
        <v>145911</v>
      </c>
      <c r="G104" s="204">
        <f t="shared" ref="G104" si="32">+F104/F103-1</f>
        <v>-4.2974360992503069E-2</v>
      </c>
      <c r="H104" s="204">
        <f t="shared" ref="H104" si="33">+F104/F92-1</f>
        <v>0.27427623247893096</v>
      </c>
      <c r="J104" s="208">
        <f t="shared" ref="J104" si="34">+SUM(C93:C104)</f>
        <v>538060</v>
      </c>
      <c r="K104" s="204">
        <f t="shared" ref="K104" si="35">+J104/J92-1</f>
        <v>0.16520959523226875</v>
      </c>
      <c r="U104" s="203">
        <f t="shared" si="10"/>
        <v>1582881</v>
      </c>
    </row>
    <row r="105" spans="1:76" x14ac:dyDescent="0.25">
      <c r="A105" s="211"/>
      <c r="B105" s="212">
        <f t="shared" si="19"/>
        <v>46203</v>
      </c>
      <c r="C105" s="211"/>
      <c r="D105" s="211"/>
      <c r="E105" s="211"/>
      <c r="F105" s="211"/>
      <c r="G105" s="213"/>
      <c r="H105" s="213"/>
      <c r="I105" s="211"/>
      <c r="J105" s="211"/>
      <c r="K105" s="213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>
        <f t="shared" si="10"/>
        <v>1482472</v>
      </c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211"/>
      <c r="AZ105" s="211"/>
      <c r="BA105" s="211"/>
      <c r="BB105" s="211"/>
      <c r="BC105" s="211"/>
      <c r="BD105" s="211"/>
      <c r="BE105" s="211"/>
      <c r="BF105" s="211"/>
      <c r="BG105" s="211"/>
      <c r="BH105" s="211"/>
      <c r="BI105" s="211"/>
      <c r="BJ105" s="211"/>
      <c r="BK105" s="211"/>
      <c r="BL105" s="211"/>
      <c r="BM105" s="211"/>
      <c r="BN105" s="211"/>
      <c r="BO105" s="211"/>
      <c r="BP105" s="211"/>
      <c r="BQ105" s="211"/>
      <c r="BR105" s="211"/>
      <c r="BS105" s="211"/>
      <c r="BT105" s="211"/>
      <c r="BU105" s="211"/>
      <c r="BV105" s="211"/>
      <c r="BW105" s="211"/>
      <c r="BX105" s="211"/>
    </row>
    <row r="106" spans="1:76" x14ac:dyDescent="0.25">
      <c r="A106" s="211"/>
      <c r="B106" s="212">
        <f t="shared" si="19"/>
        <v>46234</v>
      </c>
      <c r="C106" s="211"/>
      <c r="D106" s="211"/>
      <c r="E106" s="211"/>
      <c r="F106" s="211"/>
      <c r="G106" s="213"/>
      <c r="H106" s="213"/>
      <c r="I106" s="211"/>
      <c r="J106" s="211"/>
      <c r="K106" s="213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>
        <f t="shared" si="10"/>
        <v>1387754</v>
      </c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  <c r="BD106" s="211"/>
      <c r="BE106" s="211"/>
      <c r="BF106" s="211"/>
      <c r="BG106" s="211"/>
      <c r="BH106" s="211"/>
      <c r="BI106" s="211"/>
      <c r="BJ106" s="211"/>
      <c r="BK106" s="211"/>
      <c r="BL106" s="211"/>
      <c r="BM106" s="211"/>
      <c r="BN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  <c r="BX106" s="211"/>
    </row>
    <row r="107" spans="1:76" x14ac:dyDescent="0.25">
      <c r="A107" s="211"/>
      <c r="B107" s="212">
        <f t="shared" si="19"/>
        <v>46265</v>
      </c>
      <c r="C107" s="211"/>
      <c r="D107" s="211"/>
      <c r="E107" s="211"/>
      <c r="F107" s="211"/>
      <c r="G107" s="213"/>
      <c r="H107" s="213"/>
      <c r="I107" s="211"/>
      <c r="J107" s="211"/>
      <c r="K107" s="213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>
        <f t="shared" si="10"/>
        <v>1294109</v>
      </c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211"/>
      <c r="AZ107" s="211"/>
      <c r="BA107" s="211"/>
      <c r="BB107" s="211"/>
      <c r="BC107" s="211"/>
      <c r="BD107" s="211"/>
      <c r="BE107" s="211"/>
      <c r="BF107" s="211"/>
      <c r="BG107" s="211"/>
      <c r="BH107" s="211"/>
      <c r="BI107" s="211"/>
      <c r="BJ107" s="211"/>
      <c r="BK107" s="211"/>
      <c r="BL107" s="211"/>
      <c r="BM107" s="211"/>
      <c r="BN107" s="211"/>
      <c r="BO107" s="211"/>
      <c r="BP107" s="211"/>
      <c r="BQ107" s="211"/>
      <c r="BR107" s="211"/>
      <c r="BS107" s="211"/>
      <c r="BT107" s="211"/>
      <c r="BU107" s="211"/>
      <c r="BV107" s="211"/>
      <c r="BW107" s="211"/>
      <c r="BX107" s="211"/>
    </row>
    <row r="108" spans="1:76" x14ac:dyDescent="0.25">
      <c r="A108" s="211"/>
      <c r="B108" s="212">
        <f t="shared" si="19"/>
        <v>46295</v>
      </c>
      <c r="C108" s="211"/>
      <c r="D108" s="211"/>
      <c r="E108" s="211"/>
      <c r="F108" s="211"/>
      <c r="G108" s="213"/>
      <c r="H108" s="213"/>
      <c r="I108" s="211"/>
      <c r="J108" s="211"/>
      <c r="K108" s="213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>
        <f t="shared" si="10"/>
        <v>1195124</v>
      </c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  <c r="BX108" s="211"/>
    </row>
    <row r="109" spans="1:76" x14ac:dyDescent="0.25">
      <c r="A109" s="211"/>
      <c r="B109" s="212">
        <f t="shared" si="19"/>
        <v>46326</v>
      </c>
      <c r="C109" s="211"/>
      <c r="D109" s="211"/>
      <c r="E109" s="211"/>
      <c r="F109" s="211"/>
      <c r="G109" s="213"/>
      <c r="H109" s="213"/>
      <c r="I109" s="211"/>
      <c r="J109" s="211"/>
      <c r="K109" s="213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>
        <f t="shared" si="10"/>
        <v>1061316</v>
      </c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A109" s="211"/>
      <c r="BB109" s="211"/>
      <c r="BC109" s="211"/>
      <c r="BD109" s="211"/>
      <c r="BE109" s="211"/>
      <c r="BF109" s="211"/>
      <c r="BG109" s="211"/>
      <c r="BH109" s="211"/>
      <c r="BI109" s="211"/>
      <c r="BJ109" s="211"/>
      <c r="BK109" s="211"/>
      <c r="BL109" s="211"/>
      <c r="BM109" s="211"/>
      <c r="BN109" s="211"/>
      <c r="BO109" s="211"/>
      <c r="BP109" s="211"/>
      <c r="BQ109" s="211"/>
      <c r="BR109" s="211"/>
      <c r="BS109" s="211"/>
      <c r="BT109" s="211"/>
      <c r="BU109" s="211"/>
      <c r="BV109" s="211"/>
      <c r="BW109" s="211"/>
      <c r="BX109" s="211"/>
    </row>
    <row r="110" spans="1:76" x14ac:dyDescent="0.25">
      <c r="A110" s="211"/>
      <c r="B110" s="212">
        <f t="shared" si="19"/>
        <v>46356</v>
      </c>
      <c r="C110" s="211"/>
      <c r="D110" s="211"/>
      <c r="E110" s="211"/>
      <c r="F110" s="211"/>
      <c r="G110" s="213"/>
      <c r="H110" s="213"/>
      <c r="I110" s="211"/>
      <c r="J110" s="211"/>
      <c r="K110" s="213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>
        <f t="shared" si="10"/>
        <v>911793</v>
      </c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</row>
    <row r="111" spans="1:76" x14ac:dyDescent="0.25">
      <c r="A111" s="211"/>
      <c r="B111" s="212">
        <f t="shared" si="19"/>
        <v>46387</v>
      </c>
      <c r="C111" s="211"/>
      <c r="D111" s="211"/>
      <c r="E111" s="211"/>
      <c r="F111" s="211"/>
      <c r="G111" s="213"/>
      <c r="H111" s="213"/>
      <c r="I111" s="211"/>
      <c r="J111" s="211"/>
      <c r="K111" s="213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>
        <f t="shared" si="10"/>
        <v>752305</v>
      </c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  <c r="BD111" s="211"/>
      <c r="BE111" s="211"/>
      <c r="BF111" s="211"/>
      <c r="BG111" s="211"/>
      <c r="BH111" s="211"/>
      <c r="BI111" s="211"/>
      <c r="BJ111" s="211"/>
      <c r="BK111" s="211"/>
      <c r="BL111" s="211"/>
      <c r="BM111" s="211"/>
      <c r="BN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  <c r="BX111" s="211"/>
    </row>
    <row r="112" spans="1:76" x14ac:dyDescent="0.25">
      <c r="A112" s="211"/>
      <c r="B112" s="212">
        <f t="shared" si="19"/>
        <v>46418</v>
      </c>
      <c r="C112" s="211"/>
      <c r="D112" s="211"/>
      <c r="E112" s="211"/>
      <c r="F112" s="211"/>
      <c r="G112" s="213"/>
      <c r="H112" s="213"/>
      <c r="I112" s="211"/>
      <c r="J112" s="211"/>
      <c r="K112" s="213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>
        <f t="shared" si="10"/>
        <v>606707</v>
      </c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  <c r="BD112" s="211"/>
      <c r="BE112" s="211"/>
      <c r="BF112" s="211"/>
      <c r="BG112" s="211"/>
      <c r="BH112" s="211"/>
      <c r="BI112" s="211"/>
      <c r="BJ112" s="211"/>
      <c r="BK112" s="211"/>
      <c r="BL112" s="211"/>
      <c r="BM112" s="211"/>
      <c r="BN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  <c r="BX112" s="211"/>
    </row>
    <row r="113" spans="1:76" x14ac:dyDescent="0.25">
      <c r="A113" s="211"/>
      <c r="B113" s="212">
        <f t="shared" si="19"/>
        <v>46446</v>
      </c>
      <c r="C113" s="211"/>
      <c r="D113" s="211"/>
      <c r="E113" s="211"/>
      <c r="F113" s="211"/>
      <c r="G113" s="213"/>
      <c r="H113" s="213"/>
      <c r="I113" s="211"/>
      <c r="J113" s="211"/>
      <c r="K113" s="213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>
        <f t="shared" si="10"/>
        <v>457726</v>
      </c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A113" s="211"/>
      <c r="BB113" s="211"/>
      <c r="BC113" s="211"/>
      <c r="BD113" s="211"/>
      <c r="BE113" s="211"/>
      <c r="BF113" s="211"/>
      <c r="BG113" s="211"/>
      <c r="BH113" s="211"/>
      <c r="BI113" s="211"/>
      <c r="BJ113" s="211"/>
      <c r="BK113" s="211"/>
      <c r="BL113" s="211"/>
      <c r="BM113" s="211"/>
      <c r="BN113" s="211"/>
      <c r="BO113" s="211"/>
      <c r="BP113" s="211"/>
      <c r="BQ113" s="211"/>
      <c r="BR113" s="211"/>
      <c r="BS113" s="211"/>
      <c r="BT113" s="211"/>
      <c r="BU113" s="211"/>
      <c r="BV113" s="211"/>
      <c r="BW113" s="211"/>
      <c r="BX113" s="211"/>
    </row>
    <row r="114" spans="1:76" x14ac:dyDescent="0.25">
      <c r="A114" s="211"/>
      <c r="B114" s="212">
        <f t="shared" si="19"/>
        <v>46477</v>
      </c>
      <c r="C114" s="211"/>
      <c r="D114" s="211"/>
      <c r="E114" s="211"/>
      <c r="F114" s="211"/>
      <c r="G114" s="213"/>
      <c r="H114" s="213"/>
      <c r="I114" s="211"/>
      <c r="J114" s="211"/>
      <c r="K114" s="213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>
        <f t="shared" si="10"/>
        <v>298374</v>
      </c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  <c r="BX114" s="211"/>
    </row>
    <row r="115" spans="1:76" x14ac:dyDescent="0.25">
      <c r="A115" s="211"/>
      <c r="B115" s="212">
        <f t="shared" si="19"/>
        <v>46507</v>
      </c>
      <c r="C115" s="211"/>
      <c r="D115" s="211"/>
      <c r="E115" s="211"/>
      <c r="F115" s="211"/>
      <c r="G115" s="213"/>
      <c r="H115" s="213"/>
      <c r="I115" s="211"/>
      <c r="J115" s="211"/>
      <c r="K115" s="213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>
        <f t="shared" si="10"/>
        <v>145911</v>
      </c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A115" s="211"/>
      <c r="BB115" s="211"/>
      <c r="BC115" s="211"/>
      <c r="BD115" s="211"/>
      <c r="BE115" s="211"/>
      <c r="BF115" s="211"/>
      <c r="BG115" s="211"/>
      <c r="BH115" s="211"/>
      <c r="BI115" s="211"/>
      <c r="BJ115" s="211"/>
      <c r="BK115" s="211"/>
      <c r="BL115" s="211"/>
      <c r="BM115" s="211"/>
      <c r="BN115" s="211"/>
      <c r="BO115" s="211"/>
      <c r="BP115" s="211"/>
      <c r="BQ115" s="211"/>
      <c r="BR115" s="211"/>
      <c r="BS115" s="211"/>
      <c r="BT115" s="211"/>
      <c r="BU115" s="211"/>
      <c r="BV115" s="211"/>
      <c r="BW115" s="211"/>
      <c r="BX115" s="211"/>
    </row>
    <row r="116" spans="1:76" x14ac:dyDescent="0.25">
      <c r="A116" s="211"/>
      <c r="B116" s="212">
        <f t="shared" si="19"/>
        <v>46538</v>
      </c>
      <c r="C116" s="211"/>
      <c r="D116" s="211"/>
      <c r="E116" s="211"/>
      <c r="F116" s="211"/>
      <c r="G116" s="213"/>
      <c r="H116" s="213"/>
      <c r="I116" s="211"/>
      <c r="J116" s="211"/>
      <c r="K116" s="213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>
        <f t="shared" si="10"/>
        <v>0</v>
      </c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A116" s="211"/>
      <c r="BB116" s="211"/>
      <c r="BC116" s="211"/>
      <c r="BD116" s="211"/>
      <c r="BE116" s="211"/>
      <c r="BF116" s="211"/>
      <c r="BG116" s="211"/>
      <c r="BH116" s="211"/>
      <c r="BI116" s="211"/>
      <c r="BJ116" s="211"/>
      <c r="BK116" s="211"/>
      <c r="BL116" s="211"/>
      <c r="BM116" s="211"/>
      <c r="BN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  <c r="BX116" s="211"/>
    </row>
    <row r="117" spans="1:76" x14ac:dyDescent="0.25">
      <c r="A117" s="211"/>
      <c r="B117" s="212">
        <f t="shared" si="19"/>
        <v>46568</v>
      </c>
      <c r="C117" s="211"/>
      <c r="D117" s="211"/>
      <c r="E117" s="211"/>
      <c r="F117" s="211"/>
      <c r="G117" s="213"/>
      <c r="H117" s="213"/>
      <c r="I117" s="211"/>
      <c r="J117" s="211"/>
      <c r="K117" s="213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>
        <f t="shared" si="10"/>
        <v>0</v>
      </c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11"/>
      <c r="AT117" s="211"/>
      <c r="AU117" s="211"/>
      <c r="AV117" s="211"/>
      <c r="AW117" s="211"/>
      <c r="AX117" s="211"/>
      <c r="AY117" s="211"/>
      <c r="AZ117" s="211"/>
      <c r="BA117" s="211"/>
      <c r="BB117" s="211"/>
      <c r="BC117" s="211"/>
      <c r="BD117" s="211"/>
      <c r="BE117" s="211"/>
      <c r="BF117" s="211"/>
      <c r="BG117" s="211"/>
      <c r="BH117" s="211"/>
      <c r="BI117" s="211"/>
      <c r="BJ117" s="211"/>
      <c r="BK117" s="211"/>
      <c r="BL117" s="211"/>
      <c r="BM117" s="211"/>
      <c r="BN117" s="211"/>
      <c r="BO117" s="211"/>
      <c r="BP117" s="211"/>
      <c r="BQ117" s="211"/>
      <c r="BR117" s="211"/>
      <c r="BS117" s="211"/>
      <c r="BT117" s="211"/>
      <c r="BU117" s="211"/>
      <c r="BV117" s="211"/>
      <c r="BW117" s="211"/>
      <c r="BX117" s="211"/>
    </row>
    <row r="118" spans="1:76" x14ac:dyDescent="0.25">
      <c r="A118" s="211"/>
      <c r="B118" s="212">
        <f t="shared" si="19"/>
        <v>46599</v>
      </c>
      <c r="C118" s="211"/>
      <c r="D118" s="211"/>
      <c r="E118" s="211"/>
      <c r="F118" s="211"/>
      <c r="G118" s="213"/>
      <c r="H118" s="213"/>
      <c r="I118" s="211"/>
      <c r="J118" s="211"/>
      <c r="K118" s="213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>
        <f t="shared" si="10"/>
        <v>0</v>
      </c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A118" s="211"/>
      <c r="BB118" s="211"/>
      <c r="BC118" s="211"/>
      <c r="BD118" s="211"/>
      <c r="BE118" s="211"/>
      <c r="BF118" s="211"/>
      <c r="BG118" s="211"/>
      <c r="BH118" s="211"/>
      <c r="BI118" s="211"/>
      <c r="BJ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  <c r="BX118" s="211"/>
    </row>
    <row r="119" spans="1:76" x14ac:dyDescent="0.25">
      <c r="A119" s="211"/>
      <c r="B119" s="212">
        <f t="shared" si="19"/>
        <v>46630</v>
      </c>
      <c r="C119" s="211"/>
      <c r="D119" s="211"/>
      <c r="E119" s="211"/>
      <c r="F119" s="211"/>
      <c r="G119" s="213"/>
      <c r="H119" s="213"/>
      <c r="I119" s="211"/>
      <c r="J119" s="211"/>
      <c r="K119" s="213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>
        <f t="shared" si="10"/>
        <v>0</v>
      </c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A119" s="211"/>
      <c r="BB119" s="211"/>
      <c r="BC119" s="211"/>
      <c r="BD119" s="211"/>
      <c r="BE119" s="211"/>
      <c r="BF119" s="211"/>
      <c r="BG119" s="211"/>
      <c r="BH119" s="211"/>
      <c r="BI119" s="211"/>
      <c r="BJ119" s="211"/>
      <c r="BK119" s="211"/>
      <c r="BL119" s="211"/>
      <c r="BM119" s="211"/>
      <c r="BN119" s="211"/>
      <c r="BO119" s="211"/>
      <c r="BP119" s="211"/>
      <c r="BQ119" s="211"/>
      <c r="BR119" s="211"/>
      <c r="BS119" s="211"/>
      <c r="BT119" s="211"/>
      <c r="BU119" s="211"/>
      <c r="BV119" s="211"/>
      <c r="BW119" s="211"/>
      <c r="BX119" s="211"/>
    </row>
    <row r="120" spans="1:76" x14ac:dyDescent="0.25">
      <c r="A120" s="211"/>
      <c r="B120" s="212">
        <f t="shared" si="19"/>
        <v>46660</v>
      </c>
      <c r="C120" s="211"/>
      <c r="D120" s="211"/>
      <c r="E120" s="211"/>
      <c r="F120" s="211"/>
      <c r="G120" s="213"/>
      <c r="H120" s="213"/>
      <c r="I120" s="211"/>
      <c r="J120" s="211"/>
      <c r="K120" s="213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>
        <f t="shared" si="10"/>
        <v>0</v>
      </c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A120" s="211"/>
      <c r="BB120" s="211"/>
      <c r="BC120" s="211"/>
      <c r="BD120" s="211"/>
      <c r="BE120" s="211"/>
      <c r="BF120" s="211"/>
      <c r="BG120" s="211"/>
      <c r="BH120" s="211"/>
      <c r="BI120" s="211"/>
      <c r="BJ120" s="211"/>
      <c r="BK120" s="211"/>
      <c r="BL120" s="211"/>
      <c r="BM120" s="211"/>
      <c r="BN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  <c r="BX120" s="211"/>
    </row>
    <row r="121" spans="1:76" x14ac:dyDescent="0.25">
      <c r="A121" s="211"/>
      <c r="B121" s="212">
        <f t="shared" si="19"/>
        <v>46691</v>
      </c>
      <c r="C121" s="211"/>
      <c r="D121" s="211"/>
      <c r="E121" s="211"/>
      <c r="F121" s="211"/>
      <c r="G121" s="213"/>
      <c r="H121" s="213"/>
      <c r="I121" s="211"/>
      <c r="J121" s="211"/>
      <c r="K121" s="213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>
        <f t="shared" si="10"/>
        <v>0</v>
      </c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A121" s="211"/>
      <c r="BB121" s="211"/>
      <c r="BC121" s="211"/>
      <c r="BD121" s="211"/>
      <c r="BE121" s="211"/>
      <c r="BF121" s="211"/>
      <c r="BG121" s="211"/>
      <c r="BH121" s="211"/>
      <c r="BI121" s="211"/>
      <c r="BJ121" s="211"/>
      <c r="BK121" s="211"/>
      <c r="BL121" s="211"/>
      <c r="BM121" s="211"/>
      <c r="BN121" s="211"/>
      <c r="BO121" s="211"/>
      <c r="BP121" s="211"/>
      <c r="BQ121" s="211"/>
      <c r="BR121" s="211"/>
      <c r="BS121" s="211"/>
      <c r="BT121" s="211"/>
      <c r="BU121" s="211"/>
      <c r="BV121" s="211"/>
      <c r="BW121" s="211"/>
      <c r="BX121" s="211"/>
    </row>
    <row r="122" spans="1:76" x14ac:dyDescent="0.25">
      <c r="A122" s="211"/>
      <c r="B122" s="212">
        <f t="shared" si="19"/>
        <v>46721</v>
      </c>
      <c r="C122" s="211"/>
      <c r="D122" s="211"/>
      <c r="E122" s="211"/>
      <c r="F122" s="211"/>
      <c r="G122" s="213"/>
      <c r="H122" s="213"/>
      <c r="I122" s="211"/>
      <c r="J122" s="211"/>
      <c r="K122" s="213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>
        <f t="shared" si="10"/>
        <v>0</v>
      </c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A122" s="211"/>
      <c r="BB122" s="211"/>
      <c r="BC122" s="211"/>
      <c r="BD122" s="211"/>
      <c r="BE122" s="211"/>
      <c r="BF122" s="211"/>
      <c r="BG122" s="211"/>
      <c r="BH122" s="211"/>
      <c r="BI122" s="211"/>
      <c r="BJ122" s="211"/>
      <c r="BK122" s="211"/>
      <c r="BL122" s="211"/>
      <c r="BM122" s="211"/>
      <c r="BN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  <c r="BX122" s="211"/>
    </row>
    <row r="123" spans="1:76" x14ac:dyDescent="0.25">
      <c r="A123" s="211"/>
      <c r="B123" s="212">
        <f t="shared" si="19"/>
        <v>46752</v>
      </c>
      <c r="C123" s="211"/>
      <c r="D123" s="211"/>
      <c r="E123" s="211"/>
      <c r="F123" s="211"/>
      <c r="G123" s="213"/>
      <c r="H123" s="213"/>
      <c r="I123" s="211"/>
      <c r="J123" s="211"/>
      <c r="K123" s="213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>
        <f t="shared" si="10"/>
        <v>0</v>
      </c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A123" s="211"/>
      <c r="BB123" s="211"/>
      <c r="BC123" s="211"/>
      <c r="BD123" s="211"/>
      <c r="BE123" s="211"/>
      <c r="BF123" s="211"/>
      <c r="BG123" s="211"/>
      <c r="BH123" s="211"/>
      <c r="BI123" s="211"/>
      <c r="BJ123" s="211"/>
      <c r="BK123" s="211"/>
      <c r="BL123" s="211"/>
      <c r="BM123" s="211"/>
      <c r="BN123" s="211"/>
      <c r="BO123" s="211"/>
      <c r="BP123" s="211"/>
      <c r="BQ123" s="211"/>
      <c r="BR123" s="211"/>
      <c r="BS123" s="211"/>
      <c r="BT123" s="211"/>
      <c r="BU123" s="211"/>
      <c r="BV123" s="211"/>
      <c r="BW123" s="211"/>
      <c r="BX123" s="211"/>
    </row>
    <row r="124" spans="1:76" x14ac:dyDescent="0.25">
      <c r="A124" s="211"/>
      <c r="B124" s="212">
        <f t="shared" si="19"/>
        <v>46783</v>
      </c>
      <c r="C124" s="211"/>
      <c r="D124" s="211"/>
      <c r="E124" s="211"/>
      <c r="F124" s="211"/>
      <c r="G124" s="213"/>
      <c r="H124" s="213"/>
      <c r="I124" s="211"/>
      <c r="J124" s="211"/>
      <c r="K124" s="213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>
        <f t="shared" si="10"/>
        <v>0</v>
      </c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A124" s="211"/>
      <c r="BB124" s="211"/>
      <c r="BC124" s="211"/>
      <c r="BD124" s="211"/>
      <c r="BE124" s="211"/>
      <c r="BF124" s="211"/>
      <c r="BG124" s="211"/>
      <c r="BH124" s="211"/>
      <c r="BI124" s="211"/>
      <c r="BJ124" s="211"/>
      <c r="BK124" s="211"/>
      <c r="BL124" s="211"/>
      <c r="BM124" s="211"/>
      <c r="BN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  <c r="BX124" s="211"/>
    </row>
    <row r="125" spans="1:76" x14ac:dyDescent="0.25">
      <c r="A125" s="211"/>
      <c r="B125" s="212">
        <f t="shared" si="19"/>
        <v>46812</v>
      </c>
      <c r="C125" s="211"/>
      <c r="D125" s="211"/>
      <c r="E125" s="211"/>
      <c r="F125" s="211"/>
      <c r="G125" s="213"/>
      <c r="H125" s="213"/>
      <c r="I125" s="211"/>
      <c r="J125" s="211"/>
      <c r="K125" s="213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>
        <f t="shared" si="10"/>
        <v>0</v>
      </c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11"/>
      <c r="AT125" s="211"/>
      <c r="AU125" s="211"/>
      <c r="AV125" s="211"/>
      <c r="AW125" s="211"/>
      <c r="AX125" s="211"/>
      <c r="AY125" s="211"/>
      <c r="AZ125" s="211"/>
      <c r="BA125" s="211"/>
      <c r="BB125" s="211"/>
      <c r="BC125" s="211"/>
      <c r="BD125" s="211"/>
      <c r="BE125" s="211"/>
      <c r="BF125" s="211"/>
      <c r="BG125" s="211"/>
      <c r="BH125" s="211"/>
      <c r="BI125" s="211"/>
      <c r="BJ125" s="211"/>
      <c r="BK125" s="211"/>
      <c r="BL125" s="211"/>
      <c r="BM125" s="211"/>
      <c r="BN125" s="211"/>
      <c r="BO125" s="211"/>
      <c r="BP125" s="211"/>
      <c r="BQ125" s="211"/>
      <c r="BR125" s="211"/>
      <c r="BS125" s="211"/>
      <c r="BT125" s="211"/>
      <c r="BU125" s="211"/>
      <c r="BV125" s="211"/>
      <c r="BW125" s="211"/>
      <c r="BX125" s="211"/>
    </row>
    <row r="126" spans="1:76" x14ac:dyDescent="0.25">
      <c r="A126" s="211"/>
      <c r="B126" s="212">
        <f t="shared" si="19"/>
        <v>46843</v>
      </c>
      <c r="C126" s="211"/>
      <c r="D126" s="211"/>
      <c r="E126" s="211"/>
      <c r="F126" s="211"/>
      <c r="G126" s="213"/>
      <c r="H126" s="213"/>
      <c r="I126" s="211"/>
      <c r="J126" s="211"/>
      <c r="K126" s="213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>
        <f t="shared" si="10"/>
        <v>0</v>
      </c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  <c r="AJ126" s="211"/>
      <c r="AK126" s="211"/>
      <c r="AL126" s="211"/>
      <c r="AM126" s="211"/>
      <c r="AN126" s="211"/>
      <c r="AO126" s="211"/>
      <c r="AP126" s="211"/>
      <c r="AQ126" s="211"/>
      <c r="AR126" s="211"/>
      <c r="AS126" s="211"/>
      <c r="AT126" s="211"/>
      <c r="AU126" s="211"/>
      <c r="AV126" s="211"/>
      <c r="AW126" s="211"/>
      <c r="AX126" s="211"/>
      <c r="AY126" s="211"/>
      <c r="AZ126" s="211"/>
      <c r="BA126" s="211"/>
      <c r="BB126" s="211"/>
      <c r="BC126" s="211"/>
      <c r="BD126" s="211"/>
      <c r="BE126" s="211"/>
      <c r="BF126" s="211"/>
      <c r="BG126" s="211"/>
      <c r="BH126" s="211"/>
      <c r="BI126" s="211"/>
      <c r="BJ126" s="211"/>
      <c r="BK126" s="211"/>
      <c r="BL126" s="211"/>
      <c r="BM126" s="211"/>
      <c r="BN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  <c r="BX126" s="211"/>
    </row>
    <row r="127" spans="1:76" x14ac:dyDescent="0.25">
      <c r="A127" s="211"/>
      <c r="B127" s="212">
        <f t="shared" si="19"/>
        <v>46873</v>
      </c>
      <c r="C127" s="211"/>
      <c r="D127" s="211"/>
      <c r="E127" s="211"/>
      <c r="F127" s="211"/>
      <c r="G127" s="213"/>
      <c r="H127" s="213"/>
      <c r="I127" s="211"/>
      <c r="J127" s="211"/>
      <c r="K127" s="213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>
        <f t="shared" si="10"/>
        <v>0</v>
      </c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11"/>
      <c r="AK127" s="211"/>
      <c r="AL127" s="211"/>
      <c r="AM127" s="211"/>
      <c r="AN127" s="211"/>
      <c r="AO127" s="211"/>
      <c r="AP127" s="211"/>
      <c r="AQ127" s="211"/>
      <c r="AR127" s="211"/>
      <c r="AS127" s="211"/>
      <c r="AT127" s="211"/>
      <c r="AU127" s="211"/>
      <c r="AV127" s="211"/>
      <c r="AW127" s="211"/>
      <c r="AX127" s="211"/>
      <c r="AY127" s="211"/>
      <c r="AZ127" s="211"/>
      <c r="BA127" s="211"/>
      <c r="BB127" s="211"/>
      <c r="BC127" s="211"/>
      <c r="BD127" s="211"/>
      <c r="BE127" s="211"/>
      <c r="BF127" s="211"/>
      <c r="BG127" s="211"/>
      <c r="BH127" s="211"/>
      <c r="BI127" s="211"/>
      <c r="BJ127" s="211"/>
      <c r="BK127" s="211"/>
      <c r="BL127" s="211"/>
      <c r="BM127" s="211"/>
      <c r="BN127" s="211"/>
      <c r="BO127" s="211"/>
      <c r="BP127" s="211"/>
      <c r="BQ127" s="211"/>
      <c r="BR127" s="211"/>
      <c r="BS127" s="211"/>
      <c r="BT127" s="211"/>
      <c r="BU127" s="211"/>
      <c r="BV127" s="211"/>
      <c r="BW127" s="211"/>
      <c r="BX127" s="211"/>
    </row>
    <row r="128" spans="1:76" x14ac:dyDescent="0.25">
      <c r="A128" s="211"/>
      <c r="B128" s="212">
        <f t="shared" si="19"/>
        <v>46904</v>
      </c>
      <c r="C128" s="211"/>
      <c r="D128" s="211"/>
      <c r="E128" s="211"/>
      <c r="F128" s="211"/>
      <c r="G128" s="213"/>
      <c r="H128" s="213"/>
      <c r="I128" s="211"/>
      <c r="J128" s="211"/>
      <c r="K128" s="213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>
        <f t="shared" si="10"/>
        <v>0</v>
      </c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11"/>
      <c r="AK128" s="211"/>
      <c r="AL128" s="211"/>
      <c r="AM128" s="211"/>
      <c r="AN128" s="211"/>
      <c r="AO128" s="211"/>
      <c r="AP128" s="211"/>
      <c r="AQ128" s="211"/>
      <c r="AR128" s="211"/>
      <c r="AS128" s="211"/>
      <c r="AT128" s="211"/>
      <c r="AU128" s="211"/>
      <c r="AV128" s="211"/>
      <c r="AW128" s="211"/>
      <c r="AX128" s="211"/>
      <c r="AY128" s="211"/>
      <c r="AZ128" s="211"/>
      <c r="BA128" s="211"/>
      <c r="BB128" s="211"/>
      <c r="BC128" s="211"/>
      <c r="BD128" s="211"/>
      <c r="BE128" s="211"/>
      <c r="BF128" s="211"/>
      <c r="BG128" s="211"/>
      <c r="BH128" s="211"/>
      <c r="BI128" s="211"/>
      <c r="BJ128" s="211"/>
      <c r="BK128" s="211"/>
      <c r="BL128" s="211"/>
      <c r="BM128" s="211"/>
      <c r="BN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  <c r="BX128" s="211"/>
    </row>
    <row r="129" spans="1:76" x14ac:dyDescent="0.25">
      <c r="A129" s="211"/>
      <c r="B129" s="212">
        <f t="shared" si="19"/>
        <v>46934</v>
      </c>
      <c r="C129" s="211"/>
      <c r="D129" s="211"/>
      <c r="E129" s="211"/>
      <c r="F129" s="211"/>
      <c r="G129" s="213"/>
      <c r="H129" s="213"/>
      <c r="I129" s="211"/>
      <c r="J129" s="211"/>
      <c r="K129" s="213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>
        <f t="shared" si="10"/>
        <v>0</v>
      </c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11"/>
      <c r="AT129" s="211"/>
      <c r="AU129" s="211"/>
      <c r="AV129" s="211"/>
      <c r="AW129" s="211"/>
      <c r="AX129" s="211"/>
      <c r="AY129" s="211"/>
      <c r="AZ129" s="211"/>
      <c r="BA129" s="211"/>
      <c r="BB129" s="211"/>
      <c r="BC129" s="211"/>
      <c r="BD129" s="211"/>
      <c r="BE129" s="211"/>
      <c r="BF129" s="211"/>
      <c r="BG129" s="211"/>
      <c r="BH129" s="211"/>
      <c r="BI129" s="211"/>
      <c r="BJ129" s="211"/>
      <c r="BK129" s="211"/>
      <c r="BL129" s="211"/>
      <c r="BM129" s="211"/>
      <c r="BN129" s="211"/>
      <c r="BO129" s="211"/>
      <c r="BP129" s="211"/>
      <c r="BQ129" s="211"/>
      <c r="BR129" s="211"/>
      <c r="BS129" s="211"/>
      <c r="BT129" s="211"/>
      <c r="BU129" s="211"/>
      <c r="BV129" s="211"/>
      <c r="BW129" s="211"/>
      <c r="BX129" s="211"/>
    </row>
    <row r="130" spans="1:76" x14ac:dyDescent="0.25">
      <c r="A130" s="211"/>
      <c r="B130" s="212">
        <f t="shared" si="19"/>
        <v>46965</v>
      </c>
      <c r="C130" s="211"/>
      <c r="D130" s="211"/>
      <c r="E130" s="211"/>
      <c r="F130" s="211"/>
      <c r="G130" s="213"/>
      <c r="H130" s="213"/>
      <c r="I130" s="211"/>
      <c r="J130" s="211"/>
      <c r="K130" s="213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>
        <f t="shared" si="10"/>
        <v>0</v>
      </c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  <c r="AJ130" s="211"/>
      <c r="AK130" s="211"/>
      <c r="AL130" s="211"/>
      <c r="AM130" s="211"/>
      <c r="AN130" s="211"/>
      <c r="AO130" s="211"/>
      <c r="AP130" s="211"/>
      <c r="AQ130" s="211"/>
      <c r="AR130" s="211"/>
      <c r="AS130" s="211"/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1"/>
      <c r="BE130" s="211"/>
      <c r="BF130" s="211"/>
      <c r="BG130" s="211"/>
      <c r="BH130" s="211"/>
      <c r="BI130" s="211"/>
      <c r="BJ130" s="211"/>
      <c r="BK130" s="211"/>
      <c r="BL130" s="211"/>
      <c r="BM130" s="211"/>
      <c r="BN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  <c r="BX130" s="211"/>
    </row>
    <row r="131" spans="1:76" x14ac:dyDescent="0.25">
      <c r="A131" s="211"/>
      <c r="B131" s="212">
        <f t="shared" si="19"/>
        <v>46996</v>
      </c>
      <c r="C131" s="211"/>
      <c r="D131" s="211"/>
      <c r="E131" s="211"/>
      <c r="F131" s="211"/>
      <c r="G131" s="213"/>
      <c r="H131" s="213"/>
      <c r="I131" s="211"/>
      <c r="J131" s="211"/>
      <c r="K131" s="213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>
        <f t="shared" si="10"/>
        <v>0</v>
      </c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  <c r="AI131" s="211"/>
      <c r="AJ131" s="211"/>
      <c r="AK131" s="211"/>
      <c r="AL131" s="211"/>
      <c r="AM131" s="211"/>
      <c r="AN131" s="211"/>
      <c r="AO131" s="211"/>
      <c r="AP131" s="211"/>
      <c r="AQ131" s="211"/>
      <c r="AR131" s="211"/>
      <c r="AS131" s="211"/>
      <c r="AT131" s="211"/>
      <c r="AU131" s="211"/>
      <c r="AV131" s="211"/>
      <c r="AW131" s="211"/>
      <c r="AX131" s="211"/>
      <c r="AY131" s="211"/>
      <c r="AZ131" s="211"/>
      <c r="BA131" s="211"/>
      <c r="BB131" s="211"/>
      <c r="BC131" s="211"/>
      <c r="BD131" s="211"/>
      <c r="BE131" s="211"/>
      <c r="BF131" s="211"/>
      <c r="BG131" s="211"/>
      <c r="BH131" s="211"/>
      <c r="BI131" s="211"/>
      <c r="BJ131" s="211"/>
      <c r="BK131" s="211"/>
      <c r="BL131" s="211"/>
      <c r="BM131" s="211"/>
      <c r="BN131" s="211"/>
      <c r="BO131" s="211"/>
      <c r="BP131" s="211"/>
      <c r="BQ131" s="211"/>
      <c r="BR131" s="211"/>
      <c r="BS131" s="211"/>
      <c r="BT131" s="211"/>
      <c r="BU131" s="211"/>
      <c r="BV131" s="211"/>
      <c r="BW131" s="211"/>
      <c r="BX131" s="211"/>
    </row>
    <row r="132" spans="1:76" x14ac:dyDescent="0.25">
      <c r="A132" s="211"/>
      <c r="B132" s="212">
        <f t="shared" si="19"/>
        <v>47026</v>
      </c>
      <c r="C132" s="211"/>
      <c r="D132" s="211"/>
      <c r="E132" s="211"/>
      <c r="F132" s="211"/>
      <c r="G132" s="213"/>
      <c r="H132" s="213"/>
      <c r="I132" s="211"/>
      <c r="J132" s="211"/>
      <c r="K132" s="213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>
        <f t="shared" si="10"/>
        <v>0</v>
      </c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11"/>
      <c r="AK132" s="211"/>
      <c r="AL132" s="211"/>
      <c r="AM132" s="211"/>
      <c r="AN132" s="211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1"/>
      <c r="BE132" s="211"/>
      <c r="BF132" s="211"/>
      <c r="BG132" s="211"/>
      <c r="BH132" s="211"/>
      <c r="BI132" s="211"/>
      <c r="BJ132" s="211"/>
      <c r="BK132" s="211"/>
      <c r="BL132" s="211"/>
      <c r="BM132" s="211"/>
      <c r="BN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  <c r="BX132" s="211"/>
    </row>
    <row r="133" spans="1:76" x14ac:dyDescent="0.25">
      <c r="A133" s="211"/>
      <c r="B133" s="212">
        <f t="shared" si="19"/>
        <v>47057</v>
      </c>
      <c r="C133" s="211"/>
      <c r="D133" s="211"/>
      <c r="E133" s="211"/>
      <c r="F133" s="211"/>
      <c r="G133" s="213"/>
      <c r="H133" s="213"/>
      <c r="I133" s="211"/>
      <c r="J133" s="211"/>
      <c r="K133" s="213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>
        <f t="shared" si="10"/>
        <v>0</v>
      </c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11"/>
      <c r="AK133" s="211"/>
      <c r="AL133" s="211"/>
      <c r="AM133" s="211"/>
      <c r="AN133" s="211"/>
      <c r="AO133" s="211"/>
      <c r="AP133" s="211"/>
      <c r="AQ133" s="211"/>
      <c r="AR133" s="211"/>
      <c r="AS133" s="211"/>
      <c r="AT133" s="211"/>
      <c r="AU133" s="211"/>
      <c r="AV133" s="211"/>
      <c r="AW133" s="211"/>
      <c r="AX133" s="211"/>
      <c r="AY133" s="211"/>
      <c r="AZ133" s="211"/>
      <c r="BA133" s="211"/>
      <c r="BB133" s="211"/>
      <c r="BC133" s="211"/>
      <c r="BD133" s="211"/>
      <c r="BE133" s="211"/>
      <c r="BF133" s="211"/>
      <c r="BG133" s="211"/>
      <c r="BH133" s="211"/>
      <c r="BI133" s="211"/>
      <c r="BJ133" s="211"/>
      <c r="BK133" s="211"/>
      <c r="BL133" s="211"/>
      <c r="BM133" s="211"/>
      <c r="BN133" s="211"/>
      <c r="BO133" s="211"/>
      <c r="BP133" s="211"/>
      <c r="BQ133" s="211"/>
      <c r="BR133" s="211"/>
      <c r="BS133" s="211"/>
      <c r="BT133" s="211"/>
      <c r="BU133" s="211"/>
      <c r="BV133" s="211"/>
      <c r="BW133" s="211"/>
      <c r="BX133" s="211"/>
    </row>
    <row r="134" spans="1:76" x14ac:dyDescent="0.25">
      <c r="A134" s="211"/>
      <c r="B134" s="212">
        <f t="shared" si="19"/>
        <v>47087</v>
      </c>
      <c r="C134" s="211"/>
      <c r="D134" s="211"/>
      <c r="E134" s="211"/>
      <c r="F134" s="211"/>
      <c r="G134" s="213"/>
      <c r="H134" s="213"/>
      <c r="I134" s="211"/>
      <c r="J134" s="211"/>
      <c r="K134" s="213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>
        <f t="shared" si="10"/>
        <v>0</v>
      </c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11"/>
      <c r="AT134" s="211"/>
      <c r="AU134" s="211"/>
      <c r="AV134" s="211"/>
      <c r="AW134" s="211"/>
      <c r="AX134" s="211"/>
      <c r="AY134" s="211"/>
      <c r="AZ134" s="211"/>
      <c r="BA134" s="211"/>
      <c r="BB134" s="211"/>
      <c r="BC134" s="211"/>
      <c r="BD134" s="211"/>
      <c r="BE134" s="211"/>
      <c r="BF134" s="211"/>
      <c r="BG134" s="211"/>
      <c r="BH134" s="211"/>
      <c r="BI134" s="211"/>
      <c r="BJ134" s="211"/>
      <c r="BK134" s="211"/>
      <c r="BL134" s="211"/>
      <c r="BM134" s="211"/>
      <c r="BN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  <c r="BX134" s="211"/>
    </row>
    <row r="135" spans="1:76" x14ac:dyDescent="0.25">
      <c r="U135" s="203">
        <f t="shared" si="10"/>
        <v>0</v>
      </c>
    </row>
    <row r="136" spans="1:76" x14ac:dyDescent="0.25">
      <c r="U136" s="203">
        <f t="shared" si="10"/>
        <v>0</v>
      </c>
    </row>
    <row r="137" spans="1:76" x14ac:dyDescent="0.25">
      <c r="U137" s="203">
        <f t="shared" si="10"/>
        <v>0</v>
      </c>
    </row>
    <row r="138" spans="1:76" x14ac:dyDescent="0.25">
      <c r="U138" s="203">
        <f t="shared" si="10"/>
        <v>0</v>
      </c>
    </row>
    <row r="139" spans="1:76" x14ac:dyDescent="0.25">
      <c r="U139" s="203">
        <f t="shared" si="10"/>
        <v>0</v>
      </c>
    </row>
    <row r="140" spans="1:76" x14ac:dyDescent="0.25">
      <c r="U140" s="203">
        <f t="shared" si="10"/>
        <v>0</v>
      </c>
    </row>
    <row r="141" spans="1:76" x14ac:dyDescent="0.25">
      <c r="U141" s="203">
        <f t="shared" si="10"/>
        <v>0</v>
      </c>
    </row>
    <row r="142" spans="1:76" x14ac:dyDescent="0.25">
      <c r="U142" s="203">
        <f t="shared" si="10"/>
        <v>0</v>
      </c>
    </row>
    <row r="143" spans="1:76" x14ac:dyDescent="0.25">
      <c r="U143" s="203">
        <f t="shared" ref="U143:U182" si="36">+SUM(F132:F143)</f>
        <v>0</v>
      </c>
    </row>
    <row r="144" spans="1:76" x14ac:dyDescent="0.25">
      <c r="U144" s="203">
        <f t="shared" si="36"/>
        <v>0</v>
      </c>
    </row>
    <row r="145" spans="21:21" x14ac:dyDescent="0.25">
      <c r="U145" s="203">
        <f t="shared" si="36"/>
        <v>0</v>
      </c>
    </row>
    <row r="146" spans="21:21" x14ac:dyDescent="0.25">
      <c r="U146" s="203">
        <f t="shared" si="36"/>
        <v>0</v>
      </c>
    </row>
    <row r="147" spans="21:21" x14ac:dyDescent="0.25">
      <c r="U147" s="203">
        <f t="shared" si="36"/>
        <v>0</v>
      </c>
    </row>
    <row r="148" spans="21:21" x14ac:dyDescent="0.25">
      <c r="U148" s="203">
        <f t="shared" si="36"/>
        <v>0</v>
      </c>
    </row>
    <row r="149" spans="21:21" x14ac:dyDescent="0.25">
      <c r="U149" s="203">
        <f t="shared" si="36"/>
        <v>0</v>
      </c>
    </row>
    <row r="150" spans="21:21" x14ac:dyDescent="0.25">
      <c r="U150" s="203">
        <f t="shared" si="36"/>
        <v>0</v>
      </c>
    </row>
    <row r="151" spans="21:21" x14ac:dyDescent="0.25">
      <c r="U151" s="203">
        <f t="shared" si="36"/>
        <v>0</v>
      </c>
    </row>
    <row r="152" spans="21:21" x14ac:dyDescent="0.25">
      <c r="U152" s="203">
        <f t="shared" si="36"/>
        <v>0</v>
      </c>
    </row>
    <row r="153" spans="21:21" x14ac:dyDescent="0.25">
      <c r="U153" s="203">
        <f t="shared" si="36"/>
        <v>0</v>
      </c>
    </row>
    <row r="154" spans="21:21" x14ac:dyDescent="0.25">
      <c r="U154" s="203">
        <f t="shared" si="36"/>
        <v>0</v>
      </c>
    </row>
    <row r="155" spans="21:21" x14ac:dyDescent="0.25">
      <c r="U155" s="203">
        <f t="shared" si="36"/>
        <v>0</v>
      </c>
    </row>
    <row r="156" spans="21:21" x14ac:dyDescent="0.25">
      <c r="U156" s="203">
        <f t="shared" si="36"/>
        <v>0</v>
      </c>
    </row>
    <row r="157" spans="21:21" x14ac:dyDescent="0.25">
      <c r="U157" s="203">
        <f t="shared" si="36"/>
        <v>0</v>
      </c>
    </row>
    <row r="158" spans="21:21" x14ac:dyDescent="0.25">
      <c r="U158" s="203">
        <f t="shared" si="36"/>
        <v>0</v>
      </c>
    </row>
    <row r="159" spans="21:21" x14ac:dyDescent="0.25">
      <c r="U159" s="203">
        <f t="shared" si="36"/>
        <v>0</v>
      </c>
    </row>
    <row r="160" spans="21:21" x14ac:dyDescent="0.25">
      <c r="U160" s="203">
        <f t="shared" si="36"/>
        <v>0</v>
      </c>
    </row>
    <row r="161" spans="21:21" x14ac:dyDescent="0.25">
      <c r="U161" s="203">
        <f t="shared" si="36"/>
        <v>0</v>
      </c>
    </row>
    <row r="162" spans="21:21" x14ac:dyDescent="0.25">
      <c r="U162" s="203">
        <f t="shared" si="36"/>
        <v>0</v>
      </c>
    </row>
    <row r="163" spans="21:21" x14ac:dyDescent="0.25">
      <c r="U163" s="203">
        <f t="shared" si="36"/>
        <v>0</v>
      </c>
    </row>
    <row r="164" spans="21:21" x14ac:dyDescent="0.25">
      <c r="U164" s="203">
        <f t="shared" si="36"/>
        <v>0</v>
      </c>
    </row>
    <row r="165" spans="21:21" x14ac:dyDescent="0.25">
      <c r="U165" s="203">
        <f t="shared" si="36"/>
        <v>0</v>
      </c>
    </row>
    <row r="166" spans="21:21" x14ac:dyDescent="0.25">
      <c r="U166" s="203">
        <f t="shared" si="36"/>
        <v>0</v>
      </c>
    </row>
    <row r="167" spans="21:21" x14ac:dyDescent="0.25">
      <c r="U167" s="203">
        <f t="shared" si="36"/>
        <v>0</v>
      </c>
    </row>
    <row r="168" spans="21:21" x14ac:dyDescent="0.25">
      <c r="U168" s="203">
        <f t="shared" si="36"/>
        <v>0</v>
      </c>
    </row>
    <row r="169" spans="21:21" x14ac:dyDescent="0.25">
      <c r="U169" s="203">
        <f t="shared" si="36"/>
        <v>0</v>
      </c>
    </row>
    <row r="170" spans="21:21" x14ac:dyDescent="0.25">
      <c r="U170" s="203">
        <f t="shared" si="36"/>
        <v>0</v>
      </c>
    </row>
    <row r="171" spans="21:21" x14ac:dyDescent="0.25">
      <c r="U171" s="203">
        <f t="shared" si="36"/>
        <v>0</v>
      </c>
    </row>
    <row r="172" spans="21:21" x14ac:dyDescent="0.25">
      <c r="U172" s="203">
        <f t="shared" si="36"/>
        <v>0</v>
      </c>
    </row>
    <row r="173" spans="21:21" x14ac:dyDescent="0.25">
      <c r="U173" s="203">
        <f t="shared" si="36"/>
        <v>0</v>
      </c>
    </row>
    <row r="174" spans="21:21" x14ac:dyDescent="0.25">
      <c r="U174" s="203">
        <f t="shared" si="36"/>
        <v>0</v>
      </c>
    </row>
    <row r="175" spans="21:21" x14ac:dyDescent="0.25">
      <c r="U175" s="203">
        <f t="shared" si="36"/>
        <v>0</v>
      </c>
    </row>
    <row r="176" spans="21:21" x14ac:dyDescent="0.25">
      <c r="U176" s="203">
        <f t="shared" si="36"/>
        <v>0</v>
      </c>
    </row>
    <row r="177" spans="21:21" x14ac:dyDescent="0.25">
      <c r="U177" s="203">
        <f t="shared" si="36"/>
        <v>0</v>
      </c>
    </row>
    <row r="178" spans="21:21" x14ac:dyDescent="0.25">
      <c r="U178" s="203">
        <f t="shared" si="36"/>
        <v>0</v>
      </c>
    </row>
    <row r="179" spans="21:21" x14ac:dyDescent="0.25">
      <c r="U179" s="203">
        <f t="shared" si="36"/>
        <v>0</v>
      </c>
    </row>
    <row r="180" spans="21:21" x14ac:dyDescent="0.25">
      <c r="U180" s="203">
        <f t="shared" si="36"/>
        <v>0</v>
      </c>
    </row>
    <row r="181" spans="21:21" x14ac:dyDescent="0.25">
      <c r="U181" s="203">
        <f t="shared" si="36"/>
        <v>0</v>
      </c>
    </row>
    <row r="182" spans="21:21" x14ac:dyDescent="0.25">
      <c r="U182" s="203">
        <f t="shared" si="36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C6" activePane="bottomRight" state="frozen"/>
      <selection activeCell="A2" sqref="A2"/>
      <selection pane="topRight" activeCell="A2" sqref="A2"/>
      <selection pane="bottomLeft" activeCell="A2" sqref="A2"/>
      <selection pane="bottomRight" activeCell="B2" sqref="B2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100570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Motors Passenger Vehicles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44176.85</v>
      </c>
      <c r="D6">
        <f>_xll.EQNXTDZ($A$1,$B6,D$1,$B$1)</f>
        <v>44105.07</v>
      </c>
      <c r="E6">
        <f>_xll.EQNXTDZ($A$1,$B6,E$1,$B$1)</f>
        <v>47054.26</v>
      </c>
      <c r="F6">
        <f>_xll.EQNXTDZ($A$1,$B6,F$1,$B$1)</f>
        <v>57113.65</v>
      </c>
      <c r="G6">
        <f>_xll.EQNXTDZ($A$1,$B6,G$1,$B$1)</f>
        <v>47827.97</v>
      </c>
      <c r="H6">
        <f>_xll.EQNXTDZ($A$1,$B6,H$1,$B$1)</f>
        <v>56648.06</v>
      </c>
      <c r="I6">
        <f>_xll.EQNXTDZ($A$1,$B6,I$1,$B$1)</f>
        <v>64377.64</v>
      </c>
      <c r="J6">
        <f>_xll.EQNXTDZ($A$1,$B6,J$1,$B$1)</f>
        <v>65616.2</v>
      </c>
      <c r="K6">
        <f>_xll.EQNXTDZ($A$1,$B6,K$1,$B$1)</f>
        <v>64856.98</v>
      </c>
      <c r="L6">
        <f>_xll.EQNXTDZ($A$1,$B6,L$1,$B$1)</f>
        <v>60956.08</v>
      </c>
      <c r="M6">
        <f>_xll.EQNXTDZ($A$1,$B6,M$1,$B$1)</f>
        <v>69941.5</v>
      </c>
      <c r="N6">
        <f>_xll.EQNXTDZ($A$1,$B6,N$1,$B$1)</f>
        <v>68528.69</v>
      </c>
      <c r="O6">
        <f>_xll.EQNXTDZ($A$1,$B6,O$1,$B$1)</f>
        <v>60093.79</v>
      </c>
      <c r="P6">
        <f>_xll.EQNXTDZ($A$1,$B6,P$1,$B$1)</f>
        <v>62149.57</v>
      </c>
      <c r="Q6">
        <f>_xll.EQNXTDZ($A$1,$B6,Q$1,$B$1)</f>
        <v>69398.070000000007</v>
      </c>
      <c r="R6">
        <f>_xll.EQNXTDZ($A$1,$B6,R$1,$B$1)</f>
        <v>80867.990000000005</v>
      </c>
      <c r="S6">
        <f>_xll.EQNXTDZ($A$1,$B6,S$1,$B$1)</f>
        <v>66165.89</v>
      </c>
      <c r="T6">
        <f>_xll.EQNXTDZ($A$1,$B6,T$1,$B$1)</f>
        <v>64636.84</v>
      </c>
      <c r="U6">
        <f>_xll.EQNXTDZ($A$1,$B6,U$1,$B$1)</f>
        <v>64942.78</v>
      </c>
      <c r="V6">
        <f>_xll.EQNXTDZ($A$1,$B6,V$1,$B$1)</f>
        <v>78746.61</v>
      </c>
      <c r="W6">
        <f>_xll.EQNXTDZ($A$1,$B6,W$1,$B$1)</f>
        <v>58766.07</v>
      </c>
      <c r="X6">
        <f>_xll.EQNXTDZ($A$1,$B6,X$1,$B$1)</f>
        <v>69569.929999999993</v>
      </c>
      <c r="Y6">
        <f>_xll.EQNXTDZ($A$1,$B6,Y$1,$B$1)</f>
        <v>72083.91</v>
      </c>
      <c r="Z6">
        <f>_xll.EQNXTDZ($A$1,$B6,Z$1,$B$1)</f>
        <v>88966.34</v>
      </c>
      <c r="AA6">
        <f>_xll.EQNXTDZ($A$1,$B6,AA$1,$B$1)</f>
        <v>65956.78</v>
      </c>
      <c r="AB6">
        <f>_xll.EQNXTDZ($A$1,$B6,AB$1,$B$1)</f>
        <v>71292.789999999994</v>
      </c>
      <c r="AC6">
        <f>_xll.EQNXTDZ($A$1,$B6,AC$1,$B$1)</f>
        <v>76264.69</v>
      </c>
      <c r="AD6">
        <f>_xll.EQNXTDZ($A$1,$B6,AD$1,$B$1)</f>
        <v>85676.33</v>
      </c>
      <c r="AE6">
        <f>_xll.EQNXTDZ($A$1,$B6,AE$1,$B$1)</f>
        <v>60830.16</v>
      </c>
      <c r="AF6">
        <f>_xll.EQNXTDZ($A$1,$B6,AF$1,$B$1)</f>
        <v>64763.39</v>
      </c>
      <c r="AG6">
        <f>_xll.EQNXTDZ($A$1,$B6,AG$1,$B$1)</f>
        <v>71051.42</v>
      </c>
      <c r="AH6">
        <f>_xll.EQNXTDZ($A$1,$B6,AH$1,$B$1)</f>
        <v>61949.39</v>
      </c>
      <c r="AI6">
        <f>_xll.EQNXTDZ($A$1,$B6,AI$1,$B$1)</f>
        <v>31481.86</v>
      </c>
      <c r="AJ6">
        <f>_xll.EQNXTDZ($A$1,$B6,AJ$1,$B$1)</f>
        <v>52839.02</v>
      </c>
      <c r="AK6">
        <f>_xll.EQNXTDZ($A$1,$B6,AK$1,$B$1)</f>
        <v>74878.98</v>
      </c>
      <c r="AL6">
        <f>_xll.EQNXTDZ($A$1,$B6,AL$1,$B$1)</f>
        <v>87772.31</v>
      </c>
      <c r="AM6">
        <f>_xll.EQNXTDZ($A$1,$B6,AM$1,$B$1)</f>
        <v>65535.38</v>
      </c>
      <c r="AN6">
        <f>_xll.EQNXTDZ($A$1,$B6,AN$1,$B$1)</f>
        <v>60435.92</v>
      </c>
      <c r="AO6">
        <f>_xll.EQNXTDZ($A$1,$B6,AO$1,$B$1)</f>
        <v>71406.77</v>
      </c>
      <c r="AP6">
        <f>_xll.EQNXTDZ($A$1,$B6,AP$1,$B$1)</f>
        <v>77857.16</v>
      </c>
      <c r="AQ6">
        <f>_xll.EQNXTDZ($A$1,$B6,AQ$1,$B$1)</f>
        <v>71227.759999999995</v>
      </c>
      <c r="AR6">
        <f>_xll.EQNXTDZ($A$1,$B6,AR$1,$B$1)</f>
        <v>78846.92</v>
      </c>
      <c r="AS6">
        <f>_xll.EQNXTDZ($A$1,$B6,AS$1,$B$1)</f>
        <v>87783.21</v>
      </c>
      <c r="AT6">
        <f>_xll.EQNXTDZ($A$1,$B6,AT$1,$B$1)</f>
        <v>105016.7</v>
      </c>
      <c r="AU6">
        <f>_xll.EQNXTDZ($A$1,$B6,AU$1,$B$1)</f>
        <v>101528</v>
      </c>
      <c r="AV6">
        <f>_xll.EQNXTDZ($A$1,$B6,AV$1,$B$1)</f>
        <v>104444</v>
      </c>
      <c r="AW6">
        <f>_xll.EQNXTDZ($A$1,$B6,AW$1,$B$1)</f>
        <v>109799</v>
      </c>
      <c r="AX6">
        <f>_xll.EQNXTDZ($A$1,$B6,AX$1,$B$1)</f>
        <v>118300</v>
      </c>
      <c r="AY6">
        <f>_xll.EQNXTDZ($A$1,$B6,AY$1,$B$1)</f>
        <v>106399</v>
      </c>
      <c r="AZ6">
        <f>_xll.EQNXTDZ($A$1,$B6,AZ$1,$B$1)</f>
        <v>82841</v>
      </c>
      <c r="BA6">
        <f>_xll.EQNXTDZ($A$1,$B6,BA$1,$B$1)</f>
        <v>93823</v>
      </c>
      <c r="BB6">
        <f>_xll.EQNXTDZ($A$1,$B6,BB$1,$B$1)</f>
        <v>97863</v>
      </c>
      <c r="BC6">
        <f>_xll.EQNXTDZ($A$1,$B6,BC$1,$B$1)</f>
        <v>103792</v>
      </c>
      <c r="BD6">
        <f>_xll.EQNXTDZ($A$1,$B6,BD$1,$B$1)</f>
        <v>71714</v>
      </c>
      <c r="BE6">
        <f>_xll.EQNXTDZ($A$1,$B6,BE$1,$B$1)</f>
        <v>69605</v>
      </c>
      <c r="BF6">
        <f>_xll.EQNXTDZ($A$1,$B6,BF$1,$B$1)</f>
        <v>104923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1005.72</v>
      </c>
      <c r="D7">
        <f>_xll.EQNXTDZ($A$1,$B7,D$1,$B$1)</f>
        <v>1286.17</v>
      </c>
      <c r="E7">
        <f>_xll.EQNXTDZ($A$1,$B7,E$1,$B$1)</f>
        <v>1232.95</v>
      </c>
      <c r="F7">
        <f>_xll.EQNXTDZ($A$1,$B7,F$1,$B$1)</f>
        <v>1271.95</v>
      </c>
      <c r="G7">
        <f>_xll.EQNXTDZ($A$1,$B7,G$1,$B$1)</f>
        <v>1066.06</v>
      </c>
      <c r="H7">
        <f>_xll.EQNXTDZ($A$1,$B7,H$1,$B$1)</f>
        <v>961.19</v>
      </c>
      <c r="I7">
        <f>_xll.EQNXTDZ($A$1,$B7,I$1,$B$1)</f>
        <v>865.13</v>
      </c>
      <c r="J7">
        <f>_xll.EQNXTDZ($A$1,$B7,J$1,$B$1)</f>
        <v>900.39</v>
      </c>
      <c r="K7">
        <f>_xll.EQNXTDZ($A$1,$B7,K$1,$B$1)</f>
        <v>706.24</v>
      </c>
      <c r="L7">
        <f>_xll.EQNXTDZ($A$1,$B7,L$1,$B$1)</f>
        <v>792.09</v>
      </c>
      <c r="M7">
        <f>_xll.EQNXTDZ($A$1,$B7,M$1,$B$1)</f>
        <v>819.89</v>
      </c>
      <c r="N7">
        <f>_xll.EQNXTDZ($A$1,$B7,N$1,$B$1)</f>
        <v>1230.7</v>
      </c>
      <c r="O7">
        <f>_xll.EQNXTDZ($A$1,$B7,O$1,$B$1)</f>
        <v>1109.24</v>
      </c>
      <c r="P7">
        <f>_xll.EQNXTDZ($A$1,$B7,P$1,$B$1)</f>
        <v>1123.1600000000001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152.47999999999999</v>
      </c>
      <c r="D8">
        <f>_xll.EQNXTDZ($A$1,$B8,D$1,$B$1)</f>
        <v>583.98</v>
      </c>
      <c r="E8">
        <f>_xll.EQNXTDZ($A$1,$B8,E$1,$B$1)</f>
        <v>268.19</v>
      </c>
      <c r="F8">
        <f>_xll.EQNXTDZ($A$1,$B8,F$1,$B$1)</f>
        <v>160.13999999999999</v>
      </c>
      <c r="G8">
        <f>_xll.EQNXTDZ($A$1,$B8,G$1,$B$1)</f>
        <v>34.56</v>
      </c>
      <c r="H8">
        <f>_xll.EQNXTDZ($A$1,$B8,H$1,$B$1)</f>
        <v>1179.9000000000001</v>
      </c>
      <c r="I8">
        <f>_xll.EQNXTDZ($A$1,$B8,I$1,$B$1)</f>
        <v>340.77</v>
      </c>
      <c r="J8">
        <f>_xll.EQNXTDZ($A$1,$B8,J$1,$B$1)</f>
        <v>601.33000000000004</v>
      </c>
      <c r="K8">
        <f>_xll.EQNXTDZ($A$1,$B8,K$1,$B$1)</f>
        <v>532.09</v>
      </c>
      <c r="L8">
        <f>_xll.EQNXTDZ($A$1,$B8,L$1,$B$1)</f>
        <v>400.21</v>
      </c>
      <c r="M8">
        <f>_xll.EQNXTDZ($A$1,$B8,M$1,$B$1)</f>
        <v>1090.3399999999999</v>
      </c>
      <c r="N8">
        <f>_xll.EQNXTDZ($A$1,$B8,N$1,$B$1)</f>
        <v>479.73</v>
      </c>
      <c r="O8">
        <f>_xll.EQNXTDZ($A$1,$B8,O$1,$B$1)</f>
        <v>1416.39</v>
      </c>
      <c r="P8">
        <f>_xll.EQNXTDZ($A$1,$B8,P$1,$B$1)</f>
        <v>497.62</v>
      </c>
      <c r="Q8">
        <f>_xll.EQNXTDZ($A$1,$B8,Q$1,$B$1)</f>
        <v>2218.5100000000002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1052.1500000000001</v>
      </c>
      <c r="X8">
        <f>_xll.EQNXTDZ($A$1,$B8,X$1,$B$1)</f>
        <v>268.75</v>
      </c>
      <c r="Y8">
        <f>_xll.EQNXTDZ($A$1,$B8,Y$1,$B$1)</f>
        <v>1282.02</v>
      </c>
      <c r="Z8">
        <f>_xll.EQNXTDZ($A$1,$B8,Z$1,$B$1)</f>
        <v>962.63</v>
      </c>
      <c r="AA8">
        <f>_xll.EQNXTDZ($A$1,$B8,AA$1,$B$1)</f>
        <v>744.27</v>
      </c>
      <c r="AB8">
        <f>_xll.EQNXTDZ($A$1,$B8,AB$1,$B$1)</f>
        <v>688.29</v>
      </c>
      <c r="AC8">
        <f>_xll.EQNXTDZ($A$1,$B8,AC$1,$B$1)</f>
        <v>651.25</v>
      </c>
      <c r="AD8">
        <f>_xll.EQNXTDZ($A$1,$B8,AD$1,$B$1)</f>
        <v>746</v>
      </c>
      <c r="AE8">
        <f>_xll.EQNXTDZ($A$1,$B8,AE$1,$B$1)</f>
        <v>636.83000000000004</v>
      </c>
      <c r="AF8">
        <f>_xll.EQNXTDZ($A$1,$B8,AF$1,$B$1)</f>
        <v>668.56</v>
      </c>
      <c r="AG8">
        <f>_xll.EQNXTDZ($A$1,$B8,AG$1,$B$1)</f>
        <v>624.65</v>
      </c>
      <c r="AH8">
        <f>_xll.EQNXTDZ($A$1,$B8,AH$1,$B$1)</f>
        <v>543.57000000000005</v>
      </c>
      <c r="AI8">
        <f>_xll.EQNXTDZ($A$1,$B8,AI$1,$B$1)</f>
        <v>501.2</v>
      </c>
      <c r="AJ8">
        <f>_xll.EQNXTDZ($A$1,$B8,AJ$1,$B$1)</f>
        <v>690.98</v>
      </c>
      <c r="AK8">
        <f>_xll.EQNXTDZ($A$1,$B8,AK$1,$B$1)</f>
        <v>774.81</v>
      </c>
      <c r="AL8">
        <f>_xll.EQNXTDZ($A$1,$B8,AL$1,$B$1)</f>
        <v>855.59</v>
      </c>
      <c r="AM8">
        <f>_xll.EQNXTDZ($A$1,$B8,AM$1,$B$1)</f>
        <v>871.07</v>
      </c>
      <c r="AN8">
        <f>_xll.EQNXTDZ($A$1,$B8,AN$1,$B$1)</f>
        <v>942.9</v>
      </c>
      <c r="AO8">
        <f>_xll.EQNXTDZ($A$1,$B8,AO$1,$B$1)</f>
        <v>822.52</v>
      </c>
      <c r="AP8">
        <f>_xll.EQNXTDZ($A$1,$B8,AP$1,$B$1)</f>
        <v>581.9</v>
      </c>
      <c r="AQ8">
        <f>_xll.EQNXTDZ($A$1,$B8,AQ$1,$B$1)</f>
        <v>706.9</v>
      </c>
      <c r="AR8">
        <f>_xll.EQNXTDZ($A$1,$B8,AR$1,$B$1)</f>
        <v>764.45</v>
      </c>
      <c r="AS8">
        <f>_xll.EQNXTDZ($A$1,$B8,AS$1,$B$1)</f>
        <v>705.38</v>
      </c>
      <c r="AT8">
        <f>_xll.EQNXTDZ($A$1,$B8,AT$1,$B$1)</f>
        <v>915.65</v>
      </c>
      <c r="AU8">
        <f>_xll.EQNXTDZ($A$1,$B8,AU$1,$B$1)</f>
        <v>708</v>
      </c>
      <c r="AV8">
        <f>_xll.EQNXTDZ($A$1,$B8,AV$1,$B$1)</f>
        <v>685</v>
      </c>
      <c r="AW8">
        <f>_xll.EQNXTDZ($A$1,$B8,AW$1,$B$1)</f>
        <v>778</v>
      </c>
      <c r="AX8">
        <f>_xll.EQNXTDZ($A$1,$B8,AX$1,$B$1)</f>
        <v>733</v>
      </c>
      <c r="AY8">
        <f>_xll.EQNXTDZ($A$1,$B8,AY$1,$B$1)</f>
        <v>703</v>
      </c>
      <c r="AZ8">
        <f>_xll.EQNXTDZ($A$1,$B8,AZ$1,$B$1)</f>
        <v>815</v>
      </c>
      <c r="BA8">
        <f>_xll.EQNXTDZ($A$1,$B8,BA$1,$B$1)</f>
        <v>649</v>
      </c>
      <c r="BB8">
        <f>_xll.EQNXTDZ($A$1,$B8,BB$1,$B$1)</f>
        <v>514</v>
      </c>
      <c r="BC8">
        <f>_xll.EQNXTDZ($A$1,$B8,BC$1,$B$1)</f>
        <v>615</v>
      </c>
      <c r="BD8">
        <f>_xll.EQNXTDZ($A$1,$B8,BD$1,$B$1)</f>
        <v>635</v>
      </c>
      <c r="BE8">
        <f>_xll.EQNXTDZ($A$1,$B8,BE$1,$B$1)</f>
        <v>503</v>
      </c>
      <c r="BF8">
        <f>_xll.EQNXTDZ($A$1,$B8,BF$1,$B$1)</f>
        <v>524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43323.61</v>
      </c>
      <c r="D9">
        <f>_xll.EQNXTDZ($A$1,$B9,D$1,$B$1)</f>
        <v>43402.879999999997</v>
      </c>
      <c r="E9">
        <f>_xll.EQNXTDZ($A$1,$B9,E$1,$B$1)</f>
        <v>46089.5</v>
      </c>
      <c r="F9">
        <f>_xll.EQNXTDZ($A$1,$B9,F$1,$B$1)</f>
        <v>56001.84</v>
      </c>
      <c r="G9">
        <f>_xll.EQNXTDZ($A$1,$B9,G$1,$B$1)</f>
        <v>46796.47</v>
      </c>
      <c r="H9">
        <f>_xll.EQNXTDZ($A$1,$B9,H$1,$B$1)</f>
        <v>56866.77</v>
      </c>
      <c r="I9">
        <f>_xll.EQNXTDZ($A$1,$B9,I$1,$B$1)</f>
        <v>63853.279999999999</v>
      </c>
      <c r="J9">
        <f>_xll.EQNXTDZ($A$1,$B9,J$1,$B$1)</f>
        <v>65317.14</v>
      </c>
      <c r="K9">
        <f>_xll.EQNXTDZ($A$1,$B9,K$1,$B$1)</f>
        <v>64682.83</v>
      </c>
      <c r="L9">
        <f>_xll.EQNXTDZ($A$1,$B9,L$1,$B$1)</f>
        <v>60564.2</v>
      </c>
      <c r="M9">
        <f>_xll.EQNXTDZ($A$1,$B9,M$1,$B$1)</f>
        <v>70211.95</v>
      </c>
      <c r="N9">
        <f>_xll.EQNXTDZ($A$1,$B9,N$1,$B$1)</f>
        <v>67777.72</v>
      </c>
      <c r="O9">
        <f>_xll.EQNXTDZ($A$1,$B9,O$1,$B$1)</f>
        <v>60400.94</v>
      </c>
      <c r="P9">
        <f>_xll.EQNXTDZ($A$1,$B9,P$1,$B$1)</f>
        <v>61524.03</v>
      </c>
      <c r="Q9">
        <f>_xll.EQNXTDZ($A$1,$B9,Q$1,$B$1)</f>
        <v>71616.58</v>
      </c>
      <c r="R9">
        <f>_xll.EQNXTDZ($A$1,$B9,R$1,$B$1)</f>
        <v>80867.990000000005</v>
      </c>
      <c r="S9">
        <f>_xll.EQNXTDZ($A$1,$B9,S$1,$B$1)</f>
        <v>66165.89</v>
      </c>
      <c r="T9">
        <f>_xll.EQNXTDZ($A$1,$B9,T$1,$B$1)</f>
        <v>64636.84</v>
      </c>
      <c r="U9">
        <f>_xll.EQNXTDZ($A$1,$B9,U$1,$B$1)</f>
        <v>64942.78</v>
      </c>
      <c r="V9">
        <f>_xll.EQNXTDZ($A$1,$B9,V$1,$B$1)</f>
        <v>78746.61</v>
      </c>
      <c r="W9">
        <f>_xll.EQNXTDZ($A$1,$B9,W$1,$B$1)</f>
        <v>59818.22</v>
      </c>
      <c r="X9">
        <f>_xll.EQNXTDZ($A$1,$B9,X$1,$B$1)</f>
        <v>69838.679999999993</v>
      </c>
      <c r="Y9">
        <f>_xll.EQNXTDZ($A$1,$B9,Y$1,$B$1)</f>
        <v>73365.929999999993</v>
      </c>
      <c r="Z9">
        <f>_xll.EQNXTDZ($A$1,$B9,Z$1,$B$1)</f>
        <v>89928.97</v>
      </c>
      <c r="AA9">
        <f>_xll.EQNXTDZ($A$1,$B9,AA$1,$B$1)</f>
        <v>66701.05</v>
      </c>
      <c r="AB9">
        <f>_xll.EQNXTDZ($A$1,$B9,AB$1,$B$1)</f>
        <v>71981.08</v>
      </c>
      <c r="AC9">
        <f>_xll.EQNXTDZ($A$1,$B9,AC$1,$B$1)</f>
        <v>76915.94</v>
      </c>
      <c r="AD9">
        <f>_xll.EQNXTDZ($A$1,$B9,AD$1,$B$1)</f>
        <v>86422.33</v>
      </c>
      <c r="AE9">
        <f>_xll.EQNXTDZ($A$1,$B9,AE$1,$B$1)</f>
        <v>61466.99</v>
      </c>
      <c r="AF9">
        <f>_xll.EQNXTDZ($A$1,$B9,AF$1,$B$1)</f>
        <v>65431.95</v>
      </c>
      <c r="AG9">
        <f>_xll.EQNXTDZ($A$1,$B9,AG$1,$B$1)</f>
        <v>71676.070000000007</v>
      </c>
      <c r="AH9">
        <f>_xll.EQNXTDZ($A$1,$B9,AH$1,$B$1)</f>
        <v>62492.959999999999</v>
      </c>
      <c r="AI9">
        <f>_xll.EQNXTDZ($A$1,$B9,AI$1,$B$1)</f>
        <v>31983.06</v>
      </c>
      <c r="AJ9">
        <f>_xll.EQNXTDZ($A$1,$B9,AJ$1,$B$1)</f>
        <v>53530</v>
      </c>
      <c r="AK9">
        <f>_xll.EQNXTDZ($A$1,$B9,AK$1,$B$1)</f>
        <v>75653.789999999994</v>
      </c>
      <c r="AL9">
        <f>_xll.EQNXTDZ($A$1,$B9,AL$1,$B$1)</f>
        <v>88627.9</v>
      </c>
      <c r="AM9">
        <f>_xll.EQNXTDZ($A$1,$B9,AM$1,$B$1)</f>
        <v>66406.45</v>
      </c>
      <c r="AN9">
        <f>_xll.EQNXTDZ($A$1,$B9,AN$1,$B$1)</f>
        <v>61378.82</v>
      </c>
      <c r="AO9">
        <f>_xll.EQNXTDZ($A$1,$B9,AO$1,$B$1)</f>
        <v>72229.289999999994</v>
      </c>
      <c r="AP9">
        <f>_xll.EQNXTDZ($A$1,$B9,AP$1,$B$1)</f>
        <v>78439.06</v>
      </c>
      <c r="AQ9">
        <f>_xll.EQNXTDZ($A$1,$B9,AQ$1,$B$1)</f>
        <v>71934.66</v>
      </c>
      <c r="AR9">
        <f>_xll.EQNXTDZ($A$1,$B9,AR$1,$B$1)</f>
        <v>79611.37</v>
      </c>
      <c r="AS9">
        <f>_xll.EQNXTDZ($A$1,$B9,AS$1,$B$1)</f>
        <v>88488.59</v>
      </c>
      <c r="AT9">
        <f>_xll.EQNXTDZ($A$1,$B9,AT$1,$B$1)</f>
        <v>105932.35</v>
      </c>
      <c r="AU9">
        <f>_xll.EQNXTDZ($A$1,$B9,AU$1,$B$1)</f>
        <v>102236</v>
      </c>
      <c r="AV9">
        <f>_xll.EQNXTDZ($A$1,$B9,AV$1,$B$1)</f>
        <v>105129</v>
      </c>
      <c r="AW9">
        <f>_xll.EQNXTDZ($A$1,$B9,AW$1,$B$1)</f>
        <v>110577</v>
      </c>
      <c r="AX9">
        <f>_xll.EQNXTDZ($A$1,$B9,AX$1,$B$1)</f>
        <v>119033</v>
      </c>
      <c r="AY9">
        <f>_xll.EQNXTDZ($A$1,$B9,AY$1,$B$1)</f>
        <v>107102</v>
      </c>
      <c r="AZ9">
        <f>_xll.EQNXTDZ($A$1,$B9,AZ$1,$B$1)</f>
        <v>83656</v>
      </c>
      <c r="BA9">
        <f>_xll.EQNXTDZ($A$1,$B9,BA$1,$B$1)</f>
        <v>94472</v>
      </c>
      <c r="BB9">
        <f>_xll.EQNXTDZ($A$1,$B9,BB$1,$B$1)</f>
        <v>98377</v>
      </c>
      <c r="BC9">
        <f>_xll.EQNXTDZ($A$1,$B9,BC$1,$B$1)</f>
        <v>104407</v>
      </c>
      <c r="BD9">
        <f>_xll.EQNXTDZ($A$1,$B9,BD$1,$B$1)</f>
        <v>72349</v>
      </c>
      <c r="BE9">
        <f>_xll.EQNXTDZ($A$1,$B9,BE$1,$B$1)</f>
        <v>70108</v>
      </c>
      <c r="BF9">
        <f>_xll.EQNXTDZ($A$1,$B9,BF$1,$B$1)</f>
        <v>105447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-1962.03</v>
      </c>
      <c r="D10">
        <f>_xll.EQNXTDZ($A$1,$B10,D$1,$B$1)</f>
        <v>-1005.76</v>
      </c>
      <c r="E10">
        <f>_xll.EQNXTDZ($A$1,$B10,E$1,$B$1)</f>
        <v>-1434.99</v>
      </c>
      <c r="F10">
        <f>_xll.EQNXTDZ($A$1,$B10,F$1,$B$1)</f>
        <v>1373</v>
      </c>
      <c r="G10">
        <f>_xll.EQNXTDZ($A$1,$B10,G$1,$B$1)</f>
        <v>-2942.98</v>
      </c>
      <c r="H10">
        <f>_xll.EQNXTDZ($A$1,$B10,H$1,$B$1)</f>
        <v>253.76</v>
      </c>
      <c r="I10">
        <f>_xll.EQNXTDZ($A$1,$B10,I$1,$B$1)</f>
        <v>588.92999999999995</v>
      </c>
      <c r="J10">
        <f>_xll.EQNXTDZ($A$1,$B10,J$1,$B$1)</f>
        <v>-740.29</v>
      </c>
      <c r="K10">
        <f>_xll.EQNXTDZ($A$1,$B10,K$1,$B$1)</f>
        <v>158.24</v>
      </c>
      <c r="L10">
        <f>_xll.EQNXTDZ($A$1,$B10,L$1,$B$1)</f>
        <v>-1619.29</v>
      </c>
      <c r="M10">
        <f>_xll.EQNXTDZ($A$1,$B10,M$1,$B$1)</f>
        <v>-257.43</v>
      </c>
      <c r="N10">
        <f>_xll.EQNXTDZ($A$1,$B10,N$1,$B$1)</f>
        <v>-1611.87</v>
      </c>
      <c r="O10">
        <f>_xll.EQNXTDZ($A$1,$B10,O$1,$B$1)</f>
        <v>-6464.38</v>
      </c>
      <c r="P10">
        <f>_xll.EQNXTDZ($A$1,$B10,P$1,$B$1)</f>
        <v>1869.44</v>
      </c>
      <c r="Q10">
        <f>_xll.EQNXTDZ($A$1,$B10,Q$1,$B$1)</f>
        <v>2019.18</v>
      </c>
      <c r="R10">
        <f>_xll.EQNXTDZ($A$1,$B10,R$1,$B$1)</f>
        <v>-175.23</v>
      </c>
      <c r="S10">
        <f>_xll.EQNXTDZ($A$1,$B10,S$1,$B$1)</f>
        <v>-6949.9</v>
      </c>
      <c r="T10">
        <f>_xll.EQNXTDZ($A$1,$B10,T$1,$B$1)</f>
        <v>-347.58</v>
      </c>
      <c r="U10">
        <f>_xll.EQNXTDZ($A$1,$B10,U$1,$B$1)</f>
        <v>-2205.4899999999998</v>
      </c>
      <c r="V10">
        <f>_xll.EQNXTDZ($A$1,$B10,V$1,$B$1)</f>
        <v>2103.0500000000002</v>
      </c>
      <c r="W10">
        <f>_xll.EQNXTDZ($A$1,$B10,W$1,$B$1)</f>
        <v>-3028.11</v>
      </c>
      <c r="X10">
        <f>_xll.EQNXTDZ($A$1,$B10,X$1,$B$1)</f>
        <v>1068.01</v>
      </c>
      <c r="Y10">
        <f>_xll.EQNXTDZ($A$1,$B10,Y$1,$B$1)</f>
        <v>-1972.84</v>
      </c>
      <c r="Z10">
        <f>_xll.EQNXTDZ($A$1,$B10,Z$1,$B$1)</f>
        <v>1886.36</v>
      </c>
      <c r="AA10">
        <f>_xll.EQNXTDZ($A$1,$B10,AA$1,$B$1)</f>
        <v>-4211.88</v>
      </c>
      <c r="AB10">
        <f>_xll.EQNXTDZ($A$1,$B10,AB$1,$B$1)</f>
        <v>-3156.84</v>
      </c>
      <c r="AC10">
        <f>_xll.EQNXTDZ($A$1,$B10,AC$1,$B$1)</f>
        <v>-1148.3499999999999</v>
      </c>
      <c r="AD10">
        <f>_xll.EQNXTDZ($A$1,$B10,AD$1,$B$1)</f>
        <v>10570.35</v>
      </c>
      <c r="AE10">
        <f>_xll.EQNXTDZ($A$1,$B10,AE$1,$B$1)</f>
        <v>-2644.45</v>
      </c>
      <c r="AF10">
        <f>_xll.EQNXTDZ($A$1,$B10,AF$1,$B$1)</f>
        <v>1023.99</v>
      </c>
      <c r="AG10">
        <f>_xll.EQNXTDZ($A$1,$B10,AG$1,$B$1)</f>
        <v>4700.87</v>
      </c>
      <c r="AH10">
        <f>_xll.EQNXTDZ($A$1,$B10,AH$1,$B$1)</f>
        <v>-849.22</v>
      </c>
      <c r="AI10">
        <f>_xll.EQNXTDZ($A$1,$B10,AI$1,$B$1)</f>
        <v>8279.9500000000007</v>
      </c>
      <c r="AJ10">
        <f>_xll.EQNXTDZ($A$1,$B10,AJ$1,$B$1)</f>
        <v>-3604.72</v>
      </c>
      <c r="AK10">
        <f>_xll.EQNXTDZ($A$1,$B10,AK$1,$B$1)</f>
        <v>-970.09</v>
      </c>
      <c r="AL10">
        <f>_xll.EQNXTDZ($A$1,$B10,AL$1,$B$1)</f>
        <v>979.02</v>
      </c>
      <c r="AM10">
        <f>_xll.EQNXTDZ($A$1,$B10,AM$1,$B$1)</f>
        <v>1341.56</v>
      </c>
      <c r="AN10">
        <f>_xll.EQNXTDZ($A$1,$B10,AN$1,$B$1)</f>
        <v>3167.3</v>
      </c>
      <c r="AO10">
        <f>_xll.EQNXTDZ($A$1,$B10,AO$1,$B$1)</f>
        <v>-794.71</v>
      </c>
      <c r="AP10">
        <f>_xll.EQNXTDZ($A$1,$B10,AP$1,$B$1)</f>
        <v>-2123.66</v>
      </c>
      <c r="AQ10">
        <f>_xll.EQNXTDZ($A$1,$B10,AQ$1,$B$1)</f>
        <v>-4378.21</v>
      </c>
      <c r="AR10">
        <f>_xll.EQNXTDZ($A$1,$B10,AR$1,$B$1)</f>
        <v>-769.53</v>
      </c>
      <c r="AS10">
        <f>_xll.EQNXTDZ($A$1,$B10,AS$1,$B$1)</f>
        <v>-1368.63</v>
      </c>
      <c r="AT10">
        <f>_xll.EQNXTDZ($A$1,$B10,AT$1,$B$1)</f>
        <v>1734.75</v>
      </c>
      <c r="AU10">
        <f>_xll.EQNXTDZ($A$1,$B10,AU$1,$B$1)</f>
        <v>-6303</v>
      </c>
      <c r="AV10">
        <f>_xll.EQNXTDZ($A$1,$B10,AV$1,$B$1)</f>
        <v>4996</v>
      </c>
      <c r="AW10">
        <f>_xll.EQNXTDZ($A$1,$B10,AW$1,$B$1)</f>
        <v>-1667</v>
      </c>
      <c r="AX10">
        <f>_xll.EQNXTDZ($A$1,$B10,AX$1,$B$1)</f>
        <v>1408</v>
      </c>
      <c r="AY10">
        <f>_xll.EQNXTDZ($A$1,$B10,AY$1,$B$1)</f>
        <v>-3117</v>
      </c>
      <c r="AZ10">
        <f>_xll.EQNXTDZ($A$1,$B10,AZ$1,$B$1)</f>
        <v>184</v>
      </c>
      <c r="BA10">
        <f>_xll.EQNXTDZ($A$1,$B10,BA$1,$B$1)</f>
        <v>1843</v>
      </c>
      <c r="BB10">
        <f>_xll.EQNXTDZ($A$1,$B10,BB$1,$B$1)</f>
        <v>2903</v>
      </c>
      <c r="BC10">
        <f>_xll.EQNXTDZ($A$1,$B10,BC$1,$B$1)</f>
        <v>-3281</v>
      </c>
      <c r="BD10">
        <f>_xll.EQNXTDZ($A$1,$B10,BD$1,$B$1)</f>
        <v>7968</v>
      </c>
      <c r="BE10">
        <f>_xll.EQNXTDZ($A$1,$B10,BE$1,$B$1)</f>
        <v>-10392</v>
      </c>
      <c r="BF10">
        <f>_xll.EQNXTDZ($A$1,$B10,BF$1,$B$1)</f>
        <v>6124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26797.51</v>
      </c>
      <c r="D11">
        <f>_xll.EQNXTDZ($A$1,$B11,D$1,$B$1)</f>
        <v>25683.23</v>
      </c>
      <c r="E11">
        <f>_xll.EQNXTDZ($A$1,$B11,E$1,$B$1)</f>
        <v>29043.7</v>
      </c>
      <c r="F11">
        <f>_xll.EQNXTDZ($A$1,$B11,F$1,$B$1)</f>
        <v>31274.13</v>
      </c>
      <c r="G11">
        <f>_xll.EQNXTDZ($A$1,$B11,G$1,$B$1)</f>
        <v>29440.78</v>
      </c>
      <c r="H11">
        <f>_xll.EQNXTDZ($A$1,$B11,H$1,$B$1)</f>
        <v>30873.07</v>
      </c>
      <c r="I11">
        <f>_xll.EQNXTDZ($A$1,$B11,I$1,$B$1)</f>
        <v>37340.230000000003</v>
      </c>
      <c r="J11">
        <f>_xll.EQNXTDZ($A$1,$B11,J$1,$B$1)</f>
        <v>37895.96</v>
      </c>
      <c r="K11">
        <f>_xll.EQNXTDZ($A$1,$B11,K$1,$B$1)</f>
        <v>36681.47</v>
      </c>
      <c r="L11">
        <f>_xll.EQNXTDZ($A$1,$B11,L$1,$B$1)</f>
        <v>35119.980000000003</v>
      </c>
      <c r="M11">
        <f>_xll.EQNXTDZ($A$1,$B11,M$1,$B$1)</f>
        <v>40003.839999999997</v>
      </c>
      <c r="N11">
        <f>_xll.EQNXTDZ($A$1,$B11,N$1,$B$1)</f>
        <v>38151.25</v>
      </c>
      <c r="O11">
        <f>_xll.EQNXTDZ($A$1,$B11,O$1,$B$1)</f>
        <v>39016.449999999997</v>
      </c>
      <c r="P11">
        <f>_xll.EQNXTDZ($A$1,$B11,P$1,$B$1)</f>
        <v>32589.96</v>
      </c>
      <c r="Q11">
        <f>_xll.EQNXTDZ($A$1,$B11,Q$1,$B$1)</f>
        <v>38269.79</v>
      </c>
      <c r="R11">
        <f>_xll.EQNXTDZ($A$1,$B11,R$1,$B$1)</f>
        <v>43416.29</v>
      </c>
      <c r="S11">
        <f>_xll.EQNXTDZ($A$1,$B11,S$1,$B$1)</f>
        <v>42779.88</v>
      </c>
      <c r="T11">
        <f>_xll.EQNXTDZ($A$1,$B11,T$1,$B$1)</f>
        <v>36702.31</v>
      </c>
      <c r="U11">
        <f>_xll.EQNXTDZ($A$1,$B11,U$1,$B$1)</f>
        <v>38399.120000000003</v>
      </c>
      <c r="V11">
        <f>_xll.EQNXTDZ($A$1,$B11,V$1,$B$1)</f>
        <v>41488.239999999998</v>
      </c>
      <c r="W11">
        <f>_xll.EQNXTDZ($A$1,$B11,W$1,$B$1)</f>
        <v>36247.64</v>
      </c>
      <c r="X11">
        <f>_xll.EQNXTDZ($A$1,$B11,X$1,$B$1)</f>
        <v>40148.269999999997</v>
      </c>
      <c r="Y11">
        <f>_xll.EQNXTDZ($A$1,$B11,Y$1,$B$1)</f>
        <v>45030.49</v>
      </c>
      <c r="Z11">
        <f>_xll.EQNXTDZ($A$1,$B11,Z$1,$B$1)</f>
        <v>50566.19</v>
      </c>
      <c r="AA11">
        <f>_xll.EQNXTDZ($A$1,$B11,AA$1,$B$1)</f>
        <v>42788.4</v>
      </c>
      <c r="AB11">
        <f>_xll.EQNXTDZ($A$1,$B11,AB$1,$B$1)</f>
        <v>44506.79</v>
      </c>
      <c r="AC11">
        <f>_xll.EQNXTDZ($A$1,$B11,AC$1,$B$1)</f>
        <v>46531.72</v>
      </c>
      <c r="AD11">
        <f>_xll.EQNXTDZ($A$1,$B11,AD$1,$B$1)</f>
        <v>47182.17</v>
      </c>
      <c r="AE11">
        <f>_xll.EQNXTDZ($A$1,$B11,AE$1,$B$1)</f>
        <v>39331.1</v>
      </c>
      <c r="AF11">
        <f>_xll.EQNXTDZ($A$1,$B11,AF$1,$B$1)</f>
        <v>36054.22</v>
      </c>
      <c r="AG11">
        <f>_xll.EQNXTDZ($A$1,$B11,AG$1,$B$1)</f>
        <v>38573.83</v>
      </c>
      <c r="AH11">
        <f>_xll.EQNXTDZ($A$1,$B11,AH$1,$B$1)</f>
        <v>38712.32</v>
      </c>
      <c r="AI11">
        <f>_xll.EQNXTDZ($A$1,$B11,AI$1,$B$1)</f>
        <v>9916.3700000000008</v>
      </c>
      <c r="AJ11">
        <f>_xll.EQNXTDZ($A$1,$B11,AJ$1,$B$1)</f>
        <v>33986.31</v>
      </c>
      <c r="AK11">
        <f>_xll.EQNXTDZ($A$1,$B11,AK$1,$B$1)</f>
        <v>45253.35</v>
      </c>
      <c r="AL11">
        <f>_xll.EQNXTDZ($A$1,$B11,AL$1,$B$1)</f>
        <v>52201.24</v>
      </c>
      <c r="AM11">
        <f>_xll.EQNXTDZ($A$1,$B11,AM$1,$B$1)</f>
        <v>37530.83</v>
      </c>
      <c r="AN11">
        <f>_xll.EQNXTDZ($A$1,$B11,AN$1,$B$1)</f>
        <v>33451.21</v>
      </c>
      <c r="AO11">
        <f>_xll.EQNXTDZ($A$1,$B11,AO$1,$B$1)</f>
        <v>41969.37</v>
      </c>
      <c r="AP11">
        <f>_xll.EQNXTDZ($A$1,$B11,AP$1,$B$1)</f>
        <v>47969.15</v>
      </c>
      <c r="AQ11">
        <f>_xll.EQNXTDZ($A$1,$B11,AQ$1,$B$1)</f>
        <v>47336.3</v>
      </c>
      <c r="AR11">
        <f>_xll.EQNXTDZ($A$1,$B11,AR$1,$B$1)</f>
        <v>48040.2</v>
      </c>
      <c r="AS11">
        <f>_xll.EQNXTDZ($A$1,$B11,AS$1,$B$1)</f>
        <v>53355.87</v>
      </c>
      <c r="AT11">
        <f>_xll.EQNXTDZ($A$1,$B11,AT$1,$B$1)</f>
        <v>60211.94</v>
      </c>
      <c r="AU11">
        <f>_xll.EQNXTDZ($A$1,$B11,AU$1,$B$1)</f>
        <v>62479</v>
      </c>
      <c r="AV11">
        <f>_xll.EQNXTDZ($A$1,$B11,AV$1,$B$1)</f>
        <v>57985</v>
      </c>
      <c r="AW11">
        <f>_xll.EQNXTDZ($A$1,$B11,AW$1,$B$1)</f>
        <v>63851</v>
      </c>
      <c r="AX11">
        <f>_xll.EQNXTDZ($A$1,$B11,AX$1,$B$1)</f>
        <v>64963</v>
      </c>
      <c r="AY11">
        <f>_xll.EQNXTDZ($A$1,$B11,AY$1,$B$1)</f>
        <v>62714</v>
      </c>
      <c r="AZ11">
        <f>_xll.EQNXTDZ($A$1,$B11,AZ$1,$B$1)</f>
        <v>44120</v>
      </c>
      <c r="BA11">
        <f>_xll.EQNXTDZ($A$1,$B11,BA$1,$B$1)</f>
        <v>50550</v>
      </c>
      <c r="BB11">
        <f>_xll.EQNXTDZ($A$1,$B11,BB$1,$B$1)</f>
        <v>52364</v>
      </c>
      <c r="BC11">
        <f>_xll.EQNXTDZ($A$1,$B11,BC$1,$B$1)</f>
        <v>64590</v>
      </c>
      <c r="BD11">
        <f>_xll.EQNXTDZ($A$1,$B11,BD$1,$B$1)</f>
        <v>36300</v>
      </c>
      <c r="BE11">
        <f>_xll.EQNXTDZ($A$1,$B11,BE$1,$B$1)</f>
        <v>49826</v>
      </c>
      <c r="BF11">
        <f>_xll.EQNXTDZ($A$1,$B11,BF$1,$B$1)</f>
        <v>55465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2913.9</v>
      </c>
      <c r="D12">
        <f>_xll.EQNXTDZ($A$1,$B12,D$1,$B$1)</f>
        <v>3043.78</v>
      </c>
      <c r="E12">
        <f>_xll.EQNXTDZ($A$1,$B12,E$1,$B$1)</f>
        <v>2062.67</v>
      </c>
      <c r="F12">
        <f>_xll.EQNXTDZ($A$1,$B12,F$1,$B$1)</f>
        <v>2482.61</v>
      </c>
      <c r="G12">
        <f>_xll.EQNXTDZ($A$1,$B12,G$1,$B$1)</f>
        <v>2345.9499999999998</v>
      </c>
      <c r="H12">
        <f>_xll.EQNXTDZ($A$1,$B12,H$1,$B$1)</f>
        <v>3435.19</v>
      </c>
      <c r="I12">
        <f>_xll.EQNXTDZ($A$1,$B12,I$1,$B$1)</f>
        <v>1967.72</v>
      </c>
      <c r="J12">
        <f>_xll.EQNXTDZ($A$1,$B12,J$1,$B$1)</f>
        <v>3128.09</v>
      </c>
      <c r="K12">
        <f>_xll.EQNXTDZ($A$1,$B12,K$1,$B$1)</f>
        <v>2896.47</v>
      </c>
      <c r="L12">
        <f>_xll.EQNXTDZ($A$1,$B12,L$1,$B$1)</f>
        <v>3467.02</v>
      </c>
      <c r="M12">
        <f>_xll.EQNXTDZ($A$1,$B12,M$1,$B$1)</f>
        <v>2951.26</v>
      </c>
      <c r="N12">
        <f>_xll.EQNXTDZ($A$1,$B12,N$1,$B$1)</f>
        <v>3979.07</v>
      </c>
      <c r="O12">
        <f>_xll.EQNXTDZ($A$1,$B12,O$1,$B$1)</f>
        <v>3081.92</v>
      </c>
      <c r="P12">
        <f>_xll.EQNXTDZ($A$1,$B12,P$1,$B$1)</f>
        <v>3364.88</v>
      </c>
      <c r="Q12">
        <f>_xll.EQNXTDZ($A$1,$B12,Q$1,$B$1)</f>
        <v>3174.44</v>
      </c>
      <c r="R12">
        <f>_xll.EQNXTDZ($A$1,$B12,R$1,$B$1)</f>
        <v>3220.28</v>
      </c>
      <c r="S12">
        <f>_xll.EQNXTDZ($A$1,$B12,S$1,$B$1)</f>
        <v>3260.86</v>
      </c>
      <c r="T12">
        <f>_xll.EQNXTDZ($A$1,$B12,T$1,$B$1)</f>
        <v>2921.11</v>
      </c>
      <c r="U12">
        <f>_xll.EQNXTDZ($A$1,$B12,U$1,$B$1)</f>
        <v>3818.63</v>
      </c>
      <c r="V12">
        <f>_xll.EQNXTDZ($A$1,$B12,V$1,$B$1)</f>
        <v>3923.93</v>
      </c>
      <c r="W12">
        <f>_xll.EQNXTDZ($A$1,$B12,W$1,$B$1)</f>
        <v>3356.22</v>
      </c>
      <c r="X12">
        <f>_xll.EQNXTDZ($A$1,$B12,X$1,$B$1)</f>
        <v>3670.49</v>
      </c>
      <c r="Y12">
        <f>_xll.EQNXTDZ($A$1,$B12,Y$1,$B$1)</f>
        <v>4224.66</v>
      </c>
      <c r="Z12">
        <f>_xll.EQNXTDZ($A$1,$B12,Z$1,$B$1)</f>
        <v>4652.62</v>
      </c>
      <c r="AA12">
        <f>_xll.EQNXTDZ($A$1,$B12,AA$1,$B$1)</f>
        <v>4450.3900000000003</v>
      </c>
      <c r="AB12">
        <f>_xll.EQNXTDZ($A$1,$B12,AB$1,$B$1)</f>
        <v>4608.7700000000004</v>
      </c>
      <c r="AC12">
        <f>_xll.EQNXTDZ($A$1,$B12,AC$1,$B$1)</f>
        <v>4806.08</v>
      </c>
      <c r="AD12">
        <f>_xll.EQNXTDZ($A$1,$B12,AD$1,$B$1)</f>
        <v>-606.41</v>
      </c>
      <c r="AE12">
        <f>_xll.EQNXTDZ($A$1,$B12,AE$1,$B$1)</f>
        <v>3088.81</v>
      </c>
      <c r="AF12">
        <f>_xll.EQNXTDZ($A$1,$B12,AF$1,$B$1)</f>
        <v>3049.31</v>
      </c>
      <c r="AG12">
        <f>_xll.EQNXTDZ($A$1,$B12,AG$1,$B$1)</f>
        <v>3143.69</v>
      </c>
      <c r="AH12">
        <f>_xll.EQNXTDZ($A$1,$B12,AH$1,$B$1)</f>
        <v>2946.54</v>
      </c>
      <c r="AI12">
        <f>_xll.EQNXTDZ($A$1,$B12,AI$1,$B$1)</f>
        <v>1724.92</v>
      </c>
      <c r="AJ12">
        <f>_xll.EQNXTDZ($A$1,$B12,AJ$1,$B$1)</f>
        <v>3085.74</v>
      </c>
      <c r="AK12">
        <f>_xll.EQNXTDZ($A$1,$B12,AK$1,$B$1)</f>
        <v>3626.46</v>
      </c>
      <c r="AL12">
        <f>_xll.EQNXTDZ($A$1,$B12,AL$1,$B$1)</f>
        <v>3812.97</v>
      </c>
      <c r="AM12">
        <f>_xll.EQNXTDZ($A$1,$B12,AM$1,$B$1)</f>
        <v>3677.75</v>
      </c>
      <c r="AN12">
        <f>_xll.EQNXTDZ($A$1,$B12,AN$1,$B$1)</f>
        <v>4471.99</v>
      </c>
      <c r="AO12">
        <f>_xll.EQNXTDZ($A$1,$B12,AO$1,$B$1)</f>
        <v>4874.09</v>
      </c>
      <c r="AP12">
        <f>_xll.EQNXTDZ($A$1,$B12,AP$1,$B$1)</f>
        <v>5350.94</v>
      </c>
      <c r="AQ12">
        <f>_xll.EQNXTDZ($A$1,$B12,AQ$1,$B$1)</f>
        <v>5263.64</v>
      </c>
      <c r="AR12">
        <f>_xll.EQNXTDZ($A$1,$B12,AR$1,$B$1)</f>
        <v>5324.32</v>
      </c>
      <c r="AS12">
        <f>_xll.EQNXTDZ($A$1,$B12,AS$1,$B$1)</f>
        <v>5471.3</v>
      </c>
      <c r="AT12">
        <f>_xll.EQNXTDZ($A$1,$B12,AT$1,$B$1)</f>
        <v>6247.69</v>
      </c>
      <c r="AU12">
        <f>_xll.EQNXTDZ($A$1,$B12,AU$1,$B$1)</f>
        <v>7607</v>
      </c>
      <c r="AV12">
        <f>_xll.EQNXTDZ($A$1,$B12,AV$1,$B$1)</f>
        <v>3929</v>
      </c>
      <c r="AW12">
        <f>_xll.EQNXTDZ($A$1,$B12,AW$1,$B$1)</f>
        <v>6094</v>
      </c>
      <c r="AX12">
        <f>_xll.EQNXTDZ($A$1,$B12,AX$1,$B$1)</f>
        <v>7414</v>
      </c>
      <c r="AY12">
        <f>_xll.EQNXTDZ($A$1,$B12,AY$1,$B$1)</f>
        <v>6316</v>
      </c>
      <c r="AZ12">
        <f>_xll.EQNXTDZ($A$1,$B12,AZ$1,$B$1)</f>
        <v>6455</v>
      </c>
      <c r="BA12">
        <f>_xll.EQNXTDZ($A$1,$B12,BA$1,$B$1)</f>
        <v>4540</v>
      </c>
      <c r="BB12">
        <f>_xll.EQNXTDZ($A$1,$B12,BB$1,$B$1)</f>
        <v>4467</v>
      </c>
      <c r="BC12">
        <f>_xll.EQNXTDZ($A$1,$B12,BC$1,$B$1)</f>
        <v>5581</v>
      </c>
      <c r="BD12">
        <f>_xll.EQNXTDZ($A$1,$B12,BD$1,$B$1)</f>
        <v>3678</v>
      </c>
      <c r="BE12">
        <f>_xll.EQNXTDZ($A$1,$B12,BE$1,$B$1)</f>
        <v>4389</v>
      </c>
      <c r="BF12">
        <f>_xll.EQNXTDZ($A$1,$B12,BF$1,$B$1)</f>
        <v>4989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1024.49</v>
      </c>
      <c r="R13">
        <f>_xll.EQNXTDZ($A$1,$B13,R$1,$B$1)</f>
        <v>1358.1</v>
      </c>
      <c r="S13">
        <f>_xll.EQNXTDZ($A$1,$B13,S$1,$B$1)</f>
        <v>1161.1500000000001</v>
      </c>
      <c r="T13">
        <f>_xll.EQNXTDZ($A$1,$B13,T$1,$B$1)</f>
        <v>1099.27</v>
      </c>
      <c r="U13">
        <f>_xll.EQNXTDZ($A$1,$B13,U$1,$B$1)</f>
        <v>1009.77</v>
      </c>
      <c r="V13">
        <f>_xll.EQNXTDZ($A$1,$B13,V$1,$B$1)</f>
        <v>1529.42</v>
      </c>
      <c r="W13">
        <f>_xll.EQNXTDZ($A$1,$B13,W$1,$B$1)</f>
        <v>1324.85</v>
      </c>
      <c r="X13">
        <f>_xll.EQNXTDZ($A$1,$B13,X$1,$B$1)</f>
        <v>-534.69000000000005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8639.14</v>
      </c>
      <c r="D14">
        <f>_xll.EQNXTDZ($A$1,$B14,D$1,$B$1)</f>
        <v>9087.84</v>
      </c>
      <c r="E14">
        <f>_xll.EQNXTDZ($A$1,$B14,E$1,$B$1)</f>
        <v>8940.41</v>
      </c>
      <c r="F14">
        <f>_xll.EQNXTDZ($A$1,$B14,F$1,$B$1)</f>
        <v>10914.4</v>
      </c>
      <c r="G14">
        <f>_xll.EQNXTDZ($A$1,$B14,G$1,$B$1)</f>
        <v>10057.69</v>
      </c>
      <c r="H14">
        <f>_xll.EQNXTDZ($A$1,$B14,H$1,$B$1)</f>
        <v>11933.39</v>
      </c>
      <c r="I14">
        <f>_xll.EQNXTDZ($A$1,$B14,I$1,$B$1)</f>
        <v>11731.74</v>
      </c>
      <c r="J14">
        <f>_xll.EQNXTDZ($A$1,$B14,J$1,$B$1)</f>
        <v>12668.16</v>
      </c>
      <c r="K14">
        <f>_xll.EQNXTDZ($A$1,$B14,K$1,$B$1)</f>
        <v>11584</v>
      </c>
      <c r="L14">
        <f>_xll.EQNXTDZ($A$1,$B14,L$1,$B$1)</f>
        <v>11619.44</v>
      </c>
      <c r="M14">
        <f>_xll.EQNXTDZ($A$1,$B14,M$1,$B$1)</f>
        <v>14696.6</v>
      </c>
      <c r="N14">
        <f>_xll.EQNXTDZ($A$1,$B14,N$1,$B$1)</f>
        <v>16035.59</v>
      </c>
      <c r="O14">
        <f>_xll.EQNXTDZ($A$1,$B14,O$1,$B$1)</f>
        <v>10854.33</v>
      </c>
      <c r="P14">
        <f>_xll.EQNXTDZ($A$1,$B14,P$1,$B$1)</f>
        <v>14439.63</v>
      </c>
      <c r="Q14">
        <f>_xll.EQNXTDZ($A$1,$B14,Q$1,$B$1)</f>
        <v>15251.44</v>
      </c>
      <c r="R14">
        <f>_xll.EQNXTDZ($A$1,$B14,R$1,$B$1)</f>
        <v>17391.05</v>
      </c>
      <c r="S14">
        <f>_xll.EQNXTDZ($A$1,$B14,S$1,$B$1)</f>
        <v>13604.23</v>
      </c>
      <c r="T14">
        <f>_xll.EQNXTDZ($A$1,$B14,T$1,$B$1)</f>
        <v>14351.32</v>
      </c>
      <c r="U14">
        <f>_xll.EQNXTDZ($A$1,$B14,U$1,$B$1)</f>
        <v>14970.55</v>
      </c>
      <c r="V14">
        <f>_xll.EQNXTDZ($A$1,$B14,V$1,$B$1)</f>
        <v>15917.53</v>
      </c>
      <c r="W14">
        <f>_xll.EQNXTDZ($A$1,$B14,W$1,$B$1)</f>
        <v>13786.66</v>
      </c>
      <c r="X14">
        <f>_xll.EQNXTDZ($A$1,$B14,X$1,$B$1)</f>
        <v>13981.2</v>
      </c>
      <c r="Y14">
        <f>_xll.EQNXTDZ($A$1,$B14,Y$1,$B$1)</f>
        <v>15295.07</v>
      </c>
      <c r="Z14">
        <f>_xll.EQNXTDZ($A$1,$B14,Z$1,$B$1)</f>
        <v>20653.150000000001</v>
      </c>
      <c r="AA14">
        <f>_xll.EQNXTDZ($A$1,$B14,AA$1,$B$1)</f>
        <v>15213.37</v>
      </c>
      <c r="AB14">
        <f>_xll.EQNXTDZ($A$1,$B14,AB$1,$B$1)</f>
        <v>16331.57</v>
      </c>
      <c r="AC14">
        <f>_xll.EQNXTDZ($A$1,$B14,AC$1,$B$1)</f>
        <v>17216.72</v>
      </c>
      <c r="AD14">
        <f>_xll.EQNXTDZ($A$1,$B14,AD$1,$B$1)</f>
        <v>17701.03</v>
      </c>
      <c r="AE14">
        <f>_xll.EQNXTDZ($A$1,$B14,AE$1,$B$1)</f>
        <v>15083.41</v>
      </c>
      <c r="AF14">
        <f>_xll.EQNXTDZ($A$1,$B14,AF$1,$B$1)</f>
        <v>15238.9</v>
      </c>
      <c r="AG14">
        <f>_xll.EQNXTDZ($A$1,$B14,AG$1,$B$1)</f>
        <v>14767.77</v>
      </c>
      <c r="AH14">
        <f>_xll.EQNXTDZ($A$1,$B14,AH$1,$B$1)</f>
        <v>16185.87</v>
      </c>
      <c r="AI14">
        <f>_xll.EQNXTDZ($A$1,$B14,AI$1,$B$1)</f>
        <v>8537.65</v>
      </c>
      <c r="AJ14">
        <f>_xll.EQNXTDZ($A$1,$B14,AJ$1,$B$1)</f>
        <v>11197.7</v>
      </c>
      <c r="AK14">
        <f>_xll.EQNXTDZ($A$1,$B14,AK$1,$B$1)</f>
        <v>11939.64</v>
      </c>
      <c r="AL14">
        <f>_xll.EQNXTDZ($A$1,$B14,AL$1,$B$1)</f>
        <v>14473.61</v>
      </c>
      <c r="AM14">
        <f>_xll.EQNXTDZ($A$1,$B14,AM$1,$B$1)</f>
        <v>14137.08</v>
      </c>
      <c r="AN14">
        <f>_xll.EQNXTDZ($A$1,$B14,AN$1,$B$1)</f>
        <v>12585.63</v>
      </c>
      <c r="AO14">
        <f>_xll.EQNXTDZ($A$1,$B14,AO$1,$B$1)</f>
        <v>15227.61</v>
      </c>
      <c r="AP14">
        <f>_xll.EQNXTDZ($A$1,$B14,AP$1,$B$1)</f>
        <v>14407.48</v>
      </c>
      <c r="AQ14">
        <f>_xll.EQNXTDZ($A$1,$B14,AQ$1,$B$1)</f>
        <v>16525.75</v>
      </c>
      <c r="AR14">
        <f>_xll.EQNXTDZ($A$1,$B14,AR$1,$B$1)</f>
        <v>17063.3</v>
      </c>
      <c r="AS14">
        <f>_xll.EQNXTDZ($A$1,$B14,AS$1,$B$1)</f>
        <v>17616.46</v>
      </c>
      <c r="AT14">
        <f>_xll.EQNXTDZ($A$1,$B14,AT$1,$B$1)</f>
        <v>21256.16</v>
      </c>
      <c r="AU14">
        <f>_xll.EQNXTDZ($A$1,$B14,AU$1,$B$1)</f>
        <v>20979</v>
      </c>
      <c r="AV14">
        <f>_xll.EQNXTDZ($A$1,$B14,AV$1,$B$1)</f>
        <v>21140</v>
      </c>
      <c r="AW14">
        <f>_xll.EQNXTDZ($A$1,$B14,AW$1,$B$1)</f>
        <v>22636</v>
      </c>
      <c r="AX14">
        <f>_xll.EQNXTDZ($A$1,$B14,AX$1,$B$1)</f>
        <v>24801</v>
      </c>
      <c r="AY14">
        <f>_xll.EQNXTDZ($A$1,$B14,AY$1,$B$1)</f>
        <v>22228</v>
      </c>
      <c r="AZ14">
        <f>_xll.EQNXTDZ($A$1,$B14,AZ$1,$B$1)</f>
        <v>20820</v>
      </c>
      <c r="BA14">
        <f>_xll.EQNXTDZ($A$1,$B14,BA$1,$B$1)</f>
        <v>24244</v>
      </c>
      <c r="BB14">
        <f>_xll.EQNXTDZ($A$1,$B14,BB$1,$B$1)</f>
        <v>20521</v>
      </c>
      <c r="BC14">
        <f>_xll.EQNXTDZ($A$1,$B14,BC$1,$B$1)</f>
        <v>23033</v>
      </c>
      <c r="BD14">
        <f>_xll.EQNXTDZ($A$1,$B14,BD$1,$B$1)</f>
        <v>22211</v>
      </c>
      <c r="BE14">
        <f>_xll.EQNXTDZ($A$1,$B14,BE$1,$B$1)</f>
        <v>21804</v>
      </c>
      <c r="BF14">
        <f>_xll.EQNXTDZ($A$1,$B14,BF$1,$B$1)</f>
        <v>23254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3789.69</v>
      </c>
      <c r="D16">
        <f>_xll.EQNXTDZ($A$1,$B16,D$1,$B$1)</f>
        <v>4019.06</v>
      </c>
      <c r="E16">
        <f>_xll.EQNXTDZ($A$1,$B16,E$1,$B$1)</f>
        <v>4352.91</v>
      </c>
      <c r="F16">
        <f>_xll.EQNXTDZ($A$1,$B16,F$1,$B$1)</f>
        <v>4434.57</v>
      </c>
      <c r="G16">
        <f>_xll.EQNXTDZ($A$1,$B16,G$1,$B$1)</f>
        <v>4472.8</v>
      </c>
      <c r="H16">
        <f>_xll.EQNXTDZ($A$1,$B16,H$1,$B$1)</f>
        <v>5191.05</v>
      </c>
      <c r="I16">
        <f>_xll.EQNXTDZ($A$1,$B16,I$1,$B$1)</f>
        <v>5865.26</v>
      </c>
      <c r="J16">
        <f>_xll.EQNXTDZ($A$1,$B16,J$1,$B$1)</f>
        <v>6027.31</v>
      </c>
      <c r="K16">
        <f>_xll.EQNXTDZ($A$1,$B16,K$1,$B$1)</f>
        <v>5822.53</v>
      </c>
      <c r="L16">
        <f>_xll.EQNXTDZ($A$1,$B16,L$1,$B$1)</f>
        <v>6231.13</v>
      </c>
      <c r="M16">
        <f>_xll.EQNXTDZ($A$1,$B16,M$1,$B$1)</f>
        <v>6712.18</v>
      </c>
      <c r="N16">
        <f>_xll.EQNXTDZ($A$1,$B16,N$1,$B$1)</f>
        <v>6783.12</v>
      </c>
      <c r="O16">
        <f>_xll.EQNXTDZ($A$1,$B16,O$1,$B$1)</f>
        <v>6885.58</v>
      </c>
      <c r="P16">
        <f>_xll.EQNXTDZ($A$1,$B16,P$1,$B$1)</f>
        <v>6898.28</v>
      </c>
      <c r="Q16">
        <f>_xll.EQNXTDZ($A$1,$B16,Q$1,$B$1)</f>
        <v>7375.27</v>
      </c>
      <c r="R16">
        <f>_xll.EQNXTDZ($A$1,$B16,R$1,$B$1)</f>
        <v>7720.87</v>
      </c>
      <c r="S16">
        <f>_xll.EQNXTDZ($A$1,$B16,S$1,$B$1)</f>
        <v>7467.05</v>
      </c>
      <c r="T16">
        <f>_xll.EQNXTDZ($A$1,$B16,T$1,$B$1)</f>
        <v>6793.85</v>
      </c>
      <c r="U16">
        <f>_xll.EQNXTDZ($A$1,$B16,U$1,$B$1)</f>
        <v>7044.64</v>
      </c>
      <c r="V16">
        <f>_xll.EQNXTDZ($A$1,$B16,V$1,$B$1)</f>
        <v>7027.35</v>
      </c>
      <c r="W16">
        <f>_xll.EQNXTDZ($A$1,$B16,W$1,$B$1)</f>
        <v>7115.22</v>
      </c>
      <c r="X16">
        <f>_xll.EQNXTDZ($A$1,$B16,X$1,$B$1)</f>
        <v>7256.33</v>
      </c>
      <c r="Y16">
        <f>_xll.EQNXTDZ($A$1,$B16,Y$1,$B$1)</f>
        <v>7576.27</v>
      </c>
      <c r="Z16">
        <f>_xll.EQNXTDZ($A$1,$B16,Z$1,$B$1)</f>
        <v>8352.27</v>
      </c>
      <c r="AA16">
        <f>_xll.EQNXTDZ($A$1,$B16,AA$1,$B$1)</f>
        <v>8523.2099999999991</v>
      </c>
      <c r="AB16">
        <f>_xll.EQNXTDZ($A$1,$B16,AB$1,$B$1)</f>
        <v>8212.35</v>
      </c>
      <c r="AC16">
        <f>_xll.EQNXTDZ($A$1,$B16,AC$1,$B$1)</f>
        <v>8508.9500000000007</v>
      </c>
      <c r="AD16">
        <f>_xll.EQNXTDZ($A$1,$B16,AD$1,$B$1)</f>
        <v>7999.36</v>
      </c>
      <c r="AE16">
        <f>_xll.EQNXTDZ($A$1,$B16,AE$1,$B$1)</f>
        <v>7719.57</v>
      </c>
      <c r="AF16">
        <f>_xll.EQNXTDZ($A$1,$B16,AF$1,$B$1)</f>
        <v>7283.01</v>
      </c>
      <c r="AG16">
        <f>_xll.EQNXTDZ($A$1,$B16,AG$1,$B$1)</f>
        <v>7737.29</v>
      </c>
      <c r="AH16">
        <f>_xll.EQNXTDZ($A$1,$B16,AH$1,$B$1)</f>
        <v>7698.73</v>
      </c>
      <c r="AI16">
        <f>_xll.EQNXTDZ($A$1,$B16,AI$1,$B$1)</f>
        <v>5694.26</v>
      </c>
      <c r="AJ16">
        <f>_xll.EQNXTDZ($A$1,$B16,AJ$1,$B$1)</f>
        <v>6408.99</v>
      </c>
      <c r="AK16">
        <f>_xll.EQNXTDZ($A$1,$B16,AK$1,$B$1)</f>
        <v>7562.24</v>
      </c>
      <c r="AL16">
        <f>_xll.EQNXTDZ($A$1,$B16,AL$1,$B$1)</f>
        <v>7982.99</v>
      </c>
      <c r="AM16">
        <f>_xll.EQNXTDZ($A$1,$B16,AM$1,$B$1)</f>
        <v>7994.7</v>
      </c>
      <c r="AN16">
        <f>_xll.EQNXTDZ($A$1,$B16,AN$1,$B$1)</f>
        <v>7133.36</v>
      </c>
      <c r="AO16">
        <f>_xll.EQNXTDZ($A$1,$B16,AO$1,$B$1)</f>
        <v>7651.04</v>
      </c>
      <c r="AP16">
        <f>_xll.EQNXTDZ($A$1,$B16,AP$1,$B$1)</f>
        <v>8029.42</v>
      </c>
      <c r="AQ16">
        <f>_xll.EQNXTDZ($A$1,$B16,AQ$1,$B$1)</f>
        <v>7786.36</v>
      </c>
      <c r="AR16">
        <f>_xll.EQNXTDZ($A$1,$B16,AR$1,$B$1)</f>
        <v>7897.92</v>
      </c>
      <c r="AS16">
        <f>_xll.EQNXTDZ($A$1,$B16,AS$1,$B$1)</f>
        <v>8592.9</v>
      </c>
      <c r="AT16">
        <f>_xll.EQNXTDZ($A$1,$B16,AT$1,$B$1)</f>
        <v>9377.52</v>
      </c>
      <c r="AU16">
        <f>_xll.EQNXTDZ($A$1,$B16,AU$1,$B$1)</f>
        <v>9852</v>
      </c>
      <c r="AV16">
        <f>_xll.EQNXTDZ($A$1,$B16,AV$1,$B$1)</f>
        <v>10099</v>
      </c>
      <c r="AW16">
        <f>_xll.EQNXTDZ($A$1,$B16,AW$1,$B$1)</f>
        <v>11102</v>
      </c>
      <c r="AX16">
        <f>_xll.EQNXTDZ($A$1,$B16,AX$1,$B$1)</f>
        <v>11257</v>
      </c>
      <c r="AY16">
        <f>_xll.EQNXTDZ($A$1,$B16,AY$1,$B$1)</f>
        <v>11657</v>
      </c>
      <c r="AZ16">
        <f>_xll.EQNXTDZ($A$1,$B16,AZ$1,$B$1)</f>
        <v>10139</v>
      </c>
      <c r="BA16">
        <f>_xll.EQNXTDZ($A$1,$B16,BA$1,$B$1)</f>
        <v>10484</v>
      </c>
      <c r="BB16">
        <f>_xll.EQNXTDZ($A$1,$B16,BB$1,$B$1)</f>
        <v>11267</v>
      </c>
      <c r="BC16">
        <f>_xll.EQNXTDZ($A$1,$B16,BC$1,$B$1)</f>
        <v>12491</v>
      </c>
      <c r="BD16">
        <f>_xll.EQNXTDZ($A$1,$B16,BD$1,$B$1)</f>
        <v>10831</v>
      </c>
      <c r="BE16">
        <f>_xll.EQNXTDZ($A$1,$B16,BE$1,$B$1)</f>
        <v>11381</v>
      </c>
      <c r="BF16">
        <f>_xll.EQNXTDZ($A$1,$B16,BF$1,$B$1)</f>
        <v>11898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1283.81</v>
      </c>
      <c r="S19">
        <f>_xll.EQNXTDZ($A$1,$B19,S$1,$B$1)</f>
        <v>1410.9</v>
      </c>
      <c r="T19">
        <f>_xll.EQNXTDZ($A$1,$B19,T$1,$B$1)</f>
        <v>1120.08</v>
      </c>
      <c r="U19">
        <f>_xll.EQNXTDZ($A$1,$B19,U$1,$B$1)</f>
        <v>1424.31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1007.26</v>
      </c>
      <c r="AB19">
        <f>_xll.EQNXTDZ($A$1,$B19,AB$1,$B$1)</f>
        <v>499.87</v>
      </c>
      <c r="AC19">
        <f>_xll.EQNXTDZ($A$1,$B19,AC$1,$B$1)</f>
        <v>0</v>
      </c>
      <c r="AD19">
        <f>_xll.EQNXTDZ($A$1,$B19,AD$1,$B$1)</f>
        <v>-430.32</v>
      </c>
      <c r="AE19">
        <f>_xll.EQNXTDZ($A$1,$B19,AE$1,$B$1)</f>
        <v>137.53</v>
      </c>
      <c r="AF19">
        <f>_xll.EQNXTDZ($A$1,$B19,AF$1,$B$1)</f>
        <v>115.98</v>
      </c>
      <c r="AG19">
        <f>_xll.EQNXTDZ($A$1,$B19,AG$1,$B$1)</f>
        <v>-197.19</v>
      </c>
      <c r="AH19">
        <f>_xll.EQNXTDZ($A$1,$B19,AH$1,$B$1)</f>
        <v>1682.42</v>
      </c>
      <c r="AI19">
        <f>_xll.EQNXTDZ($A$1,$B19,AI$1,$B$1)</f>
        <v>-47.14</v>
      </c>
      <c r="AJ19">
        <f>_xll.EQNXTDZ($A$1,$B19,AJ$1,$B$1)</f>
        <v>-432.99</v>
      </c>
      <c r="AK19">
        <f>_xll.EQNXTDZ($A$1,$B19,AK$1,$B$1)</f>
        <v>-623.09</v>
      </c>
      <c r="AL19">
        <f>_xll.EQNXTDZ($A$1,$B19,AL$1,$B$1)</f>
        <v>-628.92999999999995</v>
      </c>
      <c r="AM19">
        <f>_xll.EQNXTDZ($A$1,$B19,AM$1,$B$1)</f>
        <v>14.89</v>
      </c>
      <c r="AN19">
        <f>_xll.EQNXTDZ($A$1,$B19,AN$1,$B$1)</f>
        <v>-66.760000000000005</v>
      </c>
      <c r="AO19">
        <f>_xll.EQNXTDZ($A$1,$B19,AO$1,$B$1)</f>
        <v>-313.77999999999997</v>
      </c>
      <c r="AP19">
        <f>_xll.EQNXTDZ($A$1,$B19,AP$1,$B$1)</f>
        <v>444.33</v>
      </c>
      <c r="AQ19">
        <f>_xll.EQNXTDZ($A$1,$B19,AQ$1,$B$1)</f>
        <v>767.78</v>
      </c>
      <c r="AR19">
        <f>_xll.EQNXTDZ($A$1,$B19,AR$1,$B$1)</f>
        <v>623.92999999999995</v>
      </c>
      <c r="AS19">
        <f>_xll.EQNXTDZ($A$1,$B19,AS$1,$B$1)</f>
        <v>0</v>
      </c>
      <c r="AT19">
        <f>_xll.EQNXTDZ($A$1,$B19,AT$1,$B$1)</f>
        <v>-318.32</v>
      </c>
      <c r="AU19">
        <f>_xll.EQNXTDZ($A$1,$B19,AU$1,$B$1)</f>
        <v>342</v>
      </c>
      <c r="AV19">
        <f>_xll.EQNXTDZ($A$1,$B19,AV$1,$B$1)</f>
        <v>0</v>
      </c>
      <c r="AW19">
        <f>_xll.EQNXTDZ($A$1,$B19,AW$1,$B$1)</f>
        <v>-85</v>
      </c>
      <c r="AX19">
        <f>_xll.EQNXTDZ($A$1,$B19,AX$1,$B$1)</f>
        <v>-140</v>
      </c>
      <c r="AY19">
        <f>_xll.EQNXTDZ($A$1,$B19,AY$1,$B$1)</f>
        <v>-276</v>
      </c>
      <c r="AZ19">
        <f>_xll.EQNXTDZ($A$1,$B19,AZ$1,$B$1)</f>
        <v>-436</v>
      </c>
      <c r="BA19">
        <f>_xll.EQNXTDZ($A$1,$B19,BA$1,$B$1)</f>
        <v>-63</v>
      </c>
      <c r="BB19">
        <f>_xll.EQNXTDZ($A$1,$B19,BB$1,$B$1)</f>
        <v>-239</v>
      </c>
      <c r="BC19">
        <f>_xll.EQNXTDZ($A$1,$B19,BC$1,$B$1)</f>
        <v>-500</v>
      </c>
      <c r="BD19">
        <f>_xll.EQNXTDZ($A$1,$B19,BD$1,$B$1)</f>
        <v>361</v>
      </c>
      <c r="BE19">
        <f>_xll.EQNXTDZ($A$1,$B19,BE$1,$B$1)</f>
        <v>62</v>
      </c>
      <c r="BF19">
        <f>_xll.EQNXTDZ($A$1,$B19,BF$1,$B$1)</f>
        <v>1273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-2609.48</v>
      </c>
      <c r="D21">
        <f>_xll.EQNXTDZ($A$1,$B21,D$1,$B$1)</f>
        <v>-2758.89</v>
      </c>
      <c r="E21">
        <f>_xll.EQNXTDZ($A$1,$B21,E$1,$B$1)</f>
        <v>-2532.4899999999998</v>
      </c>
      <c r="F21">
        <f>_xll.EQNXTDZ($A$1,$B21,F$1,$B$1)</f>
        <v>-2290.33</v>
      </c>
      <c r="G21">
        <f>_xll.EQNXTDZ($A$1,$B21,G$1,$B$1)</f>
        <v>-2811.29</v>
      </c>
      <c r="H21">
        <f>_xll.EQNXTDZ($A$1,$B21,H$1,$B$1)</f>
        <v>-3465.97</v>
      </c>
      <c r="I21">
        <f>_xll.EQNXTDZ($A$1,$B21,I$1,$B$1)</f>
        <v>-3598.72</v>
      </c>
      <c r="J21">
        <f>_xll.EQNXTDZ($A$1,$B21,J$1,$B$1)</f>
        <v>-3661.87</v>
      </c>
      <c r="K21">
        <f>_xll.EQNXTDZ($A$1,$B21,K$1,$B$1)</f>
        <v>-3606.14</v>
      </c>
      <c r="L21">
        <f>_xll.EQNXTDZ($A$1,$B21,L$1,$B$1)</f>
        <v>-3820.62</v>
      </c>
      <c r="M21">
        <f>_xll.EQNXTDZ($A$1,$B21,M$1,$B$1)</f>
        <v>-3979.68</v>
      </c>
      <c r="N21">
        <f>_xll.EQNXTDZ($A$1,$B21,N$1,$B$1)</f>
        <v>-3997.74</v>
      </c>
      <c r="O21">
        <f>_xll.EQNXTDZ($A$1,$B21,O$1,$B$1)</f>
        <v>-3979.76</v>
      </c>
      <c r="P21">
        <f>_xll.EQNXTDZ($A$1,$B21,P$1,$B$1)</f>
        <v>-4157.07</v>
      </c>
      <c r="Q21">
        <f>_xll.EQNXTDZ($A$1,$B21,Q$1,$B$1)</f>
        <v>-4352.5200000000004</v>
      </c>
      <c r="R21">
        <f>_xll.EQNXTDZ($A$1,$B21,R$1,$B$1)</f>
        <v>-4188.99</v>
      </c>
      <c r="S21">
        <f>_xll.EQNXTDZ($A$1,$B21,S$1,$B$1)</f>
        <v>-4184.8599999999997</v>
      </c>
      <c r="T21">
        <f>_xll.EQNXTDZ($A$1,$B21,T$1,$B$1)</f>
        <v>-4313.25</v>
      </c>
      <c r="U21">
        <f>_xll.EQNXTDZ($A$1,$B21,U$1,$B$1)</f>
        <v>-4334.7700000000004</v>
      </c>
      <c r="V21">
        <f>_xll.EQNXTDZ($A$1,$B21,V$1,$B$1)</f>
        <v>-4044.08</v>
      </c>
      <c r="W21">
        <f>_xll.EQNXTDZ($A$1,$B21,W$1,$B$1)</f>
        <v>-3949.09</v>
      </c>
      <c r="X21">
        <f>_xll.EQNXTDZ($A$1,$B21,X$1,$B$1)</f>
        <v>-4371.97</v>
      </c>
      <c r="Y21">
        <f>_xll.EQNXTDZ($A$1,$B21,Y$1,$B$1)</f>
        <v>-4541.1000000000004</v>
      </c>
      <c r="Z21">
        <f>_xll.EQNXTDZ($A$1,$B21,Z$1,$B$1)</f>
        <v>-5725.93</v>
      </c>
      <c r="AA21">
        <f>_xll.EQNXTDZ($A$1,$B21,AA$1,$B$1)</f>
        <v>-5112.8599999999997</v>
      </c>
      <c r="AB21">
        <f>_xll.EQNXTDZ($A$1,$B21,AB$1,$B$1)</f>
        <v>-5148.12</v>
      </c>
      <c r="AC21">
        <f>_xll.EQNXTDZ($A$1,$B21,AC$1,$B$1)</f>
        <v>-4954.87</v>
      </c>
      <c r="AD21">
        <f>_xll.EQNXTDZ($A$1,$B21,AD$1,$B$1)</f>
        <v>-4443.74</v>
      </c>
      <c r="AE21">
        <f>_xll.EQNXTDZ($A$1,$B21,AE$1,$B$1)</f>
        <v>-4106.92</v>
      </c>
      <c r="AF21">
        <f>_xll.EQNXTDZ($A$1,$B21,AF$1,$B$1)</f>
        <v>-4377.97</v>
      </c>
      <c r="AG21">
        <f>_xll.EQNXTDZ($A$1,$B21,AG$1,$B$1)</f>
        <v>-4443.91</v>
      </c>
      <c r="AH21">
        <f>_xll.EQNXTDZ($A$1,$B21,AH$1,$B$1)</f>
        <v>-4574.6000000000004</v>
      </c>
      <c r="AI21">
        <f>_xll.EQNXTDZ($A$1,$B21,AI$1,$B$1)</f>
        <v>-2805.65</v>
      </c>
      <c r="AJ21">
        <f>_xll.EQNXTDZ($A$1,$B21,AJ$1,$B$1)</f>
        <v>-3209.33</v>
      </c>
      <c r="AK21">
        <f>_xll.EQNXTDZ($A$1,$B21,AK$1,$B$1)</f>
        <v>-3267.42</v>
      </c>
      <c r="AL21">
        <f>_xll.EQNXTDZ($A$1,$B21,AL$1,$B$1)</f>
        <v>-3566.73</v>
      </c>
      <c r="AM21">
        <f>_xll.EQNXTDZ($A$1,$B21,AM$1,$B$1)</f>
        <v>-3533.03</v>
      </c>
      <c r="AN21">
        <f>_xll.EQNXTDZ($A$1,$B21,AN$1,$B$1)</f>
        <v>-3480.52</v>
      </c>
      <c r="AO21">
        <f>_xll.EQNXTDZ($A$1,$B21,AO$1,$B$1)</f>
        <v>-3462.35</v>
      </c>
      <c r="AP21">
        <f>_xll.EQNXTDZ($A$1,$B21,AP$1,$B$1)</f>
        <v>-3921.39</v>
      </c>
      <c r="AQ21">
        <f>_xll.EQNXTDZ($A$1,$B21,AQ$1,$B$1)</f>
        <v>-3779.69</v>
      </c>
      <c r="AR21">
        <f>_xll.EQNXTDZ($A$1,$B21,AR$1,$B$1)</f>
        <v>-4141.08</v>
      </c>
      <c r="AS21">
        <f>_xll.EQNXTDZ($A$1,$B21,AS$1,$B$1)</f>
        <v>-4822.28</v>
      </c>
      <c r="AT21">
        <f>_xll.EQNXTDZ($A$1,$B21,AT$1,$B$1)</f>
        <v>-5691.79</v>
      </c>
      <c r="AU21">
        <f>_xll.EQNXTDZ($A$1,$B21,AU$1,$B$1)</f>
        <v>-5937</v>
      </c>
      <c r="AV21">
        <f>_xll.EQNXTDZ($A$1,$B21,AV$1,$B$1)</f>
        <v>-6696</v>
      </c>
      <c r="AW21">
        <f>_xll.EQNXTDZ($A$1,$B21,AW$1,$B$1)</f>
        <v>-6772</v>
      </c>
      <c r="AX21">
        <f>_xll.EQNXTDZ($A$1,$B21,AX$1,$B$1)</f>
        <v>-7355</v>
      </c>
      <c r="AY21">
        <f>_xll.EQNXTDZ($A$1,$B21,AY$1,$B$1)</f>
        <v>-7668</v>
      </c>
      <c r="AZ21">
        <f>_xll.EQNXTDZ($A$1,$B21,AZ$1,$B$1)</f>
        <v>-7540</v>
      </c>
      <c r="BA21">
        <f>_xll.EQNXTDZ($A$1,$B21,BA$1,$B$1)</f>
        <v>-7606</v>
      </c>
      <c r="BB21">
        <f>_xll.EQNXTDZ($A$1,$B21,BB$1,$B$1)</f>
        <v>-7293</v>
      </c>
      <c r="BC21">
        <f>_xll.EQNXTDZ($A$1,$B21,BC$1,$B$1)</f>
        <v>-7731</v>
      </c>
      <c r="BD21">
        <f>_xll.EQNXTDZ($A$1,$B21,BD$1,$B$1)</f>
        <v>-7596</v>
      </c>
      <c r="BE21">
        <f>_xll.EQNXTDZ($A$1,$B21,BE$1,$B$1)</f>
        <v>-7841</v>
      </c>
      <c r="BF21">
        <f>_xll.EQNXTDZ($A$1,$B21,BF$1,$B$1)</f>
        <v>-8815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5754.88</v>
      </c>
      <c r="D22">
        <f>_xll.EQNXTDZ($A$1,$B22,D$1,$B$1)</f>
        <v>5333.62</v>
      </c>
      <c r="E22">
        <f>_xll.EQNXTDZ($A$1,$B22,E$1,$B$1)</f>
        <v>5657.29</v>
      </c>
      <c r="F22">
        <f>_xll.EQNXTDZ($A$1,$B22,F$1,$B$1)</f>
        <v>7813.46</v>
      </c>
      <c r="G22">
        <f>_xll.EQNXTDZ($A$1,$B22,G$1,$B$1)</f>
        <v>6233.52</v>
      </c>
      <c r="H22">
        <f>_xll.EQNXTDZ($A$1,$B22,H$1,$B$1)</f>
        <v>8646.2799999999897</v>
      </c>
      <c r="I22">
        <f>_xll.EQNXTDZ($A$1,$B22,I$1,$B$1)</f>
        <v>9958.1200000000099</v>
      </c>
      <c r="J22">
        <f>_xll.EQNXTDZ($A$1,$B22,J$1,$B$1)</f>
        <v>9999.7800000000007</v>
      </c>
      <c r="K22">
        <f>_xll.EQNXTDZ($A$1,$B22,K$1,$B$1)</f>
        <v>11146.26</v>
      </c>
      <c r="L22">
        <f>_xll.EQNXTDZ($A$1,$B22,L$1,$B$1)</f>
        <v>9566.5400000000009</v>
      </c>
      <c r="M22">
        <f>_xll.EQNXTDZ($A$1,$B22,M$1,$B$1)</f>
        <v>10085.18</v>
      </c>
      <c r="N22">
        <f>_xll.EQNXTDZ($A$1,$B22,N$1,$B$1)</f>
        <v>8438.2999999999993</v>
      </c>
      <c r="O22">
        <f>_xll.EQNXTDZ($A$1,$B22,O$1,$B$1)</f>
        <v>11006.8</v>
      </c>
      <c r="P22">
        <f>_xll.EQNXTDZ($A$1,$B22,P$1,$B$1)</f>
        <v>6518.9100000000099</v>
      </c>
      <c r="Q22">
        <f>_xll.EQNXTDZ($A$1,$B22,Q$1,$B$1)</f>
        <v>8854.49</v>
      </c>
      <c r="R22">
        <f>_xll.EQNXTDZ($A$1,$B22,R$1,$B$1)</f>
        <v>10841.81</v>
      </c>
      <c r="S22">
        <f>_xll.EQNXTDZ($A$1,$B22,S$1,$B$1)</f>
        <v>7616.58</v>
      </c>
      <c r="T22">
        <f>_xll.EQNXTDZ($A$1,$B22,T$1,$B$1)</f>
        <v>6309.73</v>
      </c>
      <c r="U22">
        <f>_xll.EQNXTDZ($A$1,$B22,U$1,$B$1)</f>
        <v>4816.0200000000104</v>
      </c>
      <c r="V22">
        <f>_xll.EQNXTDZ($A$1,$B22,V$1,$B$1)</f>
        <v>10801.17</v>
      </c>
      <c r="W22">
        <f>_xll.EQNXTDZ($A$1,$B22,W$1,$B$1)</f>
        <v>4964.8299999999899</v>
      </c>
      <c r="X22">
        <f>_xll.EQNXTDZ($A$1,$B22,X$1,$B$1)</f>
        <v>8621.0400000000009</v>
      </c>
      <c r="Y22">
        <f>_xll.EQNXTDZ($A$1,$B22,Y$1,$B$1)</f>
        <v>7753.38</v>
      </c>
      <c r="Z22">
        <f>_xll.EQNXTDZ($A$1,$B22,Z$1,$B$1)</f>
        <v>9544.31</v>
      </c>
      <c r="AA22">
        <f>_xll.EQNXTDZ($A$1,$B22,AA$1,$B$1)</f>
        <v>4043.16</v>
      </c>
      <c r="AB22">
        <f>_xll.EQNXTDZ($A$1,$B22,AB$1,$B$1)</f>
        <v>6126.6900000000096</v>
      </c>
      <c r="AC22">
        <f>_xll.EQNXTDZ($A$1,$B22,AC$1,$B$1)</f>
        <v>5955.69</v>
      </c>
      <c r="AD22">
        <f>_xll.EQNXTDZ($A$1,$B22,AD$1,$B$1)</f>
        <v>8449.89</v>
      </c>
      <c r="AE22">
        <f>_xll.EQNXTDZ($A$1,$B22,AE$1,$B$1)</f>
        <v>2857.94</v>
      </c>
      <c r="AF22">
        <f>_xll.EQNXTDZ($A$1,$B22,AF$1,$B$1)</f>
        <v>7044.5099999999902</v>
      </c>
      <c r="AG22">
        <f>_xll.EQNXTDZ($A$1,$B22,AG$1,$B$1)</f>
        <v>7393.72</v>
      </c>
      <c r="AH22">
        <f>_xll.EQNXTDZ($A$1,$B22,AH$1,$B$1)</f>
        <v>690.9</v>
      </c>
      <c r="AI22">
        <f>_xll.EQNXTDZ($A$1,$B22,AI$1,$B$1)</f>
        <v>682.7</v>
      </c>
      <c r="AJ22">
        <f>_xll.EQNXTDZ($A$1,$B22,AJ$1,$B$1)</f>
        <v>6098.3</v>
      </c>
      <c r="AK22">
        <f>_xll.EQNXTDZ($A$1,$B22,AK$1,$B$1)</f>
        <v>12132.7</v>
      </c>
      <c r="AL22">
        <f>_xll.EQNXTDZ($A$1,$B22,AL$1,$B$1)</f>
        <v>13373.73</v>
      </c>
      <c r="AM22">
        <f>_xll.EQNXTDZ($A$1,$B22,AM$1,$B$1)</f>
        <v>5242.6700000000101</v>
      </c>
      <c r="AN22">
        <f>_xll.EQNXTDZ($A$1,$B22,AN$1,$B$1)</f>
        <v>4116.6099999999897</v>
      </c>
      <c r="AO22">
        <f>_xll.EQNXTDZ($A$1,$B22,AO$1,$B$1)</f>
        <v>7078.02</v>
      </c>
      <c r="AP22">
        <f>_xll.EQNXTDZ($A$1,$B22,AP$1,$B$1)</f>
        <v>8282.7900000000009</v>
      </c>
      <c r="AQ22">
        <f>_xll.EQNXTDZ($A$1,$B22,AQ$1,$B$1)</f>
        <v>2412.72999999999</v>
      </c>
      <c r="AR22">
        <f>_xll.EQNXTDZ($A$1,$B22,AR$1,$B$1)</f>
        <v>5572.3100000000104</v>
      </c>
      <c r="AS22">
        <f>_xll.EQNXTDZ($A$1,$B22,AS$1,$B$1)</f>
        <v>9642.9700000000103</v>
      </c>
      <c r="AT22">
        <f>_xll.EQNXTDZ($A$1,$B22,AT$1,$B$1)</f>
        <v>13114.4</v>
      </c>
      <c r="AU22">
        <f>_xll.EQNXTDZ($A$1,$B22,AU$1,$B$1)</f>
        <v>13217</v>
      </c>
      <c r="AV22">
        <f>_xll.EQNXTDZ($A$1,$B22,AV$1,$B$1)</f>
        <v>13676</v>
      </c>
      <c r="AW22">
        <f>_xll.EQNXTDZ($A$1,$B22,AW$1,$B$1)</f>
        <v>15418</v>
      </c>
      <c r="AX22">
        <f>_xll.EQNXTDZ($A$1,$B22,AX$1,$B$1)</f>
        <v>16685</v>
      </c>
      <c r="AY22">
        <f>_xll.EQNXTDZ($A$1,$B22,AY$1,$B$1)</f>
        <v>15248</v>
      </c>
      <c r="AZ22">
        <f>_xll.EQNXTDZ($A$1,$B22,AZ$1,$B$1)</f>
        <v>9914</v>
      </c>
      <c r="BA22">
        <f>_xll.EQNXTDZ($A$1,$B22,BA$1,$B$1)</f>
        <v>10480</v>
      </c>
      <c r="BB22">
        <f>_xll.EQNXTDZ($A$1,$B22,BB$1,$B$1)</f>
        <v>14387</v>
      </c>
      <c r="BC22">
        <f>_xll.EQNXTDZ($A$1,$B22,BC$1,$B$1)</f>
        <v>10224</v>
      </c>
      <c r="BD22">
        <f>_xll.EQNXTDZ($A$1,$B22,BD$1,$B$1)</f>
        <v>-1404</v>
      </c>
      <c r="BE22">
        <f>_xll.EQNXTDZ($A$1,$B22,BE$1,$B$1)</f>
        <v>879</v>
      </c>
      <c r="BF22">
        <f>_xll.EQNXTDZ($A$1,$B22,BF$1,$B$1)</f>
        <v>11259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238.6</v>
      </c>
      <c r="D23">
        <f>_xll.EQNXTDZ($A$1,$B23,D$1,$B$1)</f>
        <v>206.82</v>
      </c>
      <c r="E23">
        <f>_xll.EQNXTDZ($A$1,$B23,E$1,$B$1)</f>
        <v>188.64</v>
      </c>
      <c r="F23">
        <f>_xll.EQNXTDZ($A$1,$B23,F$1,$B$1)</f>
        <v>178.6</v>
      </c>
      <c r="G23">
        <f>_xll.EQNXTDZ($A$1,$B23,G$1,$B$1)</f>
        <v>183.03</v>
      </c>
      <c r="H23">
        <f>_xll.EQNXTDZ($A$1,$B23,H$1,$B$1)</f>
        <v>232.77</v>
      </c>
      <c r="I23">
        <f>_xll.EQNXTDZ($A$1,$B23,I$1,$B$1)</f>
        <v>157.94999999999999</v>
      </c>
      <c r="J23">
        <f>_xll.EQNXTDZ($A$1,$B23,J$1,$B$1)</f>
        <v>254.84</v>
      </c>
      <c r="K23">
        <f>_xll.EQNXTDZ($A$1,$B23,K$1,$B$1)</f>
        <v>213.2</v>
      </c>
      <c r="L23">
        <f>_xll.EQNXTDZ($A$1,$B23,L$1,$B$1)</f>
        <v>218.4</v>
      </c>
      <c r="M23">
        <f>_xll.EQNXTDZ($A$1,$B23,M$1,$B$1)</f>
        <v>221.97</v>
      </c>
      <c r="N23">
        <f>_xll.EQNXTDZ($A$1,$B23,N$1,$B$1)</f>
        <v>245.17</v>
      </c>
      <c r="O23">
        <f>_xll.EQNXTDZ($A$1,$B23,O$1,$B$1)</f>
        <v>224.11</v>
      </c>
      <c r="P23">
        <f>_xll.EQNXTDZ($A$1,$B23,P$1,$B$1)</f>
        <v>256.75</v>
      </c>
      <c r="Q23">
        <f>_xll.EQNXTDZ($A$1,$B23,Q$1,$B$1)</f>
        <v>192.77</v>
      </c>
      <c r="R23">
        <f>_xll.EQNXTDZ($A$1,$B23,R$1,$B$1)</f>
        <v>211.72</v>
      </c>
      <c r="S23">
        <f>_xll.EQNXTDZ($A$1,$B23,S$1,$B$1)</f>
        <v>173.59</v>
      </c>
      <c r="T23">
        <f>_xll.EQNXTDZ($A$1,$B23,T$1,$B$1)</f>
        <v>179.38</v>
      </c>
      <c r="U23">
        <f>_xll.EQNXTDZ($A$1,$B23,U$1,$B$1)</f>
        <v>167.41</v>
      </c>
      <c r="V23">
        <f>_xll.EQNXTDZ($A$1,$B23,V$1,$B$1)</f>
        <v>279.35000000000002</v>
      </c>
      <c r="W23">
        <f>_xll.EQNXTDZ($A$1,$B23,W$1,$B$1)</f>
        <v>785.37</v>
      </c>
      <c r="X23">
        <f>_xll.EQNXTDZ($A$1,$B23,X$1,$B$1)</f>
        <v>577.54999999999995</v>
      </c>
      <c r="Y23">
        <f>_xll.EQNXTDZ($A$1,$B23,Y$1,$B$1)</f>
        <v>1098.51</v>
      </c>
      <c r="Z23">
        <f>_xll.EQNXTDZ($A$1,$B23,Z$1,$B$1)</f>
        <v>2070.2800000000002</v>
      </c>
      <c r="AA23">
        <f>_xll.EQNXTDZ($A$1,$B23,AA$1,$B$1)</f>
        <v>605.01</v>
      </c>
      <c r="AB23">
        <f>_xll.EQNXTDZ($A$1,$B23,AB$1,$B$1)</f>
        <v>748.22</v>
      </c>
      <c r="AC23">
        <f>_xll.EQNXTDZ($A$1,$B23,AC$1,$B$1)</f>
        <v>837.67</v>
      </c>
      <c r="AD23">
        <f>_xll.EQNXTDZ($A$1,$B23,AD$1,$B$1)</f>
        <v>863.31</v>
      </c>
      <c r="AE23">
        <f>_xll.EQNXTDZ($A$1,$B23,AE$1,$B$1)</f>
        <v>835.99</v>
      </c>
      <c r="AF23">
        <f>_xll.EQNXTDZ($A$1,$B23,AF$1,$B$1)</f>
        <v>672.56</v>
      </c>
      <c r="AG23">
        <f>_xll.EQNXTDZ($A$1,$B23,AG$1,$B$1)</f>
        <v>900.13</v>
      </c>
      <c r="AH23">
        <f>_xll.EQNXTDZ($A$1,$B23,AH$1,$B$1)</f>
        <v>564.47</v>
      </c>
      <c r="AI23">
        <f>_xll.EQNXTDZ($A$1,$B23,AI$1,$B$1)</f>
        <v>606.53</v>
      </c>
      <c r="AJ23">
        <f>_xll.EQNXTDZ($A$1,$B23,AJ$1,$B$1)</f>
        <v>633.22</v>
      </c>
      <c r="AK23">
        <f>_xll.EQNXTDZ($A$1,$B23,AK$1,$B$1)</f>
        <v>712</v>
      </c>
      <c r="AL23">
        <f>_xll.EQNXTDZ($A$1,$B23,AL$1,$B$1)</f>
        <v>691.44</v>
      </c>
      <c r="AM23">
        <f>_xll.EQNXTDZ($A$1,$B23,AM$1,$B$1)</f>
        <v>581.6</v>
      </c>
      <c r="AN23">
        <f>_xll.EQNXTDZ($A$1,$B23,AN$1,$B$1)</f>
        <v>866.91</v>
      </c>
      <c r="AO23">
        <f>_xll.EQNXTDZ($A$1,$B23,AO$1,$B$1)</f>
        <v>702.57</v>
      </c>
      <c r="AP23">
        <f>_xll.EQNXTDZ($A$1,$B23,AP$1,$B$1)</f>
        <v>902.55</v>
      </c>
      <c r="AQ23">
        <f>_xll.EQNXTDZ($A$1,$B23,AQ$1,$B$1)</f>
        <v>887.36</v>
      </c>
      <c r="AR23">
        <f>_xll.EQNXTDZ($A$1,$B23,AR$1,$B$1)</f>
        <v>1038.51</v>
      </c>
      <c r="AS23">
        <f>_xll.EQNXTDZ($A$1,$B23,AS$1,$B$1)</f>
        <v>2307.65</v>
      </c>
      <c r="AT23">
        <f>_xll.EQNXTDZ($A$1,$B23,AT$1,$B$1)</f>
        <v>1576.93</v>
      </c>
      <c r="AU23">
        <f>_xll.EQNXTDZ($A$1,$B23,AU$1,$B$1)</f>
        <v>1361</v>
      </c>
      <c r="AV23">
        <f>_xll.EQNXTDZ($A$1,$B23,AV$1,$B$1)</f>
        <v>1723</v>
      </c>
      <c r="AW23">
        <f>_xll.EQNXTDZ($A$1,$B23,AW$1,$B$1)</f>
        <v>1499</v>
      </c>
      <c r="AX23">
        <f>_xll.EQNXTDZ($A$1,$B23,AX$1,$B$1)</f>
        <v>1398</v>
      </c>
      <c r="AY23">
        <f>_xll.EQNXTDZ($A$1,$B23,AY$1,$B$1)</f>
        <v>1510</v>
      </c>
      <c r="AZ23">
        <f>_xll.EQNXTDZ($A$1,$B23,AZ$1,$B$1)</f>
        <v>1363</v>
      </c>
      <c r="BA23">
        <f>_xll.EQNXTDZ($A$1,$B23,BA$1,$B$1)</f>
        <v>1409</v>
      </c>
      <c r="BB23">
        <f>_xll.EQNXTDZ($A$1,$B23,BB$1,$B$1)</f>
        <v>1306</v>
      </c>
      <c r="BC23">
        <f>_xll.EQNXTDZ($A$1,$B23,BC$1,$B$1)</f>
        <v>1519</v>
      </c>
      <c r="BD23">
        <f>_xll.EQNXTDZ($A$1,$B23,BD$1,$B$1)</f>
        <v>1461</v>
      </c>
      <c r="BE23">
        <f>_xll.EQNXTDZ($A$1,$B23,BE$1,$B$1)</f>
        <v>1467</v>
      </c>
      <c r="BF23">
        <f>_xll.EQNXTDZ($A$1,$B23,BF$1,$B$1)</f>
        <v>1633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5993.48</v>
      </c>
      <c r="D24">
        <f>_xll.EQNXTDZ($A$1,$B24,D$1,$B$1)</f>
        <v>5540.44</v>
      </c>
      <c r="E24">
        <f>_xll.EQNXTDZ($A$1,$B24,E$1,$B$1)</f>
        <v>5845.93</v>
      </c>
      <c r="F24">
        <f>_xll.EQNXTDZ($A$1,$B24,F$1,$B$1)</f>
        <v>7992.06</v>
      </c>
      <c r="G24">
        <f>_xll.EQNXTDZ($A$1,$B24,G$1,$B$1)</f>
        <v>6416.55</v>
      </c>
      <c r="H24">
        <f>_xll.EQNXTDZ($A$1,$B24,H$1,$B$1)</f>
        <v>8879.0499999999993</v>
      </c>
      <c r="I24">
        <f>_xll.EQNXTDZ($A$1,$B24,I$1,$B$1)</f>
        <v>10116.07</v>
      </c>
      <c r="J24">
        <f>_xll.EQNXTDZ($A$1,$B24,J$1,$B$1)</f>
        <v>10254.620000000001</v>
      </c>
      <c r="K24">
        <f>_xll.EQNXTDZ($A$1,$B24,K$1,$B$1)</f>
        <v>11359.46</v>
      </c>
      <c r="L24">
        <f>_xll.EQNXTDZ($A$1,$B24,L$1,$B$1)</f>
        <v>9784.94</v>
      </c>
      <c r="M24">
        <f>_xll.EQNXTDZ($A$1,$B24,M$1,$B$1)</f>
        <v>10307.15</v>
      </c>
      <c r="N24">
        <f>_xll.EQNXTDZ($A$1,$B24,N$1,$B$1)</f>
        <v>8683.4699999999993</v>
      </c>
      <c r="O24">
        <f>_xll.EQNXTDZ($A$1,$B24,O$1,$B$1)</f>
        <v>11230.91</v>
      </c>
      <c r="P24">
        <f>_xll.EQNXTDZ($A$1,$B24,P$1,$B$1)</f>
        <v>6775.66</v>
      </c>
      <c r="Q24">
        <f>_xll.EQNXTDZ($A$1,$B24,Q$1,$B$1)</f>
        <v>9047.26</v>
      </c>
      <c r="R24">
        <f>_xll.EQNXTDZ($A$1,$B24,R$1,$B$1)</f>
        <v>11053.53</v>
      </c>
      <c r="S24">
        <f>_xll.EQNXTDZ($A$1,$B24,S$1,$B$1)</f>
        <v>7790.17</v>
      </c>
      <c r="T24">
        <f>_xll.EQNXTDZ($A$1,$B24,T$1,$B$1)</f>
        <v>6489.11</v>
      </c>
      <c r="U24">
        <f>_xll.EQNXTDZ($A$1,$B24,U$1,$B$1)</f>
        <v>4983.43</v>
      </c>
      <c r="V24">
        <f>_xll.EQNXTDZ($A$1,$B24,V$1,$B$1)</f>
        <v>11080.52</v>
      </c>
      <c r="W24">
        <f>_xll.EQNXTDZ($A$1,$B24,W$1,$B$1)</f>
        <v>5750.2</v>
      </c>
      <c r="X24">
        <f>_xll.EQNXTDZ($A$1,$B24,X$1,$B$1)</f>
        <v>9198.59</v>
      </c>
      <c r="Y24">
        <f>_xll.EQNXTDZ($A$1,$B24,Y$1,$B$1)</f>
        <v>8851.89</v>
      </c>
      <c r="Z24">
        <f>_xll.EQNXTDZ($A$1,$B24,Z$1,$B$1)</f>
        <v>11614.59</v>
      </c>
      <c r="AA24">
        <f>_xll.EQNXTDZ($A$1,$B24,AA$1,$B$1)</f>
        <v>4648.17</v>
      </c>
      <c r="AB24">
        <f>_xll.EQNXTDZ($A$1,$B24,AB$1,$B$1)</f>
        <v>6874.9100000000099</v>
      </c>
      <c r="AC24">
        <f>_xll.EQNXTDZ($A$1,$B24,AC$1,$B$1)</f>
        <v>6793.3599999999897</v>
      </c>
      <c r="AD24">
        <f>_xll.EQNXTDZ($A$1,$B24,AD$1,$B$1)</f>
        <v>9313.2000000000007</v>
      </c>
      <c r="AE24">
        <f>_xll.EQNXTDZ($A$1,$B24,AE$1,$B$1)</f>
        <v>3693.93</v>
      </c>
      <c r="AF24">
        <f>_xll.EQNXTDZ($A$1,$B24,AF$1,$B$1)</f>
        <v>7717.0699999999797</v>
      </c>
      <c r="AG24">
        <f>_xll.EQNXTDZ($A$1,$B24,AG$1,$B$1)</f>
        <v>8293.85</v>
      </c>
      <c r="AH24">
        <f>_xll.EQNXTDZ($A$1,$B24,AH$1,$B$1)</f>
        <v>1255.3700000000099</v>
      </c>
      <c r="AI24">
        <f>_xll.EQNXTDZ($A$1,$B24,AI$1,$B$1)</f>
        <v>1289.23</v>
      </c>
      <c r="AJ24">
        <f>_xll.EQNXTDZ($A$1,$B24,AJ$1,$B$1)</f>
        <v>6731.52</v>
      </c>
      <c r="AK24">
        <f>_xll.EQNXTDZ($A$1,$B24,AK$1,$B$1)</f>
        <v>12844.7</v>
      </c>
      <c r="AL24">
        <f>_xll.EQNXTDZ($A$1,$B24,AL$1,$B$1)</f>
        <v>14065.17</v>
      </c>
      <c r="AM24">
        <f>_xll.EQNXTDZ($A$1,$B24,AM$1,$B$1)</f>
        <v>5824.2700000000104</v>
      </c>
      <c r="AN24">
        <f>_xll.EQNXTDZ($A$1,$B24,AN$1,$B$1)</f>
        <v>4983.5200000000004</v>
      </c>
      <c r="AO24">
        <f>_xll.EQNXTDZ($A$1,$B24,AO$1,$B$1)</f>
        <v>7780.5899999999901</v>
      </c>
      <c r="AP24">
        <f>_xll.EQNXTDZ($A$1,$B24,AP$1,$B$1)</f>
        <v>9185.34</v>
      </c>
      <c r="AQ24">
        <f>_xll.EQNXTDZ($A$1,$B24,AQ$1,$B$1)</f>
        <v>3300.0899999999901</v>
      </c>
      <c r="AR24">
        <f>_xll.EQNXTDZ($A$1,$B24,AR$1,$B$1)</f>
        <v>6610.8200000000197</v>
      </c>
      <c r="AS24">
        <f>_xll.EQNXTDZ($A$1,$B24,AS$1,$B$1)</f>
        <v>11950.62</v>
      </c>
      <c r="AT24">
        <f>_xll.EQNXTDZ($A$1,$B24,AT$1,$B$1)</f>
        <v>14691.33</v>
      </c>
      <c r="AU24">
        <f>_xll.EQNXTDZ($A$1,$B24,AU$1,$B$1)</f>
        <v>14578</v>
      </c>
      <c r="AV24">
        <f>_xll.EQNXTDZ($A$1,$B24,AV$1,$B$1)</f>
        <v>15399</v>
      </c>
      <c r="AW24">
        <f>_xll.EQNXTDZ($A$1,$B24,AW$1,$B$1)</f>
        <v>16917</v>
      </c>
      <c r="AX24">
        <f>_xll.EQNXTDZ($A$1,$B24,AX$1,$B$1)</f>
        <v>18083</v>
      </c>
      <c r="AY24">
        <f>_xll.EQNXTDZ($A$1,$B24,AY$1,$B$1)</f>
        <v>16758</v>
      </c>
      <c r="AZ24">
        <f>_xll.EQNXTDZ($A$1,$B24,AZ$1,$B$1)</f>
        <v>11277</v>
      </c>
      <c r="BA24">
        <f>_xll.EQNXTDZ($A$1,$B24,BA$1,$B$1)</f>
        <v>11889</v>
      </c>
      <c r="BB24">
        <f>_xll.EQNXTDZ($A$1,$B24,BB$1,$B$1)</f>
        <v>15693</v>
      </c>
      <c r="BC24">
        <f>_xll.EQNXTDZ($A$1,$B24,BC$1,$B$1)</f>
        <v>11743</v>
      </c>
      <c r="BD24">
        <f>_xll.EQNXTDZ($A$1,$B24,BD$1,$B$1)</f>
        <v>57</v>
      </c>
      <c r="BE24">
        <f>_xll.EQNXTDZ($A$1,$B24,BE$1,$B$1)</f>
        <v>2346</v>
      </c>
      <c r="BF24">
        <f>_xll.EQNXTDZ($A$1,$B24,BF$1,$B$1)</f>
        <v>12892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804.39</v>
      </c>
      <c r="D25">
        <f>_xll.EQNXTDZ($A$1,$B25,D$1,$B$1)</f>
        <v>847.35</v>
      </c>
      <c r="E25">
        <f>_xll.EQNXTDZ($A$1,$B25,E$1,$B$1)</f>
        <v>934.58</v>
      </c>
      <c r="F25">
        <f>_xll.EQNXTDZ($A$1,$B25,F$1,$B$1)</f>
        <v>969.13</v>
      </c>
      <c r="G25">
        <f>_xll.EQNXTDZ($A$1,$B25,G$1,$B$1)</f>
        <v>948.88</v>
      </c>
      <c r="H25">
        <f>_xll.EQNXTDZ($A$1,$B25,H$1,$B$1)</f>
        <v>1112.52</v>
      </c>
      <c r="I25">
        <f>_xll.EQNXTDZ($A$1,$B25,I$1,$B$1)</f>
        <v>1004.83</v>
      </c>
      <c r="J25">
        <f>_xll.EQNXTDZ($A$1,$B25,J$1,$B$1)</f>
        <v>1667.55</v>
      </c>
      <c r="K25">
        <f>_xll.EQNXTDZ($A$1,$B25,K$1,$B$1)</f>
        <v>945.46</v>
      </c>
      <c r="L25">
        <f>_xll.EQNXTDZ($A$1,$B25,L$1,$B$1)</f>
        <v>927.19</v>
      </c>
      <c r="M25">
        <f>_xll.EQNXTDZ($A$1,$B25,M$1,$B$1)</f>
        <v>1091.92</v>
      </c>
      <c r="N25">
        <f>_xll.EQNXTDZ($A$1,$B25,N$1,$B$1)</f>
        <v>1894.55</v>
      </c>
      <c r="O25">
        <f>_xll.EQNXTDZ($A$1,$B25,O$1,$B$1)</f>
        <v>1149.5899999999999</v>
      </c>
      <c r="P25">
        <f>_xll.EQNXTDZ($A$1,$B25,P$1,$B$1)</f>
        <v>1222.77</v>
      </c>
      <c r="Q25">
        <f>_xll.EQNXTDZ($A$1,$B25,Q$1,$B$1)</f>
        <v>1138.26</v>
      </c>
      <c r="R25">
        <f>_xll.EQNXTDZ($A$1,$B25,R$1,$B$1)</f>
        <v>1379.35</v>
      </c>
      <c r="S25">
        <f>_xll.EQNXTDZ($A$1,$B25,S$1,$B$1)</f>
        <v>1178.48</v>
      </c>
      <c r="T25">
        <f>_xll.EQNXTDZ($A$1,$B25,T$1,$B$1)</f>
        <v>1024.8499999999999</v>
      </c>
      <c r="U25">
        <f>_xll.EQNXTDZ($A$1,$B25,U$1,$B$1)</f>
        <v>870.71</v>
      </c>
      <c r="V25">
        <f>_xll.EQNXTDZ($A$1,$B25,V$1,$B$1)</f>
        <v>1163.97</v>
      </c>
      <c r="W25">
        <f>_xll.EQNXTDZ($A$1,$B25,W$1,$B$1)</f>
        <v>1108.8499999999999</v>
      </c>
      <c r="X25">
        <f>_xll.EQNXTDZ($A$1,$B25,X$1,$B$1)</f>
        <v>1147.3399999999999</v>
      </c>
      <c r="Y25">
        <f>_xll.EQNXTDZ($A$1,$B25,Y$1,$B$1)</f>
        <v>1247.3499999999999</v>
      </c>
      <c r="Z25">
        <f>_xll.EQNXTDZ($A$1,$B25,Z$1,$B$1)</f>
        <v>1178.25</v>
      </c>
      <c r="AA25">
        <f>_xll.EQNXTDZ($A$1,$B25,AA$1,$B$1)</f>
        <v>1375.27</v>
      </c>
      <c r="AB25">
        <f>_xll.EQNXTDZ($A$1,$B25,AB$1,$B$1)</f>
        <v>1226.8599999999999</v>
      </c>
      <c r="AC25">
        <f>_xll.EQNXTDZ($A$1,$B25,AC$1,$B$1)</f>
        <v>1568.48</v>
      </c>
      <c r="AD25">
        <f>_xll.EQNXTDZ($A$1,$B25,AD$1,$B$1)</f>
        <v>1587.99</v>
      </c>
      <c r="AE25">
        <f>_xll.EQNXTDZ($A$1,$B25,AE$1,$B$1)</f>
        <v>1711.57</v>
      </c>
      <c r="AF25">
        <f>_xll.EQNXTDZ($A$1,$B25,AF$1,$B$1)</f>
        <v>1835.36</v>
      </c>
      <c r="AG25">
        <f>_xll.EQNXTDZ($A$1,$B25,AG$1,$B$1)</f>
        <v>1743.59</v>
      </c>
      <c r="AH25">
        <f>_xll.EQNXTDZ($A$1,$B25,AH$1,$B$1)</f>
        <v>1952.81</v>
      </c>
      <c r="AI25">
        <f>_xll.EQNXTDZ($A$1,$B25,AI$1,$B$1)</f>
        <v>1876.81</v>
      </c>
      <c r="AJ25">
        <f>_xll.EQNXTDZ($A$1,$B25,AJ$1,$B$1)</f>
        <v>1949.6</v>
      </c>
      <c r="AK25">
        <f>_xll.EQNXTDZ($A$1,$B25,AK$1,$B$1)</f>
        <v>2125.9299999999998</v>
      </c>
      <c r="AL25">
        <f>_xll.EQNXTDZ($A$1,$B25,AL$1,$B$1)</f>
        <v>2144.83</v>
      </c>
      <c r="AM25">
        <f>_xll.EQNXTDZ($A$1,$B25,AM$1,$B$1)</f>
        <v>2203.3000000000002</v>
      </c>
      <c r="AN25">
        <f>_xll.EQNXTDZ($A$1,$B25,AN$1,$B$1)</f>
        <v>2327.3000000000002</v>
      </c>
      <c r="AO25">
        <f>_xll.EQNXTDZ($A$1,$B25,AO$1,$B$1)</f>
        <v>2400.7399999999998</v>
      </c>
      <c r="AP25">
        <f>_xll.EQNXTDZ($A$1,$B25,AP$1,$B$1)</f>
        <v>2380.52</v>
      </c>
      <c r="AQ25">
        <f>_xll.EQNXTDZ($A$1,$B25,AQ$1,$B$1)</f>
        <v>2420.7199999999998</v>
      </c>
      <c r="AR25">
        <f>_xll.EQNXTDZ($A$1,$B25,AR$1,$B$1)</f>
        <v>2487.2600000000002</v>
      </c>
      <c r="AS25">
        <f>_xll.EQNXTDZ($A$1,$B25,AS$1,$B$1)</f>
        <v>2675.83</v>
      </c>
      <c r="AT25">
        <f>_xll.EQNXTDZ($A$1,$B25,AT$1,$B$1)</f>
        <v>2641.67</v>
      </c>
      <c r="AU25">
        <f>_xll.EQNXTDZ($A$1,$B25,AU$1,$B$1)</f>
        <v>2615</v>
      </c>
      <c r="AV25">
        <f>_xll.EQNXTDZ($A$1,$B25,AV$1,$B$1)</f>
        <v>2652</v>
      </c>
      <c r="AW25">
        <f>_xll.EQNXTDZ($A$1,$B25,AW$1,$B$1)</f>
        <v>2485</v>
      </c>
      <c r="AX25">
        <f>_xll.EQNXTDZ($A$1,$B25,AX$1,$B$1)</f>
        <v>1645</v>
      </c>
      <c r="AY25">
        <f>_xll.EQNXTDZ($A$1,$B25,AY$1,$B$1)</f>
        <v>1471</v>
      </c>
      <c r="AZ25">
        <f>_xll.EQNXTDZ($A$1,$B25,AZ$1,$B$1)</f>
        <v>1094</v>
      </c>
      <c r="BA25">
        <f>_xll.EQNXTDZ($A$1,$B25,BA$1,$B$1)</f>
        <v>843</v>
      </c>
      <c r="BB25">
        <f>_xll.EQNXTDZ($A$1,$B25,BB$1,$B$1)</f>
        <v>828</v>
      </c>
      <c r="BC25">
        <f>_xll.EQNXTDZ($A$1,$B25,BC$1,$B$1)</f>
        <v>938</v>
      </c>
      <c r="BD25">
        <f>_xll.EQNXTDZ($A$1,$B25,BD$1,$B$1)</f>
        <v>686</v>
      </c>
      <c r="BE25">
        <f>_xll.EQNXTDZ($A$1,$B25,BE$1,$B$1)</f>
        <v>682</v>
      </c>
      <c r="BF25">
        <f>_xll.EQNXTDZ($A$1,$B25,BF$1,$B$1)</f>
        <v>767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-440.53</v>
      </c>
      <c r="D26">
        <f>_xll.EQNXTDZ($A$1,$B26,D$1,$B$1)</f>
        <v>-10.1</v>
      </c>
      <c r="E26">
        <f>_xll.EQNXTDZ($A$1,$B26,E$1,$B$1)</f>
        <v>-173.53</v>
      </c>
      <c r="F26">
        <f>_xll.EQNXTDZ($A$1,$B26,F$1,$B$1)</f>
        <v>21.45</v>
      </c>
      <c r="G26">
        <f>_xll.EQNXTDZ($A$1,$B26,G$1,$B$1)</f>
        <v>-178.64</v>
      </c>
      <c r="H26">
        <f>_xll.EQNXTDZ($A$1,$B26,H$1,$B$1)</f>
        <v>-273.83999999999997</v>
      </c>
      <c r="I26">
        <f>_xll.EQNXTDZ($A$1,$B26,I$1,$B$1)</f>
        <v>-124.34</v>
      </c>
      <c r="J26">
        <f>_xll.EQNXTDZ($A$1,$B26,J$1,$B$1)</f>
        <v>-408.56</v>
      </c>
      <c r="K26">
        <f>_xll.EQNXTDZ($A$1,$B26,K$1,$B$1)</f>
        <v>94.02</v>
      </c>
      <c r="L26">
        <f>_xll.EQNXTDZ($A$1,$B26,L$1,$B$1)</f>
        <v>26.4</v>
      </c>
      <c r="M26">
        <f>_xll.EQNXTDZ($A$1,$B26,M$1,$B$1)</f>
        <v>-143.97999999999999</v>
      </c>
      <c r="N26">
        <f>_xll.EQNXTDZ($A$1,$B26,N$1,$B$1)</f>
        <v>-161.15</v>
      </c>
      <c r="O26">
        <f>_xll.EQNXTDZ($A$1,$B26,O$1,$B$1)</f>
        <v>633.84</v>
      </c>
      <c r="P26">
        <f>_xll.EQNXTDZ($A$1,$B26,P$1,$B$1)</f>
        <v>-3341.07</v>
      </c>
      <c r="Q26">
        <f>_xll.EQNXTDZ($A$1,$B26,Q$1,$B$1)</f>
        <v>-233.2</v>
      </c>
      <c r="R26">
        <f>_xll.EQNXTDZ($A$1,$B26,R$1,$B$1)</f>
        <v>559.59</v>
      </c>
      <c r="S26">
        <f>_xll.EQNXTDZ($A$1,$B26,S$1,$B$1)</f>
        <v>490.54</v>
      </c>
      <c r="T26">
        <f>_xll.EQNXTDZ($A$1,$B26,T$1,$B$1)</f>
        <v>-10.99</v>
      </c>
      <c r="U26">
        <f>_xll.EQNXTDZ($A$1,$B26,U$1,$B$1)</f>
        <v>715.82</v>
      </c>
      <c r="V26">
        <f>_xll.EQNXTDZ($A$1,$B26,V$1,$B$1)</f>
        <v>-80.81</v>
      </c>
      <c r="W26">
        <f>_xll.EQNXTDZ($A$1,$B26,W$1,$B$1)</f>
        <v>3620.2</v>
      </c>
      <c r="X26">
        <f>_xll.EQNXTDZ($A$1,$B26,X$1,$B$1)</f>
        <v>0</v>
      </c>
      <c r="Y26">
        <f>_xll.EQNXTDZ($A$1,$B26,Y$1,$B$1)</f>
        <v>-4.7300000000000004</v>
      </c>
      <c r="Z26">
        <f>_xll.EQNXTDZ($A$1,$B26,Z$1,$B$1)</f>
        <v>-1640.33</v>
      </c>
      <c r="AA26">
        <f>_xll.EQNXTDZ($A$1,$B26,AA$1,$B$1)</f>
        <v>0</v>
      </c>
      <c r="AB26">
        <f>_xll.EQNXTDZ($A$1,$B26,AB$1,$B$1)</f>
        <v>-530.29</v>
      </c>
      <c r="AC26">
        <f>_xll.EQNXTDZ($A$1,$B26,AC$1,$B$1)</f>
        <v>-28014.03</v>
      </c>
      <c r="AD26">
        <f>_xll.EQNXTDZ($A$1,$B26,AD$1,$B$1)</f>
        <v>-1107.24</v>
      </c>
      <c r="AE26">
        <f>_xll.EQNXTDZ($A$1,$B26,AE$1,$B$1)</f>
        <v>-108.82</v>
      </c>
      <c r="AF26">
        <f>_xll.EQNXTDZ($A$1,$B26,AF$1,$B$1)</f>
        <v>39.090000000000003</v>
      </c>
      <c r="AG26">
        <f>_xll.EQNXTDZ($A$1,$B26,AG$1,$B$1)</f>
        <v>-1.06</v>
      </c>
      <c r="AH26">
        <f>_xll.EQNXTDZ($A$1,$B26,AH$1,$B$1)</f>
        <v>-2800.65</v>
      </c>
      <c r="AI26">
        <f>_xll.EQNXTDZ($A$1,$B26,AI$1,$B$1)</f>
        <v>3.22</v>
      </c>
      <c r="AJ26">
        <f>_xll.EQNXTDZ($A$1,$B26,AJ$1,$B$1)</f>
        <v>4.88</v>
      </c>
      <c r="AK26">
        <f>_xll.EQNXTDZ($A$1,$B26,AK$1,$B$1)</f>
        <v>-422.63</v>
      </c>
      <c r="AL26">
        <f>_xll.EQNXTDZ($A$1,$B26,AL$1,$B$1)</f>
        <v>-13346.49</v>
      </c>
      <c r="AM26">
        <f>_xll.EQNXTDZ($A$1,$B26,AM$1,$B$1)</f>
        <v>2.52</v>
      </c>
      <c r="AN26">
        <f>_xll.EQNXTDZ($A$1,$B26,AN$1,$B$1)</f>
        <v>-4.45</v>
      </c>
      <c r="AO26">
        <f>_xll.EQNXTDZ($A$1,$B26,AO$1,$B$1)</f>
        <v>86.16</v>
      </c>
      <c r="AP26">
        <f>_xll.EQNXTDZ($A$1,$B26,AP$1,$B$1)</f>
        <v>-713.81</v>
      </c>
      <c r="AQ26">
        <f>_xll.EQNXTDZ($A$1,$B26,AQ$1,$B$1)</f>
        <v>1493.62</v>
      </c>
      <c r="AR26">
        <f>_xll.EQNXTDZ($A$1,$B26,AR$1,$B$1)</f>
        <v>312.63</v>
      </c>
      <c r="AS26">
        <f>_xll.EQNXTDZ($A$1,$B26,AS$1,$B$1)</f>
        <v>-0.4</v>
      </c>
      <c r="AT26">
        <f>_xll.EQNXTDZ($A$1,$B26,AT$1,$B$1)</f>
        <v>-215.32</v>
      </c>
      <c r="AU26">
        <f>_xll.EQNXTDZ($A$1,$B26,AU$1,$B$1)</f>
        <v>-677</v>
      </c>
      <c r="AV26">
        <f>_xll.EQNXTDZ($A$1,$B26,AV$1,$B$1)</f>
        <v>-124</v>
      </c>
      <c r="AW26">
        <f>_xll.EQNXTDZ($A$1,$B26,AW$1,$B$1)</f>
        <v>-88</v>
      </c>
      <c r="AX26">
        <f>_xll.EQNXTDZ($A$1,$B26,AX$1,$B$1)</f>
        <v>-88</v>
      </c>
      <c r="AY26">
        <f>_xll.EQNXTDZ($A$1,$B26,AY$1,$B$1)</f>
        <v>43</v>
      </c>
      <c r="AZ26">
        <f>_xll.EQNXTDZ($A$1,$B26,AZ$1,$B$1)</f>
        <v>31</v>
      </c>
      <c r="BA26">
        <f>_xll.EQNXTDZ($A$1,$B26,BA$1,$B$1)</f>
        <v>0</v>
      </c>
      <c r="BB26">
        <f>_xll.EQNXTDZ($A$1,$B26,BB$1,$B$1)</f>
        <v>-310</v>
      </c>
      <c r="BC26">
        <f>_xll.EQNXTDZ($A$1,$B26,BC$1,$B$1)</f>
        <v>-56</v>
      </c>
      <c r="BD26">
        <f>_xll.EQNXTDZ($A$1,$B26,BD$1,$B$1)</f>
        <v>-2608</v>
      </c>
      <c r="BE26">
        <f>_xll.EQNXTDZ($A$1,$B26,BE$1,$B$1)</f>
        <v>-1597</v>
      </c>
      <c r="BF26">
        <f>_xll.EQNXTDZ($A$1,$B26,BF$1,$B$1)</f>
        <v>110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4748.5600000000004</v>
      </c>
      <c r="D27">
        <f>_xll.EQNXTDZ($A$1,$B27,D$1,$B$1)</f>
        <v>4682.99</v>
      </c>
      <c r="E27">
        <f>_xll.EQNXTDZ($A$1,$B27,E$1,$B$1)</f>
        <v>4737.82</v>
      </c>
      <c r="F27">
        <f>_xll.EQNXTDZ($A$1,$B27,F$1,$B$1)</f>
        <v>7044.38</v>
      </c>
      <c r="G27">
        <f>_xll.EQNXTDZ($A$1,$B27,G$1,$B$1)</f>
        <v>5289.03</v>
      </c>
      <c r="H27">
        <f>_xll.EQNXTDZ($A$1,$B27,H$1,$B$1)</f>
        <v>7492.69</v>
      </c>
      <c r="I27">
        <f>_xll.EQNXTDZ($A$1,$B27,I$1,$B$1)</f>
        <v>8986.9</v>
      </c>
      <c r="J27">
        <f>_xll.EQNXTDZ($A$1,$B27,J$1,$B$1)</f>
        <v>8178.51</v>
      </c>
      <c r="K27">
        <f>_xll.EQNXTDZ($A$1,$B27,K$1,$B$1)</f>
        <v>10508.02</v>
      </c>
      <c r="L27">
        <f>_xll.EQNXTDZ($A$1,$B27,L$1,$B$1)</f>
        <v>8884.15</v>
      </c>
      <c r="M27">
        <f>_xll.EQNXTDZ($A$1,$B27,M$1,$B$1)</f>
        <v>9071.25</v>
      </c>
      <c r="N27">
        <f>_xll.EQNXTDZ($A$1,$B27,N$1,$B$1)</f>
        <v>6627.77</v>
      </c>
      <c r="O27">
        <f>_xll.EQNXTDZ($A$1,$B27,O$1,$B$1)</f>
        <v>10715.16</v>
      </c>
      <c r="P27">
        <f>_xll.EQNXTDZ($A$1,$B27,P$1,$B$1)</f>
        <v>2211.8200000000002</v>
      </c>
      <c r="Q27">
        <f>_xll.EQNXTDZ($A$1,$B27,Q$1,$B$1)</f>
        <v>7675.8</v>
      </c>
      <c r="R27">
        <f>_xll.EQNXTDZ($A$1,$B27,R$1,$B$1)</f>
        <v>10233.77</v>
      </c>
      <c r="S27">
        <f>_xll.EQNXTDZ($A$1,$B27,S$1,$B$1)</f>
        <v>7102.23</v>
      </c>
      <c r="T27">
        <f>_xll.EQNXTDZ($A$1,$B27,T$1,$B$1)</f>
        <v>5453.27</v>
      </c>
      <c r="U27">
        <f>_xll.EQNXTDZ($A$1,$B27,U$1,$B$1)</f>
        <v>4828.54</v>
      </c>
      <c r="V27">
        <f>_xll.EQNXTDZ($A$1,$B27,V$1,$B$1)</f>
        <v>9835.74</v>
      </c>
      <c r="W27">
        <f>_xll.EQNXTDZ($A$1,$B27,W$1,$B$1)</f>
        <v>8261.5499999999993</v>
      </c>
      <c r="X27">
        <f>_xll.EQNXTDZ($A$1,$B27,X$1,$B$1)</f>
        <v>8051.25</v>
      </c>
      <c r="Y27">
        <f>_xll.EQNXTDZ($A$1,$B27,Y$1,$B$1)</f>
        <v>7599.81</v>
      </c>
      <c r="Z27">
        <f>_xll.EQNXTDZ($A$1,$B27,Z$1,$B$1)</f>
        <v>8796.01</v>
      </c>
      <c r="AA27">
        <f>_xll.EQNXTDZ($A$1,$B27,AA$1,$B$1)</f>
        <v>3272.9</v>
      </c>
      <c r="AB27">
        <f>_xll.EQNXTDZ($A$1,$B27,AB$1,$B$1)</f>
        <v>5117.7600000000102</v>
      </c>
      <c r="AC27">
        <f>_xll.EQNXTDZ($A$1,$B27,AC$1,$B$1)</f>
        <v>-22789.15</v>
      </c>
      <c r="AD27">
        <f>_xll.EQNXTDZ($A$1,$B27,AD$1,$B$1)</f>
        <v>6617.97</v>
      </c>
      <c r="AE27">
        <f>_xll.EQNXTDZ($A$1,$B27,AE$1,$B$1)</f>
        <v>1873.54</v>
      </c>
      <c r="AF27">
        <f>_xll.EQNXTDZ($A$1,$B27,AF$1,$B$1)</f>
        <v>5920.7999999999802</v>
      </c>
      <c r="AG27">
        <f>_xll.EQNXTDZ($A$1,$B27,AG$1,$B$1)</f>
        <v>6549.2</v>
      </c>
      <c r="AH27">
        <f>_xll.EQNXTDZ($A$1,$B27,AH$1,$B$1)</f>
        <v>-3498.0899999999901</v>
      </c>
      <c r="AI27">
        <f>_xll.EQNXTDZ($A$1,$B27,AI$1,$B$1)</f>
        <v>-584.35999999999501</v>
      </c>
      <c r="AJ27">
        <f>_xll.EQNXTDZ($A$1,$B27,AJ$1,$B$1)</f>
        <v>4786.8</v>
      </c>
      <c r="AK27">
        <f>_xll.EQNXTDZ($A$1,$B27,AK$1,$B$1)</f>
        <v>10296.14</v>
      </c>
      <c r="AL27">
        <f>_xll.EQNXTDZ($A$1,$B27,AL$1,$B$1)</f>
        <v>-1426.1499999999801</v>
      </c>
      <c r="AM27">
        <f>_xll.EQNXTDZ($A$1,$B27,AM$1,$B$1)</f>
        <v>3623.4900000000098</v>
      </c>
      <c r="AN27">
        <f>_xll.EQNXTDZ($A$1,$B27,AN$1,$B$1)</f>
        <v>2651.77</v>
      </c>
      <c r="AO27">
        <f>_xll.EQNXTDZ($A$1,$B27,AO$1,$B$1)</f>
        <v>5466.0099999999902</v>
      </c>
      <c r="AP27">
        <f>_xll.EQNXTDZ($A$1,$B27,AP$1,$B$1)</f>
        <v>6091.01</v>
      </c>
      <c r="AQ27">
        <f>_xll.EQNXTDZ($A$1,$B27,AQ$1,$B$1)</f>
        <v>2372.9899999999898</v>
      </c>
      <c r="AR27">
        <f>_xll.EQNXTDZ($A$1,$B27,AR$1,$B$1)</f>
        <v>4436.1900000000196</v>
      </c>
      <c r="AS27">
        <f>_xll.EQNXTDZ($A$1,$B27,AS$1,$B$1)</f>
        <v>9274.3900000000103</v>
      </c>
      <c r="AT27">
        <f>_xll.EQNXTDZ($A$1,$B27,AT$1,$B$1)</f>
        <v>11834.34</v>
      </c>
      <c r="AU27">
        <f>_xll.EQNXTDZ($A$1,$B27,AU$1,$B$1)</f>
        <v>11286</v>
      </c>
      <c r="AV27">
        <f>_xll.EQNXTDZ($A$1,$B27,AV$1,$B$1)</f>
        <v>12623</v>
      </c>
      <c r="AW27">
        <f>_xll.EQNXTDZ($A$1,$B27,AW$1,$B$1)</f>
        <v>14344</v>
      </c>
      <c r="AX27">
        <f>_xll.EQNXTDZ($A$1,$B27,AX$1,$B$1)</f>
        <v>16350</v>
      </c>
      <c r="AY27">
        <f>_xll.EQNXTDZ($A$1,$B27,AY$1,$B$1)</f>
        <v>15330</v>
      </c>
      <c r="AZ27">
        <f>_xll.EQNXTDZ($A$1,$B27,AZ$1,$B$1)</f>
        <v>10214</v>
      </c>
      <c r="BA27">
        <f>_xll.EQNXTDZ($A$1,$B27,BA$1,$B$1)</f>
        <v>11046</v>
      </c>
      <c r="BB27">
        <f>_xll.EQNXTDZ($A$1,$B27,BB$1,$B$1)</f>
        <v>14555</v>
      </c>
      <c r="BC27">
        <f>_xll.EQNXTDZ($A$1,$B27,BC$1,$B$1)</f>
        <v>10749</v>
      </c>
      <c r="BD27">
        <f>_xll.EQNXTDZ($A$1,$B27,BD$1,$B$1)</f>
        <v>-3237</v>
      </c>
      <c r="BE27">
        <f>_xll.EQNXTDZ($A$1,$B27,BE$1,$B$1)</f>
        <v>67</v>
      </c>
      <c r="BF27">
        <f>_xll.EQNXTDZ($A$1,$B27,BF$1,$B$1)</f>
        <v>12235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1565.87</v>
      </c>
      <c r="D28">
        <f>_xll.EQNXTDZ($A$1,$B28,D$1,$B$1)</f>
        <v>1594.39</v>
      </c>
      <c r="E28">
        <f>_xll.EQNXTDZ($A$1,$B28,E$1,$B$1)</f>
        <v>2069.9699999999998</v>
      </c>
      <c r="F28">
        <f>_xll.EQNXTDZ($A$1,$B28,F$1,$B$1)</f>
        <v>2346.3200000000002</v>
      </c>
      <c r="G28">
        <f>_xll.EQNXTDZ($A$1,$B28,G$1,$B$1)</f>
        <v>2355.4499999999998</v>
      </c>
      <c r="H28">
        <f>_xll.EQNXTDZ($A$1,$B28,H$1,$B$1)</f>
        <v>2736.94</v>
      </c>
      <c r="I28">
        <f>_xll.EQNXTDZ($A$1,$B28,I$1,$B$1)</f>
        <v>2860.29</v>
      </c>
      <c r="J28">
        <f>_xll.EQNXTDZ($A$1,$B28,J$1,$B$1)</f>
        <v>3125.48</v>
      </c>
      <c r="K28">
        <f>_xll.EQNXTDZ($A$1,$B28,K$1,$B$1)</f>
        <v>2979.57</v>
      </c>
      <c r="L28">
        <f>_xll.EQNXTDZ($A$1,$B28,L$1,$B$1)</f>
        <v>3213.42</v>
      </c>
      <c r="M28">
        <f>_xll.EQNXTDZ($A$1,$B28,M$1,$B$1)</f>
        <v>3338.88</v>
      </c>
      <c r="N28">
        <f>_xll.EQNXTDZ($A$1,$B28,N$1,$B$1)</f>
        <v>3856.76</v>
      </c>
      <c r="O28">
        <f>_xll.EQNXTDZ($A$1,$B28,O$1,$B$1)</f>
        <v>3741.57</v>
      </c>
      <c r="P28">
        <f>_xll.EQNXTDZ($A$1,$B28,P$1,$B$1)</f>
        <v>4361.79</v>
      </c>
      <c r="Q28">
        <f>_xll.EQNXTDZ($A$1,$B28,Q$1,$B$1)</f>
        <v>4261.95</v>
      </c>
      <c r="R28">
        <f>_xll.EQNXTDZ($A$1,$B28,R$1,$B$1)</f>
        <v>4345.47</v>
      </c>
      <c r="S28">
        <f>_xll.EQNXTDZ($A$1,$B28,S$1,$B$1)</f>
        <v>4550.82</v>
      </c>
      <c r="T28">
        <f>_xll.EQNXTDZ($A$1,$B28,T$1,$B$1)</f>
        <v>4453.9799999999996</v>
      </c>
      <c r="U28">
        <f>_xll.EQNXTDZ($A$1,$B28,U$1,$B$1)</f>
        <v>4229.95</v>
      </c>
      <c r="V28">
        <f>_xll.EQNXTDZ($A$1,$B28,V$1,$B$1)</f>
        <v>4670.24</v>
      </c>
      <c r="W28">
        <f>_xll.EQNXTDZ($A$1,$B28,W$1,$B$1)</f>
        <v>4524.5600000000004</v>
      </c>
      <c r="X28">
        <f>_xll.EQNXTDZ($A$1,$B28,X$1,$B$1)</f>
        <v>4969.88</v>
      </c>
      <c r="Y28">
        <f>_xll.EQNXTDZ($A$1,$B28,Y$1,$B$1)</f>
        <v>5570.79</v>
      </c>
      <c r="Z28">
        <f>_xll.EQNXTDZ($A$1,$B28,Z$1,$B$1)</f>
        <v>6488.36</v>
      </c>
      <c r="AA28">
        <f>_xll.EQNXTDZ($A$1,$B28,AA$1,$B$1)</f>
        <v>5857.13</v>
      </c>
      <c r="AB28">
        <f>_xll.EQNXTDZ($A$1,$B28,AB$1,$B$1)</f>
        <v>5941.2</v>
      </c>
      <c r="AC28">
        <f>_xll.EQNXTDZ($A$1,$B28,AC$1,$B$1)</f>
        <v>6439.25</v>
      </c>
      <c r="AD28">
        <f>_xll.EQNXTDZ($A$1,$B28,AD$1,$B$1)</f>
        <v>5353.05</v>
      </c>
      <c r="AE28">
        <f>_xll.EQNXTDZ($A$1,$B28,AE$1,$B$1)</f>
        <v>5111.72</v>
      </c>
      <c r="AF28">
        <f>_xll.EQNXTDZ($A$1,$B28,AF$1,$B$1)</f>
        <v>5299.57</v>
      </c>
      <c r="AG28">
        <f>_xll.EQNXTDZ($A$1,$B28,AG$1,$B$1)</f>
        <v>5199.28</v>
      </c>
      <c r="AH28">
        <f>_xll.EQNXTDZ($A$1,$B28,AH$1,$B$1)</f>
        <v>5814.86</v>
      </c>
      <c r="AI28">
        <f>_xll.EQNXTDZ($A$1,$B28,AI$1,$B$1)</f>
        <v>5599.37</v>
      </c>
      <c r="AJ28">
        <f>_xll.EQNXTDZ($A$1,$B28,AJ$1,$B$1)</f>
        <v>5601.47</v>
      </c>
      <c r="AK28">
        <f>_xll.EQNXTDZ($A$1,$B28,AK$1,$B$1)</f>
        <v>6128.75</v>
      </c>
      <c r="AL28">
        <f>_xll.EQNXTDZ($A$1,$B28,AL$1,$B$1)</f>
        <v>6217.12</v>
      </c>
      <c r="AM28">
        <f>_xll.EQNXTDZ($A$1,$B28,AM$1,$B$1)</f>
        <v>6202.13</v>
      </c>
      <c r="AN28">
        <f>_xll.EQNXTDZ($A$1,$B28,AN$1,$B$1)</f>
        <v>6123.32</v>
      </c>
      <c r="AO28">
        <f>_xll.EQNXTDZ($A$1,$B28,AO$1,$B$1)</f>
        <v>6078.13</v>
      </c>
      <c r="AP28">
        <f>_xll.EQNXTDZ($A$1,$B28,AP$1,$B$1)</f>
        <v>6432.11</v>
      </c>
      <c r="AQ28">
        <f>_xll.EQNXTDZ($A$1,$B28,AQ$1,$B$1)</f>
        <v>5841.04</v>
      </c>
      <c r="AR28">
        <f>_xll.EQNXTDZ($A$1,$B28,AR$1,$B$1)</f>
        <v>5897.34</v>
      </c>
      <c r="AS28">
        <f>_xll.EQNXTDZ($A$1,$B28,AS$1,$B$1)</f>
        <v>6071.78</v>
      </c>
      <c r="AT28">
        <f>_xll.EQNXTDZ($A$1,$B28,AT$1,$B$1)</f>
        <v>7050.2</v>
      </c>
      <c r="AU28">
        <f>_xll.EQNXTDZ($A$1,$B28,AU$1,$B$1)</f>
        <v>6633</v>
      </c>
      <c r="AV28">
        <f>_xll.EQNXTDZ($A$1,$B28,AV$1,$B$1)</f>
        <v>6637</v>
      </c>
      <c r="AW28">
        <f>_xll.EQNXTDZ($A$1,$B28,AW$1,$B$1)</f>
        <v>6850</v>
      </c>
      <c r="AX28">
        <f>_xll.EQNXTDZ($A$1,$B28,AX$1,$B$1)</f>
        <v>7143</v>
      </c>
      <c r="AY28">
        <f>_xll.EQNXTDZ($A$1,$B28,AY$1,$B$1)</f>
        <v>6565</v>
      </c>
      <c r="AZ28">
        <f>_xll.EQNXTDZ($A$1,$B28,AZ$1,$B$1)</f>
        <v>5467</v>
      </c>
      <c r="BA28">
        <f>_xll.EQNXTDZ($A$1,$B28,BA$1,$B$1)</f>
        <v>4863</v>
      </c>
      <c r="BB28">
        <f>_xll.EQNXTDZ($A$1,$B28,BB$1,$B$1)</f>
        <v>4717</v>
      </c>
      <c r="BC28">
        <f>_xll.EQNXTDZ($A$1,$B28,BC$1,$B$1)</f>
        <v>5320</v>
      </c>
      <c r="BD28">
        <f>_xll.EQNXTDZ($A$1,$B28,BD$1,$B$1)</f>
        <v>4871</v>
      </c>
      <c r="BE28">
        <f>_xll.EQNXTDZ($A$1,$B28,BE$1,$B$1)</f>
        <v>4969</v>
      </c>
      <c r="BF28">
        <f>_xll.EQNXTDZ($A$1,$B28,BF$1,$B$1)</f>
        <v>5092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868.82</v>
      </c>
      <c r="D29">
        <f>_xll.EQNXTDZ($A$1,$B29,D$1,$B$1)</f>
        <v>987.64</v>
      </c>
      <c r="E29">
        <f>_xll.EQNXTDZ($A$1,$B29,E$1,$B$1)</f>
        <v>1031.8399999999999</v>
      </c>
      <c r="F29">
        <f>_xll.EQNXTDZ($A$1,$B29,F$1,$B$1)</f>
        <v>884.83</v>
      </c>
      <c r="G29">
        <f>_xll.EQNXTDZ($A$1,$B29,G$1,$B$1)</f>
        <v>1165.54</v>
      </c>
      <c r="H29">
        <f>_xll.EQNXTDZ($A$1,$B29,H$1,$B$1)</f>
        <v>1194.02</v>
      </c>
      <c r="I29">
        <f>_xll.EQNXTDZ($A$1,$B29,I$1,$B$1)</f>
        <v>1308.3</v>
      </c>
      <c r="J29">
        <f>_xll.EQNXTDZ($A$1,$B29,J$1,$B$1)</f>
        <v>1096.93</v>
      </c>
      <c r="K29">
        <f>_xll.EQNXTDZ($A$1,$B29,K$1,$B$1)</f>
        <v>2115.0500000000002</v>
      </c>
      <c r="L29">
        <f>_xll.EQNXTDZ($A$1,$B29,L$1,$B$1)</f>
        <v>2363.91</v>
      </c>
      <c r="M29">
        <f>_xll.EQNXTDZ($A$1,$B29,M$1,$B$1)</f>
        <v>2140.37</v>
      </c>
      <c r="N29">
        <f>_xll.EQNXTDZ($A$1,$B29,N$1,$B$1)</f>
        <v>1023.58</v>
      </c>
      <c r="O29">
        <f>_xll.EQNXTDZ($A$1,$B29,O$1,$B$1)</f>
        <v>1648.54</v>
      </c>
      <c r="P29">
        <f>_xll.EQNXTDZ($A$1,$B29,P$1,$B$1)</f>
        <v>-429.11</v>
      </c>
      <c r="Q29">
        <f>_xll.EQNXTDZ($A$1,$B29,Q$1,$B$1)</f>
        <v>668.98</v>
      </c>
      <c r="R29">
        <f>_xll.EQNXTDZ($A$1,$B29,R$1,$B$1)</f>
        <v>1136.6400000000001</v>
      </c>
      <c r="S29">
        <f>_xll.EQNXTDZ($A$1,$B29,S$1,$B$1)</f>
        <v>720.03</v>
      </c>
      <c r="T29">
        <f>_xll.EQNXTDZ($A$1,$B29,T$1,$B$1)</f>
        <v>424.63</v>
      </c>
      <c r="U29">
        <f>_xll.EQNXTDZ($A$1,$B29,U$1,$B$1)</f>
        <v>866.95</v>
      </c>
      <c r="V29">
        <f>_xll.EQNXTDZ($A$1,$B29,V$1,$B$1)</f>
        <v>1239.6199999999999</v>
      </c>
      <c r="W29">
        <f>_xll.EQNXTDZ($A$1,$B29,W$1,$B$1)</f>
        <v>1207.44</v>
      </c>
      <c r="X29">
        <f>_xll.EQNXTDZ($A$1,$B29,X$1,$B$1)</f>
        <v>1089.78</v>
      </c>
      <c r="Y29">
        <f>_xll.EQNXTDZ($A$1,$B29,Y$1,$B$1)</f>
        <v>1067.5999999999999</v>
      </c>
      <c r="Z29">
        <f>_xll.EQNXTDZ($A$1,$B29,Z$1,$B$1)</f>
        <v>977.11</v>
      </c>
      <c r="AA29">
        <f>_xll.EQNXTDZ($A$1,$B29,AA$1,$B$1)</f>
        <v>-415.63</v>
      </c>
      <c r="AB29">
        <f>_xll.EQNXTDZ($A$1,$B29,AB$1,$B$1)</f>
        <v>271.89999999999998</v>
      </c>
      <c r="AC29">
        <f>_xll.EQNXTDZ($A$1,$B29,AC$1,$B$1)</f>
        <v>-2405.1799999999998</v>
      </c>
      <c r="AD29">
        <f>_xll.EQNXTDZ($A$1,$B29,AD$1,$B$1)</f>
        <v>111.46</v>
      </c>
      <c r="AE29">
        <f>_xll.EQNXTDZ($A$1,$B29,AE$1,$B$1)</f>
        <v>196.07</v>
      </c>
      <c r="AF29">
        <f>_xll.EQNXTDZ($A$1,$B29,AF$1,$B$1)</f>
        <v>445.47</v>
      </c>
      <c r="AG29">
        <f>_xll.EQNXTDZ($A$1,$B29,AG$1,$B$1)</f>
        <v>-604.59</v>
      </c>
      <c r="AH29">
        <f>_xll.EQNXTDZ($A$1,$B29,AH$1,$B$1)</f>
        <v>358.3</v>
      </c>
      <c r="AI29">
        <f>_xll.EQNXTDZ($A$1,$B29,AI$1,$B$1)</f>
        <v>2200.4899999999998</v>
      </c>
      <c r="AJ29">
        <f>_xll.EQNXTDZ($A$1,$B29,AJ$1,$B$1)</f>
        <v>-471.39</v>
      </c>
      <c r="AK29">
        <f>_xll.EQNXTDZ($A$1,$B29,AK$1,$B$1)</f>
        <v>945.18</v>
      </c>
      <c r="AL29">
        <f>_xll.EQNXTDZ($A$1,$B29,AL$1,$B$1)</f>
        <v>-132.41999999999999</v>
      </c>
      <c r="AM29">
        <f>_xll.EQNXTDZ($A$1,$B29,AM$1,$B$1)</f>
        <v>1741.96</v>
      </c>
      <c r="AN29">
        <f>_xll.EQNXTDZ($A$1,$B29,AN$1,$B$1)</f>
        <v>1005.06</v>
      </c>
      <c r="AO29">
        <f>_xll.EQNXTDZ($A$1,$B29,AO$1,$B$1)</f>
        <v>726.05</v>
      </c>
      <c r="AP29">
        <f>_xll.EQNXTDZ($A$1,$B29,AP$1,$B$1)</f>
        <v>758.22</v>
      </c>
      <c r="AQ29">
        <f>_xll.EQNXTDZ($A$1,$B29,AQ$1,$B$1)</f>
        <v>1518.96</v>
      </c>
      <c r="AR29">
        <f>_xll.EQNXTDZ($A$1,$B29,AR$1,$B$1)</f>
        <v>-457.08</v>
      </c>
      <c r="AS29">
        <f>_xll.EQNXTDZ($A$1,$B29,AS$1,$B$1)</f>
        <v>262.83</v>
      </c>
      <c r="AT29">
        <f>_xll.EQNXTDZ($A$1,$B29,AT$1,$B$1)</f>
        <v>-620.65</v>
      </c>
      <c r="AU29">
        <f>_xll.EQNXTDZ($A$1,$B29,AU$1,$B$1)</f>
        <v>1563</v>
      </c>
      <c r="AV29">
        <f>_xll.EQNXTDZ($A$1,$B29,AV$1,$B$1)</f>
        <v>2203</v>
      </c>
      <c r="AW29">
        <f>_xll.EQNXTDZ($A$1,$B29,AW$1,$B$1)</f>
        <v>542</v>
      </c>
      <c r="AX29">
        <f>_xll.EQNXTDZ($A$1,$B29,AX$1,$B$1)</f>
        <v>-8219</v>
      </c>
      <c r="AY29">
        <f>_xll.EQNXTDZ($A$1,$B29,AY$1,$B$1)</f>
        <v>3178</v>
      </c>
      <c r="AZ29">
        <f>_xll.EQNXTDZ($A$1,$B29,AZ$1,$B$1)</f>
        <v>1752</v>
      </c>
      <c r="BA29">
        <f>_xll.EQNXTDZ($A$1,$B29,BA$1,$B$1)</f>
        <v>1942</v>
      </c>
      <c r="BB29">
        <f>_xll.EQNXTDZ($A$1,$B29,BB$1,$B$1)</f>
        <v>2647</v>
      </c>
      <c r="BC29">
        <f>_xll.EQNXTDZ($A$1,$B29,BC$1,$B$1)</f>
        <v>1558</v>
      </c>
      <c r="BD29">
        <f>_xll.EQNXTDZ($A$1,$B29,BD$1,$B$1)</f>
        <v>-1702</v>
      </c>
      <c r="BE29">
        <f>_xll.EQNXTDZ($A$1,$B29,BE$1,$B$1)</f>
        <v>-1250</v>
      </c>
      <c r="BF29">
        <f>_xll.EQNXTDZ($A$1,$B29,BF$1,$B$1)</f>
        <v>1399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2313.87</v>
      </c>
      <c r="D30">
        <f>_xll.EQNXTDZ($A$1,$B30,D$1,$B$1)</f>
        <v>2100.96</v>
      </c>
      <c r="E30">
        <f>_xll.EQNXTDZ($A$1,$B30,E$1,$B$1)</f>
        <v>1636.01</v>
      </c>
      <c r="F30">
        <f>_xll.EQNXTDZ($A$1,$B30,F$1,$B$1)</f>
        <v>3813.23</v>
      </c>
      <c r="G30">
        <f>_xll.EQNXTDZ($A$1,$B30,G$1,$B$1)</f>
        <v>1768.04</v>
      </c>
      <c r="H30">
        <f>_xll.EQNXTDZ($A$1,$B30,H$1,$B$1)</f>
        <v>3561.73</v>
      </c>
      <c r="I30">
        <f>_xll.EQNXTDZ($A$1,$B30,I$1,$B$1)</f>
        <v>4818.3100000000004</v>
      </c>
      <c r="J30">
        <f>_xll.EQNXTDZ($A$1,$B30,J$1,$B$1)</f>
        <v>3956.1</v>
      </c>
      <c r="K30">
        <f>_xll.EQNXTDZ($A$1,$B30,K$1,$B$1)</f>
        <v>5413.4</v>
      </c>
      <c r="L30">
        <f>_xll.EQNXTDZ($A$1,$B30,L$1,$B$1)</f>
        <v>3306.82</v>
      </c>
      <c r="M30">
        <f>_xll.EQNXTDZ($A$1,$B30,M$1,$B$1)</f>
        <v>3592</v>
      </c>
      <c r="N30">
        <f>_xll.EQNXTDZ($A$1,$B30,N$1,$B$1)</f>
        <v>1747.43</v>
      </c>
      <c r="O30">
        <f>_xll.EQNXTDZ($A$1,$B30,O$1,$B$1)</f>
        <v>5325.05</v>
      </c>
      <c r="P30">
        <f>_xll.EQNXTDZ($A$1,$B30,P$1,$B$1)</f>
        <v>-1720.86</v>
      </c>
      <c r="Q30">
        <f>_xll.EQNXTDZ($A$1,$B30,Q$1,$B$1)</f>
        <v>2744.87</v>
      </c>
      <c r="R30">
        <f>_xll.EQNXTDZ($A$1,$B30,R$1,$B$1)</f>
        <v>4751.66</v>
      </c>
      <c r="S30">
        <f>_xll.EQNXTDZ($A$1,$B30,S$1,$B$1)</f>
        <v>1831.38</v>
      </c>
      <c r="T30">
        <f>_xll.EQNXTDZ($A$1,$B30,T$1,$B$1)</f>
        <v>574.66</v>
      </c>
      <c r="U30">
        <f>_xll.EQNXTDZ($A$1,$B30,U$1,$B$1)</f>
        <v>-268.36</v>
      </c>
      <c r="V30">
        <f>_xll.EQNXTDZ($A$1,$B30,V$1,$B$1)</f>
        <v>3925.88</v>
      </c>
      <c r="W30">
        <f>_xll.EQNXTDZ($A$1,$B30,W$1,$B$1)</f>
        <v>2529.5500000000002</v>
      </c>
      <c r="X30">
        <f>_xll.EQNXTDZ($A$1,$B30,X$1,$B$1)</f>
        <v>1991.59</v>
      </c>
      <c r="Y30">
        <f>_xll.EQNXTDZ($A$1,$B30,Y$1,$B$1)</f>
        <v>961.42</v>
      </c>
      <c r="Z30">
        <f>_xll.EQNXTDZ($A$1,$B30,Z$1,$B$1)</f>
        <v>1330.54</v>
      </c>
      <c r="AA30">
        <f>_xll.EQNXTDZ($A$1,$B30,AA$1,$B$1)</f>
        <v>-2168.6</v>
      </c>
      <c r="AB30">
        <f>_xll.EQNXTDZ($A$1,$B30,AB$1,$B$1)</f>
        <v>-1095.3399999999899</v>
      </c>
      <c r="AC30">
        <f>_xll.EQNXTDZ($A$1,$B30,AC$1,$B$1)</f>
        <v>-26823.22</v>
      </c>
      <c r="AD30">
        <f>_xll.EQNXTDZ($A$1,$B30,AD$1,$B$1)</f>
        <v>1153.46</v>
      </c>
      <c r="AE30">
        <f>_xll.EQNXTDZ($A$1,$B30,AE$1,$B$1)</f>
        <v>-3434.24999999999</v>
      </c>
      <c r="AF30">
        <f>_xll.EQNXTDZ($A$1,$B30,AF$1,$B$1)</f>
        <v>175.75999999998399</v>
      </c>
      <c r="AG30">
        <f>_xll.EQNXTDZ($A$1,$B30,AG$1,$B$1)</f>
        <v>1954.51</v>
      </c>
      <c r="AH30">
        <f>_xll.EQNXTDZ($A$1,$B30,AH$1,$B$1)</f>
        <v>-9671.2499999999909</v>
      </c>
      <c r="AI30">
        <f>_xll.EQNXTDZ($A$1,$B30,AI$1,$B$1)</f>
        <v>-8384.2199999999993</v>
      </c>
      <c r="AJ30">
        <f>_xll.EQNXTDZ($A$1,$B30,AJ$1,$B$1)</f>
        <v>-343.28000000000401</v>
      </c>
      <c r="AK30">
        <f>_xll.EQNXTDZ($A$1,$B30,AK$1,$B$1)</f>
        <v>3222.21</v>
      </c>
      <c r="AL30">
        <f>_xll.EQNXTDZ($A$1,$B30,AL$1,$B$1)</f>
        <v>-7510.8499999999804</v>
      </c>
      <c r="AM30">
        <f>_xll.EQNXTDZ($A$1,$B30,AM$1,$B$1)</f>
        <v>-4320.5999999999904</v>
      </c>
      <c r="AN30">
        <f>_xll.EQNXTDZ($A$1,$B30,AN$1,$B$1)</f>
        <v>-4476.6099999999997</v>
      </c>
      <c r="AO30">
        <f>_xll.EQNXTDZ($A$1,$B30,AO$1,$B$1)</f>
        <v>-1338.1700000000101</v>
      </c>
      <c r="AP30">
        <f>_xll.EQNXTDZ($A$1,$B30,AP$1,$B$1)</f>
        <v>-1099.32</v>
      </c>
      <c r="AQ30">
        <f>_xll.EQNXTDZ($A$1,$B30,AQ$1,$B$1)</f>
        <v>-4987.0100000000102</v>
      </c>
      <c r="AR30">
        <f>_xll.EQNXTDZ($A$1,$B30,AR$1,$B$1)</f>
        <v>-1004.06999999998</v>
      </c>
      <c r="AS30">
        <f>_xll.EQNXTDZ($A$1,$B30,AS$1,$B$1)</f>
        <v>2939.7800000000102</v>
      </c>
      <c r="AT30">
        <f>_xll.EQNXTDZ($A$1,$B30,AT$1,$B$1)</f>
        <v>5404.79000000001</v>
      </c>
      <c r="AU30">
        <f>_xll.EQNXTDZ($A$1,$B30,AU$1,$B$1)</f>
        <v>3090</v>
      </c>
      <c r="AV30">
        <f>_xll.EQNXTDZ($A$1,$B30,AV$1,$B$1)</f>
        <v>3783</v>
      </c>
      <c r="AW30">
        <f>_xll.EQNXTDZ($A$1,$B30,AW$1,$B$1)</f>
        <v>6952</v>
      </c>
      <c r="AX30">
        <f>_xll.EQNXTDZ($A$1,$B30,AX$1,$B$1)</f>
        <v>17426</v>
      </c>
      <c r="AY30">
        <f>_xll.EQNXTDZ($A$1,$B30,AY$1,$B$1)</f>
        <v>5587</v>
      </c>
      <c r="AZ30">
        <f>_xll.EQNXTDZ($A$1,$B30,AZ$1,$B$1)</f>
        <v>2995</v>
      </c>
      <c r="BA30">
        <f>_xll.EQNXTDZ($A$1,$B30,BA$1,$B$1)</f>
        <v>4241</v>
      </c>
      <c r="BB30">
        <f>_xll.EQNXTDZ($A$1,$B30,BB$1,$B$1)</f>
        <v>7191</v>
      </c>
      <c r="BC30">
        <f>_xll.EQNXTDZ($A$1,$B30,BC$1,$B$1)</f>
        <v>3871</v>
      </c>
      <c r="BD30">
        <f>_xll.EQNXTDZ($A$1,$B30,BD$1,$B$1)</f>
        <v>-6406</v>
      </c>
      <c r="BE30">
        <f>_xll.EQNXTDZ($A$1,$B30,BE$1,$B$1)</f>
        <v>-3652</v>
      </c>
      <c r="BF30">
        <f>_xll.EQNXTDZ($A$1,$B30,BF$1,$B$1)</f>
        <v>5744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-27.61</v>
      </c>
      <c r="D34">
        <f>_xll.EQNXTDZ($A$1,$B34,D$1,$B$1)</f>
        <v>-23.04</v>
      </c>
      <c r="E34">
        <f>_xll.EQNXTDZ($A$1,$B34,E$1,$B$1)</f>
        <v>-15.19</v>
      </c>
      <c r="F34">
        <f>_xll.EQNXTDZ($A$1,$B34,F$1,$B$1)</f>
        <v>-17.829999999999998</v>
      </c>
      <c r="G34">
        <f>_xll.EQNXTDZ($A$1,$B34,G$1,$B$1)</f>
        <v>-19.809999999999999</v>
      </c>
      <c r="H34">
        <f>_xll.EQNXTDZ($A$1,$B34,H$1,$B$1)</f>
        <v>-10.63</v>
      </c>
      <c r="I34">
        <f>_xll.EQNXTDZ($A$1,$B34,I$1,$B$1)</f>
        <v>-8.5</v>
      </c>
      <c r="J34">
        <f>_xll.EQNXTDZ($A$1,$B34,J$1,$B$1)</f>
        <v>-20.51</v>
      </c>
      <c r="K34">
        <f>_xll.EQNXTDZ($A$1,$B34,K$1,$B$1)</f>
        <v>-20</v>
      </c>
      <c r="L34">
        <f>_xll.EQNXTDZ($A$1,$B34,L$1,$B$1)</f>
        <v>-19.420000000000002</v>
      </c>
      <c r="M34">
        <f>_xll.EQNXTDZ($A$1,$B34,M$1,$B$1)</f>
        <v>-13.48</v>
      </c>
      <c r="N34">
        <f>_xll.EQNXTDZ($A$1,$B34,N$1,$B$1)</f>
        <v>-33.880000000000003</v>
      </c>
      <c r="O34">
        <f>_xll.EQNXTDZ($A$1,$B34,O$1,$B$1)</f>
        <v>-23.2</v>
      </c>
      <c r="P34">
        <f>_xll.EQNXTDZ($A$1,$B34,P$1,$B$1)</f>
        <v>-21.43</v>
      </c>
      <c r="Q34">
        <f>_xll.EQNXTDZ($A$1,$B34,Q$1,$B$1)</f>
        <v>-18.62</v>
      </c>
      <c r="R34">
        <f>_xll.EQNXTDZ($A$1,$B34,R$1,$B$1)</f>
        <v>-35.630000000000003</v>
      </c>
      <c r="S34">
        <f>_xll.EQNXTDZ($A$1,$B34,S$1,$B$1)</f>
        <v>-24.02</v>
      </c>
      <c r="T34">
        <f>_xll.EQNXTDZ($A$1,$B34,T$1,$B$1)</f>
        <v>-19.8</v>
      </c>
      <c r="U34">
        <f>_xll.EQNXTDZ($A$1,$B34,U$1,$B$1)</f>
        <v>-17.8</v>
      </c>
      <c r="V34">
        <f>_xll.EQNXTDZ($A$1,$B34,V$1,$B$1)</f>
        <v>-40.58</v>
      </c>
      <c r="W34">
        <f>_xll.EQNXTDZ($A$1,$B34,W$1,$B$1)</f>
        <v>-17.670000000000002</v>
      </c>
      <c r="X34">
        <f>_xll.EQNXTDZ($A$1,$B34,X$1,$B$1)</f>
        <v>-18.89</v>
      </c>
      <c r="Y34">
        <f>_xll.EQNXTDZ($A$1,$B34,Y$1,$B$1)</f>
        <v>-15.97</v>
      </c>
      <c r="Z34">
        <f>_xll.EQNXTDZ($A$1,$B34,Z$1,$B$1)</f>
        <v>-49.92</v>
      </c>
      <c r="AA34">
        <f>_xll.EQNXTDZ($A$1,$B34,AA$1,$B$1)</f>
        <v>-39.799999999999997</v>
      </c>
      <c r="AB34">
        <f>_xll.EQNXTDZ($A$1,$B34,AB$1,$B$1)</f>
        <v>-39.31</v>
      </c>
      <c r="AC34">
        <f>_xll.EQNXTDZ($A$1,$B34,AC$1,$B$1)</f>
        <v>-31.74</v>
      </c>
      <c r="AD34">
        <f>_xll.EQNXTDZ($A$1,$B34,AD$1,$B$1)</f>
        <v>8.82</v>
      </c>
      <c r="AE34">
        <f>_xll.EQNXTDZ($A$1,$B34,AE$1,$B$1)</f>
        <v>-18.68</v>
      </c>
      <c r="AF34">
        <f>_xll.EQNXTDZ($A$1,$B34,AF$1,$B$1)</f>
        <v>-28.86</v>
      </c>
      <c r="AG34">
        <f>_xll.EQNXTDZ($A$1,$B34,AG$1,$B$1)</f>
        <v>-17.579999999999998</v>
      </c>
      <c r="AH34">
        <f>_xll.EQNXTDZ($A$1,$B34,AH$1,$B$1)</f>
        <v>-30.5</v>
      </c>
      <c r="AI34">
        <f>_xll.EQNXTDZ($A$1,$B34,AI$1,$B$1)</f>
        <v>5.99</v>
      </c>
      <c r="AJ34">
        <f>_xll.EQNXTDZ($A$1,$B34,AJ$1,$B$1)</f>
        <v>-7.19</v>
      </c>
      <c r="AK34">
        <f>_xll.EQNXTDZ($A$1,$B34,AK$1,$B$1)</f>
        <v>-35.03</v>
      </c>
      <c r="AL34">
        <f>_xll.EQNXTDZ($A$1,$B34,AL$1,$B$1)</f>
        <v>-20.059999999999999</v>
      </c>
      <c r="AM34">
        <f>_xll.EQNXTDZ($A$1,$B34,AM$1,$B$1)</f>
        <v>-0.8</v>
      </c>
      <c r="AN34">
        <f>_xll.EQNXTDZ($A$1,$B34,AN$1,$B$1)</f>
        <v>-26.03</v>
      </c>
      <c r="AO34">
        <f>_xll.EQNXTDZ($A$1,$B34,AO$1,$B$1)</f>
        <v>-65.09</v>
      </c>
      <c r="AP34">
        <f>_xll.EQNXTDZ($A$1,$B34,AP$1,$B$1)</f>
        <v>-40.79</v>
      </c>
      <c r="AQ34">
        <f>_xll.EQNXTDZ($A$1,$B34,AQ$1,$B$1)</f>
        <v>-55.63</v>
      </c>
      <c r="AR34">
        <f>_xll.EQNXTDZ($A$1,$B34,AR$1,$B$1)</f>
        <v>-46.26</v>
      </c>
      <c r="AS34">
        <f>_xll.EQNXTDZ($A$1,$B34,AS$1,$B$1)</f>
        <v>-85.44</v>
      </c>
      <c r="AT34">
        <f>_xll.EQNXTDZ($A$1,$B34,AT$1,$B$1)</f>
        <v>-88.25</v>
      </c>
      <c r="AU34">
        <f>_xll.EQNXTDZ($A$1,$B34,AU$1,$B$1)</f>
        <v>-98</v>
      </c>
      <c r="AV34">
        <f>_xll.EQNXTDZ($A$1,$B34,AV$1,$B$1)</f>
        <v>-68</v>
      </c>
      <c r="AW34">
        <f>_xll.EQNXTDZ($A$1,$B34,AW$1,$B$1)</f>
        <v>-120</v>
      </c>
      <c r="AX34">
        <f>_xll.EQNXTDZ($A$1,$B34,AX$1,$B$1)</f>
        <v>-121</v>
      </c>
      <c r="AY34">
        <f>_xll.EQNXTDZ($A$1,$B34,AY$1,$B$1)</f>
        <v>-73</v>
      </c>
      <c r="AZ34">
        <f>_xll.EQNXTDZ($A$1,$B34,AZ$1,$B$1)</f>
        <v>-75</v>
      </c>
      <c r="BA34">
        <f>_xll.EQNXTDZ($A$1,$B34,BA$1,$B$1)</f>
        <v>-79</v>
      </c>
      <c r="BB34">
        <f>_xll.EQNXTDZ($A$1,$B34,BB$1,$B$1)</f>
        <v>-86</v>
      </c>
      <c r="BC34">
        <f>_xll.EQNXTDZ($A$1,$B34,BC$1,$B$1)</f>
        <v>-79</v>
      </c>
      <c r="BD34">
        <f>_xll.EQNXTDZ($A$1,$B34,BD$1,$B$1)</f>
        <v>-78</v>
      </c>
      <c r="BE34">
        <f>_xll.EQNXTDZ($A$1,$B34,BE$1,$B$1)</f>
        <v>-3</v>
      </c>
      <c r="BF34">
        <f>_xll.EQNXTDZ($A$1,$B34,BF$1,$B$1)</f>
        <v>-95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-41.35</v>
      </c>
      <c r="D35">
        <f>_xll.EQNXTDZ($A$1,$B35,D$1,$B$1)</f>
        <v>-3.19</v>
      </c>
      <c r="E35">
        <f>_xll.EQNXTDZ($A$1,$B35,E$1,$B$1)</f>
        <v>6.68</v>
      </c>
      <c r="F35">
        <f>_xll.EQNXTDZ($A$1,$B35,F$1,$B$1)</f>
        <v>150.07</v>
      </c>
      <c r="G35">
        <f>_xll.EQNXTDZ($A$1,$B35,G$1,$B$1)</f>
        <v>-22.16</v>
      </c>
      <c r="H35">
        <f>_xll.EQNXTDZ($A$1,$B35,H$1,$B$1)</f>
        <v>-9.24</v>
      </c>
      <c r="I35">
        <f>_xll.EQNXTDZ($A$1,$B35,I$1,$B$1)</f>
        <v>-5.01</v>
      </c>
      <c r="J35">
        <f>_xll.EQNXTDZ($A$1,$B35,J$1,$B$1)</f>
        <v>-17.3</v>
      </c>
      <c r="K35">
        <f>_xll.EQNXTDZ($A$1,$B35,K$1,$B$1)</f>
        <v>4.8099999999999996</v>
      </c>
      <c r="L35">
        <f>_xll.EQNXTDZ($A$1,$B35,L$1,$B$1)</f>
        <v>3.46</v>
      </c>
      <c r="M35">
        <f>_xll.EQNXTDZ($A$1,$B35,M$1,$B$1)</f>
        <v>2.2000000000000002</v>
      </c>
      <c r="N35">
        <f>_xll.EQNXTDZ($A$1,$B35,N$1,$B$1)</f>
        <v>2.95</v>
      </c>
      <c r="O35">
        <f>_xll.EQNXTDZ($A$1,$B35,O$1,$B$1)</f>
        <v>-70.819999999999993</v>
      </c>
      <c r="P35">
        <f>_xll.EQNXTDZ($A$1,$B35,P$1,$B$1)</f>
        <v>-19.34</v>
      </c>
      <c r="Q35">
        <f>_xll.EQNXTDZ($A$1,$B35,Q$1,$B$1)</f>
        <v>207.8</v>
      </c>
      <c r="R35">
        <f>_xll.EQNXTDZ($A$1,$B35,R$1,$B$1)</f>
        <v>459.83</v>
      </c>
      <c r="S35">
        <f>_xll.EQNXTDZ($A$1,$B35,S$1,$B$1)</f>
        <v>429.02</v>
      </c>
      <c r="T35">
        <f>_xll.EQNXTDZ($A$1,$B35,T$1,$B$1)</f>
        <v>273.5</v>
      </c>
      <c r="U35">
        <f>_xll.EQNXTDZ($A$1,$B35,U$1,$B$1)</f>
        <v>379.93</v>
      </c>
      <c r="V35">
        <f>_xll.EQNXTDZ($A$1,$B35,V$1,$B$1)</f>
        <v>410.55</v>
      </c>
      <c r="W35">
        <f>_xll.EQNXTDZ($A$1,$B35,W$1,$B$1)</f>
        <v>670.38</v>
      </c>
      <c r="X35">
        <f>_xll.EQNXTDZ($A$1,$B35,X$1,$B$1)</f>
        <v>510.08</v>
      </c>
      <c r="Y35">
        <f>_xll.EQNXTDZ($A$1,$B35,Y$1,$B$1)</f>
        <v>253.18</v>
      </c>
      <c r="Z35">
        <f>_xll.EQNXTDZ($A$1,$B35,Z$1,$B$1)</f>
        <v>844.62</v>
      </c>
      <c r="AA35">
        <f>_xll.EQNXTDZ($A$1,$B35,AA$1,$B$1)</f>
        <v>306.02999999999997</v>
      </c>
      <c r="AB35">
        <f>_xll.EQNXTDZ($A$1,$B35,AB$1,$B$1)</f>
        <v>85.85</v>
      </c>
      <c r="AC35">
        <f>_xll.EQNXTDZ($A$1,$B35,AC$1,$B$1)</f>
        <v>-137.58000000000001</v>
      </c>
      <c r="AD35">
        <f>_xll.EQNXTDZ($A$1,$B35,AD$1,$B$1)</f>
        <v>-44.8</v>
      </c>
      <c r="AE35">
        <f>_xll.EQNXTDZ($A$1,$B35,AE$1,$B$1)</f>
        <v>-245.41</v>
      </c>
      <c r="AF35">
        <f>_xll.EQNXTDZ($A$1,$B35,AF$1,$B$1)</f>
        <v>-363.46</v>
      </c>
      <c r="AG35">
        <f>_xll.EQNXTDZ($A$1,$B35,AG$1,$B$1)</f>
        <v>-198.63</v>
      </c>
      <c r="AH35">
        <f>_xll.EQNXTDZ($A$1,$B35,AH$1,$B$1)</f>
        <v>-192.5</v>
      </c>
      <c r="AI35">
        <f>_xll.EQNXTDZ($A$1,$B35,AI$1,$B$1)</f>
        <v>-59.76</v>
      </c>
      <c r="AJ35">
        <f>_xll.EQNXTDZ($A$1,$B35,AJ$1,$B$1)</f>
        <v>36.020000000000003</v>
      </c>
      <c r="AK35">
        <f>_xll.EQNXTDZ($A$1,$B35,AK$1,$B$1)</f>
        <v>-280.73</v>
      </c>
      <c r="AL35">
        <f>_xll.EQNXTDZ($A$1,$B35,AL$1,$B$1)</f>
        <v>-74.489999999999995</v>
      </c>
      <c r="AM35">
        <f>_xll.EQNXTDZ($A$1,$B35,AM$1,$B$1)</f>
        <v>-129.52000000000001</v>
      </c>
      <c r="AN35">
        <f>_xll.EQNXTDZ($A$1,$B35,AN$1,$B$1)</f>
        <v>61.07</v>
      </c>
      <c r="AO35">
        <f>_xll.EQNXTDZ($A$1,$B35,AO$1,$B$1)</f>
        <v>-112.88</v>
      </c>
      <c r="AP35">
        <f>_xll.EQNXTDZ($A$1,$B35,AP$1,$B$1)</f>
        <v>107.27</v>
      </c>
      <c r="AQ35">
        <f>_xll.EQNXTDZ($A$1,$B35,AQ$1,$B$1)</f>
        <v>36.04</v>
      </c>
      <c r="AR35">
        <f>_xll.EQNXTDZ($A$1,$B35,AR$1,$B$1)</f>
        <v>105.72</v>
      </c>
      <c r="AS35">
        <f>_xll.EQNXTDZ($A$1,$B35,AS$1,$B$1)</f>
        <v>103.37</v>
      </c>
      <c r="AT35">
        <f>_xll.EQNXTDZ($A$1,$B35,AT$1,$B$1)</f>
        <v>91.25</v>
      </c>
      <c r="AU35">
        <f>_xll.EQNXTDZ($A$1,$B35,AU$1,$B$1)</f>
        <v>211</v>
      </c>
      <c r="AV35">
        <f>_xll.EQNXTDZ($A$1,$B35,AV$1,$B$1)</f>
        <v>49</v>
      </c>
      <c r="AW35">
        <f>_xll.EQNXTDZ($A$1,$B35,AW$1,$B$1)</f>
        <v>193</v>
      </c>
      <c r="AX35">
        <f>_xll.EQNXTDZ($A$1,$B35,AX$1,$B$1)</f>
        <v>247</v>
      </c>
      <c r="AY35">
        <f>_xll.EQNXTDZ($A$1,$B35,AY$1,$B$1)</f>
        <v>129</v>
      </c>
      <c r="AZ35">
        <f>_xll.EQNXTDZ($A$1,$B35,AZ$1,$B$1)</f>
        <v>61</v>
      </c>
      <c r="BA35">
        <f>_xll.EQNXTDZ($A$1,$B35,BA$1,$B$1)</f>
        <v>-77</v>
      </c>
      <c r="BB35">
        <f>_xll.EQNXTDZ($A$1,$B35,BB$1,$B$1)</f>
        <v>50</v>
      </c>
      <c r="BC35">
        <f>_xll.EQNXTDZ($A$1,$B35,BC$1,$B$1)</f>
        <v>132</v>
      </c>
      <c r="BD35">
        <f>_xll.EQNXTDZ($A$1,$B35,BD$1,$B$1)</f>
        <v>38</v>
      </c>
      <c r="BE35">
        <f>_xll.EQNXTDZ($A$1,$B35,BE$1,$B$1)</f>
        <v>169</v>
      </c>
      <c r="BF35">
        <f>_xll.EQNXTDZ($A$1,$B35,BF$1,$B$1)</f>
        <v>134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2244.91</v>
      </c>
      <c r="D38">
        <f>_xll.EQNXTDZ($A$1,$B38,D$1,$B$1)</f>
        <v>2074.73</v>
      </c>
      <c r="E38">
        <f>_xll.EQNXTDZ($A$1,$B38,E$1,$B$1)</f>
        <v>1627.5</v>
      </c>
      <c r="F38">
        <f>_xll.EQNXTDZ($A$1,$B38,F$1,$B$1)</f>
        <v>3945.47</v>
      </c>
      <c r="G38">
        <f>_xll.EQNXTDZ($A$1,$B38,G$1,$B$1)</f>
        <v>1726.07</v>
      </c>
      <c r="H38">
        <f>_xll.EQNXTDZ($A$1,$B38,H$1,$B$1)</f>
        <v>3541.86</v>
      </c>
      <c r="I38">
        <f>_xll.EQNXTDZ($A$1,$B38,I$1,$B$1)</f>
        <v>4804.8</v>
      </c>
      <c r="J38">
        <f>_xll.EQNXTDZ($A$1,$B38,J$1,$B$1)</f>
        <v>3918.29</v>
      </c>
      <c r="K38">
        <f>_xll.EQNXTDZ($A$1,$B38,K$1,$B$1)</f>
        <v>5398.21</v>
      </c>
      <c r="L38">
        <f>_xll.EQNXTDZ($A$1,$B38,L$1,$B$1)</f>
        <v>3290.86</v>
      </c>
      <c r="M38">
        <f>_xll.EQNXTDZ($A$1,$B38,M$1,$B$1)</f>
        <v>3580.72</v>
      </c>
      <c r="N38">
        <f>_xll.EQNXTDZ($A$1,$B38,N$1,$B$1)</f>
        <v>1716.5</v>
      </c>
      <c r="O38">
        <f>_xll.EQNXTDZ($A$1,$B38,O$1,$B$1)</f>
        <v>5231.03</v>
      </c>
      <c r="P38">
        <f>_xll.EQNXTDZ($A$1,$B38,P$1,$B$1)</f>
        <v>-1761.63</v>
      </c>
      <c r="Q38">
        <f>_xll.EQNXTDZ($A$1,$B38,Q$1,$B$1)</f>
        <v>2934.05</v>
      </c>
      <c r="R38">
        <f>_xll.EQNXTDZ($A$1,$B38,R$1,$B$1)</f>
        <v>5175.8599999999997</v>
      </c>
      <c r="S38">
        <f>_xll.EQNXTDZ($A$1,$B38,S$1,$B$1)</f>
        <v>2236.38</v>
      </c>
      <c r="T38">
        <f>_xll.EQNXTDZ($A$1,$B38,T$1,$B$1)</f>
        <v>828.36</v>
      </c>
      <c r="U38">
        <f>_xll.EQNXTDZ($A$1,$B38,U$1,$B$1)</f>
        <v>93.77</v>
      </c>
      <c r="V38">
        <f>_xll.EQNXTDZ($A$1,$B38,V$1,$B$1)</f>
        <v>4295.8500000000004</v>
      </c>
      <c r="W38">
        <f>_xll.EQNXTDZ($A$1,$B38,W$1,$B$1)</f>
        <v>3182.26</v>
      </c>
      <c r="X38">
        <f>_xll.EQNXTDZ($A$1,$B38,X$1,$B$1)</f>
        <v>2482.7800000000002</v>
      </c>
      <c r="Y38">
        <f>_xll.EQNXTDZ($A$1,$B38,Y$1,$B$1)</f>
        <v>1198.6300000000001</v>
      </c>
      <c r="Z38">
        <f>_xll.EQNXTDZ($A$1,$B38,Z$1,$B$1)</f>
        <v>2125.2399999999998</v>
      </c>
      <c r="AA38">
        <f>_xll.EQNXTDZ($A$1,$B38,AA$1,$B$1)</f>
        <v>-1902.37</v>
      </c>
      <c r="AB38">
        <f>_xll.EQNXTDZ($A$1,$B38,AB$1,$B$1)</f>
        <v>-1048.8</v>
      </c>
      <c r="AC38">
        <f>_xll.EQNXTDZ($A$1,$B38,AC$1,$B$1)</f>
        <v>-26992.54</v>
      </c>
      <c r="AD38">
        <f>_xll.EQNXTDZ($A$1,$B38,AD$1,$B$1)</f>
        <v>1117.48</v>
      </c>
      <c r="AE38">
        <f>_xll.EQNXTDZ($A$1,$B38,AE$1,$B$1)</f>
        <v>-3698.34</v>
      </c>
      <c r="AF38">
        <f>_xll.EQNXTDZ($A$1,$B38,AF$1,$B$1)</f>
        <v>-216.56</v>
      </c>
      <c r="AG38">
        <f>_xll.EQNXTDZ($A$1,$B38,AG$1,$B$1)</f>
        <v>1738.3</v>
      </c>
      <c r="AH38">
        <f>_xll.EQNXTDZ($A$1,$B38,AH$1,$B$1)</f>
        <v>-9894.25</v>
      </c>
      <c r="AI38">
        <f>_xll.EQNXTDZ($A$1,$B38,AI$1,$B$1)</f>
        <v>-8437.99</v>
      </c>
      <c r="AJ38">
        <f>_xll.EQNXTDZ($A$1,$B38,AJ$1,$B$1)</f>
        <v>-314.45</v>
      </c>
      <c r="AK38">
        <f>_xll.EQNXTDZ($A$1,$B38,AK$1,$B$1)</f>
        <v>2906.45</v>
      </c>
      <c r="AL38">
        <f>_xll.EQNXTDZ($A$1,$B38,AL$1,$B$1)</f>
        <v>-7605.4</v>
      </c>
      <c r="AM38">
        <f>_xll.EQNXTDZ($A$1,$B38,AM$1,$B$1)</f>
        <v>-4450.92</v>
      </c>
      <c r="AN38">
        <f>_xll.EQNXTDZ($A$1,$B38,AN$1,$B$1)</f>
        <v>-4441.57</v>
      </c>
      <c r="AO38">
        <f>_xll.EQNXTDZ($A$1,$B38,AO$1,$B$1)</f>
        <v>-1516.14</v>
      </c>
      <c r="AP38">
        <f>_xll.EQNXTDZ($A$1,$B38,AP$1,$B$1)</f>
        <v>-1032.8399999999999</v>
      </c>
      <c r="AQ38">
        <f>_xll.EQNXTDZ($A$1,$B38,AQ$1,$B$1)</f>
        <v>-5006.6000000000004</v>
      </c>
      <c r="AR38">
        <f>_xll.EQNXTDZ($A$1,$B38,AR$1,$B$1)</f>
        <v>-944.61</v>
      </c>
      <c r="AS38">
        <f>_xll.EQNXTDZ($A$1,$B38,AS$1,$B$1)</f>
        <v>2957.71</v>
      </c>
      <c r="AT38">
        <f>_xll.EQNXTDZ($A$1,$B38,AT$1,$B$1)</f>
        <v>5407.79</v>
      </c>
      <c r="AU38">
        <f>_xll.EQNXTDZ($A$1,$B38,AU$1,$B$1)</f>
        <v>3203</v>
      </c>
      <c r="AV38">
        <f>_xll.EQNXTDZ($A$1,$B38,AV$1,$B$1)</f>
        <v>3764</v>
      </c>
      <c r="AW38">
        <f>_xll.EQNXTDZ($A$1,$B38,AW$1,$B$1)</f>
        <v>7025</v>
      </c>
      <c r="AX38">
        <f>_xll.EQNXTDZ($A$1,$B38,AX$1,$B$1)</f>
        <v>17407</v>
      </c>
      <c r="AY38">
        <f>_xll.EQNXTDZ($A$1,$B38,AY$1,$B$1)</f>
        <v>10514</v>
      </c>
      <c r="AZ38">
        <f>_xll.EQNXTDZ($A$1,$B38,AZ$1,$B$1)</f>
        <v>3446</v>
      </c>
      <c r="BA38">
        <f>_xll.EQNXTDZ($A$1,$B38,BA$1,$B$1)</f>
        <v>5406</v>
      </c>
      <c r="BB38">
        <f>_xll.EQNXTDZ($A$1,$B38,BB$1,$B$1)</f>
        <v>8470</v>
      </c>
      <c r="BC38">
        <f>_xll.EQNXTDZ($A$1,$B38,BC$1,$B$1)</f>
        <v>3924</v>
      </c>
      <c r="BD38">
        <f>_xll.EQNXTDZ($A$1,$B38,BD$1,$B$1)</f>
        <v>76170</v>
      </c>
      <c r="BE38">
        <f>_xll.EQNXTDZ($A$1,$B38,BE$1,$B$1)</f>
        <v>-3486</v>
      </c>
      <c r="BF38">
        <f>_xll.EQNXTDZ($A$1,$B38,BF$1,$B$1)</f>
        <v>5783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-145</v>
      </c>
      <c r="AY39">
        <f>_xll.EQNXTDZ($A$1,$B39,AY$1,$B$1)</f>
        <v>4871</v>
      </c>
      <c r="AZ39">
        <f>_xll.EQNXTDZ($A$1,$B39,AZ$1,$B$1)</f>
        <v>465</v>
      </c>
      <c r="BA39">
        <f>_xll.EQNXTDZ($A$1,$B39,BA$1,$B$1)</f>
        <v>1321</v>
      </c>
      <c r="BB39">
        <f>_xll.EQNXTDZ($A$1,$B39,BB$1,$B$1)</f>
        <v>1315</v>
      </c>
      <c r="BC39">
        <f>_xll.EQNXTDZ($A$1,$B39,BC$1,$B$1)</f>
        <v>0</v>
      </c>
      <c r="BD39">
        <f>_xll.EQNXTDZ($A$1,$B39,BD$1,$B$1)</f>
        <v>82616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13262.43</v>
      </c>
      <c r="P40">
        <f>_xll.EQNXTDZ($A$1,$B40,P$1,$B$1)</f>
        <v>-1222.94</v>
      </c>
      <c r="Q40">
        <f>_xll.EQNXTDZ($A$1,$B40,Q$1,$B$1)</f>
        <v>-4277.76</v>
      </c>
      <c r="R40">
        <f>_xll.EQNXTDZ($A$1,$B40,R$1,$B$1)</f>
        <v>-4604.2700000000004</v>
      </c>
      <c r="S40">
        <f>_xll.EQNXTDZ($A$1,$B40,S$1,$B$1)</f>
        <v>-15038.16</v>
      </c>
      <c r="T40">
        <f>_xll.EQNXTDZ($A$1,$B40,T$1,$B$1)</f>
        <v>-11625.15</v>
      </c>
      <c r="U40">
        <f>_xll.EQNXTDZ($A$1,$B40,U$1,$B$1)</f>
        <v>-2701.72</v>
      </c>
      <c r="V40">
        <f>_xll.EQNXTDZ($A$1,$B40,V$1,$B$1)</f>
        <v>1870.46</v>
      </c>
      <c r="W40">
        <f>_xll.EQNXTDZ($A$1,$B40,W$1,$B$1)</f>
        <v>8484.49</v>
      </c>
      <c r="X40">
        <f>_xll.EQNXTDZ($A$1,$B40,X$1,$B$1)</f>
        <v>7490.73</v>
      </c>
      <c r="Y40">
        <f>_xll.EQNXTDZ($A$1,$B40,Y$1,$B$1)</f>
        <v>709.09</v>
      </c>
      <c r="Z40">
        <f>_xll.EQNXTDZ($A$1,$B40,Z$1,$B$1)</f>
        <v>12878.2</v>
      </c>
      <c r="AA40">
        <f>_xll.EQNXTDZ($A$1,$B40,AA$1,$B$1)</f>
        <v>-1629.36</v>
      </c>
      <c r="AB40">
        <f>_xll.EQNXTDZ($A$1,$B40,AB$1,$B$1)</f>
        <v>4846.62</v>
      </c>
      <c r="AC40">
        <f>_xll.EQNXTDZ($A$1,$B40,AC$1,$B$1)</f>
        <v>-6414.73</v>
      </c>
      <c r="AD40">
        <f>_xll.EQNXTDZ($A$1,$B40,AD$1,$B$1)</f>
        <v>-2378.3000000000002</v>
      </c>
      <c r="AE40">
        <f>_xll.EQNXTDZ($A$1,$B40,AE$1,$B$1)</f>
        <v>-1398.21</v>
      </c>
      <c r="AF40">
        <f>_xll.EQNXTDZ($A$1,$B40,AF$1,$B$1)</f>
        <v>-2019.07</v>
      </c>
      <c r="AG40">
        <f>_xll.EQNXTDZ($A$1,$B40,AG$1,$B$1)</f>
        <v>8723.64</v>
      </c>
      <c r="AH40">
        <f>_xll.EQNXTDZ($A$1,$B40,AH$1,$B$1)</f>
        <v>6198.11</v>
      </c>
      <c r="AI40">
        <f>_xll.EQNXTDZ($A$1,$B40,AI$1,$B$1)</f>
        <v>-7439.6</v>
      </c>
      <c r="AJ40">
        <f>_xll.EQNXTDZ($A$1,$B40,AJ$1,$B$1)</f>
        <v>3705.27</v>
      </c>
      <c r="AK40">
        <f>_xll.EQNXTDZ($A$1,$B40,AK$1,$B$1)</f>
        <v>3547.75</v>
      </c>
      <c r="AL40">
        <f>_xll.EQNXTDZ($A$1,$B40,AL$1,$B$1)</f>
        <v>3105.92</v>
      </c>
      <c r="AM40">
        <f>_xll.EQNXTDZ($A$1,$B40,AM$1,$B$1)</f>
        <v>951.89</v>
      </c>
      <c r="AN40">
        <f>_xll.EQNXTDZ($A$1,$B40,AN$1,$B$1)</f>
        <v>-3155.35</v>
      </c>
      <c r="AO40">
        <f>_xll.EQNXTDZ($A$1,$B40,AO$1,$B$1)</f>
        <v>423.59</v>
      </c>
      <c r="AP40">
        <f>_xll.EQNXTDZ($A$1,$B40,AP$1,$B$1)</f>
        <v>1324.68</v>
      </c>
      <c r="AQ40">
        <f>_xll.EQNXTDZ($A$1,$B40,AQ$1,$B$1)</f>
        <v>-3364.09</v>
      </c>
      <c r="AR40">
        <f>_xll.EQNXTDZ($A$1,$B40,AR$1,$B$1)</f>
        <v>-9399.6299999999992</v>
      </c>
      <c r="AS40">
        <f>_xll.EQNXTDZ($A$1,$B40,AS$1,$B$1)</f>
        <v>8030.11</v>
      </c>
      <c r="AT40">
        <f>_xll.EQNXTDZ($A$1,$B40,AT$1,$B$1)</f>
        <v>2818.28</v>
      </c>
      <c r="AU40">
        <f>_xll.EQNXTDZ($A$1,$B40,AU$1,$B$1)</f>
        <v>5805</v>
      </c>
      <c r="AV40">
        <f>_xll.EQNXTDZ($A$1,$B40,AV$1,$B$1)</f>
        <v>-3723</v>
      </c>
      <c r="AW40">
        <f>_xll.EQNXTDZ($A$1,$B40,AW$1,$B$1)</f>
        <v>4602</v>
      </c>
      <c r="AX40">
        <f>_xll.EQNXTDZ($A$1,$B40,AX$1,$B$1)</f>
        <v>9344</v>
      </c>
      <c r="AY40">
        <f>_xll.EQNXTDZ($A$1,$B40,AY$1,$B$1)</f>
        <v>97</v>
      </c>
      <c r="AZ40">
        <f>_xll.EQNXTDZ($A$1,$B40,AZ$1,$B$1)</f>
        <v>9796</v>
      </c>
      <c r="BA40">
        <f>_xll.EQNXTDZ($A$1,$B40,BA$1,$B$1)</f>
        <v>-10436</v>
      </c>
      <c r="BB40">
        <f>_xll.EQNXTDZ($A$1,$B40,BB$1,$B$1)</f>
        <v>7009</v>
      </c>
      <c r="BC40">
        <f>_xll.EQNXTDZ($A$1,$B40,BC$1,$B$1)</f>
        <v>12544</v>
      </c>
      <c r="BD40">
        <f>_xll.EQNXTDZ($A$1,$B40,BD$1,$B$1)</f>
        <v>-2016</v>
      </c>
      <c r="BE40">
        <f>_xll.EQNXTDZ($A$1,$B40,BE$1,$B$1)</f>
        <v>408</v>
      </c>
      <c r="BF40">
        <f>_xll.EQNXTDZ($A$1,$B40,BF$1,$B$1)</f>
        <v>-1273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18481.87</v>
      </c>
      <c r="P41">
        <f>_xll.EQNXTDZ($A$1,$B41,P$1,$B$1)</f>
        <v>-2987.03</v>
      </c>
      <c r="Q41">
        <f>_xll.EQNXTDZ($A$1,$B41,Q$1,$B$1)</f>
        <v>-1341.79</v>
      </c>
      <c r="R41">
        <f>_xll.EQNXTDZ($A$1,$B41,R$1,$B$1)</f>
        <v>571.59</v>
      </c>
      <c r="S41">
        <f>_xll.EQNXTDZ($A$1,$B41,S$1,$B$1)</f>
        <v>-12799.03</v>
      </c>
      <c r="T41">
        <f>_xll.EQNXTDZ($A$1,$B41,T$1,$B$1)</f>
        <v>-10783.12</v>
      </c>
      <c r="U41">
        <f>_xll.EQNXTDZ($A$1,$B41,U$1,$B$1)</f>
        <v>-2604.66</v>
      </c>
      <c r="V41">
        <f>_xll.EQNXTDZ($A$1,$B41,V$1,$B$1)</f>
        <v>6180.87</v>
      </c>
      <c r="W41">
        <f>_xll.EQNXTDZ($A$1,$B41,W$1,$B$1)</f>
        <v>11666.7</v>
      </c>
      <c r="X41">
        <f>_xll.EQNXTDZ($A$1,$B41,X$1,$B$1)</f>
        <v>9956.42</v>
      </c>
      <c r="Y41">
        <f>_xll.EQNXTDZ($A$1,$B41,Y$1,$B$1)</f>
        <v>1911.12</v>
      </c>
      <c r="Z41">
        <f>_xll.EQNXTDZ($A$1,$B41,Z$1,$B$1)</f>
        <v>14990.28</v>
      </c>
      <c r="AA41">
        <f>_xll.EQNXTDZ($A$1,$B41,AA$1,$B$1)</f>
        <v>-3532.58</v>
      </c>
      <c r="AB41">
        <f>_xll.EQNXTDZ($A$1,$B41,AB$1,$B$1)</f>
        <v>3781.19</v>
      </c>
      <c r="AC41">
        <f>_xll.EQNXTDZ($A$1,$B41,AC$1,$B$1)</f>
        <v>-33389.370000000003</v>
      </c>
      <c r="AD41">
        <f>_xll.EQNXTDZ($A$1,$B41,AD$1,$B$1)</f>
        <v>-1260.97</v>
      </c>
      <c r="AE41">
        <f>_xll.EQNXTDZ($A$1,$B41,AE$1,$B$1)</f>
        <v>-5089.5200000000004</v>
      </c>
      <c r="AF41">
        <f>_xll.EQNXTDZ($A$1,$B41,AF$1,$B$1)</f>
        <v>-2234.39</v>
      </c>
      <c r="AG41">
        <f>_xll.EQNXTDZ($A$1,$B41,AG$1,$B$1)</f>
        <v>10447.77</v>
      </c>
      <c r="AH41">
        <f>_xll.EQNXTDZ($A$1,$B41,AH$1,$B$1)</f>
        <v>-3702.74</v>
      </c>
      <c r="AI41">
        <f>_xll.EQNXTDZ($A$1,$B41,AI$1,$B$1)</f>
        <v>-15876.21</v>
      </c>
      <c r="AJ41">
        <f>_xll.EQNXTDZ($A$1,$B41,AJ$1,$B$1)</f>
        <v>3388.93</v>
      </c>
      <c r="AK41">
        <f>_xll.EQNXTDZ($A$1,$B41,AK$1,$B$1)</f>
        <v>6438.7</v>
      </c>
      <c r="AL41">
        <f>_xll.EQNXTDZ($A$1,$B41,AL$1,$B$1)</f>
        <v>-4502.62</v>
      </c>
      <c r="AM41">
        <f>_xll.EQNXTDZ($A$1,$B41,AM$1,$B$1)</f>
        <v>-3509.91</v>
      </c>
      <c r="AN41">
        <f>_xll.EQNXTDZ($A$1,$B41,AN$1,$B$1)</f>
        <v>-7586.61</v>
      </c>
      <c r="AO41">
        <f>_xll.EQNXTDZ($A$1,$B41,AO$1,$B$1)</f>
        <v>-1092.0899999999999</v>
      </c>
      <c r="AP41">
        <f>_xll.EQNXTDZ($A$1,$B41,AP$1,$B$1)</f>
        <v>291.33</v>
      </c>
      <c r="AQ41">
        <f>_xll.EQNXTDZ($A$1,$B41,AQ$1,$B$1)</f>
        <v>-8367.49</v>
      </c>
      <c r="AR41">
        <f>_xll.EQNXTDZ($A$1,$B41,AR$1,$B$1)</f>
        <v>-10335.77</v>
      </c>
      <c r="AS41">
        <f>_xll.EQNXTDZ($A$1,$B41,AS$1,$B$1)</f>
        <v>10960.22</v>
      </c>
      <c r="AT41">
        <f>_xll.EQNXTDZ($A$1,$B41,AT$1,$B$1)</f>
        <v>8222.24</v>
      </c>
      <c r="AU41">
        <f>_xll.EQNXTDZ($A$1,$B41,AU$1,$B$1)</f>
        <v>9000</v>
      </c>
      <c r="AV41">
        <f>_xll.EQNXTDZ($A$1,$B41,AV$1,$B$1)</f>
        <v>47</v>
      </c>
      <c r="AW41">
        <f>_xll.EQNXTDZ($A$1,$B41,AW$1,$B$1)</f>
        <v>11667</v>
      </c>
      <c r="AX41">
        <f>_xll.EQNXTDZ($A$1,$B41,AX$1,$B$1)</f>
        <v>17052</v>
      </c>
      <c r="AY41">
        <f>_xll.EQNXTDZ($A$1,$B41,AY$1,$B$1)</f>
        <v>10609</v>
      </c>
      <c r="AZ41">
        <f>_xll.EQNXTDZ($A$1,$B41,AZ$1,$B$1)</f>
        <v>13210</v>
      </c>
      <c r="BA41">
        <f>_xll.EQNXTDZ($A$1,$B41,BA$1,$B$1)</f>
        <v>-5025</v>
      </c>
      <c r="BB41">
        <f>_xll.EQNXTDZ($A$1,$B41,BB$1,$B$1)</f>
        <v>15463</v>
      </c>
      <c r="BC41">
        <f>_xll.EQNXTDZ($A$1,$B41,BC$1,$B$1)</f>
        <v>16432</v>
      </c>
      <c r="BD41">
        <f>_xll.EQNXTDZ($A$1,$B41,BD$1,$B$1)</f>
        <v>74129</v>
      </c>
      <c r="BE41">
        <f>_xll.EQNXTDZ($A$1,$B41,BE$1,$B$1)</f>
        <v>-3081</v>
      </c>
      <c r="BF41">
        <f>_xll.EQNXTDZ($A$1,$B41,BF$1,$B$1)</f>
        <v>4449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2244.91</v>
      </c>
      <c r="D42">
        <f>_xll.EQNXTDZ($A$1,$B42,D$1,$B$1)</f>
        <v>2074.73</v>
      </c>
      <c r="E42">
        <f>_xll.EQNXTDZ($A$1,$B42,E$1,$B$1)</f>
        <v>1627.5</v>
      </c>
      <c r="F42">
        <f>_xll.EQNXTDZ($A$1,$B42,F$1,$B$1)</f>
        <v>3945.47</v>
      </c>
      <c r="G42">
        <f>_xll.EQNXTDZ($A$1,$B42,G$1,$B$1)</f>
        <v>1726.07</v>
      </c>
      <c r="H42">
        <f>_xll.EQNXTDZ($A$1,$B42,H$1,$B$1)</f>
        <v>3541.86</v>
      </c>
      <c r="I42">
        <f>_xll.EQNXTDZ($A$1,$B42,I$1,$B$1)</f>
        <v>4804.8</v>
      </c>
      <c r="J42">
        <f>_xll.EQNXTDZ($A$1,$B42,J$1,$B$1)</f>
        <v>3918.29</v>
      </c>
      <c r="K42">
        <f>_xll.EQNXTDZ($A$1,$B42,K$1,$B$1)</f>
        <v>5398.21</v>
      </c>
      <c r="L42">
        <f>_xll.EQNXTDZ($A$1,$B42,L$1,$B$1)</f>
        <v>3290.86</v>
      </c>
      <c r="M42">
        <f>_xll.EQNXTDZ($A$1,$B42,M$1,$B$1)</f>
        <v>3580.72</v>
      </c>
      <c r="N42">
        <f>_xll.EQNXTDZ($A$1,$B42,N$1,$B$1)</f>
        <v>1716.5</v>
      </c>
      <c r="O42">
        <f>_xll.EQNXTDZ($A$1,$B42,O$1,$B$1)</f>
        <v>5231.03</v>
      </c>
      <c r="P42">
        <f>_xll.EQNXTDZ($A$1,$B42,P$1,$B$1)</f>
        <v>-1761.63</v>
      </c>
      <c r="Q42">
        <f>_xll.EQNXTDZ($A$1,$B42,Q$1,$B$1)</f>
        <v>2934.05</v>
      </c>
      <c r="R42">
        <f>_xll.EQNXTDZ($A$1,$B42,R$1,$B$1)</f>
        <v>5175.8599999999997</v>
      </c>
      <c r="S42">
        <f>_xll.EQNXTDZ($A$1,$B42,S$1,$B$1)</f>
        <v>2236.38</v>
      </c>
      <c r="T42">
        <f>_xll.EQNXTDZ($A$1,$B42,T$1,$B$1)</f>
        <v>828.36</v>
      </c>
      <c r="U42">
        <f>_xll.EQNXTDZ($A$1,$B42,U$1,$B$1)</f>
        <v>93.77</v>
      </c>
      <c r="V42">
        <f>_xll.EQNXTDZ($A$1,$B42,V$1,$B$1)</f>
        <v>4295.8500000000004</v>
      </c>
      <c r="W42">
        <f>_xll.EQNXTDZ($A$1,$B42,W$1,$B$1)</f>
        <v>3182.26</v>
      </c>
      <c r="X42">
        <f>_xll.EQNXTDZ($A$1,$B42,X$1,$B$1)</f>
        <v>2482.7800000000002</v>
      </c>
      <c r="Y42">
        <f>_xll.EQNXTDZ($A$1,$B42,Y$1,$B$1)</f>
        <v>1198.6300000000001</v>
      </c>
      <c r="Z42">
        <f>_xll.EQNXTDZ($A$1,$B42,Z$1,$B$1)</f>
        <v>2125.2399999999998</v>
      </c>
      <c r="AA42">
        <f>_xll.EQNXTDZ($A$1,$B42,AA$1,$B$1)</f>
        <v>-1902.37</v>
      </c>
      <c r="AB42">
        <f>_xll.EQNXTDZ($A$1,$B42,AB$1,$B$1)</f>
        <v>-1048.8</v>
      </c>
      <c r="AC42">
        <f>_xll.EQNXTDZ($A$1,$B42,AC$1,$B$1)</f>
        <v>-26992.54</v>
      </c>
      <c r="AD42">
        <f>_xll.EQNXTDZ($A$1,$B42,AD$1,$B$1)</f>
        <v>1117.48</v>
      </c>
      <c r="AE42">
        <f>_xll.EQNXTDZ($A$1,$B42,AE$1,$B$1)</f>
        <v>-3698.34</v>
      </c>
      <c r="AF42">
        <f>_xll.EQNXTDZ($A$1,$B42,AF$1,$B$1)</f>
        <v>-216.56</v>
      </c>
      <c r="AG42">
        <f>_xll.EQNXTDZ($A$1,$B42,AG$1,$B$1)</f>
        <v>1738.3</v>
      </c>
      <c r="AH42">
        <f>_xll.EQNXTDZ($A$1,$B42,AH$1,$B$1)</f>
        <v>-9894.25</v>
      </c>
      <c r="AI42">
        <f>_xll.EQNXTDZ($A$1,$B42,AI$1,$B$1)</f>
        <v>-8437.99</v>
      </c>
      <c r="AJ42">
        <f>_xll.EQNXTDZ($A$1,$B42,AJ$1,$B$1)</f>
        <v>-314.45</v>
      </c>
      <c r="AK42">
        <f>_xll.EQNXTDZ($A$1,$B42,AK$1,$B$1)</f>
        <v>2906.45</v>
      </c>
      <c r="AL42">
        <f>_xll.EQNXTDZ($A$1,$B42,AL$1,$B$1)</f>
        <v>-7605.4</v>
      </c>
      <c r="AM42">
        <f>_xll.EQNXTDZ($A$1,$B42,AM$1,$B$1)</f>
        <v>-4450.92</v>
      </c>
      <c r="AN42">
        <f>_xll.EQNXTDZ($A$1,$B42,AN$1,$B$1)</f>
        <v>-4441.57</v>
      </c>
      <c r="AO42">
        <f>_xll.EQNXTDZ($A$1,$B42,AO$1,$B$1)</f>
        <v>-1516.14</v>
      </c>
      <c r="AP42">
        <f>_xll.EQNXTDZ($A$1,$B42,AP$1,$B$1)</f>
        <v>-1032.8399999999999</v>
      </c>
      <c r="AQ42">
        <f>_xll.EQNXTDZ($A$1,$B42,AQ$1,$B$1)</f>
        <v>-5006.6000000000004</v>
      </c>
      <c r="AR42">
        <f>_xll.EQNXTDZ($A$1,$B42,AR$1,$B$1)</f>
        <v>-944.61</v>
      </c>
      <c r="AS42">
        <f>_xll.EQNXTDZ($A$1,$B42,AS$1,$B$1)</f>
        <v>2957.71</v>
      </c>
      <c r="AT42">
        <f>_xll.EQNXTDZ($A$1,$B42,AT$1,$B$1)</f>
        <v>5407.79</v>
      </c>
      <c r="AU42">
        <f>_xll.EQNXTDZ($A$1,$B42,AU$1,$B$1)</f>
        <v>3203</v>
      </c>
      <c r="AV42">
        <f>_xll.EQNXTDZ($A$1,$B42,AV$1,$B$1)</f>
        <v>3764</v>
      </c>
      <c r="AW42">
        <f>_xll.EQNXTDZ($A$1,$B42,AW$1,$B$1)</f>
        <v>7025</v>
      </c>
      <c r="AX42">
        <f>_xll.EQNXTDZ($A$1,$B42,AX$1,$B$1)</f>
        <v>17407</v>
      </c>
      <c r="AY42">
        <f>_xll.EQNXTDZ($A$1,$B42,AY$1,$B$1)</f>
        <v>10514</v>
      </c>
      <c r="AZ42">
        <f>_xll.EQNXTDZ($A$1,$B42,AZ$1,$B$1)</f>
        <v>3446</v>
      </c>
      <c r="BA42">
        <f>_xll.EQNXTDZ($A$1,$B42,BA$1,$B$1)</f>
        <v>5406</v>
      </c>
      <c r="BB42">
        <f>_xll.EQNXTDZ($A$1,$B42,BB$1,$B$1)</f>
        <v>8470</v>
      </c>
      <c r="BC42">
        <f>_xll.EQNXTDZ($A$1,$B42,BC$1,$B$1)</f>
        <v>3924</v>
      </c>
      <c r="BD42">
        <f>_xll.EQNXTDZ($A$1,$B42,BD$1,$B$1)</f>
        <v>76170</v>
      </c>
      <c r="BE42">
        <f>_xll.EQNXTDZ($A$1,$B42,BE$1,$B$1)</f>
        <v>-3486</v>
      </c>
      <c r="BF42">
        <f>_xll.EQNXTDZ($A$1,$B42,BF$1,$B$1)</f>
        <v>5783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637.98</v>
      </c>
      <c r="D45">
        <f>_xll.EQNXTDZ($A$1,$B45,D$1,$B$1)</f>
        <v>637.98</v>
      </c>
      <c r="E45">
        <f>_xll.EQNXTDZ($A$1,$B45,E$1,$B$1)</f>
        <v>638</v>
      </c>
      <c r="F45">
        <f>_xll.EQNXTDZ($A$1,$B45,F$1,$B$1)</f>
        <v>638.07000000000005</v>
      </c>
      <c r="G45">
        <f>_xll.EQNXTDZ($A$1,$B45,G$1,$B$1)</f>
        <v>643.78</v>
      </c>
      <c r="H45">
        <f>_xll.EQNXTDZ($A$1,$B45,H$1,$B$1)</f>
        <v>643.78</v>
      </c>
      <c r="I45">
        <f>_xll.EQNXTDZ($A$1,$B45,I$1,$B$1)</f>
        <v>643.78</v>
      </c>
      <c r="J45">
        <f>_xll.EQNXTDZ($A$1,$B45,J$1,$B$1)</f>
        <v>643.78</v>
      </c>
      <c r="K45">
        <f>_xll.EQNXTDZ($A$1,$B45,K$1,$B$1)</f>
        <v>643.78</v>
      </c>
      <c r="L45">
        <f>_xll.EQNXTDZ($A$1,$B45,L$1,$B$1)</f>
        <v>643.78</v>
      </c>
      <c r="M45">
        <f>_xll.EQNXTDZ($A$1,$B45,M$1,$B$1)</f>
        <v>643.78</v>
      </c>
      <c r="N45">
        <f>_xll.EQNXTDZ($A$1,$B45,N$1,$B$1)</f>
        <v>643.78</v>
      </c>
      <c r="O45">
        <f>_xll.EQNXTDZ($A$1,$B45,O$1,$B$1)</f>
        <v>679.18</v>
      </c>
      <c r="P45">
        <f>_xll.EQNXTDZ($A$1,$B45,P$1,$B$1)</f>
        <v>679.18</v>
      </c>
      <c r="Q45">
        <f>_xll.EQNXTDZ($A$1,$B45,Q$1,$B$1)</f>
        <v>679.18</v>
      </c>
      <c r="R45">
        <f>_xll.EQNXTDZ($A$1,$B45,R$1,$B$1)</f>
        <v>679.18</v>
      </c>
      <c r="S45">
        <f>_xll.EQNXTDZ($A$1,$B45,S$1,$B$1)</f>
        <v>679.18</v>
      </c>
      <c r="T45">
        <f>_xll.EQNXTDZ($A$1,$B45,T$1,$B$1)</f>
        <v>679.18</v>
      </c>
      <c r="U45">
        <f>_xll.EQNXTDZ($A$1,$B45,U$1,$B$1)</f>
        <v>679.22</v>
      </c>
      <c r="V45">
        <f>_xll.EQNXTDZ($A$1,$B45,V$1,$B$1)</f>
        <v>679.22</v>
      </c>
      <c r="W45">
        <f>_xll.EQNXTDZ($A$1,$B45,W$1,$B$1)</f>
        <v>679.22</v>
      </c>
      <c r="X45">
        <f>_xll.EQNXTDZ($A$1,$B45,X$1,$B$1)</f>
        <v>679.22</v>
      </c>
      <c r="Y45">
        <f>_xll.EQNXTDZ($A$1,$B45,Y$1,$B$1)</f>
        <v>679.22</v>
      </c>
      <c r="Z45">
        <f>_xll.EQNXTDZ($A$1,$B45,Z$1,$B$1)</f>
        <v>679.22</v>
      </c>
      <c r="AA45">
        <f>_xll.EQNXTDZ($A$1,$B45,AA$1,$B$1)</f>
        <v>679.22</v>
      </c>
      <c r="AB45">
        <f>_xll.EQNXTDZ($A$1,$B45,AB$1,$B$1)</f>
        <v>679.22</v>
      </c>
      <c r="AC45">
        <f>_xll.EQNXTDZ($A$1,$B45,AC$1,$B$1)</f>
        <v>679.22</v>
      </c>
      <c r="AD45">
        <f>_xll.EQNXTDZ($A$1,$B45,AD$1,$B$1)</f>
        <v>679.22</v>
      </c>
      <c r="AE45">
        <f>_xll.EQNXTDZ($A$1,$B45,AE$1,$B$1)</f>
        <v>679.22</v>
      </c>
      <c r="AF45">
        <f>_xll.EQNXTDZ($A$1,$B45,AF$1,$B$1)</f>
        <v>679.22</v>
      </c>
      <c r="AG45">
        <f>_xll.EQNXTDZ($A$1,$B45,AG$1,$B$1)</f>
        <v>719.54</v>
      </c>
      <c r="AH45">
        <f>_xll.EQNXTDZ($A$1,$B45,AH$1,$B$1)</f>
        <v>719.54</v>
      </c>
      <c r="AI45">
        <f>_xll.EQNXTDZ($A$1,$B45,AI$1,$B$1)</f>
        <v>719.54</v>
      </c>
      <c r="AJ45">
        <f>_xll.EQNXTDZ($A$1,$B45,AJ$1,$B$1)</f>
        <v>719.54</v>
      </c>
      <c r="AK45">
        <f>_xll.EQNXTDZ($A$1,$B45,AK$1,$B$1)</f>
        <v>719.54</v>
      </c>
      <c r="AL45">
        <f>_xll.EQNXTDZ($A$1,$B45,AL$1,$B$1)</f>
        <v>765.81</v>
      </c>
      <c r="AM45">
        <f>_xll.EQNXTDZ($A$1,$B45,AM$1,$B$1)</f>
        <v>765.81</v>
      </c>
      <c r="AN45">
        <f>_xll.EQNXTDZ($A$1,$B45,AN$1,$B$1)</f>
        <v>765.81</v>
      </c>
      <c r="AO45">
        <f>_xll.EQNXTDZ($A$1,$B45,AO$1,$B$1)</f>
        <v>765.86</v>
      </c>
      <c r="AP45">
        <f>_xll.EQNXTDZ($A$1,$B45,AP$1,$B$1)</f>
        <v>765.88</v>
      </c>
      <c r="AQ45">
        <f>_xll.EQNXTDZ($A$1,$B45,AQ$1,$B$1)</f>
        <v>765.93</v>
      </c>
      <c r="AR45">
        <f>_xll.EQNXTDZ($A$1,$B45,AR$1,$B$1)</f>
        <v>765.98</v>
      </c>
      <c r="AS45">
        <f>_xll.EQNXTDZ($A$1,$B45,AS$1,$B$1)</f>
        <v>766.01</v>
      </c>
      <c r="AT45">
        <f>_xll.EQNXTDZ($A$1,$B45,AT$1,$B$1)</f>
        <v>766.02</v>
      </c>
      <c r="AU45">
        <f>_xll.EQNXTDZ($A$1,$B45,AU$1,$B$1)</f>
        <v>766</v>
      </c>
      <c r="AV45">
        <f>_xll.EQNXTDZ($A$1,$B45,AV$1,$B$1)</f>
        <v>766</v>
      </c>
      <c r="AW45">
        <f>_xll.EQNXTDZ($A$1,$B45,AW$1,$B$1)</f>
        <v>766</v>
      </c>
      <c r="AX45">
        <f>_xll.EQNXTDZ($A$1,$B45,AX$1,$B$1)</f>
        <v>767</v>
      </c>
      <c r="AY45">
        <f>_xll.EQNXTDZ($A$1,$B45,AY$1,$B$1)</f>
        <v>767</v>
      </c>
      <c r="AZ45">
        <f>_xll.EQNXTDZ($A$1,$B45,AZ$1,$B$1)</f>
        <v>736</v>
      </c>
      <c r="BA45">
        <f>_xll.EQNXTDZ($A$1,$B45,BA$1,$B$1)</f>
        <v>736</v>
      </c>
      <c r="BB45">
        <f>_xll.EQNXTDZ($A$1,$B45,BB$1,$B$1)</f>
        <v>736</v>
      </c>
      <c r="BC45">
        <f>_xll.EQNXTDZ($A$1,$B45,BC$1,$B$1)</f>
        <v>736</v>
      </c>
      <c r="BD45">
        <f>_xll.EQNXTDZ($A$1,$B45,BD$1,$B$1)</f>
        <v>737</v>
      </c>
      <c r="BE45">
        <f>_xll.EQNXTDZ($A$1,$B45,BE$1,$B$1)</f>
        <v>737</v>
      </c>
      <c r="BF45">
        <f>_xll.EQNXTDZ($A$1,$B45,BF$1,$B$1)</f>
        <v>737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239.487574905754</v>
      </c>
      <c r="D48" s="55">
        <f>_xll.EQNXTDZ($A$1,$B48,D$5)</f>
        <v>264.61868171263802</v>
      </c>
      <c r="E48" s="55">
        <f>_xll.EQNXTDZ($A$1,$B48,E$5)</f>
        <v>309.09282545159101</v>
      </c>
      <c r="F48" s="55">
        <f>_xll.EQNXTDZ($A$1,$B48,F$5)</f>
        <v>266.44909697219401</v>
      </c>
      <c r="G48" s="55">
        <f>_xll.EQNXTDZ($A$1,$B48,G$5)</f>
        <v>278.47047286603799</v>
      </c>
      <c r="H48" s="55">
        <f>_xll.EQNXTDZ($A$1,$B48,H$5)</f>
        <v>328.83162784518601</v>
      </c>
      <c r="I48" s="55">
        <f>_xll.EQNXTDZ($A$1,$B48,I$5)</f>
        <v>372.41529929570697</v>
      </c>
      <c r="J48" s="55">
        <f>_xll.EQNXTDZ($A$1,$B48,J$5)</f>
        <v>394.13292899693101</v>
      </c>
      <c r="K48" s="55">
        <f>_xll.EQNXTDZ($A$1,$B48,K$5)</f>
        <v>426.58569684204002</v>
      </c>
      <c r="L48" s="55">
        <f>_xll.EQNXTDZ($A$1,$B48,L$5)</f>
        <v>497.42771445514501</v>
      </c>
      <c r="M48" s="55">
        <f>_xll.EQNXTDZ($A$1,$B48,M$5)</f>
        <v>490.84811365728001</v>
      </c>
      <c r="N48" s="55">
        <f>_xll.EQNXTDZ($A$1,$B48,N$5)</f>
        <v>544.12803891518104</v>
      </c>
      <c r="O48" s="55">
        <f>_xll.EQNXTDZ($A$1,$B48,O$5)</f>
        <v>434.55</v>
      </c>
      <c r="P48" s="55">
        <f>_xll.EQNXTDZ($A$1,$B48,P$5)</f>
        <v>298.45</v>
      </c>
      <c r="Q48" s="55">
        <f>_xll.EQNXTDZ($A$1,$B48,Q$5)</f>
        <v>391.25</v>
      </c>
      <c r="R48" s="55">
        <f>_xll.EQNXTDZ($A$1,$B48,R$5)</f>
        <v>386.3</v>
      </c>
      <c r="S48" s="55">
        <f>_xll.EQNXTDZ($A$1,$B48,S$5)</f>
        <v>459.25</v>
      </c>
      <c r="T48" s="55">
        <f>_xll.EQNXTDZ($A$1,$B48,T$5)</f>
        <v>534.75</v>
      </c>
      <c r="U48" s="55">
        <f>_xll.EQNXTDZ($A$1,$B48,U$5)</f>
        <v>471.35</v>
      </c>
      <c r="V48" s="55">
        <f>_xll.EQNXTDZ($A$1,$B48,V$5)</f>
        <v>465.95</v>
      </c>
      <c r="W48" s="55">
        <f>_xll.EQNXTDZ($A$1,$B48,W$5)</f>
        <v>432.5</v>
      </c>
      <c r="X48" s="55">
        <f>_xll.EQNXTDZ($A$1,$B48,X$5)</f>
        <v>401.25</v>
      </c>
      <c r="Y48" s="55">
        <f>_xll.EQNXTDZ($A$1,$B48,Y$5)</f>
        <v>431.2</v>
      </c>
      <c r="Z48" s="55">
        <f>_xll.EQNXTDZ($A$1,$B48,Z$5)</f>
        <v>327.45</v>
      </c>
      <c r="AA48" s="55">
        <f>_xll.EQNXTDZ($A$1,$B48,AA$5)</f>
        <v>269.3</v>
      </c>
      <c r="AB48" s="55">
        <f>_xll.EQNXTDZ($A$1,$B48,AB$5)</f>
        <v>223.45</v>
      </c>
      <c r="AC48" s="55">
        <f>_xll.EQNXTDZ($A$1,$B48,AC$5)</f>
        <v>172.6</v>
      </c>
      <c r="AD48" s="55">
        <f>_xll.EQNXTDZ($A$1,$B48,AD$5)</f>
        <v>174.3</v>
      </c>
      <c r="AE48" s="55">
        <f>_xll.EQNXTDZ($A$1,$B48,AE$5)</f>
        <v>162.6</v>
      </c>
      <c r="AF48" s="55">
        <f>_xll.EQNXTDZ($A$1,$B48,AF$5)</f>
        <v>117.45</v>
      </c>
      <c r="AG48" s="55">
        <f>_xll.EQNXTDZ($A$1,$B48,AG$5)</f>
        <v>185.1</v>
      </c>
      <c r="AH48" s="55">
        <f>_xll.EQNXTDZ($A$1,$B48,AH$5)</f>
        <v>71.05</v>
      </c>
      <c r="AI48" s="55">
        <f>_xll.EQNXTDZ($A$1,$B48,AI$5)</f>
        <v>98.25</v>
      </c>
      <c r="AJ48" s="55">
        <f>_xll.EQNXTDZ($A$1,$B48,AJ$5)</f>
        <v>133.30000000000001</v>
      </c>
      <c r="AK48" s="55">
        <f>_xll.EQNXTDZ($A$1,$B48,AK$5)</f>
        <v>183.7</v>
      </c>
      <c r="AL48" s="55">
        <f>_xll.EQNXTDZ($A$1,$B48,AL$5)</f>
        <v>301.85000000000002</v>
      </c>
      <c r="AM48" s="55">
        <f>_xll.EQNXTDZ($A$1,$B48,AM$5)</f>
        <v>339.55</v>
      </c>
      <c r="AN48" s="55">
        <f>_xll.EQNXTDZ($A$1,$B48,AN$5)</f>
        <v>333.2</v>
      </c>
      <c r="AO48" s="55">
        <f>_xll.EQNXTDZ($A$1,$B48,AO$5)</f>
        <v>482.35</v>
      </c>
      <c r="AP48" s="55">
        <f>_xll.EQNXTDZ($A$1,$B48,AP$5)</f>
        <v>433.5</v>
      </c>
      <c r="AQ48" s="55">
        <f>_xll.EQNXTDZ($A$1,$B48,AQ$5)</f>
        <v>411.7</v>
      </c>
      <c r="AR48" s="55">
        <f>_xll.EQNXTDZ($A$1,$B48,AR$5)</f>
        <v>404.65</v>
      </c>
      <c r="AS48" s="55">
        <f>_xll.EQNXTDZ($A$1,$B48,AS$5)</f>
        <v>388.1</v>
      </c>
      <c r="AT48" s="55">
        <f>_xll.EQNXTDZ($A$1,$B48,AT$5)</f>
        <v>420.6</v>
      </c>
      <c r="AU48" s="55">
        <f>_xll.EQNXTDZ($A$1,$B48,AU$5)</f>
        <v>595.5</v>
      </c>
      <c r="AV48" s="55">
        <f>_xll.EQNXTDZ($A$1,$B48,AV$5)</f>
        <v>630.35</v>
      </c>
      <c r="AW48" s="55">
        <f>_xll.EQNXTDZ($A$1,$B48,AW$5)</f>
        <v>780.75</v>
      </c>
      <c r="AX48" s="55">
        <f>_xll.EQNXTDZ($A$1,$B48,AX$5)</f>
        <v>993</v>
      </c>
      <c r="AY48" s="55">
        <f>_xll.EQNXTDZ($A$1,$B48,AY$5)</f>
        <v>990.1</v>
      </c>
      <c r="AZ48" s="55">
        <f>_xll.EQNXTDZ($A$1,$B48,AZ$5)</f>
        <v>974.7</v>
      </c>
      <c r="BA48" s="55">
        <f>_xll.EQNXTDZ($A$1,$B48,BA$5)</f>
        <v>740.7</v>
      </c>
      <c r="BB48" s="55">
        <f>_xll.EQNXTDZ($A$1,$B48,BB$5)</f>
        <v>674.05</v>
      </c>
      <c r="BC48" s="55">
        <f>_xll.EQNXTDZ($A$1,$B48,BC$5)</f>
        <v>688.05</v>
      </c>
      <c r="BD48" s="55">
        <f>_xll.EQNXTDZ($A$1,$B48,BD$5)</f>
        <v>680.45</v>
      </c>
      <c r="BE48" s="55">
        <f>_xll.EQNXTDZ($A$1,$B48,BE$5)</f>
        <v>367.5</v>
      </c>
      <c r="BF48" s="55">
        <f>_xll.EQNXTDZ($A$1,$B48,BF$5)</f>
        <v>296.25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34.71</v>
      </c>
      <c r="D49" s="55">
        <f>_xll.EQNXTDZ($A$1,$B49,D$5)</f>
        <v>34.74</v>
      </c>
      <c r="E49" s="55">
        <f>_xll.EQNXTDZ($A$1,$B49,E$5)</f>
        <v>34.72</v>
      </c>
      <c r="F49" s="55">
        <f>_xll.EQNXTDZ($A$1,$B49,F$5)</f>
        <v>34.71</v>
      </c>
      <c r="G49" s="55">
        <f>_xll.EQNXTDZ($A$1,$B49,G$5)</f>
        <v>34.35</v>
      </c>
      <c r="H49" s="55">
        <f>_xll.EQNXTDZ($A$1,$B49,H$5)</f>
        <v>34.33</v>
      </c>
      <c r="I49" s="55">
        <f>_xll.EQNXTDZ($A$1,$B49,I$5)</f>
        <v>34.33</v>
      </c>
      <c r="J49" s="55">
        <f>_xll.EQNXTDZ($A$1,$B49,J$5)</f>
        <v>34.33</v>
      </c>
      <c r="K49" s="55">
        <f>_xll.EQNXTDZ($A$1,$B49,K$5)</f>
        <v>34.33</v>
      </c>
      <c r="L49" s="55">
        <f>_xll.EQNXTDZ($A$1,$B49,L$5)</f>
        <v>34.33</v>
      </c>
      <c r="M49" s="55">
        <f>_xll.EQNXTDZ($A$1,$B49,M$5)</f>
        <v>34.33</v>
      </c>
      <c r="N49" s="55">
        <f>_xll.EQNXTDZ($A$1,$B49,N$5)</f>
        <v>34.33</v>
      </c>
      <c r="O49" s="55">
        <f>_xll.EQNXTDZ($A$1,$B49,O$5)</f>
        <v>34.35</v>
      </c>
      <c r="P49" s="55">
        <f>_xll.EQNXTDZ($A$1,$B49,P$5)</f>
        <v>33.01</v>
      </c>
      <c r="Q49" s="55">
        <f>_xll.EQNXTDZ($A$1,$B49,Q$5)</f>
        <v>33.01</v>
      </c>
      <c r="R49" s="55">
        <f>_xll.EQNXTDZ($A$1,$B49,R$5)</f>
        <v>33.01</v>
      </c>
      <c r="S49" s="55">
        <f>_xll.EQNXTDZ($A$1,$B49,S$5)</f>
        <v>33.01</v>
      </c>
      <c r="T49" s="55">
        <f>_xll.EQNXTDZ($A$1,$B49,T$5)</f>
        <v>33</v>
      </c>
      <c r="U49" s="55">
        <f>_xll.EQNXTDZ($A$1,$B49,U$5)</f>
        <v>34.729999999999997</v>
      </c>
      <c r="V49" s="55">
        <f>_xll.EQNXTDZ($A$1,$B49,V$5)</f>
        <v>34.729999999999997</v>
      </c>
      <c r="W49" s="55">
        <f>_xll.EQNXTDZ($A$1,$B49,W$5)</f>
        <v>34.729999999999997</v>
      </c>
      <c r="X49" s="55">
        <f>_xll.EQNXTDZ($A$1,$B49,X$5)</f>
        <v>36.369999999999997</v>
      </c>
      <c r="Y49" s="55">
        <f>_xll.EQNXTDZ($A$1,$B49,Y$5)</f>
        <v>36.369999999999997</v>
      </c>
      <c r="Z49" s="55">
        <f>_xll.EQNXTDZ($A$1,$B49,Z$5)</f>
        <v>36.369999999999997</v>
      </c>
      <c r="AA49" s="55">
        <f>_xll.EQNXTDZ($A$1,$B49,AA$5)</f>
        <v>36.369999999999997</v>
      </c>
      <c r="AB49" s="55">
        <f>_xll.EQNXTDZ($A$1,$B49,AB$5)</f>
        <v>37.270000000000003</v>
      </c>
      <c r="AC49" s="55">
        <f>_xll.EQNXTDZ($A$1,$B49,AC$5)</f>
        <v>37.270000000000003</v>
      </c>
      <c r="AD49" s="55">
        <f>_xll.EQNXTDZ($A$1,$B49,AD$5)</f>
        <v>38.369999999999997</v>
      </c>
      <c r="AE49" s="55">
        <f>_xll.EQNXTDZ($A$1,$B49,AE$5)</f>
        <v>38.369999999999997</v>
      </c>
      <c r="AF49" s="55">
        <f>_xll.EQNXTDZ($A$1,$B49,AF$5)</f>
        <v>38.369999999999997</v>
      </c>
      <c r="AG49" s="55">
        <f>_xll.EQNXTDZ($A$1,$B49,AG$5)</f>
        <v>42.39</v>
      </c>
      <c r="AH49" s="55">
        <f>_xll.EQNXTDZ($A$1,$B49,AH$5)</f>
        <v>42.39</v>
      </c>
      <c r="AI49" s="55">
        <f>_xll.EQNXTDZ($A$1,$B49,AI$5)</f>
        <v>42.39</v>
      </c>
      <c r="AJ49" s="55">
        <f>_xll.EQNXTDZ($A$1,$B49,AJ$5)</f>
        <v>42.39</v>
      </c>
      <c r="AK49" s="55">
        <f>_xll.EQNXTDZ($A$1,$B49,AK$5)</f>
        <v>42.39</v>
      </c>
      <c r="AL49" s="55">
        <f>_xll.EQNXTDZ($A$1,$B49,AL$5)</f>
        <v>46.41</v>
      </c>
      <c r="AM49" s="55">
        <f>_xll.EQNXTDZ($A$1,$B49,AM$5)</f>
        <v>46.41</v>
      </c>
      <c r="AN49" s="55">
        <f>_xll.EQNXTDZ($A$1,$B49,AN$5)</f>
        <v>46.41</v>
      </c>
      <c r="AO49" s="55">
        <f>_xll.EQNXTDZ($A$1,$B49,AO$5)</f>
        <v>46.4</v>
      </c>
      <c r="AP49" s="55">
        <f>_xll.EQNXTDZ($A$1,$B49,AP$5)</f>
        <v>46.4</v>
      </c>
      <c r="AQ49" s="55">
        <f>_xll.EQNXTDZ($A$1,$B49,AQ$5)</f>
        <v>46.4</v>
      </c>
      <c r="AR49" s="55">
        <f>_xll.EQNXTDZ($A$1,$B49,AR$5)</f>
        <v>46.4</v>
      </c>
      <c r="AS49" s="55">
        <f>_xll.EQNXTDZ($A$1,$B49,AS$5)</f>
        <v>46.39</v>
      </c>
      <c r="AT49" s="55">
        <f>_xll.EQNXTDZ($A$1,$B49,AT$5)</f>
        <v>46.39</v>
      </c>
      <c r="AU49" s="55">
        <f>_xll.EQNXTDZ($A$1,$B49,AU$5)</f>
        <v>46.39</v>
      </c>
      <c r="AV49" s="55">
        <f>_xll.EQNXTDZ($A$1,$B49,AV$5)</f>
        <v>46.38</v>
      </c>
      <c r="AW49" s="55">
        <f>_xll.EQNXTDZ($A$1,$B49,AW$5)</f>
        <v>46.37</v>
      </c>
      <c r="AX49" s="55">
        <f>_xll.EQNXTDZ($A$1,$B49,AX$5)</f>
        <v>46.36</v>
      </c>
      <c r="AY49" s="55">
        <f>_xll.EQNXTDZ($A$1,$B49,AY$5)</f>
        <v>46.36</v>
      </c>
      <c r="AZ49" s="55">
        <f>_xll.EQNXTDZ($A$1,$B49,AZ$5)</f>
        <v>42.58</v>
      </c>
      <c r="BA49" s="55">
        <f>_xll.EQNXTDZ($A$1,$B49,BA$5)</f>
        <v>42.58</v>
      </c>
      <c r="BB49" s="55">
        <f>_xll.EQNXTDZ($A$1,$B49,BB$5)</f>
        <v>42.58</v>
      </c>
      <c r="BC49" s="55">
        <f>_xll.EQNXTDZ($A$1,$B49,BC$5)</f>
        <v>42.57</v>
      </c>
      <c r="BD49" s="55">
        <f>_xll.EQNXTDZ($A$1,$B49,BD$5)</f>
        <v>42.57</v>
      </c>
      <c r="BE49" s="55">
        <f>_xll.EQNXTDZ($A$1,$B49,BE$5)</f>
        <v>42.56</v>
      </c>
      <c r="BF49" s="55">
        <f>_xll.EQNXTDZ($A$1,$B49,BF$5)</f>
        <v>42.56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8.35</v>
      </c>
      <c r="D50" s="55">
        <f>_xll.EQNXTDZ($A$1,$B50,D$5)</f>
        <v>6.38</v>
      </c>
      <c r="E50" s="55">
        <f>_xll.EQNXTDZ($A$1,$B50,E$5)</f>
        <v>7.55</v>
      </c>
      <c r="F50" s="55">
        <f>_xll.EQNXTDZ($A$1,$B50,F$5)</f>
        <v>7.55</v>
      </c>
      <c r="G50" s="55">
        <f>_xll.EQNXTDZ($A$1,$B50,G$5)</f>
        <v>5.96</v>
      </c>
      <c r="H50" s="55">
        <f>_xll.EQNXTDZ($A$1,$B50,H$5)</f>
        <v>5.96</v>
      </c>
      <c r="I50" s="55">
        <f>_xll.EQNXTDZ($A$1,$B50,I$5)</f>
        <v>5.96</v>
      </c>
      <c r="J50" s="55">
        <f>_xll.EQNXTDZ($A$1,$B50,J$5)</f>
        <v>6.22</v>
      </c>
      <c r="K50" s="55">
        <f>_xll.EQNXTDZ($A$1,$B50,K$5)</f>
        <v>8.1300000000000008</v>
      </c>
      <c r="L50" s="55">
        <f>_xll.EQNXTDZ($A$1,$B50,L$5)</f>
        <v>6.54</v>
      </c>
      <c r="M50" s="55">
        <f>_xll.EQNXTDZ($A$1,$B50,M$5)</f>
        <v>6.54</v>
      </c>
      <c r="N50" s="55">
        <f>_xll.EQNXTDZ($A$1,$B50,N$5)</f>
        <v>6.54</v>
      </c>
      <c r="O50" s="55">
        <f>_xll.EQNXTDZ($A$1,$B50,O$5)</f>
        <v>6.19</v>
      </c>
      <c r="P50" s="55">
        <f>_xll.EQNXTDZ($A$1,$B50,P$5)</f>
        <v>6.44</v>
      </c>
      <c r="Q50" s="55">
        <f>_xll.EQNXTDZ($A$1,$B50,Q$5)</f>
        <v>6.44</v>
      </c>
      <c r="R50" s="55">
        <f>_xll.EQNXTDZ($A$1,$B50,R$5)</f>
        <v>6.44</v>
      </c>
      <c r="S50" s="55">
        <f>_xll.EQNXTDZ($A$1,$B50,S$5)</f>
        <v>6.44</v>
      </c>
      <c r="T50" s="55">
        <f>_xll.EQNXTDZ($A$1,$B50,T$5)</f>
        <v>6.45</v>
      </c>
      <c r="U50" s="55">
        <f>_xll.EQNXTDZ($A$1,$B50,U$5)</f>
        <v>6.12</v>
      </c>
      <c r="V50" s="55">
        <f>_xll.EQNXTDZ($A$1,$B50,V$5)</f>
        <v>5.87</v>
      </c>
      <c r="W50" s="55">
        <f>_xll.EQNXTDZ($A$1,$B50,W$5)</f>
        <v>5.87</v>
      </c>
      <c r="X50" s="55">
        <f>_xll.EQNXTDZ($A$1,$B50,X$5)</f>
        <v>5.6</v>
      </c>
      <c r="Y50" s="55">
        <f>_xll.EQNXTDZ($A$1,$B50,Y$5)</f>
        <v>5.28</v>
      </c>
      <c r="Z50" s="55">
        <f>_xll.EQNXTDZ($A$1,$B50,Z$5)</f>
        <v>5.28</v>
      </c>
      <c r="AA50" s="55">
        <f>_xll.EQNXTDZ($A$1,$B50,AA$5)</f>
        <v>4.93</v>
      </c>
      <c r="AB50" s="55">
        <f>_xll.EQNXTDZ($A$1,$B50,AB$5)</f>
        <v>4.8099999999999996</v>
      </c>
      <c r="AC50" s="55">
        <f>_xll.EQNXTDZ($A$1,$B50,AC$5)</f>
        <v>4.8099999999999996</v>
      </c>
      <c r="AD50" s="55">
        <f>_xll.EQNXTDZ($A$1,$B50,AD$5)</f>
        <v>4.67</v>
      </c>
      <c r="AE50" s="55">
        <f>_xll.EQNXTDZ($A$1,$B50,AE$5)</f>
        <v>4.67</v>
      </c>
      <c r="AF50" s="55">
        <f>_xll.EQNXTDZ($A$1,$B50,AF$5)</f>
        <v>4.67</v>
      </c>
      <c r="AG50" s="55">
        <f>_xll.EQNXTDZ($A$1,$B50,AG$5)</f>
        <v>3.95</v>
      </c>
      <c r="AH50" s="55">
        <f>_xll.EQNXTDZ($A$1,$B50,AH$5)</f>
        <v>3.95</v>
      </c>
      <c r="AI50" s="55">
        <f>_xll.EQNXTDZ($A$1,$B50,AI$5)</f>
        <v>3.95</v>
      </c>
      <c r="AJ50" s="55">
        <f>_xll.EQNXTDZ($A$1,$B50,AJ$5)</f>
        <v>3.95</v>
      </c>
      <c r="AK50" s="55">
        <f>_xll.EQNXTDZ($A$1,$B50,AK$5)</f>
        <v>3.95</v>
      </c>
      <c r="AL50" s="55">
        <f>_xll.EQNXTDZ($A$1,$B50,AL$5)</f>
        <v>1.82</v>
      </c>
      <c r="AM50" s="55">
        <f>_xll.EQNXTDZ($A$1,$B50,AM$5)</f>
        <v>1.82</v>
      </c>
      <c r="AN50" s="55">
        <f>_xll.EQNXTDZ($A$1,$B50,AN$5)</f>
        <v>1.82</v>
      </c>
      <c r="AO50" s="55">
        <f>_xll.EQNXTDZ($A$1,$B50,AO$5)</f>
        <v>1.82</v>
      </c>
      <c r="AP50" s="55">
        <f>_xll.EQNXTDZ($A$1,$B50,AP$5)</f>
        <v>1.82</v>
      </c>
      <c r="AQ50" s="55">
        <f>_xll.EQNXTDZ($A$1,$B50,AQ$5)</f>
        <v>1.82</v>
      </c>
      <c r="AR50" s="55">
        <f>_xll.EQNXTDZ($A$1,$B50,AR$5)</f>
        <v>1.82</v>
      </c>
      <c r="AS50" s="55">
        <f>_xll.EQNXTDZ($A$1,$B50,AS$5)</f>
        <v>1.82</v>
      </c>
      <c r="AT50" s="55">
        <f>_xll.EQNXTDZ($A$1,$B50,AT$5)</f>
        <v>1.82</v>
      </c>
      <c r="AU50" s="55">
        <f>_xll.EQNXTDZ($A$1,$B50,AU$5)</f>
        <v>1.82</v>
      </c>
      <c r="AV50" s="55">
        <f>_xll.EQNXTDZ($A$1,$B50,AV$5)</f>
        <v>1.82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637.98</v>
      </c>
      <c r="E56" s="55">
        <f>_xll.EQNXTDZ($A$1,$B56,E$5,$B$1)</f>
        <v>0</v>
      </c>
      <c r="F56" s="55">
        <f>_xll.EQNXTDZ($A$1,$B56,F$5,$B$1)</f>
        <v>638.07000000000005</v>
      </c>
      <c r="G56" s="55">
        <f>_xll.EQNXTDZ($A$1,$B56,G$5,$B$1)</f>
        <v>0</v>
      </c>
      <c r="H56" s="55">
        <f>_xll.EQNXTDZ($A$1,$B56,H$5,$B$1)</f>
        <v>643.78</v>
      </c>
      <c r="I56" s="55">
        <f>_xll.EQNXTDZ($A$1,$B56,I$5,$B$1)</f>
        <v>0</v>
      </c>
      <c r="J56" s="55">
        <f>_xll.EQNXTDZ($A$1,$B56,J$5,$B$1)</f>
        <v>643.78</v>
      </c>
      <c r="K56" s="55">
        <f>_xll.EQNXTDZ($A$1,$B56,K$5,$B$1)</f>
        <v>0</v>
      </c>
      <c r="L56" s="55">
        <f>_xll.EQNXTDZ($A$1,$B56,L$5,$B$1)</f>
        <v>643.78</v>
      </c>
      <c r="M56" s="55">
        <f>_xll.EQNXTDZ($A$1,$B56,M$5,$B$1)</f>
        <v>0</v>
      </c>
      <c r="N56" s="55">
        <f>_xll.EQNXTDZ($A$1,$B56,N$5,$B$1)</f>
        <v>643.78</v>
      </c>
      <c r="O56" s="55">
        <f>_xll.EQNXTDZ($A$1,$B56,O$5,$B$1)</f>
        <v>0</v>
      </c>
      <c r="P56" s="55">
        <f>_xll.EQNXTDZ($A$1,$B56,P$5,$B$1)</f>
        <v>679.18</v>
      </c>
      <c r="Q56" s="55">
        <f>_xll.EQNXTDZ($A$1,$B56,Q$5,$B$1)</f>
        <v>0</v>
      </c>
      <c r="R56" s="55">
        <f>_xll.EQNXTDZ($A$1,$B56,R$5,$B$1)</f>
        <v>679.18</v>
      </c>
      <c r="S56" s="55">
        <f>_xll.EQNXTDZ($A$1,$B56,S$5,$B$1)</f>
        <v>0</v>
      </c>
      <c r="T56" s="55">
        <f>_xll.EQNXTDZ($A$1,$B56,T$5,$B$1)</f>
        <v>679.18</v>
      </c>
      <c r="U56" s="55">
        <f>_xll.EQNXTDZ($A$1,$B56,U$5,$B$1)</f>
        <v>0</v>
      </c>
      <c r="V56" s="55">
        <f>_xll.EQNXTDZ($A$1,$B56,V$5,$B$1)</f>
        <v>679.22</v>
      </c>
      <c r="W56" s="55">
        <f>_xll.EQNXTDZ($A$1,$B56,W$5,$B$1)</f>
        <v>0</v>
      </c>
      <c r="X56" s="55">
        <f>_xll.EQNXTDZ($A$1,$B56,X$5,$B$1)</f>
        <v>679.22</v>
      </c>
      <c r="Y56" s="55">
        <f>_xll.EQNXTDZ($A$1,$B56,Y$5,$B$1)</f>
        <v>0</v>
      </c>
      <c r="Z56" s="55">
        <f>_xll.EQNXTDZ($A$1,$B56,Z$5,$B$1)</f>
        <v>679.22</v>
      </c>
      <c r="AA56" s="55">
        <f>_xll.EQNXTDZ($A$1,$B56,AA$5,$B$1)</f>
        <v>0</v>
      </c>
      <c r="AB56" s="55">
        <f>_xll.EQNXTDZ($A$1,$B56,AB$5,$B$1)</f>
        <v>679.22</v>
      </c>
      <c r="AC56" s="55">
        <f>_xll.EQNXTDZ($A$1,$B56,AC$5,$B$1)</f>
        <v>0</v>
      </c>
      <c r="AD56" s="55">
        <f>_xll.EQNXTDZ($A$1,$B56,AD$5,$B$1)</f>
        <v>679.22</v>
      </c>
      <c r="AE56" s="55">
        <f>_xll.EQNXTDZ($A$1,$B56,AE$5,$B$1)</f>
        <v>0</v>
      </c>
      <c r="AF56" s="55">
        <f>_xll.EQNXTDZ($A$1,$B56,AF$5,$B$1)</f>
        <v>679.22</v>
      </c>
      <c r="AG56" s="55">
        <f>_xll.EQNXTDZ($A$1,$B56,AG$5,$B$1)</f>
        <v>0</v>
      </c>
      <c r="AH56" s="55">
        <f>_xll.EQNXTDZ($A$1,$B56,AH$5,$B$1)</f>
        <v>719.54</v>
      </c>
      <c r="AI56" s="55">
        <f>_xll.EQNXTDZ($A$1,$B56,AI$5,$B$1)</f>
        <v>0</v>
      </c>
      <c r="AJ56" s="55">
        <f>_xll.EQNXTDZ($A$1,$B56,AJ$5,$B$1)</f>
        <v>719.54</v>
      </c>
      <c r="AK56" s="55">
        <f>_xll.EQNXTDZ($A$1,$B56,AK$5,$B$1)</f>
        <v>0</v>
      </c>
      <c r="AL56" s="55">
        <f>_xll.EQNXTDZ($A$1,$B56,AL$5,$B$1)</f>
        <v>765.81</v>
      </c>
      <c r="AM56" s="55">
        <f>_xll.EQNXTDZ($A$1,$B56,AM$5,$B$1)</f>
        <v>0</v>
      </c>
      <c r="AN56" s="55">
        <f>_xll.EQNXTDZ($A$1,$B56,AN$5,$B$1)</f>
        <v>765.81</v>
      </c>
      <c r="AO56" s="55">
        <f>_xll.EQNXTDZ($A$1,$B56,AO$5,$B$1)</f>
        <v>0</v>
      </c>
      <c r="AP56" s="55">
        <f>_xll.EQNXTDZ($A$1,$B56,AP$5,$B$1)</f>
        <v>765.88</v>
      </c>
      <c r="AQ56" s="55">
        <f>_xll.EQNXTDZ($A$1,$B56,AQ$5,$B$1)</f>
        <v>0</v>
      </c>
      <c r="AR56" s="55">
        <f>_xll.EQNXTDZ($A$1,$B56,AR$5,$B$1)</f>
        <v>765.98</v>
      </c>
      <c r="AS56" s="55">
        <f>_xll.EQNXTDZ($A$1,$B56,AS$5,$B$1)</f>
        <v>0</v>
      </c>
      <c r="AT56" s="55">
        <f>_xll.EQNXTDZ($A$1,$B56,AT$5,$B$1)</f>
        <v>766.02</v>
      </c>
      <c r="AU56" s="55">
        <f>_xll.EQNXTDZ($A$1,$B56,AU$5,$B$1)</f>
        <v>0</v>
      </c>
      <c r="AV56" s="55">
        <f>_xll.EQNXTDZ($A$1,$B56,AV$5,$B$1)</f>
        <v>766.21</v>
      </c>
      <c r="AW56" s="55">
        <f>_xll.EQNXTDZ($A$1,$B56,AW$5,$B$1)</f>
        <v>0</v>
      </c>
      <c r="AX56" s="55">
        <f>_xll.EQNXTDZ($A$1,$B56,AX$5,$B$1)</f>
        <v>767</v>
      </c>
      <c r="AY56" s="55">
        <f>_xll.EQNXTDZ($A$1,$B56,AY$5,$B$1)</f>
        <v>0</v>
      </c>
      <c r="AZ56" s="55">
        <f>_xll.EQNXTDZ($A$1,$B56,AZ$5,$B$1)</f>
        <v>736</v>
      </c>
      <c r="BA56" s="55">
        <f>_xll.EQNXTDZ($A$1,$B56,BA$5,$B$1)</f>
        <v>0</v>
      </c>
      <c r="BB56" s="55">
        <f>_xll.EQNXTDZ($A$1,$B56,BB$5,$B$1)</f>
        <v>736</v>
      </c>
      <c r="BC56" s="55">
        <f>_xll.EQNXTDZ($A$1,$B56,BC$5,$B$1)</f>
        <v>0</v>
      </c>
      <c r="BD56" s="55">
        <f>_xll.EQNXTDZ($A$1,$B56,BD$5,$B$1)</f>
        <v>737</v>
      </c>
      <c r="BE56" s="55">
        <f>_xll.EQNXTDZ($A$1,$B56,BE$5,$B$1)</f>
        <v>0</v>
      </c>
      <c r="BF56" s="55">
        <f>_xll.EQNXTDZ($A$1,$B56,BF$5,$B$1)</f>
        <v>737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39618.69</v>
      </c>
      <c r="E58" s="55">
        <f>_xll.EQNXTDZ($A$1,$B58,E$5,$B$1)</f>
        <v>0</v>
      </c>
      <c r="F58" s="55">
        <f>_xll.EQNXTDZ($A$1,$B58,F$5,$B$1)</f>
        <v>36999.230000000003</v>
      </c>
      <c r="G58" s="55">
        <f>_xll.EQNXTDZ($A$1,$B58,G$5,$B$1)</f>
        <v>0</v>
      </c>
      <c r="H58" s="55">
        <f>_xll.EQNXTDZ($A$1,$B58,H$5,$B$1)</f>
        <v>54612.53</v>
      </c>
      <c r="I58" s="55">
        <f>_xll.EQNXTDZ($A$1,$B58,I$5,$B$1)</f>
        <v>0</v>
      </c>
      <c r="J58" s="55">
        <f>_xll.EQNXTDZ($A$1,$B58,J$5,$B$1)</f>
        <v>64959.67</v>
      </c>
      <c r="K58" s="55">
        <f>_xll.EQNXTDZ($A$1,$B58,K$5,$B$1)</f>
        <v>0</v>
      </c>
      <c r="L58" s="55">
        <f>_xll.EQNXTDZ($A$1,$B58,L$5,$B$1)</f>
        <v>67187.34</v>
      </c>
      <c r="M58" s="55">
        <f>_xll.EQNXTDZ($A$1,$B58,M$5,$B$1)</f>
        <v>0</v>
      </c>
      <c r="N58" s="55">
        <f>_xll.EQNXTDZ($A$1,$B58,N$5,$B$1)</f>
        <v>55618.14</v>
      </c>
      <c r="O58" s="55">
        <f>_xll.EQNXTDZ($A$1,$B58,O$5,$B$1)</f>
        <v>0</v>
      </c>
      <c r="P58" s="55">
        <f>_xll.EQNXTDZ($A$1,$B58,P$5,$B$1)</f>
        <v>80266.09</v>
      </c>
      <c r="Q58" s="55">
        <f>_xll.EQNXTDZ($A$1,$B58,Q$5,$B$1)</f>
        <v>0</v>
      </c>
      <c r="R58" s="55">
        <f>_xll.EQNXTDZ($A$1,$B58,R$5,$B$1)</f>
        <v>78273.23</v>
      </c>
      <c r="S58" s="55">
        <f>_xll.EQNXTDZ($A$1,$B58,S$5,$B$1)</f>
        <v>0</v>
      </c>
      <c r="T58" s="55">
        <f>_xll.EQNXTDZ($A$1,$B58,T$5,$B$1)</f>
        <v>54019.53</v>
      </c>
      <c r="U58" s="55">
        <f>_xll.EQNXTDZ($A$1,$B58,U$5,$B$1)</f>
        <v>0</v>
      </c>
      <c r="V58" s="55">
        <f>_xll.EQNXTDZ($A$1,$B58,V$5,$B$1)</f>
        <v>57382.67</v>
      </c>
      <c r="W58" s="55">
        <f>_xll.EQNXTDZ($A$1,$B58,W$5,$B$1)</f>
        <v>0</v>
      </c>
      <c r="X58" s="55">
        <f>_xll.EQNXTDZ($A$1,$B58,X$5,$B$1)</f>
        <v>78395.429999999993</v>
      </c>
      <c r="Y58" s="55">
        <f>_xll.EQNXTDZ($A$1,$B58,Y$5,$B$1)</f>
        <v>0</v>
      </c>
      <c r="Z58" s="55">
        <f>_xll.EQNXTDZ($A$1,$B58,Z$5,$B$1)</f>
        <v>94748.69</v>
      </c>
      <c r="AA58" s="55">
        <f>_xll.EQNXTDZ($A$1,$B58,AA$5,$B$1)</f>
        <v>0</v>
      </c>
      <c r="AB58" s="55">
        <f>_xll.EQNXTDZ($A$1,$B58,AB$5,$B$1)</f>
        <v>94410.03</v>
      </c>
      <c r="AC58" s="55">
        <f>_xll.EQNXTDZ($A$1,$B58,AC$5,$B$1)</f>
        <v>0</v>
      </c>
      <c r="AD58" s="55">
        <f>_xll.EQNXTDZ($A$1,$B58,AD$5,$B$1)</f>
        <v>59500.34</v>
      </c>
      <c r="AE58" s="55">
        <f>_xll.EQNXTDZ($A$1,$B58,AE$5,$B$1)</f>
        <v>0</v>
      </c>
      <c r="AF58" s="55">
        <f>_xll.EQNXTDZ($A$1,$B58,AF$5,$B$1)</f>
        <v>51574.879999999997</v>
      </c>
      <c r="AG58" s="55">
        <f>_xll.EQNXTDZ($A$1,$B58,AG$5,$B$1)</f>
        <v>0</v>
      </c>
      <c r="AH58" s="55">
        <f>_xll.EQNXTDZ($A$1,$B58,AH$5,$B$1)</f>
        <v>62358.99</v>
      </c>
      <c r="AI58" s="55">
        <f>_xll.EQNXTDZ($A$1,$B58,AI$5,$B$1)</f>
        <v>0</v>
      </c>
      <c r="AJ58" s="55">
        <f>_xll.EQNXTDZ($A$1,$B58,AJ$5,$B$1)</f>
        <v>49855.66</v>
      </c>
      <c r="AK58" s="55">
        <f>_xll.EQNXTDZ($A$1,$B58,AK$5,$B$1)</f>
        <v>0</v>
      </c>
      <c r="AL58" s="55">
        <f>_xll.EQNXTDZ($A$1,$B58,AL$5,$B$1)</f>
        <v>54480.91</v>
      </c>
      <c r="AM58" s="55">
        <f>_xll.EQNXTDZ($A$1,$B58,AM$5,$B$1)</f>
        <v>0</v>
      </c>
      <c r="AN58" s="55">
        <f>_xll.EQNXTDZ($A$1,$B58,AN$5,$B$1)</f>
        <v>43910.55</v>
      </c>
      <c r="AO58" s="55">
        <f>_xll.EQNXTDZ($A$1,$B58,AO$5,$B$1)</f>
        <v>0</v>
      </c>
      <c r="AP58" s="55">
        <f>_xll.EQNXTDZ($A$1,$B58,AP$5,$B$1)</f>
        <v>43795.360000000001</v>
      </c>
      <c r="AQ58" s="55">
        <f>_xll.EQNXTDZ($A$1,$B58,AQ$5,$B$1)</f>
        <v>0</v>
      </c>
      <c r="AR58" s="55">
        <f>_xll.EQNXTDZ($A$1,$B58,AR$5,$B$1)</f>
        <v>25408.58</v>
      </c>
      <c r="AS58" s="55">
        <f>_xll.EQNXTDZ($A$1,$B58,AS$5,$B$1)</f>
        <v>0</v>
      </c>
      <c r="AT58" s="55">
        <f>_xll.EQNXTDZ($A$1,$B58,AT$5,$B$1)</f>
        <v>44555.77</v>
      </c>
      <c r="AU58" s="55">
        <f>_xll.EQNXTDZ($A$1,$B58,AU$5,$B$1)</f>
        <v>0</v>
      </c>
      <c r="AV58" s="55">
        <f>_xll.EQNXTDZ($A$1,$B58,AV$5,$B$1)</f>
        <v>52876.68</v>
      </c>
      <c r="AW58" s="55">
        <f>_xll.EQNXTDZ($A$1,$B58,AW$5,$B$1)</f>
        <v>0</v>
      </c>
      <c r="AX58" s="55">
        <f>_xll.EQNXTDZ($A$1,$B58,AX$5,$B$1)</f>
        <v>84151</v>
      </c>
      <c r="AY58" s="55">
        <f>_xll.EQNXTDZ($A$1,$B58,AY$5,$B$1)</f>
        <v>0</v>
      </c>
      <c r="AZ58" s="55">
        <f>_xll.EQNXTDZ($A$1,$B58,AZ$5,$B$1)</f>
        <v>100326</v>
      </c>
      <c r="BA58" s="55">
        <f>_xll.EQNXTDZ($A$1,$B58,BA$5,$B$1)</f>
        <v>0</v>
      </c>
      <c r="BB58" s="55">
        <f>_xll.EQNXTDZ($A$1,$B58,BB$5,$B$1)</f>
        <v>115408</v>
      </c>
      <c r="BC58" s="55">
        <f>_xll.EQNXTDZ($A$1,$B58,BC$5,$B$1)</f>
        <v>0</v>
      </c>
      <c r="BD58" s="55">
        <f>_xll.EQNXTDZ($A$1,$B58,BD$5,$B$1)</f>
        <v>110009</v>
      </c>
      <c r="BE58" s="55">
        <f>_xll.EQNXTDZ($A$1,$B58,BE$5,$B$1)</f>
        <v>0</v>
      </c>
      <c r="BF58" s="55">
        <f>_xll.EQNXTDZ($A$1,$B58,BF$5,$B$1)</f>
        <v>111331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40256.67</v>
      </c>
      <c r="E59" s="55">
        <f>_xll.EQNXTDZ($A$1,$B59,E$5,$B$1)</f>
        <v>0</v>
      </c>
      <c r="F59" s="55">
        <f>_xll.EQNXTDZ($A$1,$B59,F$5,$B$1)</f>
        <v>37637.300000000003</v>
      </c>
      <c r="G59" s="55">
        <f>_xll.EQNXTDZ($A$1,$B59,G$5,$B$1)</f>
        <v>0</v>
      </c>
      <c r="H59" s="55">
        <f>_xll.EQNXTDZ($A$1,$B59,H$5,$B$1)</f>
        <v>55256.31</v>
      </c>
      <c r="I59" s="55">
        <f>_xll.EQNXTDZ($A$1,$B59,I$5,$B$1)</f>
        <v>0</v>
      </c>
      <c r="J59" s="55">
        <f>_xll.EQNXTDZ($A$1,$B59,J$5,$B$1)</f>
        <v>65603.45</v>
      </c>
      <c r="K59" s="55">
        <f>_xll.EQNXTDZ($A$1,$B59,K$5,$B$1)</f>
        <v>0</v>
      </c>
      <c r="L59" s="55">
        <f>_xll.EQNXTDZ($A$1,$B59,L$5,$B$1)</f>
        <v>67831.12</v>
      </c>
      <c r="M59" s="55">
        <f>_xll.EQNXTDZ($A$1,$B59,M$5,$B$1)</f>
        <v>0</v>
      </c>
      <c r="N59" s="55">
        <f>_xll.EQNXTDZ($A$1,$B59,N$5,$B$1)</f>
        <v>56261.919999999998</v>
      </c>
      <c r="O59" s="55">
        <f>_xll.EQNXTDZ($A$1,$B59,O$5,$B$1)</f>
        <v>0</v>
      </c>
      <c r="P59" s="55">
        <f>_xll.EQNXTDZ($A$1,$B59,P$5,$B$1)</f>
        <v>80945.27</v>
      </c>
      <c r="Q59" s="55">
        <f>_xll.EQNXTDZ($A$1,$B59,Q$5,$B$1)</f>
        <v>0</v>
      </c>
      <c r="R59" s="55">
        <f>_xll.EQNXTDZ($A$1,$B59,R$5,$B$1)</f>
        <v>78952.41</v>
      </c>
      <c r="S59" s="55">
        <f>_xll.EQNXTDZ($A$1,$B59,S$5,$B$1)</f>
        <v>0</v>
      </c>
      <c r="T59" s="55">
        <f>_xll.EQNXTDZ($A$1,$B59,T$5,$B$1)</f>
        <v>54698.71</v>
      </c>
      <c r="U59" s="55">
        <f>_xll.EQNXTDZ($A$1,$B59,U$5,$B$1)</f>
        <v>0</v>
      </c>
      <c r="V59" s="55">
        <f>_xll.EQNXTDZ($A$1,$B59,V$5,$B$1)</f>
        <v>58061.89</v>
      </c>
      <c r="W59" s="55">
        <f>_xll.EQNXTDZ($A$1,$B59,W$5,$B$1)</f>
        <v>0</v>
      </c>
      <c r="X59" s="55">
        <f>_xll.EQNXTDZ($A$1,$B59,X$5,$B$1)</f>
        <v>79074.649999999994</v>
      </c>
      <c r="Y59" s="55">
        <f>_xll.EQNXTDZ($A$1,$B59,Y$5,$B$1)</f>
        <v>0</v>
      </c>
      <c r="Z59" s="55">
        <f>_xll.EQNXTDZ($A$1,$B59,Z$5,$B$1)</f>
        <v>95427.91</v>
      </c>
      <c r="AA59" s="55">
        <f>_xll.EQNXTDZ($A$1,$B59,AA$5,$B$1)</f>
        <v>0</v>
      </c>
      <c r="AB59" s="55">
        <f>_xll.EQNXTDZ($A$1,$B59,AB$5,$B$1)</f>
        <v>95089.25</v>
      </c>
      <c r="AC59" s="55">
        <f>_xll.EQNXTDZ($A$1,$B59,AC$5,$B$1)</f>
        <v>0</v>
      </c>
      <c r="AD59" s="55">
        <f>_xll.EQNXTDZ($A$1,$B59,AD$5,$B$1)</f>
        <v>60179.56</v>
      </c>
      <c r="AE59" s="55">
        <f>_xll.EQNXTDZ($A$1,$B59,AE$5,$B$1)</f>
        <v>0</v>
      </c>
      <c r="AF59" s="55">
        <f>_xll.EQNXTDZ($A$1,$B59,AF$5,$B$1)</f>
        <v>52254.1</v>
      </c>
      <c r="AG59" s="55">
        <f>_xll.EQNXTDZ($A$1,$B59,AG$5,$B$1)</f>
        <v>0</v>
      </c>
      <c r="AH59" s="55">
        <f>_xll.EQNXTDZ($A$1,$B59,AH$5,$B$1)</f>
        <v>63078.53</v>
      </c>
      <c r="AI59" s="55">
        <f>_xll.EQNXTDZ($A$1,$B59,AI$5,$B$1)</f>
        <v>0</v>
      </c>
      <c r="AJ59" s="55">
        <f>_xll.EQNXTDZ($A$1,$B59,AJ$5,$B$1)</f>
        <v>50575.199999999997</v>
      </c>
      <c r="AK59" s="55">
        <f>_xll.EQNXTDZ($A$1,$B59,AK$5,$B$1)</f>
        <v>0</v>
      </c>
      <c r="AL59" s="55">
        <f>_xll.EQNXTDZ($A$1,$B59,AL$5,$B$1)</f>
        <v>55246.720000000001</v>
      </c>
      <c r="AM59" s="55">
        <f>_xll.EQNXTDZ($A$1,$B59,AM$5,$B$1)</f>
        <v>0</v>
      </c>
      <c r="AN59" s="55">
        <f>_xll.EQNXTDZ($A$1,$B59,AN$5,$B$1)</f>
        <v>44676.36</v>
      </c>
      <c r="AO59" s="55">
        <f>_xll.EQNXTDZ($A$1,$B59,AO$5,$B$1)</f>
        <v>0</v>
      </c>
      <c r="AP59" s="55">
        <f>_xll.EQNXTDZ($A$1,$B59,AP$5,$B$1)</f>
        <v>44561.24</v>
      </c>
      <c r="AQ59" s="55">
        <f>_xll.EQNXTDZ($A$1,$B59,AQ$5,$B$1)</f>
        <v>0</v>
      </c>
      <c r="AR59" s="55">
        <f>_xll.EQNXTDZ($A$1,$B59,AR$5,$B$1)</f>
        <v>26174.560000000001</v>
      </c>
      <c r="AS59" s="55">
        <f>_xll.EQNXTDZ($A$1,$B59,AS$5,$B$1)</f>
        <v>0</v>
      </c>
      <c r="AT59" s="55">
        <f>_xll.EQNXTDZ($A$1,$B59,AT$5,$B$1)</f>
        <v>45321.79</v>
      </c>
      <c r="AU59" s="55">
        <f>_xll.EQNXTDZ($A$1,$B59,AU$5,$B$1)</f>
        <v>0</v>
      </c>
      <c r="AV59" s="55">
        <f>_xll.EQNXTDZ($A$1,$B59,AV$5,$B$1)</f>
        <v>53642.89</v>
      </c>
      <c r="AW59" s="55">
        <f>_xll.EQNXTDZ($A$1,$B59,AW$5,$B$1)</f>
        <v>0</v>
      </c>
      <c r="AX59" s="55">
        <f>_xll.EQNXTDZ($A$1,$B59,AX$5,$B$1)</f>
        <v>84918</v>
      </c>
      <c r="AY59" s="55">
        <f>_xll.EQNXTDZ($A$1,$B59,AY$5,$B$1)</f>
        <v>0</v>
      </c>
      <c r="AZ59" s="55">
        <f>_xll.EQNXTDZ($A$1,$B59,AZ$5,$B$1)</f>
        <v>101062</v>
      </c>
      <c r="BA59" s="55">
        <f>_xll.EQNXTDZ($A$1,$B59,BA$5,$B$1)</f>
        <v>0</v>
      </c>
      <c r="BB59" s="55">
        <f>_xll.EQNXTDZ($A$1,$B59,BB$5,$B$1)</f>
        <v>116144</v>
      </c>
      <c r="BC59" s="55">
        <f>_xll.EQNXTDZ($A$1,$B59,BC$5,$B$1)</f>
        <v>0</v>
      </c>
      <c r="BD59" s="55">
        <f>_xll.EQNXTDZ($A$1,$B59,BD$5,$B$1)</f>
        <v>110746</v>
      </c>
      <c r="BE59" s="55">
        <f>_xll.EQNXTDZ($A$1,$B59,BE$5,$B$1)</f>
        <v>0</v>
      </c>
      <c r="BF59" s="55">
        <f>_xll.EQNXTDZ($A$1,$B59,BF$5,$B$1)</f>
        <v>112068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349.79</v>
      </c>
      <c r="E60" s="55">
        <f>_xll.EQNXTDZ($A$1,$B60,E$5,$B$1)</f>
        <v>0</v>
      </c>
      <c r="F60" s="55">
        <f>_xll.EQNXTDZ($A$1,$B60,F$5,$B$1)</f>
        <v>370.48</v>
      </c>
      <c r="G60" s="55">
        <f>_xll.EQNXTDZ($A$1,$B60,G$5,$B$1)</f>
        <v>0</v>
      </c>
      <c r="H60" s="55">
        <f>_xll.EQNXTDZ($A$1,$B60,H$5,$B$1)</f>
        <v>410.56</v>
      </c>
      <c r="I60" s="55">
        <f>_xll.EQNXTDZ($A$1,$B60,I$5,$B$1)</f>
        <v>0</v>
      </c>
      <c r="J60" s="55">
        <f>_xll.EQNXTDZ($A$1,$B60,J$5,$B$1)</f>
        <v>420.65</v>
      </c>
      <c r="K60" s="55">
        <f>_xll.EQNXTDZ($A$1,$B60,K$5,$B$1)</f>
        <v>0</v>
      </c>
      <c r="L60" s="55">
        <f>_xll.EQNXTDZ($A$1,$B60,L$5,$B$1)</f>
        <v>423.92</v>
      </c>
      <c r="M60" s="55">
        <f>_xll.EQNXTDZ($A$1,$B60,M$5,$B$1)</f>
        <v>0</v>
      </c>
      <c r="N60" s="55">
        <f>_xll.EQNXTDZ($A$1,$B60,N$5,$B$1)</f>
        <v>433.34</v>
      </c>
      <c r="O60" s="55">
        <f>_xll.EQNXTDZ($A$1,$B60,O$5,$B$1)</f>
        <v>0</v>
      </c>
      <c r="P60" s="55">
        <f>_xll.EQNXTDZ($A$1,$B60,P$5,$B$1)</f>
        <v>416.45</v>
      </c>
      <c r="Q60" s="55">
        <f>_xll.EQNXTDZ($A$1,$B60,Q$5,$B$1)</f>
        <v>0</v>
      </c>
      <c r="R60" s="55">
        <f>_xll.EQNXTDZ($A$1,$B60,R$5,$B$1)</f>
        <v>432.84</v>
      </c>
      <c r="S60" s="55">
        <f>_xll.EQNXTDZ($A$1,$B60,S$5,$B$1)</f>
        <v>0</v>
      </c>
      <c r="T60" s="55">
        <f>_xll.EQNXTDZ($A$1,$B60,T$5,$B$1)</f>
        <v>426.2</v>
      </c>
      <c r="U60" s="55">
        <f>_xll.EQNXTDZ($A$1,$B60,U$5,$B$1)</f>
        <v>0</v>
      </c>
      <c r="V60" s="55">
        <f>_xll.EQNXTDZ($A$1,$B60,V$5,$B$1)</f>
        <v>453.17</v>
      </c>
      <c r="W60" s="55">
        <f>_xll.EQNXTDZ($A$1,$B60,W$5,$B$1)</f>
        <v>0</v>
      </c>
      <c r="X60" s="55">
        <f>_xll.EQNXTDZ($A$1,$B60,X$5,$B$1)</f>
        <v>569.62</v>
      </c>
      <c r="Y60" s="55">
        <f>_xll.EQNXTDZ($A$1,$B60,Y$5,$B$1)</f>
        <v>0</v>
      </c>
      <c r="Z60" s="55">
        <f>_xll.EQNXTDZ($A$1,$B60,Z$5,$B$1)</f>
        <v>525.05999999999995</v>
      </c>
      <c r="AA60" s="55">
        <f>_xll.EQNXTDZ($A$1,$B60,AA$5,$B$1)</f>
        <v>0</v>
      </c>
      <c r="AB60" s="55">
        <f>_xll.EQNXTDZ($A$1,$B60,AB$5,$B$1)</f>
        <v>549.87</v>
      </c>
      <c r="AC60" s="55">
        <f>_xll.EQNXTDZ($A$1,$B60,AC$5,$B$1)</f>
        <v>0</v>
      </c>
      <c r="AD60" s="55">
        <f>_xll.EQNXTDZ($A$1,$B60,AD$5,$B$1)</f>
        <v>523.05999999999995</v>
      </c>
      <c r="AE60" s="55">
        <f>_xll.EQNXTDZ($A$1,$B60,AE$5,$B$1)</f>
        <v>0</v>
      </c>
      <c r="AF60" s="55">
        <f>_xll.EQNXTDZ($A$1,$B60,AF$5,$B$1)</f>
        <v>622.07000000000005</v>
      </c>
      <c r="AG60" s="55">
        <f>_xll.EQNXTDZ($A$1,$B60,AG$5,$B$1)</f>
        <v>0</v>
      </c>
      <c r="AH60" s="55">
        <f>_xll.EQNXTDZ($A$1,$B60,AH$5,$B$1)</f>
        <v>813.56</v>
      </c>
      <c r="AI60" s="55">
        <f>_xll.EQNXTDZ($A$1,$B60,AI$5,$B$1)</f>
        <v>0</v>
      </c>
      <c r="AJ60" s="55">
        <f>_xll.EQNXTDZ($A$1,$B60,AJ$5,$B$1)</f>
        <v>1461.77</v>
      </c>
      <c r="AK60" s="55">
        <f>_xll.EQNXTDZ($A$1,$B60,AK$5,$B$1)</f>
        <v>0</v>
      </c>
      <c r="AL60" s="55">
        <f>_xll.EQNXTDZ($A$1,$B60,AL$5,$B$1)</f>
        <v>1573.49</v>
      </c>
      <c r="AM60" s="55">
        <f>_xll.EQNXTDZ($A$1,$B60,AM$5,$B$1)</f>
        <v>0</v>
      </c>
      <c r="AN60" s="55">
        <f>_xll.EQNXTDZ($A$1,$B60,AN$5,$B$1)</f>
        <v>1833.16</v>
      </c>
      <c r="AO60" s="55">
        <f>_xll.EQNXTDZ($A$1,$B60,AO$5,$B$1)</f>
        <v>0</v>
      </c>
      <c r="AP60" s="55">
        <f>_xll.EQNXTDZ($A$1,$B60,AP$5,$B$1)</f>
        <v>4271.0600000000004</v>
      </c>
      <c r="AQ60" s="55">
        <f>_xll.EQNXTDZ($A$1,$B60,AQ$5,$B$1)</f>
        <v>0</v>
      </c>
      <c r="AR60" s="55">
        <f>_xll.EQNXTDZ($A$1,$B60,AR$5,$B$1)</f>
        <v>4689.7</v>
      </c>
      <c r="AS60" s="55">
        <f>_xll.EQNXTDZ($A$1,$B60,AS$5,$B$1)</f>
        <v>0</v>
      </c>
      <c r="AT60" s="55">
        <f>_xll.EQNXTDZ($A$1,$B60,AT$5,$B$1)</f>
        <v>7277.72</v>
      </c>
      <c r="AU60" s="55">
        <f>_xll.EQNXTDZ($A$1,$B60,AU$5,$B$1)</f>
        <v>0</v>
      </c>
      <c r="AV60" s="55">
        <f>_xll.EQNXTDZ($A$1,$B60,AV$5,$B$1)</f>
        <v>7237.83</v>
      </c>
      <c r="AW60" s="55">
        <f>_xll.EQNXTDZ($A$1,$B60,AW$5,$B$1)</f>
        <v>0</v>
      </c>
      <c r="AX60" s="55">
        <f>_xll.EQNXTDZ($A$1,$B60,AX$5,$B$1)</f>
        <v>8176</v>
      </c>
      <c r="AY60" s="55">
        <f>_xll.EQNXTDZ($A$1,$B60,AY$5,$B$1)</f>
        <v>0</v>
      </c>
      <c r="AZ60" s="55">
        <f>_xll.EQNXTDZ($A$1,$B60,AZ$5,$B$1)</f>
        <v>8186</v>
      </c>
      <c r="BA60" s="55">
        <f>_xll.EQNXTDZ($A$1,$B60,BA$5,$B$1)</f>
        <v>0</v>
      </c>
      <c r="BB60" s="55">
        <f>_xll.EQNXTDZ($A$1,$B60,BB$5,$B$1)</f>
        <v>6610</v>
      </c>
      <c r="BC60" s="55">
        <f>_xll.EQNXTDZ($A$1,$B60,BC$5,$B$1)</f>
        <v>0</v>
      </c>
      <c r="BD60" s="55">
        <f>_xll.EQNXTDZ($A$1,$B60,BD$5,$B$1)</f>
        <v>6601</v>
      </c>
      <c r="BE60" s="55">
        <f>_xll.EQNXTDZ($A$1,$B60,BE$5,$B$1)</f>
        <v>0</v>
      </c>
      <c r="BF60" s="55">
        <f>_xll.EQNXTDZ($A$1,$B60,BF$5,$B$1)</f>
        <v>6774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28501.41</v>
      </c>
      <c r="E61" s="55">
        <f>_xll.EQNXTDZ($A$1,$B61,E$5,$B$1)</f>
        <v>0</v>
      </c>
      <c r="F61" s="55">
        <f>_xll.EQNXTDZ($A$1,$B61,F$5,$B$1)</f>
        <v>32155.29</v>
      </c>
      <c r="G61" s="55">
        <f>_xll.EQNXTDZ($A$1,$B61,G$5,$B$1)</f>
        <v>0</v>
      </c>
      <c r="H61" s="55">
        <f>_xll.EQNXTDZ($A$1,$B61,H$5,$B$1)</f>
        <v>40425.56</v>
      </c>
      <c r="I61" s="55">
        <f>_xll.EQNXTDZ($A$1,$B61,I$5,$B$1)</f>
        <v>0</v>
      </c>
      <c r="J61" s="55">
        <f>_xll.EQNXTDZ($A$1,$B61,J$5,$B$1)</f>
        <v>45258.61</v>
      </c>
      <c r="K61" s="55">
        <f>_xll.EQNXTDZ($A$1,$B61,K$5,$B$1)</f>
        <v>0</v>
      </c>
      <c r="L61" s="55">
        <f>_xll.EQNXTDZ($A$1,$B61,L$5,$B$1)</f>
        <v>47996.39</v>
      </c>
      <c r="M61" s="55">
        <f>_xll.EQNXTDZ($A$1,$B61,M$5,$B$1)</f>
        <v>0</v>
      </c>
      <c r="N61" s="55">
        <f>_xll.EQNXTDZ($A$1,$B61,N$5,$B$1)</f>
        <v>56071.34</v>
      </c>
      <c r="O61" s="55">
        <f>_xll.EQNXTDZ($A$1,$B61,O$5,$B$1)</f>
        <v>0</v>
      </c>
      <c r="P61" s="55">
        <f>_xll.EQNXTDZ($A$1,$B61,P$5,$B$1)</f>
        <v>53306.29</v>
      </c>
      <c r="Q61" s="55">
        <f>_xll.EQNXTDZ($A$1,$B61,Q$5,$B$1)</f>
        <v>0</v>
      </c>
      <c r="R61" s="55">
        <f>_xll.EQNXTDZ($A$1,$B61,R$5,$B$1)</f>
        <v>50510.39</v>
      </c>
      <c r="S61" s="55">
        <f>_xll.EQNXTDZ($A$1,$B61,S$5,$B$1)</f>
        <v>0</v>
      </c>
      <c r="T61" s="55">
        <f>_xll.EQNXTDZ($A$1,$B61,T$5,$B$1)</f>
        <v>54058.98</v>
      </c>
      <c r="U61" s="55">
        <f>_xll.EQNXTDZ($A$1,$B61,U$5,$B$1)</f>
        <v>0</v>
      </c>
      <c r="V61" s="55">
        <f>_xll.EQNXTDZ($A$1,$B61,V$5,$B$1)</f>
        <v>60629.18</v>
      </c>
      <c r="W61" s="55">
        <f>_xll.EQNXTDZ($A$1,$B61,W$5,$B$1)</f>
        <v>0</v>
      </c>
      <c r="X61" s="55">
        <f>_xll.EQNXTDZ($A$1,$B61,X$5,$B$1)</f>
        <v>62702.19</v>
      </c>
      <c r="Y61" s="55">
        <f>_xll.EQNXTDZ($A$1,$B61,Y$5,$B$1)</f>
        <v>0</v>
      </c>
      <c r="Z61" s="55">
        <f>_xll.EQNXTDZ($A$1,$B61,Z$5,$B$1)</f>
        <v>61199.5</v>
      </c>
      <c r="AA61" s="55">
        <f>_xll.EQNXTDZ($A$1,$B61,AA$5,$B$1)</f>
        <v>0</v>
      </c>
      <c r="AB61" s="55">
        <f>_xll.EQNXTDZ($A$1,$B61,AB$5,$B$1)</f>
        <v>71968.240000000005</v>
      </c>
      <c r="AC61" s="55">
        <f>_xll.EQNXTDZ($A$1,$B61,AC$5,$B$1)</f>
        <v>0</v>
      </c>
      <c r="AD61" s="55">
        <f>_xll.EQNXTDZ($A$1,$B61,AD$5,$B$1)</f>
        <v>70817.5</v>
      </c>
      <c r="AE61" s="55">
        <f>_xll.EQNXTDZ($A$1,$B61,AE$5,$B$1)</f>
        <v>0</v>
      </c>
      <c r="AF61" s="55">
        <f>_xll.EQNXTDZ($A$1,$B61,AF$5,$B$1)</f>
        <v>73919.69</v>
      </c>
      <c r="AG61" s="55">
        <f>_xll.EQNXTDZ($A$1,$B61,AG$5,$B$1)</f>
        <v>0</v>
      </c>
      <c r="AH61" s="55">
        <f>_xll.EQNXTDZ($A$1,$B61,AH$5,$B$1)</f>
        <v>83315.62</v>
      </c>
      <c r="AI61" s="55">
        <f>_xll.EQNXTDZ($A$1,$B61,AI$5,$B$1)</f>
        <v>0</v>
      </c>
      <c r="AJ61" s="55">
        <f>_xll.EQNXTDZ($A$1,$B61,AJ$5,$B$1)</f>
        <v>85333.37</v>
      </c>
      <c r="AK61" s="55">
        <f>_xll.EQNXTDZ($A$1,$B61,AK$5,$B$1)</f>
        <v>0</v>
      </c>
      <c r="AL61" s="55">
        <f>_xll.EQNXTDZ($A$1,$B61,AL$5,$B$1)</f>
        <v>93112.77</v>
      </c>
      <c r="AM61" s="55">
        <f>_xll.EQNXTDZ($A$1,$B61,AM$5,$B$1)</f>
        <v>0</v>
      </c>
      <c r="AN61" s="55">
        <f>_xll.EQNXTDZ($A$1,$B61,AN$5,$B$1)</f>
        <v>101799.21</v>
      </c>
      <c r="AO61" s="55">
        <f>_xll.EQNXTDZ($A$1,$B61,AO$5,$B$1)</f>
        <v>0</v>
      </c>
      <c r="AP61" s="55">
        <f>_xll.EQNXTDZ($A$1,$B61,AP$5,$B$1)</f>
        <v>97759.17</v>
      </c>
      <c r="AQ61" s="55">
        <f>_xll.EQNXTDZ($A$1,$B61,AQ$5,$B$1)</f>
        <v>0</v>
      </c>
      <c r="AR61" s="55">
        <f>_xll.EQNXTDZ($A$1,$B61,AR$5,$B$1)</f>
        <v>94154.93</v>
      </c>
      <c r="AS61" s="55">
        <f>_xll.EQNXTDZ($A$1,$B61,AS$5,$B$1)</f>
        <v>0</v>
      </c>
      <c r="AT61" s="55">
        <f>_xll.EQNXTDZ($A$1,$B61,AT$5,$B$1)</f>
        <v>88695.81</v>
      </c>
      <c r="AU61" s="55">
        <f>_xll.EQNXTDZ($A$1,$B61,AU$5,$B$1)</f>
        <v>0</v>
      </c>
      <c r="AV61" s="55">
        <f>_xll.EQNXTDZ($A$1,$B61,AV$5,$B$1)</f>
        <v>80870.12</v>
      </c>
      <c r="AW61" s="55">
        <f>_xll.EQNXTDZ($A$1,$B61,AW$5,$B$1)</f>
        <v>0</v>
      </c>
      <c r="AX61" s="55">
        <f>_xll.EQNXTDZ($A$1,$B61,AX$5,$B$1)</f>
        <v>62149</v>
      </c>
      <c r="AY61" s="55">
        <f>_xll.EQNXTDZ($A$1,$B61,AY$5,$B$1)</f>
        <v>0</v>
      </c>
      <c r="AZ61" s="55">
        <f>_xll.EQNXTDZ($A$1,$B61,AZ$5,$B$1)</f>
        <v>58569</v>
      </c>
      <c r="BA61" s="55">
        <f>_xll.EQNXTDZ($A$1,$B61,BA$5,$B$1)</f>
        <v>0</v>
      </c>
      <c r="BB61" s="55">
        <f>_xll.EQNXTDZ($A$1,$B61,BB$5,$B$1)</f>
        <v>40217</v>
      </c>
      <c r="BC61" s="55">
        <f>_xll.EQNXTDZ($A$1,$B61,BC$5,$B$1)</f>
        <v>0</v>
      </c>
      <c r="BD61" s="55">
        <f>_xll.EQNXTDZ($A$1,$B61,BD$5,$B$1)</f>
        <v>44987</v>
      </c>
      <c r="BE61" s="55">
        <f>_xll.EQNXTDZ($A$1,$B61,BE$5,$B$1)</f>
        <v>0</v>
      </c>
      <c r="BF61" s="55">
        <f>_xll.EQNXTDZ($A$1,$B61,BF$5,$B$1)</f>
        <v>44248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28501.41</v>
      </c>
      <c r="E63" s="55">
        <f>_xll.EQNXTDZ($A$1,$B63,E$5,$B$1)</f>
        <v>0</v>
      </c>
      <c r="F63" s="55">
        <f>_xll.EQNXTDZ($A$1,$B63,F$5,$B$1)</f>
        <v>32155.29</v>
      </c>
      <c r="G63" s="55">
        <f>_xll.EQNXTDZ($A$1,$B63,G$5,$B$1)</f>
        <v>0</v>
      </c>
      <c r="H63" s="55">
        <f>_xll.EQNXTDZ($A$1,$B63,H$5,$B$1)</f>
        <v>40425.56</v>
      </c>
      <c r="I63" s="55">
        <f>_xll.EQNXTDZ($A$1,$B63,I$5,$B$1)</f>
        <v>0</v>
      </c>
      <c r="J63" s="55">
        <f>_xll.EQNXTDZ($A$1,$B63,J$5,$B$1)</f>
        <v>45258.61</v>
      </c>
      <c r="K63" s="55">
        <f>_xll.EQNXTDZ($A$1,$B63,K$5,$B$1)</f>
        <v>0</v>
      </c>
      <c r="L63" s="55">
        <f>_xll.EQNXTDZ($A$1,$B63,L$5,$B$1)</f>
        <v>47996.39</v>
      </c>
      <c r="M63" s="55">
        <f>_xll.EQNXTDZ($A$1,$B63,M$5,$B$1)</f>
        <v>0</v>
      </c>
      <c r="N63" s="55">
        <f>_xll.EQNXTDZ($A$1,$B63,N$5,$B$1)</f>
        <v>56071.34</v>
      </c>
      <c r="O63" s="55">
        <f>_xll.EQNXTDZ($A$1,$B63,O$5,$B$1)</f>
        <v>0</v>
      </c>
      <c r="P63" s="55">
        <f>_xll.EQNXTDZ($A$1,$B63,P$5,$B$1)</f>
        <v>53306.29</v>
      </c>
      <c r="Q63" s="55">
        <f>_xll.EQNXTDZ($A$1,$B63,Q$5,$B$1)</f>
        <v>0</v>
      </c>
      <c r="R63" s="55">
        <f>_xll.EQNXTDZ($A$1,$B63,R$5,$B$1)</f>
        <v>50510.39</v>
      </c>
      <c r="S63" s="55">
        <f>_xll.EQNXTDZ($A$1,$B63,S$5,$B$1)</f>
        <v>0</v>
      </c>
      <c r="T63" s="55">
        <f>_xll.EQNXTDZ($A$1,$B63,T$5,$B$1)</f>
        <v>54058.98</v>
      </c>
      <c r="U63" s="55">
        <f>_xll.EQNXTDZ($A$1,$B63,U$5,$B$1)</f>
        <v>0</v>
      </c>
      <c r="V63" s="55">
        <f>_xll.EQNXTDZ($A$1,$B63,V$5,$B$1)</f>
        <v>60629.18</v>
      </c>
      <c r="W63" s="55">
        <f>_xll.EQNXTDZ($A$1,$B63,W$5,$B$1)</f>
        <v>0</v>
      </c>
      <c r="X63" s="55">
        <f>_xll.EQNXTDZ($A$1,$B63,X$5,$B$1)</f>
        <v>62702.19</v>
      </c>
      <c r="Y63" s="55">
        <f>_xll.EQNXTDZ($A$1,$B63,Y$5,$B$1)</f>
        <v>0</v>
      </c>
      <c r="Z63" s="55">
        <f>_xll.EQNXTDZ($A$1,$B63,Z$5,$B$1)</f>
        <v>61199.5</v>
      </c>
      <c r="AA63" s="55">
        <f>_xll.EQNXTDZ($A$1,$B63,AA$5,$B$1)</f>
        <v>0</v>
      </c>
      <c r="AB63" s="55">
        <f>_xll.EQNXTDZ($A$1,$B63,AB$5,$B$1)</f>
        <v>71968.240000000005</v>
      </c>
      <c r="AC63" s="55">
        <f>_xll.EQNXTDZ($A$1,$B63,AC$5,$B$1)</f>
        <v>0</v>
      </c>
      <c r="AD63" s="55">
        <f>_xll.EQNXTDZ($A$1,$B63,AD$5,$B$1)</f>
        <v>70817.5</v>
      </c>
      <c r="AE63" s="55">
        <f>_xll.EQNXTDZ($A$1,$B63,AE$5,$B$1)</f>
        <v>0</v>
      </c>
      <c r="AF63" s="55">
        <f>_xll.EQNXTDZ($A$1,$B63,AF$5,$B$1)</f>
        <v>73919.69</v>
      </c>
      <c r="AG63" s="55">
        <f>_xll.EQNXTDZ($A$1,$B63,AG$5,$B$1)</f>
        <v>0</v>
      </c>
      <c r="AH63" s="55">
        <f>_xll.EQNXTDZ($A$1,$B63,AH$5,$B$1)</f>
        <v>83315.62</v>
      </c>
      <c r="AI63" s="55">
        <f>_xll.EQNXTDZ($A$1,$B63,AI$5,$B$1)</f>
        <v>0</v>
      </c>
      <c r="AJ63" s="55">
        <f>_xll.EQNXTDZ($A$1,$B63,AJ$5,$B$1)</f>
        <v>85333.37</v>
      </c>
      <c r="AK63" s="55">
        <f>_xll.EQNXTDZ($A$1,$B63,AK$5,$B$1)</f>
        <v>0</v>
      </c>
      <c r="AL63" s="55">
        <f>_xll.EQNXTDZ($A$1,$B63,AL$5,$B$1)</f>
        <v>93112.77</v>
      </c>
      <c r="AM63" s="55">
        <f>_xll.EQNXTDZ($A$1,$B63,AM$5,$B$1)</f>
        <v>0</v>
      </c>
      <c r="AN63" s="55">
        <f>_xll.EQNXTDZ($A$1,$B63,AN$5,$B$1)</f>
        <v>101799.21</v>
      </c>
      <c r="AO63" s="55">
        <f>_xll.EQNXTDZ($A$1,$B63,AO$5,$B$1)</f>
        <v>0</v>
      </c>
      <c r="AP63" s="55">
        <f>_xll.EQNXTDZ($A$1,$B63,AP$5,$B$1)</f>
        <v>97759.17</v>
      </c>
      <c r="AQ63" s="55">
        <f>_xll.EQNXTDZ($A$1,$B63,AQ$5,$B$1)</f>
        <v>0</v>
      </c>
      <c r="AR63" s="55">
        <f>_xll.EQNXTDZ($A$1,$B63,AR$5,$B$1)</f>
        <v>94154.93</v>
      </c>
      <c r="AS63" s="55">
        <f>_xll.EQNXTDZ($A$1,$B63,AS$5,$B$1)</f>
        <v>0</v>
      </c>
      <c r="AT63" s="55">
        <f>_xll.EQNXTDZ($A$1,$B63,AT$5,$B$1)</f>
        <v>88695.81</v>
      </c>
      <c r="AU63" s="55">
        <f>_xll.EQNXTDZ($A$1,$B63,AU$5,$B$1)</f>
        <v>0</v>
      </c>
      <c r="AV63" s="55">
        <f>_xll.EQNXTDZ($A$1,$B63,AV$5,$B$1)</f>
        <v>80870.12</v>
      </c>
      <c r="AW63" s="55">
        <f>_xll.EQNXTDZ($A$1,$B63,AW$5,$B$1)</f>
        <v>0</v>
      </c>
      <c r="AX63" s="55">
        <f>_xll.EQNXTDZ($A$1,$B63,AX$5,$B$1)</f>
        <v>62149</v>
      </c>
      <c r="AY63" s="55">
        <f>_xll.EQNXTDZ($A$1,$B63,AY$5,$B$1)</f>
        <v>0</v>
      </c>
      <c r="AZ63" s="55">
        <f>_xll.EQNXTDZ($A$1,$B63,AZ$5,$B$1)</f>
        <v>58569</v>
      </c>
      <c r="BA63" s="55">
        <f>_xll.EQNXTDZ($A$1,$B63,BA$5,$B$1)</f>
        <v>0</v>
      </c>
      <c r="BB63" s="55">
        <f>_xll.EQNXTDZ($A$1,$B63,BB$5,$B$1)</f>
        <v>40217</v>
      </c>
      <c r="BC63" s="55">
        <f>_xll.EQNXTDZ($A$1,$B63,BC$5,$B$1)</f>
        <v>0</v>
      </c>
      <c r="BD63" s="55">
        <f>_xll.EQNXTDZ($A$1,$B63,BD$5,$B$1)</f>
        <v>44987</v>
      </c>
      <c r="BE63" s="55">
        <f>_xll.EQNXTDZ($A$1,$B63,BE$5,$B$1)</f>
        <v>0</v>
      </c>
      <c r="BF63" s="55">
        <f>_xll.EQNXTDZ($A$1,$B63,BF$5,$B$1)</f>
        <v>44248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2589.58</v>
      </c>
      <c r="E64" s="55">
        <f>_xll.EQNXTDZ($A$1,$B64,E$5,$B$1)</f>
        <v>0</v>
      </c>
      <c r="F64" s="55">
        <f>_xll.EQNXTDZ($A$1,$B64,F$5,$B$1)</f>
        <v>3284.06</v>
      </c>
      <c r="G64" s="55">
        <f>_xll.EQNXTDZ($A$1,$B64,G$5,$B$1)</f>
        <v>0</v>
      </c>
      <c r="H64" s="55">
        <f>_xll.EQNXTDZ($A$1,$B64,H$5,$B$1)</f>
        <v>2469.35</v>
      </c>
      <c r="I64" s="55">
        <f>_xll.EQNXTDZ($A$1,$B64,I$5,$B$1)</f>
        <v>0</v>
      </c>
      <c r="J64" s="55">
        <f>_xll.EQNXTDZ($A$1,$B64,J$5,$B$1)</f>
        <v>2596.86</v>
      </c>
      <c r="K64" s="55">
        <f>_xll.EQNXTDZ($A$1,$B64,K$5,$B$1)</f>
        <v>0</v>
      </c>
      <c r="L64" s="55">
        <f>_xll.EQNXTDZ($A$1,$B64,L$5,$B$1)</f>
        <v>3653.88</v>
      </c>
      <c r="M64" s="55">
        <f>_xll.EQNXTDZ($A$1,$B64,M$5,$B$1)</f>
        <v>0</v>
      </c>
      <c r="N64" s="55">
        <f>_xll.EQNXTDZ($A$1,$B64,N$5,$B$1)</f>
        <v>9141.92</v>
      </c>
      <c r="O64" s="55">
        <f>_xll.EQNXTDZ($A$1,$B64,O$5,$B$1)</f>
        <v>0</v>
      </c>
      <c r="P64" s="55">
        <f>_xll.EQNXTDZ($A$1,$B64,P$5,$B$1)</f>
        <v>6385.8</v>
      </c>
      <c r="Q64" s="55">
        <f>_xll.EQNXTDZ($A$1,$B64,Q$5,$B$1)</f>
        <v>0</v>
      </c>
      <c r="R64" s="55">
        <f>_xll.EQNXTDZ($A$1,$B64,R$5,$B$1)</f>
        <v>17830.29</v>
      </c>
      <c r="S64" s="55">
        <f>_xll.EQNXTDZ($A$1,$B64,S$5,$B$1)</f>
        <v>0</v>
      </c>
      <c r="T64" s="55">
        <f>_xll.EQNXTDZ($A$1,$B64,T$5,$B$1)</f>
        <v>20515.599999999999</v>
      </c>
      <c r="U64" s="55">
        <f>_xll.EQNXTDZ($A$1,$B64,U$5,$B$1)</f>
        <v>0</v>
      </c>
      <c r="V64" s="55">
        <f>_xll.EQNXTDZ($A$1,$B64,V$5,$B$1)</f>
        <v>28802.14</v>
      </c>
      <c r="W64" s="55">
        <f>_xll.EQNXTDZ($A$1,$B64,W$5,$B$1)</f>
        <v>0</v>
      </c>
      <c r="X64" s="55">
        <f>_xll.EQNXTDZ($A$1,$B64,X$5,$B$1)</f>
        <v>20542.650000000001</v>
      </c>
      <c r="Y64" s="55">
        <f>_xll.EQNXTDZ($A$1,$B64,Y$5,$B$1)</f>
        <v>0</v>
      </c>
      <c r="Z64" s="55">
        <f>_xll.EQNXTDZ($A$1,$B64,Z$5,$B$1)</f>
        <v>13904.33</v>
      </c>
      <c r="AA64" s="55">
        <f>_xll.EQNXTDZ($A$1,$B64,AA$5,$B$1)</f>
        <v>0</v>
      </c>
      <c r="AB64" s="55">
        <f>_xll.EQNXTDZ($A$1,$B64,AB$5,$B$1)</f>
        <v>12536.97</v>
      </c>
      <c r="AC64" s="55">
        <f>_xll.EQNXTDZ($A$1,$B64,AC$5,$B$1)</f>
        <v>0</v>
      </c>
      <c r="AD64" s="55">
        <f>_xll.EQNXTDZ($A$1,$B64,AD$5,$B$1)</f>
        <v>16871.09</v>
      </c>
      <c r="AE64" s="55">
        <f>_xll.EQNXTDZ($A$1,$B64,AE$5,$B$1)</f>
        <v>0</v>
      </c>
      <c r="AF64" s="55">
        <f>_xll.EQNXTDZ($A$1,$B64,AF$5,$B$1)</f>
        <v>18275.63</v>
      </c>
      <c r="AG64" s="55">
        <f>_xll.EQNXTDZ($A$1,$B64,AG$5,$B$1)</f>
        <v>0</v>
      </c>
      <c r="AH64" s="55">
        <f>_xll.EQNXTDZ($A$1,$B64,AH$5,$B$1)</f>
        <v>17780.939999999999</v>
      </c>
      <c r="AI64" s="55">
        <f>_xll.EQNXTDZ($A$1,$B64,AI$5,$B$1)</f>
        <v>0</v>
      </c>
      <c r="AJ64" s="55">
        <f>_xll.EQNXTDZ($A$1,$B64,AJ$5,$B$1)</f>
        <v>20529.02</v>
      </c>
      <c r="AK64" s="55">
        <f>_xll.EQNXTDZ($A$1,$B64,AK$5,$B$1)</f>
        <v>0</v>
      </c>
      <c r="AL64" s="55">
        <f>_xll.EQNXTDZ($A$1,$B64,AL$5,$B$1)</f>
        <v>20280.990000000002</v>
      </c>
      <c r="AM64" s="55">
        <f>_xll.EQNXTDZ($A$1,$B64,AM$5,$B$1)</f>
        <v>0</v>
      </c>
      <c r="AN64" s="55">
        <f>_xll.EQNXTDZ($A$1,$B64,AN$5,$B$1)</f>
        <v>20542.72</v>
      </c>
      <c r="AO64" s="55">
        <f>_xll.EQNXTDZ($A$1,$B64,AO$5,$B$1)</f>
        <v>0</v>
      </c>
      <c r="AP64" s="55">
        <f>_xll.EQNXTDZ($A$1,$B64,AP$5,$B$1)</f>
        <v>18831.32</v>
      </c>
      <c r="AQ64" s="55">
        <f>_xll.EQNXTDZ($A$1,$B64,AQ$5,$B$1)</f>
        <v>0</v>
      </c>
      <c r="AR64" s="55">
        <f>_xll.EQNXTDZ($A$1,$B64,AR$5,$B$1)</f>
        <v>27811.1</v>
      </c>
      <c r="AS64" s="55">
        <f>_xll.EQNXTDZ($A$1,$B64,AS$5,$B$1)</f>
        <v>0</v>
      </c>
      <c r="AT64" s="55">
        <f>_xll.EQNXTDZ($A$1,$B64,AT$5,$B$1)</f>
        <v>25155.25</v>
      </c>
      <c r="AU64" s="55">
        <f>_xll.EQNXTDZ($A$1,$B64,AU$5,$B$1)</f>
        <v>0</v>
      </c>
      <c r="AV64" s="55">
        <f>_xll.EQNXTDZ($A$1,$B64,AV$5,$B$1)</f>
        <v>24573.72</v>
      </c>
      <c r="AW64" s="55">
        <f>_xll.EQNXTDZ($A$1,$B64,AW$5,$B$1)</f>
        <v>0</v>
      </c>
      <c r="AX64" s="55">
        <f>_xll.EQNXTDZ($A$1,$B64,AX$5,$B$1)</f>
        <v>24125</v>
      </c>
      <c r="AY64" s="55">
        <f>_xll.EQNXTDZ($A$1,$B64,AY$5,$B$1)</f>
        <v>0</v>
      </c>
      <c r="AZ64" s="55">
        <f>_xll.EQNXTDZ($A$1,$B64,AZ$5,$B$1)</f>
        <v>25928</v>
      </c>
      <c r="BA64" s="55">
        <f>_xll.EQNXTDZ($A$1,$B64,BA$5,$B$1)</f>
        <v>0</v>
      </c>
      <c r="BB64" s="55">
        <f>_xll.EQNXTDZ($A$1,$B64,BB$5,$B$1)</f>
        <v>26383</v>
      </c>
      <c r="BC64" s="55">
        <f>_xll.EQNXTDZ($A$1,$B64,BC$5,$B$1)</f>
        <v>0</v>
      </c>
      <c r="BD64" s="55">
        <f>_xll.EQNXTDZ($A$1,$B64,BD$5,$B$1)</f>
        <v>25669</v>
      </c>
      <c r="BE64" s="55">
        <f>_xll.EQNXTDZ($A$1,$B64,BE$5,$B$1)</f>
        <v>0</v>
      </c>
      <c r="BF64" s="55">
        <f>_xll.EQNXTDZ($A$1,$B64,BF$5,$B$1)</f>
        <v>28369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6602.04</v>
      </c>
      <c r="E66" s="55">
        <f>_xll.EQNXTDZ($A$1,$B66,E$5,$B$1)</f>
        <v>0</v>
      </c>
      <c r="F66" s="55">
        <f>_xll.EQNXTDZ($A$1,$B66,F$5,$B$1)</f>
        <v>8337.24</v>
      </c>
      <c r="G66" s="55">
        <f>_xll.EQNXTDZ($A$1,$B66,G$5,$B$1)</f>
        <v>0</v>
      </c>
      <c r="H66" s="55">
        <f>_xll.EQNXTDZ($A$1,$B66,H$5,$B$1)</f>
        <v>13147.36</v>
      </c>
      <c r="I66" s="55">
        <f>_xll.EQNXTDZ($A$1,$B66,I$5,$B$1)</f>
        <v>0</v>
      </c>
      <c r="J66" s="55">
        <f>_xll.EQNXTDZ($A$1,$B66,J$5,$B$1)</f>
        <v>12190.29</v>
      </c>
      <c r="K66" s="55">
        <f>_xll.EQNXTDZ($A$1,$B66,K$5,$B$1)</f>
        <v>0</v>
      </c>
      <c r="L66" s="55">
        <f>_xll.EQNXTDZ($A$1,$B66,L$5,$B$1)</f>
        <v>14231.19</v>
      </c>
      <c r="M66" s="55">
        <f>_xll.EQNXTDZ($A$1,$B66,M$5,$B$1)</f>
        <v>0</v>
      </c>
      <c r="N66" s="55">
        <f>_xll.EQNXTDZ($A$1,$B66,N$5,$B$1)</f>
        <v>15134.27</v>
      </c>
      <c r="O66" s="55">
        <f>_xll.EQNXTDZ($A$1,$B66,O$5,$B$1)</f>
        <v>0</v>
      </c>
      <c r="P66" s="55">
        <f>_xll.EQNXTDZ($A$1,$B66,P$5,$B$1)</f>
        <v>11669.06</v>
      </c>
      <c r="Q66" s="55">
        <f>_xll.EQNXTDZ($A$1,$B66,Q$5,$B$1)</f>
        <v>0</v>
      </c>
      <c r="R66" s="55">
        <f>_xll.EQNXTDZ($A$1,$B66,R$5,$B$1)</f>
        <v>7891.01</v>
      </c>
      <c r="S66" s="55">
        <f>_xll.EQNXTDZ($A$1,$B66,S$5,$B$1)</f>
        <v>0</v>
      </c>
      <c r="T66" s="55">
        <f>_xll.EQNXTDZ($A$1,$B66,T$5,$B$1)</f>
        <v>24388.85</v>
      </c>
      <c r="U66" s="55">
        <f>_xll.EQNXTDZ($A$1,$B66,U$5,$B$1)</f>
        <v>0</v>
      </c>
      <c r="V66" s="55">
        <f>_xll.EQNXTDZ($A$1,$B66,V$5,$B$1)</f>
        <v>9004.4599999999991</v>
      </c>
      <c r="W66" s="55">
        <f>_xll.EQNXTDZ($A$1,$B66,W$5,$B$1)</f>
        <v>0</v>
      </c>
      <c r="X66" s="55">
        <f>_xll.EQNXTDZ($A$1,$B66,X$5,$B$1)</f>
        <v>9189.9500000000007</v>
      </c>
      <c r="Y66" s="55">
        <f>_xll.EQNXTDZ($A$1,$B66,Y$5,$B$1)</f>
        <v>0</v>
      </c>
      <c r="Z66" s="55">
        <f>_xll.EQNXTDZ($A$1,$B66,Z$5,$B$1)</f>
        <v>10948.44</v>
      </c>
      <c r="AA66" s="55">
        <f>_xll.EQNXTDZ($A$1,$B66,AA$5,$B$1)</f>
        <v>0</v>
      </c>
      <c r="AB66" s="55">
        <f>_xll.EQNXTDZ($A$1,$B66,AB$5,$B$1)</f>
        <v>11858.89</v>
      </c>
      <c r="AC66" s="55">
        <f>_xll.EQNXTDZ($A$1,$B66,AC$5,$B$1)</f>
        <v>0</v>
      </c>
      <c r="AD66" s="55">
        <f>_xll.EQNXTDZ($A$1,$B66,AD$5,$B$1)</f>
        <v>11854.85</v>
      </c>
      <c r="AE66" s="55">
        <f>_xll.EQNXTDZ($A$1,$B66,AE$5,$B$1)</f>
        <v>0</v>
      </c>
      <c r="AF66" s="55">
        <f>_xll.EQNXTDZ($A$1,$B66,AF$5,$B$1)</f>
        <v>12567.38</v>
      </c>
      <c r="AG66" s="55">
        <f>_xll.EQNXTDZ($A$1,$B66,AG$5,$B$1)</f>
        <v>0</v>
      </c>
      <c r="AH66" s="55">
        <f>_xll.EQNXTDZ($A$1,$B66,AH$5,$B$1)</f>
        <v>14736.69</v>
      </c>
      <c r="AI66" s="55">
        <f>_xll.EQNXTDZ($A$1,$B66,AI$5,$B$1)</f>
        <v>0</v>
      </c>
      <c r="AJ66" s="55">
        <f>_xll.EQNXTDZ($A$1,$B66,AJ$5,$B$1)</f>
        <v>13516.12</v>
      </c>
      <c r="AK66" s="55">
        <f>_xll.EQNXTDZ($A$1,$B66,AK$5,$B$1)</f>
        <v>0</v>
      </c>
      <c r="AL66" s="55">
        <f>_xll.EQNXTDZ($A$1,$B66,AL$5,$B$1)</f>
        <v>13606.76</v>
      </c>
      <c r="AM66" s="55">
        <f>_xll.EQNXTDZ($A$1,$B66,AM$5,$B$1)</f>
        <v>0</v>
      </c>
      <c r="AN66" s="55">
        <f>_xll.EQNXTDZ($A$1,$B66,AN$5,$B$1)</f>
        <v>12644.83</v>
      </c>
      <c r="AO66" s="55">
        <f>_xll.EQNXTDZ($A$1,$B66,AO$5,$B$1)</f>
        <v>0</v>
      </c>
      <c r="AP66" s="55">
        <f>_xll.EQNXTDZ($A$1,$B66,AP$5,$B$1)</f>
        <v>12955.89</v>
      </c>
      <c r="AQ66" s="55">
        <f>_xll.EQNXTDZ($A$1,$B66,AQ$5,$B$1)</f>
        <v>0</v>
      </c>
      <c r="AR66" s="55">
        <f>_xll.EQNXTDZ($A$1,$B66,AR$5,$B$1)</f>
        <v>12236.83</v>
      </c>
      <c r="AS66" s="55">
        <f>_xll.EQNXTDZ($A$1,$B66,AS$5,$B$1)</f>
        <v>0</v>
      </c>
      <c r="AT66" s="55">
        <f>_xll.EQNXTDZ($A$1,$B66,AT$5,$B$1)</f>
        <v>13196.53</v>
      </c>
      <c r="AU66" s="55">
        <f>_xll.EQNXTDZ($A$1,$B66,AU$5,$B$1)</f>
        <v>0</v>
      </c>
      <c r="AV66" s="55">
        <f>_xll.EQNXTDZ($A$1,$B66,AV$5,$B$1)</f>
        <v>14536</v>
      </c>
      <c r="AW66" s="55">
        <f>_xll.EQNXTDZ($A$1,$B66,AW$5,$B$1)</f>
        <v>0</v>
      </c>
      <c r="AX66" s="55">
        <f>_xll.EQNXTDZ($A$1,$B66,AX$5,$B$1)</f>
        <v>16537</v>
      </c>
      <c r="AY66" s="55">
        <f>_xll.EQNXTDZ($A$1,$B66,AY$5,$B$1)</f>
        <v>0</v>
      </c>
      <c r="AZ66" s="55">
        <f>_xll.EQNXTDZ($A$1,$B66,AZ$5,$B$1)</f>
        <v>18804</v>
      </c>
      <c r="BA66" s="55">
        <f>_xll.EQNXTDZ($A$1,$B66,BA$5,$B$1)</f>
        <v>0</v>
      </c>
      <c r="BB66" s="55">
        <f>_xll.EQNXTDZ($A$1,$B66,BB$5,$B$1)</f>
        <v>20935</v>
      </c>
      <c r="BC66" s="55">
        <f>_xll.EQNXTDZ($A$1,$B66,BC$5,$B$1)</f>
        <v>0</v>
      </c>
      <c r="BD66" s="55">
        <f>_xll.EQNXTDZ($A$1,$B66,BD$5,$B$1)</f>
        <v>20428</v>
      </c>
      <c r="BE66" s="55">
        <f>_xll.EQNXTDZ($A$1,$B66,BE$5,$B$1)</f>
        <v>0</v>
      </c>
      <c r="BF66" s="55">
        <f>_xll.EQNXTDZ($A$1,$B66,BF$5,$B$1)</f>
        <v>23425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78299.490000000005</v>
      </c>
      <c r="E67" s="55">
        <f>_xll.EQNXTDZ($A$1,$B67,E$5,$B$1)</f>
        <v>0</v>
      </c>
      <c r="F67" s="55">
        <f>_xll.EQNXTDZ($A$1,$B67,F$5,$B$1)</f>
        <v>81784.37</v>
      </c>
      <c r="G67" s="55">
        <f>_xll.EQNXTDZ($A$1,$B67,G$5,$B$1)</f>
        <v>0</v>
      </c>
      <c r="H67" s="55">
        <f>_xll.EQNXTDZ($A$1,$B67,H$5,$B$1)</f>
        <v>111709.14</v>
      </c>
      <c r="I67" s="55">
        <f>_xll.EQNXTDZ($A$1,$B67,I$5,$B$1)</f>
        <v>0</v>
      </c>
      <c r="J67" s="55">
        <f>_xll.EQNXTDZ($A$1,$B67,J$5,$B$1)</f>
        <v>126069.86</v>
      </c>
      <c r="K67" s="55">
        <f>_xll.EQNXTDZ($A$1,$B67,K$5,$B$1)</f>
        <v>0</v>
      </c>
      <c r="L67" s="55">
        <f>_xll.EQNXTDZ($A$1,$B67,L$5,$B$1)</f>
        <v>134136.5</v>
      </c>
      <c r="M67" s="55">
        <f>_xll.EQNXTDZ($A$1,$B67,M$5,$B$1)</f>
        <v>0</v>
      </c>
      <c r="N67" s="55">
        <f>_xll.EQNXTDZ($A$1,$B67,N$5,$B$1)</f>
        <v>137042.79</v>
      </c>
      <c r="O67" s="55">
        <f>_xll.EQNXTDZ($A$1,$B67,O$5,$B$1)</f>
        <v>0</v>
      </c>
      <c r="P67" s="55">
        <f>_xll.EQNXTDZ($A$1,$B67,P$5,$B$1)</f>
        <v>152722.87</v>
      </c>
      <c r="Q67" s="55">
        <f>_xll.EQNXTDZ($A$1,$B67,Q$5,$B$1)</f>
        <v>0</v>
      </c>
      <c r="R67" s="55">
        <f>_xll.EQNXTDZ($A$1,$B67,R$5,$B$1)</f>
        <v>155616.94</v>
      </c>
      <c r="S67" s="55">
        <f>_xll.EQNXTDZ($A$1,$B67,S$5,$B$1)</f>
        <v>0</v>
      </c>
      <c r="T67" s="55">
        <f>_xll.EQNXTDZ($A$1,$B67,T$5,$B$1)</f>
        <v>154088.34</v>
      </c>
      <c r="U67" s="55">
        <f>_xll.EQNXTDZ($A$1,$B67,U$5,$B$1)</f>
        <v>0</v>
      </c>
      <c r="V67" s="55">
        <f>_xll.EQNXTDZ($A$1,$B67,V$5,$B$1)</f>
        <v>156950.84</v>
      </c>
      <c r="W67" s="55">
        <f>_xll.EQNXTDZ($A$1,$B67,W$5,$B$1)</f>
        <v>0</v>
      </c>
      <c r="X67" s="55">
        <f>_xll.EQNXTDZ($A$1,$B67,X$5,$B$1)</f>
        <v>172079.06</v>
      </c>
      <c r="Y67" s="55">
        <f>_xll.EQNXTDZ($A$1,$B67,Y$5,$B$1)</f>
        <v>0</v>
      </c>
      <c r="Z67" s="55">
        <f>_xll.EQNXTDZ($A$1,$B67,Z$5,$B$1)</f>
        <v>182005.24</v>
      </c>
      <c r="AA67" s="55">
        <f>_xll.EQNXTDZ($A$1,$B67,AA$5,$B$1)</f>
        <v>0</v>
      </c>
      <c r="AB67" s="55">
        <f>_xll.EQNXTDZ($A$1,$B67,AB$5,$B$1)</f>
        <v>192003.22</v>
      </c>
      <c r="AC67" s="55">
        <f>_xll.EQNXTDZ($A$1,$B67,AC$5,$B$1)</f>
        <v>0</v>
      </c>
      <c r="AD67" s="55">
        <f>_xll.EQNXTDZ($A$1,$B67,AD$5,$B$1)</f>
        <v>160246.06</v>
      </c>
      <c r="AE67" s="55">
        <f>_xll.EQNXTDZ($A$1,$B67,AE$5,$B$1)</f>
        <v>0</v>
      </c>
      <c r="AF67" s="55">
        <f>_xll.EQNXTDZ($A$1,$B67,AF$5,$B$1)</f>
        <v>157638.87</v>
      </c>
      <c r="AG67" s="55">
        <f>_xll.EQNXTDZ($A$1,$B67,AG$5,$B$1)</f>
        <v>0</v>
      </c>
      <c r="AH67" s="55">
        <f>_xll.EQNXTDZ($A$1,$B67,AH$5,$B$1)</f>
        <v>179725.34</v>
      </c>
      <c r="AI67" s="55">
        <f>_xll.EQNXTDZ($A$1,$B67,AI$5,$B$1)</f>
        <v>0</v>
      </c>
      <c r="AJ67" s="55">
        <f>_xll.EQNXTDZ($A$1,$B67,AJ$5,$B$1)</f>
        <v>171415.48</v>
      </c>
      <c r="AK67" s="55">
        <f>_xll.EQNXTDZ($A$1,$B67,AK$5,$B$1)</f>
        <v>0</v>
      </c>
      <c r="AL67" s="55">
        <f>_xll.EQNXTDZ($A$1,$B67,AL$5,$B$1)</f>
        <v>183820.73</v>
      </c>
      <c r="AM67" s="55">
        <f>_xll.EQNXTDZ($A$1,$B67,AM$5,$B$1)</f>
        <v>0</v>
      </c>
      <c r="AN67" s="55">
        <f>_xll.EQNXTDZ($A$1,$B67,AN$5,$B$1)</f>
        <v>181496.28</v>
      </c>
      <c r="AO67" s="55">
        <f>_xll.EQNXTDZ($A$1,$B67,AO$5,$B$1)</f>
        <v>0</v>
      </c>
      <c r="AP67" s="55">
        <f>_xll.EQNXTDZ($A$1,$B67,AP$5,$B$1)</f>
        <v>178378.68</v>
      </c>
      <c r="AQ67" s="55">
        <f>_xll.EQNXTDZ($A$1,$B67,AQ$5,$B$1)</f>
        <v>0</v>
      </c>
      <c r="AR67" s="55">
        <f>_xll.EQNXTDZ($A$1,$B67,AR$5,$B$1)</f>
        <v>165067.12</v>
      </c>
      <c r="AS67" s="55">
        <f>_xll.EQNXTDZ($A$1,$B67,AS$5,$B$1)</f>
        <v>0</v>
      </c>
      <c r="AT67" s="55">
        <f>_xll.EQNXTDZ($A$1,$B67,AT$5,$B$1)</f>
        <v>179647.1</v>
      </c>
      <c r="AU67" s="55">
        <f>_xll.EQNXTDZ($A$1,$B67,AU$5,$B$1)</f>
        <v>0</v>
      </c>
      <c r="AV67" s="55">
        <f>_xll.EQNXTDZ($A$1,$B67,AV$5,$B$1)</f>
        <v>180860.56</v>
      </c>
      <c r="AW67" s="55">
        <f>_xll.EQNXTDZ($A$1,$B67,AW$5,$B$1)</f>
        <v>0</v>
      </c>
      <c r="AX67" s="55">
        <f>_xll.EQNXTDZ($A$1,$B67,AX$5,$B$1)</f>
        <v>195905</v>
      </c>
      <c r="AY67" s="55">
        <f>_xll.EQNXTDZ($A$1,$B67,AY$5,$B$1)</f>
        <v>0</v>
      </c>
      <c r="AZ67" s="55">
        <f>_xll.EQNXTDZ($A$1,$B67,AZ$5,$B$1)</f>
        <v>212549</v>
      </c>
      <c r="BA67" s="55">
        <f>_xll.EQNXTDZ($A$1,$B67,BA$5,$B$1)</f>
        <v>0</v>
      </c>
      <c r="BB67" s="55">
        <f>_xll.EQNXTDZ($A$1,$B67,BB$5,$B$1)</f>
        <v>210289</v>
      </c>
      <c r="BC67" s="55">
        <f>_xll.EQNXTDZ($A$1,$B67,BC$5,$B$1)</f>
        <v>0</v>
      </c>
      <c r="BD67" s="55">
        <f>_xll.EQNXTDZ($A$1,$B67,BD$5,$B$1)</f>
        <v>208431</v>
      </c>
      <c r="BE67" s="55">
        <f>_xll.EQNXTDZ($A$1,$B67,BE$5,$B$1)</f>
        <v>0</v>
      </c>
      <c r="BF67" s="55">
        <f>_xll.EQNXTDZ($A$1,$B67,BF$5,$B$1)</f>
        <v>214884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65988.3</v>
      </c>
      <c r="E68" s="55">
        <f>_xll.EQNXTDZ($A$1,$B68,E$5,$B$1)</f>
        <v>0</v>
      </c>
      <c r="F68" s="55">
        <f>_xll.EQNXTDZ($A$1,$B68,F$5,$B$1)</f>
        <v>69862.91</v>
      </c>
      <c r="G68" s="55">
        <f>_xll.EQNXTDZ($A$1,$B68,G$5,$B$1)</f>
        <v>0</v>
      </c>
      <c r="H68" s="55">
        <f>_xll.EQNXTDZ($A$1,$B68,H$5,$B$1)</f>
        <v>88379.45</v>
      </c>
      <c r="I68" s="55">
        <f>_xll.EQNXTDZ($A$1,$B68,I$5,$B$1)</f>
        <v>0</v>
      </c>
      <c r="J68" s="55">
        <f>_xll.EQNXTDZ($A$1,$B68,J$5,$B$1)</f>
        <v>97375.4</v>
      </c>
      <c r="K68" s="55">
        <f>_xll.EQNXTDZ($A$1,$B68,K$5,$B$1)</f>
        <v>0</v>
      </c>
      <c r="L68" s="55">
        <f>_xll.EQNXTDZ($A$1,$B68,L$5,$B$1)</f>
        <v>107767.56</v>
      </c>
      <c r="M68" s="55">
        <f>_xll.EQNXTDZ($A$1,$B68,M$5,$B$1)</f>
        <v>0</v>
      </c>
      <c r="N68" s="55">
        <f>_xll.EQNXTDZ($A$1,$B68,N$5,$B$1)</f>
        <v>112422.59</v>
      </c>
      <c r="O68" s="55">
        <f>_xll.EQNXTDZ($A$1,$B68,O$5,$B$1)</f>
        <v>0</v>
      </c>
      <c r="P68" s="55">
        <f>_xll.EQNXTDZ($A$1,$B68,P$5,$B$1)</f>
        <v>126499.73</v>
      </c>
      <c r="Q68" s="55">
        <f>_xll.EQNXTDZ($A$1,$B68,Q$5,$B$1)</f>
        <v>0</v>
      </c>
      <c r="R68" s="55">
        <f>_xll.EQNXTDZ($A$1,$B68,R$5,$B$1)</f>
        <v>125839.93</v>
      </c>
      <c r="S68" s="55">
        <f>_xll.EQNXTDZ($A$1,$B68,S$5,$B$1)</f>
        <v>0</v>
      </c>
      <c r="T68" s="55">
        <f>_xll.EQNXTDZ($A$1,$B68,T$5,$B$1)</f>
        <v>120107.12</v>
      </c>
      <c r="U68" s="55">
        <f>_xll.EQNXTDZ($A$1,$B68,U$5,$B$1)</f>
        <v>0</v>
      </c>
      <c r="V68" s="55">
        <f>_xll.EQNXTDZ($A$1,$B68,V$5,$B$1)</f>
        <v>118782.77</v>
      </c>
      <c r="W68" s="55">
        <f>_xll.EQNXTDZ($A$1,$B68,W$5,$B$1)</f>
        <v>0</v>
      </c>
      <c r="X68" s="55">
        <f>_xll.EQNXTDZ($A$1,$B68,X$5,$B$1)</f>
        <v>135205.45000000001</v>
      </c>
      <c r="Y68" s="55">
        <f>_xll.EQNXTDZ($A$1,$B68,Y$5,$B$1)</f>
        <v>0</v>
      </c>
      <c r="Z68" s="55">
        <f>_xll.EQNXTDZ($A$1,$B68,Z$5,$B$1)</f>
        <v>145187.97</v>
      </c>
      <c r="AA68" s="55">
        <f>_xll.EQNXTDZ($A$1,$B68,AA$5,$B$1)</f>
        <v>0</v>
      </c>
      <c r="AB68" s="55">
        <f>_xll.EQNXTDZ($A$1,$B68,AB$5,$B$1)</f>
        <v>156617.06</v>
      </c>
      <c r="AC68" s="55">
        <f>_xll.EQNXTDZ($A$1,$B68,AC$5,$B$1)</f>
        <v>0</v>
      </c>
      <c r="AD68" s="55">
        <f>_xll.EQNXTDZ($A$1,$B68,AD$5,$B$1)</f>
        <v>133832.26999999999</v>
      </c>
      <c r="AE68" s="55">
        <f>_xll.EQNXTDZ($A$1,$B68,AE$5,$B$1)</f>
        <v>0</v>
      </c>
      <c r="AF68" s="55">
        <f>_xll.EQNXTDZ($A$1,$B68,AF$5,$B$1)</f>
        <v>133632.82999999999</v>
      </c>
      <c r="AG68" s="55">
        <f>_xll.EQNXTDZ($A$1,$B68,AG$5,$B$1)</f>
        <v>0</v>
      </c>
      <c r="AH68" s="55">
        <f>_xll.EQNXTDZ($A$1,$B68,AH$5,$B$1)</f>
        <v>147077.47</v>
      </c>
      <c r="AI68" s="55">
        <f>_xll.EQNXTDZ($A$1,$B68,AI$5,$B$1)</f>
        <v>0</v>
      </c>
      <c r="AJ68" s="55">
        <f>_xll.EQNXTDZ($A$1,$B68,AJ$5,$B$1)</f>
        <v>145214.76</v>
      </c>
      <c r="AK68" s="55">
        <f>_xll.EQNXTDZ($A$1,$B68,AK$5,$B$1)</f>
        <v>0</v>
      </c>
      <c r="AL68" s="55">
        <f>_xll.EQNXTDZ($A$1,$B68,AL$5,$B$1)</f>
        <v>144000.01999999999</v>
      </c>
      <c r="AM68" s="55">
        <f>_xll.EQNXTDZ($A$1,$B68,AM$5,$B$1)</f>
        <v>0</v>
      </c>
      <c r="AN68" s="55">
        <f>_xll.EQNXTDZ($A$1,$B68,AN$5,$B$1)</f>
        <v>138196.82</v>
      </c>
      <c r="AO68" s="55">
        <f>_xll.EQNXTDZ($A$1,$B68,AO$5,$B$1)</f>
        <v>0</v>
      </c>
      <c r="AP68" s="55">
        <f>_xll.EQNXTDZ($A$1,$B68,AP$5,$B$1)</f>
        <v>138084.31</v>
      </c>
      <c r="AQ68" s="55">
        <f>_xll.EQNXTDZ($A$1,$B68,AQ$5,$B$1)</f>
        <v>0</v>
      </c>
      <c r="AR68" s="55">
        <f>_xll.EQNXTDZ($A$1,$B68,AR$5,$B$1)</f>
        <v>125997.67</v>
      </c>
      <c r="AS68" s="55">
        <f>_xll.EQNXTDZ($A$1,$B68,AS$5,$B$1)</f>
        <v>0</v>
      </c>
      <c r="AT68" s="55">
        <f>_xll.EQNXTDZ($A$1,$B68,AT$5,$B$1)</f>
        <v>132492.75</v>
      </c>
      <c r="AU68" s="55">
        <f>_xll.EQNXTDZ($A$1,$B68,AU$5,$B$1)</f>
        <v>0</v>
      </c>
      <c r="AV68" s="55">
        <f>_xll.EQNXTDZ($A$1,$B68,AV$5,$B$1)</f>
        <v>131564.57999999999</v>
      </c>
      <c r="AW68" s="55">
        <f>_xll.EQNXTDZ($A$1,$B68,AW$5,$B$1)</f>
        <v>0</v>
      </c>
      <c r="AX68" s="55">
        <f>_xll.EQNXTDZ($A$1,$B68,AX$5,$B$1)</f>
        <v>137127</v>
      </c>
      <c r="AY68" s="55">
        <f>_xll.EQNXTDZ($A$1,$B68,AY$5,$B$1)</f>
        <v>0</v>
      </c>
      <c r="AZ68" s="55">
        <f>_xll.EQNXTDZ($A$1,$B68,AZ$5,$B$1)</f>
        <v>147454</v>
      </c>
      <c r="BA68" s="55">
        <f>_xll.EQNXTDZ($A$1,$B68,BA$5,$B$1)</f>
        <v>0</v>
      </c>
      <c r="BB68" s="55">
        <f>_xll.EQNXTDZ($A$1,$B68,BB$5,$B$1)</f>
        <v>154508</v>
      </c>
      <c r="BC68" s="55">
        <f>_xll.EQNXTDZ($A$1,$B68,BC$5,$B$1)</f>
        <v>0</v>
      </c>
      <c r="BD68" s="55">
        <f>_xll.EQNXTDZ($A$1,$B68,BD$5,$B$1)</f>
        <v>156069</v>
      </c>
      <c r="BE68" s="55">
        <f>_xll.EQNXTDZ($A$1,$B68,BE$5,$B$1)</f>
        <v>0</v>
      </c>
      <c r="BF68" s="55">
        <f>_xll.EQNXTDZ($A$1,$B68,BF$5,$B$1)</f>
        <v>171220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65988.3</v>
      </c>
      <c r="E71" s="55">
        <f>_xll.EQNXTDZ($A$1,$B71,E$5,$B$1)</f>
        <v>0</v>
      </c>
      <c r="F71" s="55">
        <f>_xll.EQNXTDZ($A$1,$B71,F$5,$B$1)</f>
        <v>69862.91</v>
      </c>
      <c r="G71" s="55">
        <f>_xll.EQNXTDZ($A$1,$B71,G$5,$B$1)</f>
        <v>0</v>
      </c>
      <c r="H71" s="55">
        <f>_xll.EQNXTDZ($A$1,$B71,H$5,$B$1)</f>
        <v>88379.45</v>
      </c>
      <c r="I71" s="55">
        <f>_xll.EQNXTDZ($A$1,$B71,I$5,$B$1)</f>
        <v>0</v>
      </c>
      <c r="J71" s="55">
        <f>_xll.EQNXTDZ($A$1,$B71,J$5,$B$1)</f>
        <v>97375.4</v>
      </c>
      <c r="K71" s="55">
        <f>_xll.EQNXTDZ($A$1,$B71,K$5,$B$1)</f>
        <v>0</v>
      </c>
      <c r="L71" s="55">
        <f>_xll.EQNXTDZ($A$1,$B71,L$5,$B$1)</f>
        <v>107767.56</v>
      </c>
      <c r="M71" s="55">
        <f>_xll.EQNXTDZ($A$1,$B71,M$5,$B$1)</f>
        <v>0</v>
      </c>
      <c r="N71" s="55">
        <f>_xll.EQNXTDZ($A$1,$B71,N$5,$B$1)</f>
        <v>112422.59</v>
      </c>
      <c r="O71" s="55">
        <f>_xll.EQNXTDZ($A$1,$B71,O$5,$B$1)</f>
        <v>0</v>
      </c>
      <c r="P71" s="55">
        <f>_xll.EQNXTDZ($A$1,$B71,P$5,$B$1)</f>
        <v>126499.73</v>
      </c>
      <c r="Q71" s="55">
        <f>_xll.EQNXTDZ($A$1,$B71,Q$5,$B$1)</f>
        <v>0</v>
      </c>
      <c r="R71" s="55">
        <f>_xll.EQNXTDZ($A$1,$B71,R$5,$B$1)</f>
        <v>125839.93</v>
      </c>
      <c r="S71" s="55">
        <f>_xll.EQNXTDZ($A$1,$B71,S$5,$B$1)</f>
        <v>0</v>
      </c>
      <c r="T71" s="55">
        <f>_xll.EQNXTDZ($A$1,$B71,T$5,$B$1)</f>
        <v>120107.12</v>
      </c>
      <c r="U71" s="55">
        <f>_xll.EQNXTDZ($A$1,$B71,U$5,$B$1)</f>
        <v>0</v>
      </c>
      <c r="V71" s="55">
        <f>_xll.EQNXTDZ($A$1,$B71,V$5,$B$1)</f>
        <v>118782.77</v>
      </c>
      <c r="W71" s="55">
        <f>_xll.EQNXTDZ($A$1,$B71,W$5,$B$1)</f>
        <v>0</v>
      </c>
      <c r="X71" s="55">
        <f>_xll.EQNXTDZ($A$1,$B71,X$5,$B$1)</f>
        <v>135205.45000000001</v>
      </c>
      <c r="Y71" s="55">
        <f>_xll.EQNXTDZ($A$1,$B71,Y$5,$B$1)</f>
        <v>0</v>
      </c>
      <c r="Z71" s="55">
        <f>_xll.EQNXTDZ($A$1,$B71,Z$5,$B$1)</f>
        <v>145187.97</v>
      </c>
      <c r="AA71" s="55">
        <f>_xll.EQNXTDZ($A$1,$B71,AA$5,$B$1)</f>
        <v>0</v>
      </c>
      <c r="AB71" s="55">
        <f>_xll.EQNXTDZ($A$1,$B71,AB$5,$B$1)</f>
        <v>156617.06</v>
      </c>
      <c r="AC71" s="55">
        <f>_xll.EQNXTDZ($A$1,$B71,AC$5,$B$1)</f>
        <v>0</v>
      </c>
      <c r="AD71" s="55">
        <f>_xll.EQNXTDZ($A$1,$B71,AD$5,$B$1)</f>
        <v>133832.26999999999</v>
      </c>
      <c r="AE71" s="55">
        <f>_xll.EQNXTDZ($A$1,$B71,AE$5,$B$1)</f>
        <v>0</v>
      </c>
      <c r="AF71" s="55">
        <f>_xll.EQNXTDZ($A$1,$B71,AF$5,$B$1)</f>
        <v>133632.82999999999</v>
      </c>
      <c r="AG71" s="55">
        <f>_xll.EQNXTDZ($A$1,$B71,AG$5,$B$1)</f>
        <v>0</v>
      </c>
      <c r="AH71" s="55">
        <f>_xll.EQNXTDZ($A$1,$B71,AH$5,$B$1)</f>
        <v>147077.47</v>
      </c>
      <c r="AI71" s="55">
        <f>_xll.EQNXTDZ($A$1,$B71,AI$5,$B$1)</f>
        <v>0</v>
      </c>
      <c r="AJ71" s="55">
        <f>_xll.EQNXTDZ($A$1,$B71,AJ$5,$B$1)</f>
        <v>145214.76</v>
      </c>
      <c r="AK71" s="55">
        <f>_xll.EQNXTDZ($A$1,$B71,AK$5,$B$1)</f>
        <v>0</v>
      </c>
      <c r="AL71" s="55">
        <f>_xll.EQNXTDZ($A$1,$B71,AL$5,$B$1)</f>
        <v>144000.01999999999</v>
      </c>
      <c r="AM71" s="55">
        <f>_xll.EQNXTDZ($A$1,$B71,AM$5,$B$1)</f>
        <v>0</v>
      </c>
      <c r="AN71" s="55">
        <f>_xll.EQNXTDZ($A$1,$B71,AN$5,$B$1)</f>
        <v>138196.82</v>
      </c>
      <c r="AO71" s="55">
        <f>_xll.EQNXTDZ($A$1,$B71,AO$5,$B$1)</f>
        <v>0</v>
      </c>
      <c r="AP71" s="55">
        <f>_xll.EQNXTDZ($A$1,$B71,AP$5,$B$1)</f>
        <v>138084.31</v>
      </c>
      <c r="AQ71" s="55">
        <f>_xll.EQNXTDZ($A$1,$B71,AQ$5,$B$1)</f>
        <v>0</v>
      </c>
      <c r="AR71" s="55">
        <f>_xll.EQNXTDZ($A$1,$B71,AR$5,$B$1)</f>
        <v>125997.67</v>
      </c>
      <c r="AS71" s="55">
        <f>_xll.EQNXTDZ($A$1,$B71,AS$5,$B$1)</f>
        <v>0</v>
      </c>
      <c r="AT71" s="55">
        <f>_xll.EQNXTDZ($A$1,$B71,AT$5,$B$1)</f>
        <v>132492.75</v>
      </c>
      <c r="AU71" s="55">
        <f>_xll.EQNXTDZ($A$1,$B71,AU$5,$B$1)</f>
        <v>0</v>
      </c>
      <c r="AV71" s="55">
        <f>_xll.EQNXTDZ($A$1,$B71,AV$5,$B$1)</f>
        <v>131564.57999999999</v>
      </c>
      <c r="AW71" s="55">
        <f>_xll.EQNXTDZ($A$1,$B71,AW$5,$B$1)</f>
        <v>0</v>
      </c>
      <c r="AX71" s="55">
        <f>_xll.EQNXTDZ($A$1,$B71,AX$5,$B$1)</f>
        <v>137127</v>
      </c>
      <c r="AY71" s="55">
        <f>_xll.EQNXTDZ($A$1,$B71,AY$5,$B$1)</f>
        <v>0</v>
      </c>
      <c r="AZ71" s="55">
        <f>_xll.EQNXTDZ($A$1,$B71,AZ$5,$B$1)</f>
        <v>147454</v>
      </c>
      <c r="BA71" s="55">
        <f>_xll.EQNXTDZ($A$1,$B71,BA$5,$B$1)</f>
        <v>0</v>
      </c>
      <c r="BB71" s="55">
        <f>_xll.EQNXTDZ($A$1,$B71,BB$5,$B$1)</f>
        <v>154508</v>
      </c>
      <c r="BC71" s="55">
        <f>_xll.EQNXTDZ($A$1,$B71,BC$5,$B$1)</f>
        <v>0</v>
      </c>
      <c r="BD71" s="55">
        <f>_xll.EQNXTDZ($A$1,$B71,BD$5,$B$1)</f>
        <v>156069</v>
      </c>
      <c r="BE71" s="55">
        <f>_xll.EQNXTDZ($A$1,$B71,BE$5,$B$1)</f>
        <v>0</v>
      </c>
      <c r="BF71" s="55">
        <f>_xll.EQNXTDZ($A$1,$B71,BF$5,$B$1)</f>
        <v>171220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4244.83</v>
      </c>
      <c r="E72" s="55">
        <f>_xll.EQNXTDZ($A$1,$B72,E$5,$B$1)</f>
        <v>0</v>
      </c>
      <c r="F72" s="55">
        <f>_xll.EQNXTDZ($A$1,$B72,F$5,$B$1)</f>
        <v>4102.37</v>
      </c>
      <c r="G72" s="55">
        <f>_xll.EQNXTDZ($A$1,$B72,G$5,$B$1)</f>
        <v>0</v>
      </c>
      <c r="H72" s="55">
        <f>_xll.EQNXTDZ($A$1,$B72,H$5,$B$1)</f>
        <v>5096.24</v>
      </c>
      <c r="I72" s="55">
        <f>_xll.EQNXTDZ($A$1,$B72,I$5,$B$1)</f>
        <v>0</v>
      </c>
      <c r="J72" s="55">
        <f>_xll.EQNXTDZ($A$1,$B72,J$5,$B$1)</f>
        <v>4978.83</v>
      </c>
      <c r="K72" s="55">
        <f>_xll.EQNXTDZ($A$1,$B72,K$5,$B$1)</f>
        <v>0</v>
      </c>
      <c r="L72" s="55">
        <f>_xll.EQNXTDZ($A$1,$B72,L$5,$B$1)</f>
        <v>5001.58</v>
      </c>
      <c r="M72" s="55">
        <f>_xll.EQNXTDZ($A$1,$B72,M$5,$B$1)</f>
        <v>0</v>
      </c>
      <c r="N72" s="55">
        <f>_xll.EQNXTDZ($A$1,$B72,N$5,$B$1)</f>
        <v>4696.99</v>
      </c>
      <c r="O72" s="55">
        <f>_xll.EQNXTDZ($A$1,$B72,O$5,$B$1)</f>
        <v>0</v>
      </c>
      <c r="P72" s="55">
        <f>_xll.EQNXTDZ($A$1,$B72,P$5,$B$1)</f>
        <v>5007.74</v>
      </c>
      <c r="Q72" s="55">
        <f>_xll.EQNXTDZ($A$1,$B72,Q$5,$B$1)</f>
        <v>0</v>
      </c>
      <c r="R72" s="55">
        <f>_xll.EQNXTDZ($A$1,$B72,R$5,$B$1)</f>
        <v>759.8</v>
      </c>
      <c r="S72" s="55">
        <f>_xll.EQNXTDZ($A$1,$B72,S$5,$B$1)</f>
        <v>0</v>
      </c>
      <c r="T72" s="55">
        <f>_xll.EQNXTDZ($A$1,$B72,T$5,$B$1)</f>
        <v>721.1</v>
      </c>
      <c r="U72" s="55">
        <f>_xll.EQNXTDZ($A$1,$B72,U$5,$B$1)</f>
        <v>0</v>
      </c>
      <c r="V72" s="55">
        <f>_xll.EQNXTDZ($A$1,$B72,V$5,$B$1)</f>
        <v>673.32</v>
      </c>
      <c r="W72" s="55">
        <f>_xll.EQNXTDZ($A$1,$B72,W$5,$B$1)</f>
        <v>0</v>
      </c>
      <c r="X72" s="55">
        <f>_xll.EQNXTDZ($A$1,$B72,X$5,$B$1)</f>
        <v>116.65</v>
      </c>
      <c r="Y72" s="55">
        <f>_xll.EQNXTDZ($A$1,$B72,Y$5,$B$1)</f>
        <v>0</v>
      </c>
      <c r="Z72" s="55">
        <f>_xll.EQNXTDZ($A$1,$B72,Z$5,$B$1)</f>
        <v>116.45</v>
      </c>
      <c r="AA72" s="55">
        <f>_xll.EQNXTDZ($A$1,$B72,AA$5,$B$1)</f>
        <v>0</v>
      </c>
      <c r="AB72" s="55">
        <f>_xll.EQNXTDZ($A$1,$B72,AB$5,$B$1)</f>
        <v>116.96</v>
      </c>
      <c r="AC72" s="55">
        <f>_xll.EQNXTDZ($A$1,$B72,AC$5,$B$1)</f>
        <v>0</v>
      </c>
      <c r="AD72" s="55">
        <f>_xll.EQNXTDZ($A$1,$B72,AD$5,$B$1)</f>
        <v>747.87</v>
      </c>
      <c r="AE72" s="55">
        <f>_xll.EQNXTDZ($A$1,$B72,AE$5,$B$1)</f>
        <v>0</v>
      </c>
      <c r="AF72" s="55">
        <f>_xll.EQNXTDZ($A$1,$B72,AF$5,$B$1)</f>
        <v>739.19</v>
      </c>
      <c r="AG72" s="55">
        <f>_xll.EQNXTDZ($A$1,$B72,AG$5,$B$1)</f>
        <v>0</v>
      </c>
      <c r="AH72" s="55">
        <f>_xll.EQNXTDZ($A$1,$B72,AH$5,$B$1)</f>
        <v>777.06</v>
      </c>
      <c r="AI72" s="55">
        <f>_xll.EQNXTDZ($A$1,$B72,AI$5,$B$1)</f>
        <v>0</v>
      </c>
      <c r="AJ72" s="55">
        <f>_xll.EQNXTDZ($A$1,$B72,AJ$5,$B$1)</f>
        <v>777.7</v>
      </c>
      <c r="AK72" s="55">
        <f>_xll.EQNXTDZ($A$1,$B72,AK$5,$B$1)</f>
        <v>0</v>
      </c>
      <c r="AL72" s="55">
        <f>_xll.EQNXTDZ($A$1,$B72,AL$5,$B$1)</f>
        <v>803.72</v>
      </c>
      <c r="AM72" s="55">
        <f>_xll.EQNXTDZ($A$1,$B72,AM$5,$B$1)</f>
        <v>0</v>
      </c>
      <c r="AN72" s="55">
        <f>_xll.EQNXTDZ($A$1,$B72,AN$5,$B$1)</f>
        <v>804.32</v>
      </c>
      <c r="AO72" s="55">
        <f>_xll.EQNXTDZ($A$1,$B72,AO$5,$B$1)</f>
        <v>0</v>
      </c>
      <c r="AP72" s="55">
        <f>_xll.EQNXTDZ($A$1,$B72,AP$5,$B$1)</f>
        <v>807.17</v>
      </c>
      <c r="AQ72" s="55">
        <f>_xll.EQNXTDZ($A$1,$B72,AQ$5,$B$1)</f>
        <v>0</v>
      </c>
      <c r="AR72" s="55">
        <f>_xll.EQNXTDZ($A$1,$B72,AR$5,$B$1)</f>
        <v>786.11</v>
      </c>
      <c r="AS72" s="55">
        <f>_xll.EQNXTDZ($A$1,$B72,AS$5,$B$1)</f>
        <v>0</v>
      </c>
      <c r="AT72" s="55">
        <f>_xll.EQNXTDZ($A$1,$B72,AT$5,$B$1)</f>
        <v>840.6</v>
      </c>
      <c r="AU72" s="55">
        <f>_xll.EQNXTDZ($A$1,$B72,AU$5,$B$1)</f>
        <v>0</v>
      </c>
      <c r="AV72" s="55">
        <f>_xll.EQNXTDZ($A$1,$B72,AV$5,$B$1)</f>
        <v>843.85</v>
      </c>
      <c r="AW72" s="55">
        <f>_xll.EQNXTDZ($A$1,$B72,AW$5,$B$1)</f>
        <v>0</v>
      </c>
      <c r="AX72" s="55">
        <f>_xll.EQNXTDZ($A$1,$B72,AX$5,$B$1)</f>
        <v>860</v>
      </c>
      <c r="AY72" s="55">
        <f>_xll.EQNXTDZ($A$1,$B72,AY$5,$B$1)</f>
        <v>0</v>
      </c>
      <c r="AZ72" s="55">
        <f>_xll.EQNXTDZ($A$1,$B72,AZ$5,$B$1)</f>
        <v>1345</v>
      </c>
      <c r="BA72" s="55">
        <f>_xll.EQNXTDZ($A$1,$B72,BA$5,$B$1)</f>
        <v>0</v>
      </c>
      <c r="BB72" s="55">
        <f>_xll.EQNXTDZ($A$1,$B72,BB$5,$B$1)</f>
        <v>895</v>
      </c>
      <c r="BC72" s="55">
        <f>_xll.EQNXTDZ($A$1,$B72,BC$5,$B$1)</f>
        <v>0</v>
      </c>
      <c r="BD72" s="55">
        <f>_xll.EQNXTDZ($A$1,$B72,BD$5,$B$1)</f>
        <v>950</v>
      </c>
      <c r="BE72" s="55">
        <f>_xll.EQNXTDZ($A$1,$B72,BE$5,$B$1)</f>
        <v>0</v>
      </c>
      <c r="BF72" s="55">
        <f>_xll.EQNXTDZ($A$1,$B72,BF$5,$B$1)</f>
        <v>1428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6550.97</v>
      </c>
      <c r="S74" s="55">
        <f>_xll.EQNXTDZ($A$1,$B74,S$5,$B$1)</f>
        <v>0</v>
      </c>
      <c r="T74" s="55">
        <f>_xll.EQNXTDZ($A$1,$B74,T$5,$B$1)</f>
        <v>7908.63</v>
      </c>
      <c r="U74" s="55">
        <f>_xll.EQNXTDZ($A$1,$B74,U$5,$B$1)</f>
        <v>0</v>
      </c>
      <c r="V74" s="55">
        <f>_xll.EQNXTDZ($A$1,$B74,V$5,$B$1)</f>
        <v>10186.83</v>
      </c>
      <c r="W74" s="55">
        <f>_xll.EQNXTDZ($A$1,$B74,W$5,$B$1)</f>
        <v>0</v>
      </c>
      <c r="X74" s="55">
        <f>_xll.EQNXTDZ($A$1,$B74,X$5,$B$1)</f>
        <v>11626.68</v>
      </c>
      <c r="Y74" s="55">
        <f>_xll.EQNXTDZ($A$1,$B74,Y$5,$B$1)</f>
        <v>0</v>
      </c>
      <c r="Z74" s="55">
        <f>_xll.EQNXTDZ($A$1,$B74,Z$5,$B$1)</f>
        <v>16142.94</v>
      </c>
      <c r="AA74" s="55">
        <f>_xll.EQNXTDZ($A$1,$B74,AA$5,$B$1)</f>
        <v>0</v>
      </c>
      <c r="AB74" s="55">
        <f>_xll.EQNXTDZ($A$1,$B74,AB$5,$B$1)</f>
        <v>13114.11</v>
      </c>
      <c r="AC74" s="55">
        <f>_xll.EQNXTDZ($A$1,$B74,AC$5,$B$1)</f>
        <v>0</v>
      </c>
      <c r="AD74" s="55">
        <f>_xll.EQNXTDZ($A$1,$B74,AD$5,$B$1)</f>
        <v>8538.17</v>
      </c>
      <c r="AE74" s="55">
        <f>_xll.EQNXTDZ($A$1,$B74,AE$5,$B$1)</f>
        <v>0</v>
      </c>
      <c r="AF74" s="55">
        <f>_xll.EQNXTDZ($A$1,$B74,AF$5,$B$1)</f>
        <v>9303.9699999999993</v>
      </c>
      <c r="AG74" s="55">
        <f>_xll.EQNXTDZ($A$1,$B74,AG$5,$B$1)</f>
        <v>0</v>
      </c>
      <c r="AH74" s="55">
        <f>_xll.EQNXTDZ($A$1,$B74,AH$5,$B$1)</f>
        <v>8599.56</v>
      </c>
      <c r="AI74" s="55">
        <f>_xll.EQNXTDZ($A$1,$B74,AI$5,$B$1)</f>
        <v>0</v>
      </c>
      <c r="AJ74" s="55">
        <f>_xll.EQNXTDZ($A$1,$B74,AJ$5,$B$1)</f>
        <v>10405.81</v>
      </c>
      <c r="AK74" s="55">
        <f>_xll.EQNXTDZ($A$1,$B74,AK$5,$B$1)</f>
        <v>0</v>
      </c>
      <c r="AL74" s="55">
        <f>_xll.EQNXTDZ($A$1,$B74,AL$5,$B$1)</f>
        <v>8377.14</v>
      </c>
      <c r="AM74" s="55">
        <f>_xll.EQNXTDZ($A$1,$B74,AM$5,$B$1)</f>
        <v>0</v>
      </c>
      <c r="AN74" s="55">
        <f>_xll.EQNXTDZ($A$1,$B74,AN$5,$B$1)</f>
        <v>7450.17</v>
      </c>
      <c r="AO74" s="55">
        <f>_xll.EQNXTDZ($A$1,$B74,AO$5,$B$1)</f>
        <v>0</v>
      </c>
      <c r="AP74" s="55">
        <f>_xll.EQNXTDZ($A$1,$B74,AP$5,$B$1)</f>
        <v>3529.04</v>
      </c>
      <c r="AQ74" s="55">
        <f>_xll.EQNXTDZ($A$1,$B74,AQ$5,$B$1)</f>
        <v>0</v>
      </c>
      <c r="AR74" s="55">
        <f>_xll.EQNXTDZ($A$1,$B74,AR$5,$B$1)</f>
        <v>1796.94</v>
      </c>
      <c r="AS74" s="55">
        <f>_xll.EQNXTDZ($A$1,$B74,AS$5,$B$1)</f>
        <v>0</v>
      </c>
      <c r="AT74" s="55">
        <f>_xll.EQNXTDZ($A$1,$B74,AT$5,$B$1)</f>
        <v>5219.87</v>
      </c>
      <c r="AU74" s="55">
        <f>_xll.EQNXTDZ($A$1,$B74,AU$5,$B$1)</f>
        <v>0</v>
      </c>
      <c r="AV74" s="55">
        <f>_xll.EQNXTDZ($A$1,$B74,AV$5,$B$1)</f>
        <v>9090.68</v>
      </c>
      <c r="AW74" s="55">
        <f>_xll.EQNXTDZ($A$1,$B74,AW$5,$B$1)</f>
        <v>0</v>
      </c>
      <c r="AX74" s="55">
        <f>_xll.EQNXTDZ($A$1,$B74,AX$5,$B$1)</f>
        <v>10937</v>
      </c>
      <c r="AY74" s="55">
        <f>_xll.EQNXTDZ($A$1,$B74,AY$5,$B$1)</f>
        <v>0</v>
      </c>
      <c r="AZ74" s="55">
        <f>_xll.EQNXTDZ($A$1,$B74,AZ$5,$B$1)</f>
        <v>15526</v>
      </c>
      <c r="BA74" s="55">
        <f>_xll.EQNXTDZ($A$1,$B74,BA$5,$B$1)</f>
        <v>0</v>
      </c>
      <c r="BB74" s="55">
        <f>_xll.EQNXTDZ($A$1,$B74,BB$5,$B$1)</f>
        <v>17624</v>
      </c>
      <c r="BC74" s="55">
        <f>_xll.EQNXTDZ($A$1,$B74,BC$5,$B$1)</f>
        <v>0</v>
      </c>
      <c r="BD74" s="55">
        <f>_xll.EQNXTDZ($A$1,$B74,BD$5,$B$1)</f>
        <v>21746</v>
      </c>
      <c r="BE74" s="55">
        <f>_xll.EQNXTDZ($A$1,$B74,BE$5,$B$1)</f>
        <v>0</v>
      </c>
      <c r="BF74" s="55">
        <f>_xll.EQNXTDZ($A$1,$B74,BF$5,$B$1)</f>
        <v>26500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1319.8</v>
      </c>
      <c r="E77" s="55">
        <f>_xll.EQNXTDZ($A$1,$B77,E$5,$B$1)</f>
        <v>0</v>
      </c>
      <c r="F77" s="55">
        <f>_xll.EQNXTDZ($A$1,$B77,F$5,$B$1)</f>
        <v>1222.4100000000001</v>
      </c>
      <c r="G77" s="55">
        <f>_xll.EQNXTDZ($A$1,$B77,G$5,$B$1)</f>
        <v>0</v>
      </c>
      <c r="H77" s="55">
        <f>_xll.EQNXTDZ($A$1,$B77,H$5,$B$1)</f>
        <v>1479.61</v>
      </c>
      <c r="I77" s="55">
        <f>_xll.EQNXTDZ($A$1,$B77,I$5,$B$1)</f>
        <v>0</v>
      </c>
      <c r="J77" s="55">
        <f>_xll.EQNXTDZ($A$1,$B77,J$5,$B$1)</f>
        <v>1114.3900000000001</v>
      </c>
      <c r="K77" s="55">
        <f>_xll.EQNXTDZ($A$1,$B77,K$5,$B$1)</f>
        <v>0</v>
      </c>
      <c r="L77" s="55">
        <f>_xll.EQNXTDZ($A$1,$B77,L$5,$B$1)</f>
        <v>1090.5999999999999</v>
      </c>
      <c r="M77" s="55">
        <f>_xll.EQNXTDZ($A$1,$B77,M$5,$B$1)</f>
        <v>0</v>
      </c>
      <c r="N77" s="55">
        <f>_xll.EQNXTDZ($A$1,$B77,N$5,$B$1)</f>
        <v>1240.5</v>
      </c>
      <c r="O77" s="55">
        <f>_xll.EQNXTDZ($A$1,$B77,O$5,$B$1)</f>
        <v>0</v>
      </c>
      <c r="P77" s="55">
        <f>_xll.EQNXTDZ($A$1,$B77,P$5,$B$1)</f>
        <v>1244.72</v>
      </c>
      <c r="Q77" s="55">
        <f>_xll.EQNXTDZ($A$1,$B77,Q$5,$B$1)</f>
        <v>0</v>
      </c>
      <c r="R77" s="55">
        <f>_xll.EQNXTDZ($A$1,$B77,R$5,$B$1)</f>
        <v>4533.9799999999996</v>
      </c>
      <c r="S77" s="55">
        <f>_xll.EQNXTDZ($A$1,$B77,S$5,$B$1)</f>
        <v>0</v>
      </c>
      <c r="T77" s="55">
        <f>_xll.EQNXTDZ($A$1,$B77,T$5,$B$1)</f>
        <v>4511.6899999999996</v>
      </c>
      <c r="U77" s="55">
        <f>_xll.EQNXTDZ($A$1,$B77,U$5,$B$1)</f>
        <v>0</v>
      </c>
      <c r="V77" s="55">
        <f>_xll.EQNXTDZ($A$1,$B77,V$5,$B$1)</f>
        <v>5296.77</v>
      </c>
      <c r="W77" s="55">
        <f>_xll.EQNXTDZ($A$1,$B77,W$5,$B$1)</f>
        <v>0</v>
      </c>
      <c r="X77" s="55">
        <f>_xll.EQNXTDZ($A$1,$B77,X$5,$B$1)</f>
        <v>6387.11</v>
      </c>
      <c r="Y77" s="55">
        <f>_xll.EQNXTDZ($A$1,$B77,Y$5,$B$1)</f>
        <v>0</v>
      </c>
      <c r="Z77" s="55">
        <f>_xll.EQNXTDZ($A$1,$B77,Z$5,$B$1)</f>
        <v>5651.65</v>
      </c>
      <c r="AA77" s="55">
        <f>_xll.EQNXTDZ($A$1,$B77,AA$5,$B$1)</f>
        <v>0</v>
      </c>
      <c r="AB77" s="55">
        <f>_xll.EQNXTDZ($A$1,$B77,AB$5,$B$1)</f>
        <v>5983.8</v>
      </c>
      <c r="AC77" s="55">
        <f>_xll.EQNXTDZ($A$1,$B77,AC$5,$B$1)</f>
        <v>0</v>
      </c>
      <c r="AD77" s="55">
        <f>_xll.EQNXTDZ($A$1,$B77,AD$5,$B$1)</f>
        <v>6240.89</v>
      </c>
      <c r="AE77" s="55">
        <f>_xll.EQNXTDZ($A$1,$B77,AE$5,$B$1)</f>
        <v>0</v>
      </c>
      <c r="AF77" s="55">
        <f>_xll.EQNXTDZ($A$1,$B77,AF$5,$B$1)</f>
        <v>5867.47</v>
      </c>
      <c r="AG77" s="55">
        <f>_xll.EQNXTDZ($A$1,$B77,AG$5,$B$1)</f>
        <v>0</v>
      </c>
      <c r="AH77" s="55">
        <f>_xll.EQNXTDZ($A$1,$B77,AH$5,$B$1)</f>
        <v>5446.94</v>
      </c>
      <c r="AI77" s="55">
        <f>_xll.EQNXTDZ($A$1,$B77,AI$5,$B$1)</f>
        <v>0</v>
      </c>
      <c r="AJ77" s="55">
        <f>_xll.EQNXTDZ($A$1,$B77,AJ$5,$B$1)</f>
        <v>5395.44</v>
      </c>
      <c r="AK77" s="55">
        <f>_xll.EQNXTDZ($A$1,$B77,AK$5,$B$1)</f>
        <v>0</v>
      </c>
      <c r="AL77" s="55">
        <f>_xll.EQNXTDZ($A$1,$B77,AL$5,$B$1)</f>
        <v>5569.09</v>
      </c>
      <c r="AM77" s="55">
        <f>_xll.EQNXTDZ($A$1,$B77,AM$5,$B$1)</f>
        <v>0</v>
      </c>
      <c r="AN77" s="55">
        <f>_xll.EQNXTDZ($A$1,$B77,AN$5,$B$1)</f>
        <v>5982.36</v>
      </c>
      <c r="AO77" s="55">
        <f>_xll.EQNXTDZ($A$1,$B77,AO$5,$B$1)</f>
        <v>0</v>
      </c>
      <c r="AP77" s="55">
        <f>_xll.EQNXTDZ($A$1,$B77,AP$5,$B$1)</f>
        <v>6670.31</v>
      </c>
      <c r="AQ77" s="55">
        <f>_xll.EQNXTDZ($A$1,$B77,AQ$5,$B$1)</f>
        <v>0</v>
      </c>
      <c r="AR77" s="55">
        <f>_xll.EQNXTDZ($A$1,$B77,AR$5,$B$1)</f>
        <v>6591.42</v>
      </c>
      <c r="AS77" s="55">
        <f>_xll.EQNXTDZ($A$1,$B77,AS$5,$B$1)</f>
        <v>0</v>
      </c>
      <c r="AT77" s="55">
        <f>_xll.EQNXTDZ($A$1,$B77,AT$5,$B$1)</f>
        <v>7540.85</v>
      </c>
      <c r="AU77" s="55">
        <f>_xll.EQNXTDZ($A$1,$B77,AU$5,$B$1)</f>
        <v>0</v>
      </c>
      <c r="AV77" s="55">
        <f>_xll.EQNXTDZ($A$1,$B77,AV$5,$B$1)</f>
        <v>7889.01</v>
      </c>
      <c r="AW77" s="55">
        <f>_xll.EQNXTDZ($A$1,$B77,AW$5,$B$1)</f>
        <v>0</v>
      </c>
      <c r="AX77" s="55">
        <f>_xll.EQNXTDZ($A$1,$B77,AX$5,$B$1)</f>
        <v>8718</v>
      </c>
      <c r="AY77" s="55">
        <f>_xll.EQNXTDZ($A$1,$B77,AY$5,$B$1)</f>
        <v>0</v>
      </c>
      <c r="AZ77" s="55">
        <f>_xll.EQNXTDZ($A$1,$B77,AZ$5,$B$1)</f>
        <v>9231</v>
      </c>
      <c r="BA77" s="55">
        <f>_xll.EQNXTDZ($A$1,$B77,BA$5,$B$1)</f>
        <v>0</v>
      </c>
      <c r="BB77" s="55">
        <f>_xll.EQNXTDZ($A$1,$B77,BB$5,$B$1)</f>
        <v>8457</v>
      </c>
      <c r="BC77" s="55">
        <f>_xll.EQNXTDZ($A$1,$B77,BC$5,$B$1)</f>
        <v>0</v>
      </c>
      <c r="BD77" s="55">
        <f>_xll.EQNXTDZ($A$1,$B77,BD$5,$B$1)</f>
        <v>6915</v>
      </c>
      <c r="BE77" s="55">
        <f>_xll.EQNXTDZ($A$1,$B77,BE$5,$B$1)</f>
        <v>0</v>
      </c>
      <c r="BF77" s="55">
        <f>_xll.EQNXTDZ($A$1,$B77,BF$5,$B$1)</f>
        <v>7728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13723.51</v>
      </c>
      <c r="E78" s="55">
        <f>_xll.EQNXTDZ($A$1,$B78,E$5,$B$1)</f>
        <v>0</v>
      </c>
      <c r="F78" s="55">
        <f>_xll.EQNXTDZ($A$1,$B78,F$5,$B$1)</f>
        <v>15584.12</v>
      </c>
      <c r="G78" s="55">
        <f>_xll.EQNXTDZ($A$1,$B78,G$5,$B$1)</f>
        <v>0</v>
      </c>
      <c r="H78" s="55">
        <f>_xll.EQNXTDZ($A$1,$B78,H$5,$B$1)</f>
        <v>16019.01</v>
      </c>
      <c r="I78" s="55">
        <f>_xll.EQNXTDZ($A$1,$B78,I$5,$B$1)</f>
        <v>0</v>
      </c>
      <c r="J78" s="55">
        <f>_xll.EQNXTDZ($A$1,$B78,J$5,$B$1)</f>
        <v>13268.84</v>
      </c>
      <c r="K78" s="55">
        <f>_xll.EQNXTDZ($A$1,$B78,K$5,$B$1)</f>
        <v>0</v>
      </c>
      <c r="L78" s="55">
        <f>_xll.EQNXTDZ($A$1,$B78,L$5,$B$1)</f>
        <v>14386.67</v>
      </c>
      <c r="M78" s="55">
        <f>_xll.EQNXTDZ($A$1,$B78,M$5,$B$1)</f>
        <v>0</v>
      </c>
      <c r="N78" s="55">
        <f>_xll.EQNXTDZ($A$1,$B78,N$5,$B$1)</f>
        <v>14948.31</v>
      </c>
      <c r="O78" s="55">
        <f>_xll.EQNXTDZ($A$1,$B78,O$5,$B$1)</f>
        <v>0</v>
      </c>
      <c r="P78" s="55">
        <f>_xll.EQNXTDZ($A$1,$B78,P$5,$B$1)</f>
        <v>13095.64</v>
      </c>
      <c r="Q78" s="55">
        <f>_xll.EQNXTDZ($A$1,$B78,Q$5,$B$1)</f>
        <v>0</v>
      </c>
      <c r="R78" s="55">
        <f>_xll.EQNXTDZ($A$1,$B78,R$5,$B$1)</f>
        <v>503.88</v>
      </c>
      <c r="S78" s="55">
        <f>_xll.EQNXTDZ($A$1,$B78,S$5,$B$1)</f>
        <v>0</v>
      </c>
      <c r="T78" s="55">
        <f>_xll.EQNXTDZ($A$1,$B78,T$5,$B$1)</f>
        <v>650.82000000000005</v>
      </c>
      <c r="U78" s="55">
        <f>_xll.EQNXTDZ($A$1,$B78,U$5,$B$1)</f>
        <v>0</v>
      </c>
      <c r="V78" s="55">
        <f>_xll.EQNXTDZ($A$1,$B78,V$5,$B$1)</f>
        <v>753.66</v>
      </c>
      <c r="W78" s="55">
        <f>_xll.EQNXTDZ($A$1,$B78,W$5,$B$1)</f>
        <v>0</v>
      </c>
      <c r="X78" s="55">
        <f>_xll.EQNXTDZ($A$1,$B78,X$5,$B$1)</f>
        <v>12537.37</v>
      </c>
      <c r="Y78" s="55">
        <f>_xll.EQNXTDZ($A$1,$B78,Y$5,$B$1)</f>
        <v>0</v>
      </c>
      <c r="Z78" s="55">
        <f>_xll.EQNXTDZ($A$1,$B78,Z$5,$B$1)</f>
        <v>495.41</v>
      </c>
      <c r="AA78" s="55">
        <f>_xll.EQNXTDZ($A$1,$B78,AA$5,$B$1)</f>
        <v>0</v>
      </c>
      <c r="AB78" s="55">
        <f>_xll.EQNXTDZ($A$1,$B78,AB$5,$B$1)</f>
        <v>463.13</v>
      </c>
      <c r="AC78" s="55">
        <f>_xll.EQNXTDZ($A$1,$B78,AC$5,$B$1)</f>
        <v>0</v>
      </c>
      <c r="AD78" s="55">
        <f>_xll.EQNXTDZ($A$1,$B78,AD$5,$B$1)</f>
        <v>407.42</v>
      </c>
      <c r="AE78" s="55">
        <f>_xll.EQNXTDZ($A$1,$B78,AE$5,$B$1)</f>
        <v>0</v>
      </c>
      <c r="AF78" s="55">
        <f>_xll.EQNXTDZ($A$1,$B78,AF$5,$B$1)</f>
        <v>410.16</v>
      </c>
      <c r="AG78" s="55">
        <f>_xll.EQNXTDZ($A$1,$B78,AG$5,$B$1)</f>
        <v>0</v>
      </c>
      <c r="AH78" s="55">
        <f>_xll.EQNXTDZ($A$1,$B78,AH$5,$B$1)</f>
        <v>782.78</v>
      </c>
      <c r="AI78" s="55">
        <f>_xll.EQNXTDZ($A$1,$B78,AI$5,$B$1)</f>
        <v>0</v>
      </c>
      <c r="AJ78" s="55">
        <f>_xll.EQNXTDZ($A$1,$B78,AJ$5,$B$1)</f>
        <v>1044.98</v>
      </c>
      <c r="AK78" s="55">
        <f>_xll.EQNXTDZ($A$1,$B78,AK$5,$B$1)</f>
        <v>0</v>
      </c>
      <c r="AL78" s="55">
        <f>_xll.EQNXTDZ($A$1,$B78,AL$5,$B$1)</f>
        <v>1034.8900000000001</v>
      </c>
      <c r="AM78" s="55">
        <f>_xll.EQNXTDZ($A$1,$B78,AM$5,$B$1)</f>
        <v>0</v>
      </c>
      <c r="AN78" s="55">
        <f>_xll.EQNXTDZ($A$1,$B78,AN$5,$B$1)</f>
        <v>827.37</v>
      </c>
      <c r="AO78" s="55">
        <f>_xll.EQNXTDZ($A$1,$B78,AO$5,$B$1)</f>
        <v>0</v>
      </c>
      <c r="AP78" s="55">
        <f>_xll.EQNXTDZ($A$1,$B78,AP$5,$B$1)</f>
        <v>843.35</v>
      </c>
      <c r="AQ78" s="55">
        <f>_xll.EQNXTDZ($A$1,$B78,AQ$5,$B$1)</f>
        <v>0</v>
      </c>
      <c r="AR78" s="55">
        <f>_xll.EQNXTDZ($A$1,$B78,AR$5,$B$1)</f>
        <v>803.46</v>
      </c>
      <c r="AS78" s="55">
        <f>_xll.EQNXTDZ($A$1,$B78,AS$5,$B$1)</f>
        <v>0</v>
      </c>
      <c r="AT78" s="55">
        <f>_xll.EQNXTDZ($A$1,$B78,AT$5,$B$1)</f>
        <v>745.31</v>
      </c>
      <c r="AU78" s="55">
        <f>_xll.EQNXTDZ($A$1,$B78,AU$5,$B$1)</f>
        <v>0</v>
      </c>
      <c r="AV78" s="55">
        <f>_xll.EQNXTDZ($A$1,$B78,AV$5,$B$1)</f>
        <v>778.96</v>
      </c>
      <c r="AW78" s="55">
        <f>_xll.EQNXTDZ($A$1,$B78,AW$5,$B$1)</f>
        <v>0</v>
      </c>
      <c r="AX78" s="55">
        <f>_xll.EQNXTDZ($A$1,$B78,AX$5,$B$1)</f>
        <v>442</v>
      </c>
      <c r="AY78" s="55">
        <f>_xll.EQNXTDZ($A$1,$B78,AY$5,$B$1)</f>
        <v>0</v>
      </c>
      <c r="AZ78" s="55">
        <f>_xll.EQNXTDZ($A$1,$B78,AZ$5,$B$1)</f>
        <v>490</v>
      </c>
      <c r="BA78" s="55">
        <f>_xll.EQNXTDZ($A$1,$B78,BA$5,$B$1)</f>
        <v>0</v>
      </c>
      <c r="BB78" s="55">
        <f>_xll.EQNXTDZ($A$1,$B78,BB$5,$B$1)</f>
        <v>99</v>
      </c>
      <c r="BC78" s="55">
        <f>_xll.EQNXTDZ($A$1,$B78,BC$5,$B$1)</f>
        <v>0</v>
      </c>
      <c r="BD78" s="55">
        <f>_xll.EQNXTDZ($A$1,$B78,BD$5,$B$1)</f>
        <v>17</v>
      </c>
      <c r="BE78" s="55">
        <f>_xll.EQNXTDZ($A$1,$B78,BE$5,$B$1)</f>
        <v>0</v>
      </c>
      <c r="BF78" s="55">
        <f>_xll.EQNXTDZ($A$1,$B78,BF$5,$B$1)</f>
        <v>19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2004.59</v>
      </c>
      <c r="E79" s="55">
        <f>_xll.EQNXTDZ($A$1,$B79,E$5,$B$1)</f>
        <v>0</v>
      </c>
      <c r="F79" s="55">
        <f>_xll.EQNXTDZ($A$1,$B79,F$5,$B$1)</f>
        <v>1023.95</v>
      </c>
      <c r="G79" s="55">
        <f>_xll.EQNXTDZ($A$1,$B79,G$5,$B$1)</f>
        <v>0</v>
      </c>
      <c r="H79" s="55">
        <f>_xll.EQNXTDZ($A$1,$B79,H$5,$B$1)</f>
        <v>4015.74</v>
      </c>
      <c r="I79" s="55">
        <f>_xll.EQNXTDZ($A$1,$B79,I$5,$B$1)</f>
        <v>0</v>
      </c>
      <c r="J79" s="55">
        <f>_xll.EQNXTDZ($A$1,$B79,J$5,$B$1)</f>
        <v>5068.45</v>
      </c>
      <c r="K79" s="55">
        <f>_xll.EQNXTDZ($A$1,$B79,K$5,$B$1)</f>
        <v>0</v>
      </c>
      <c r="L79" s="55">
        <f>_xll.EQNXTDZ($A$1,$B79,L$5,$B$1)</f>
        <v>3080.67</v>
      </c>
      <c r="M79" s="55">
        <f>_xll.EQNXTDZ($A$1,$B79,M$5,$B$1)</f>
        <v>0</v>
      </c>
      <c r="N79" s="55">
        <f>_xll.EQNXTDZ($A$1,$B79,N$5,$B$1)</f>
        <v>858</v>
      </c>
      <c r="O79" s="55">
        <f>_xll.EQNXTDZ($A$1,$B79,O$5,$B$1)</f>
        <v>0</v>
      </c>
      <c r="P79" s="55">
        <f>_xll.EQNXTDZ($A$1,$B79,P$5,$B$1)</f>
        <v>1811.53</v>
      </c>
      <c r="Q79" s="55">
        <f>_xll.EQNXTDZ($A$1,$B79,Q$5,$B$1)</f>
        <v>0</v>
      </c>
      <c r="R79" s="55">
        <f>_xll.EQNXTDZ($A$1,$B79,R$5,$B$1)</f>
        <v>15071.89</v>
      </c>
      <c r="S79" s="55">
        <f>_xll.EQNXTDZ($A$1,$B79,S$5,$B$1)</f>
        <v>0</v>
      </c>
      <c r="T79" s="55">
        <f>_xll.EQNXTDZ($A$1,$B79,T$5,$B$1)</f>
        <v>17622.64</v>
      </c>
      <c r="U79" s="55">
        <f>_xll.EQNXTDZ($A$1,$B79,U$5,$B$1)</f>
        <v>0</v>
      </c>
      <c r="V79" s="55">
        <f>_xll.EQNXTDZ($A$1,$B79,V$5,$B$1)</f>
        <v>17483.919999999998</v>
      </c>
      <c r="W79" s="55">
        <f>_xll.EQNXTDZ($A$1,$B79,W$5,$B$1)</f>
        <v>0</v>
      </c>
      <c r="X79" s="55">
        <f>_xll.EQNXTDZ($A$1,$B79,X$5,$B$1)</f>
        <v>7737.52</v>
      </c>
      <c r="Y79" s="55">
        <f>_xll.EQNXTDZ($A$1,$B79,Y$5,$B$1)</f>
        <v>0</v>
      </c>
      <c r="Z79" s="55">
        <f>_xll.EQNXTDZ($A$1,$B79,Z$5,$B$1)</f>
        <v>23624.55</v>
      </c>
      <c r="AA79" s="55">
        <f>_xll.EQNXTDZ($A$1,$B79,AA$5,$B$1)</f>
        <v>0</v>
      </c>
      <c r="AB79" s="55">
        <f>_xll.EQNXTDZ($A$1,$B79,AB$5,$B$1)</f>
        <v>27168.14</v>
      </c>
      <c r="AC79" s="55">
        <f>_xll.EQNXTDZ($A$1,$B79,AC$5,$B$1)</f>
        <v>0</v>
      </c>
      <c r="AD79" s="55">
        <f>_xll.EQNXTDZ($A$1,$B79,AD$5,$B$1)</f>
        <v>28845.64</v>
      </c>
      <c r="AE79" s="55">
        <f>_xll.EQNXTDZ($A$1,$B79,AE$5,$B$1)</f>
        <v>0</v>
      </c>
      <c r="AF79" s="55">
        <f>_xll.EQNXTDZ($A$1,$B79,AF$5,$B$1)</f>
        <v>34856.86</v>
      </c>
      <c r="AG79" s="55">
        <f>_xll.EQNXTDZ($A$1,$B79,AG$5,$B$1)</f>
        <v>0</v>
      </c>
      <c r="AH79" s="55">
        <f>_xll.EQNXTDZ($A$1,$B79,AH$5,$B$1)</f>
        <v>34392.300000000003</v>
      </c>
      <c r="AI79" s="55">
        <f>_xll.EQNXTDZ($A$1,$B79,AI$5,$B$1)</f>
        <v>0</v>
      </c>
      <c r="AJ79" s="55">
        <f>_xll.EQNXTDZ($A$1,$B79,AJ$5,$B$1)</f>
        <v>34613.800000000003</v>
      </c>
      <c r="AK79" s="55">
        <f>_xll.EQNXTDZ($A$1,$B79,AK$5,$B$1)</f>
        <v>0</v>
      </c>
      <c r="AL79" s="55">
        <f>_xll.EQNXTDZ($A$1,$B79,AL$5,$B$1)</f>
        <v>31932.95</v>
      </c>
      <c r="AM79" s="55">
        <f>_xll.EQNXTDZ($A$1,$B79,AM$5,$B$1)</f>
        <v>0</v>
      </c>
      <c r="AN79" s="55">
        <f>_xll.EQNXTDZ($A$1,$B79,AN$5,$B$1)</f>
        <v>29586.49</v>
      </c>
      <c r="AO79" s="55">
        <f>_xll.EQNXTDZ($A$1,$B79,AO$5,$B$1)</f>
        <v>0</v>
      </c>
      <c r="AP79" s="55">
        <f>_xll.EQNXTDZ($A$1,$B79,AP$5,$B$1)</f>
        <v>29837.360000000001</v>
      </c>
      <c r="AQ79" s="55">
        <f>_xll.EQNXTDZ($A$1,$B79,AQ$5,$B$1)</f>
        <v>0</v>
      </c>
      <c r="AR79" s="55">
        <f>_xll.EQNXTDZ($A$1,$B79,AR$5,$B$1)</f>
        <v>37804.410000000003</v>
      </c>
      <c r="AS79" s="55">
        <f>_xll.EQNXTDZ($A$1,$B79,AS$5,$B$1)</f>
        <v>0</v>
      </c>
      <c r="AT79" s="55">
        <f>_xll.EQNXTDZ($A$1,$B79,AT$5,$B$1)</f>
        <v>33356.639999999999</v>
      </c>
      <c r="AU79" s="55">
        <f>_xll.EQNXTDZ($A$1,$B79,AU$5,$B$1)</f>
        <v>0</v>
      </c>
      <c r="AV79" s="55">
        <f>_xll.EQNXTDZ($A$1,$B79,AV$5,$B$1)</f>
        <v>30522.03</v>
      </c>
      <c r="AW79" s="55">
        <f>_xll.EQNXTDZ($A$1,$B79,AW$5,$B$1)</f>
        <v>0</v>
      </c>
      <c r="AX79" s="55">
        <f>_xll.EQNXTDZ($A$1,$B79,AX$5,$B$1)</f>
        <v>31763</v>
      </c>
      <c r="AY79" s="55">
        <f>_xll.EQNXTDZ($A$1,$B79,AY$5,$B$1)</f>
        <v>0</v>
      </c>
      <c r="AZ79" s="55">
        <f>_xll.EQNXTDZ($A$1,$B79,AZ$5,$B$1)</f>
        <v>42377</v>
      </c>
      <c r="BA79" s="55">
        <f>_xll.EQNXTDZ($A$1,$B79,BA$5,$B$1)</f>
        <v>0</v>
      </c>
      <c r="BB79" s="55">
        <f>_xll.EQNXTDZ($A$1,$B79,BB$5,$B$1)</f>
        <v>30072</v>
      </c>
      <c r="BC79" s="55">
        <f>_xll.EQNXTDZ($A$1,$B79,BC$5,$B$1)</f>
        <v>0</v>
      </c>
      <c r="BD79" s="55">
        <f>_xll.EQNXTDZ($A$1,$B79,BD$5,$B$1)</f>
        <v>28033</v>
      </c>
      <c r="BE79" s="55">
        <f>_xll.EQNXTDZ($A$1,$B79,BE$5,$B$1)</f>
        <v>0</v>
      </c>
      <c r="BF79" s="55">
        <f>_xll.EQNXTDZ($A$1,$B79,BF$5,$B$1)</f>
        <v>22194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5712.75</v>
      </c>
      <c r="E80" s="55">
        <f>_xll.EQNXTDZ($A$1,$B80,E$5,$B$1)</f>
        <v>0</v>
      </c>
      <c r="F80" s="55">
        <f>_xll.EQNXTDZ($A$1,$B80,F$5,$B$1)</f>
        <v>7542.32</v>
      </c>
      <c r="G80" s="55">
        <f>_xll.EQNXTDZ($A$1,$B80,G$5,$B$1)</f>
        <v>0</v>
      </c>
      <c r="H80" s="55">
        <f>_xll.EQNXTDZ($A$1,$B80,H$5,$B$1)</f>
        <v>4811.1499999999996</v>
      </c>
      <c r="I80" s="55">
        <f>_xll.EQNXTDZ($A$1,$B80,I$5,$B$1)</f>
        <v>0</v>
      </c>
      <c r="J80" s="55">
        <f>_xll.EQNXTDZ($A$1,$B80,J$5,$B$1)</f>
        <v>9572.2800000000007</v>
      </c>
      <c r="K80" s="55">
        <f>_xll.EQNXTDZ($A$1,$B80,K$5,$B$1)</f>
        <v>0</v>
      </c>
      <c r="L80" s="55">
        <f>_xll.EQNXTDZ($A$1,$B80,L$5,$B$1)</f>
        <v>12138.08</v>
      </c>
      <c r="M80" s="55">
        <f>_xll.EQNXTDZ($A$1,$B80,M$5,$B$1)</f>
        <v>0</v>
      </c>
      <c r="N80" s="55">
        <f>_xll.EQNXTDZ($A$1,$B80,N$5,$B$1)</f>
        <v>14096.24</v>
      </c>
      <c r="O80" s="55">
        <f>_xll.EQNXTDZ($A$1,$B80,O$5,$B$1)</f>
        <v>0</v>
      </c>
      <c r="P80" s="55">
        <f>_xll.EQNXTDZ($A$1,$B80,P$5,$B$1)</f>
        <v>8974.02</v>
      </c>
      <c r="Q80" s="55">
        <f>_xll.EQNXTDZ($A$1,$B80,Q$5,$B$1)</f>
        <v>0</v>
      </c>
      <c r="R80" s="55">
        <f>_xll.EQNXTDZ($A$1,$B80,R$5,$B$1)</f>
        <v>19233.04</v>
      </c>
      <c r="S80" s="55">
        <f>_xll.EQNXTDZ($A$1,$B80,S$5,$B$1)</f>
        <v>0</v>
      </c>
      <c r="T80" s="55">
        <f>_xll.EQNXTDZ($A$1,$B80,T$5,$B$1)</f>
        <v>13436.9</v>
      </c>
      <c r="U80" s="55">
        <f>_xll.EQNXTDZ($A$1,$B80,U$5,$B$1)</f>
        <v>0</v>
      </c>
      <c r="V80" s="55">
        <f>_xll.EQNXTDZ($A$1,$B80,V$5,$B$1)</f>
        <v>15041.15</v>
      </c>
      <c r="W80" s="55">
        <f>_xll.EQNXTDZ($A$1,$B80,W$5,$B$1)</f>
        <v>0</v>
      </c>
      <c r="X80" s="55">
        <f>_xll.EQNXTDZ($A$1,$B80,X$5,$B$1)</f>
        <v>7106.13</v>
      </c>
      <c r="Y80" s="55">
        <f>_xll.EQNXTDZ($A$1,$B80,Y$5,$B$1)</f>
        <v>0</v>
      </c>
      <c r="Z80" s="55">
        <f>_xll.EQNXTDZ($A$1,$B80,Z$5,$B$1)</f>
        <v>15161.1</v>
      </c>
      <c r="AA80" s="55">
        <f>_xll.EQNXTDZ($A$1,$B80,AA$5,$B$1)</f>
        <v>0</v>
      </c>
      <c r="AB80" s="55">
        <f>_xll.EQNXTDZ($A$1,$B80,AB$5,$B$1)</f>
        <v>11235.29</v>
      </c>
      <c r="AC80" s="55">
        <f>_xll.EQNXTDZ($A$1,$B80,AC$5,$B$1)</f>
        <v>0</v>
      </c>
      <c r="AD80" s="55">
        <f>_xll.EQNXTDZ($A$1,$B80,AD$5,$B$1)</f>
        <v>9529.83</v>
      </c>
      <c r="AE80" s="55">
        <f>_xll.EQNXTDZ($A$1,$B80,AE$5,$B$1)</f>
        <v>0</v>
      </c>
      <c r="AF80" s="55">
        <f>_xll.EQNXTDZ($A$1,$B80,AF$5,$B$1)</f>
        <v>6182.16</v>
      </c>
      <c r="AG80" s="55">
        <f>_xll.EQNXTDZ($A$1,$B80,AG$5,$B$1)</f>
        <v>0</v>
      </c>
      <c r="AH80" s="55">
        <f>_xll.EQNXTDZ($A$1,$B80,AH$5,$B$1)</f>
        <v>10861.54</v>
      </c>
      <c r="AI80" s="55">
        <f>_xll.EQNXTDZ($A$1,$B80,AI$5,$B$1)</f>
        <v>0</v>
      </c>
      <c r="AJ80" s="55">
        <f>_xll.EQNXTDZ($A$1,$B80,AJ$5,$B$1)</f>
        <v>15067.74</v>
      </c>
      <c r="AK80" s="55">
        <f>_xll.EQNXTDZ($A$1,$B80,AK$5,$B$1)</f>
        <v>0</v>
      </c>
      <c r="AL80" s="55">
        <f>_xll.EQNXTDZ($A$1,$B80,AL$5,$B$1)</f>
        <v>19051.189999999999</v>
      </c>
      <c r="AM80" s="55">
        <f>_xll.EQNXTDZ($A$1,$B80,AM$5,$B$1)</f>
        <v>0</v>
      </c>
      <c r="AN80" s="55">
        <f>_xll.EQNXTDZ($A$1,$B80,AN$5,$B$1)</f>
        <v>17694.72</v>
      </c>
      <c r="AO80" s="55">
        <f>_xll.EQNXTDZ($A$1,$B80,AO$5,$B$1)</f>
        <v>0</v>
      </c>
      <c r="AP80" s="55">
        <f>_xll.EQNXTDZ($A$1,$B80,AP$5,$B$1)</f>
        <v>22709.22</v>
      </c>
      <c r="AQ80" s="55">
        <f>_xll.EQNXTDZ($A$1,$B80,AQ$5,$B$1)</f>
        <v>0</v>
      </c>
      <c r="AR80" s="55">
        <f>_xll.EQNXTDZ($A$1,$B80,AR$5,$B$1)</f>
        <v>15534.47</v>
      </c>
      <c r="AS80" s="55">
        <f>_xll.EQNXTDZ($A$1,$B80,AS$5,$B$1)</f>
        <v>0</v>
      </c>
      <c r="AT80" s="55">
        <f>_xll.EQNXTDZ($A$1,$B80,AT$5,$B$1)</f>
        <v>18838.310000000001</v>
      </c>
      <c r="AU80" s="55">
        <f>_xll.EQNXTDZ($A$1,$B80,AU$5,$B$1)</f>
        <v>0</v>
      </c>
      <c r="AV80" s="55">
        <f>_xll.EQNXTDZ($A$1,$B80,AV$5,$B$1)</f>
        <v>17887.22</v>
      </c>
      <c r="AW80" s="55">
        <f>_xll.EQNXTDZ($A$1,$B80,AW$5,$B$1)</f>
        <v>0</v>
      </c>
      <c r="AX80" s="55">
        <f>_xll.EQNXTDZ($A$1,$B80,AX$5,$B$1)</f>
        <v>14253</v>
      </c>
      <c r="AY80" s="55">
        <f>_xll.EQNXTDZ($A$1,$B80,AY$5,$B$1)</f>
        <v>0</v>
      </c>
      <c r="AZ80" s="55">
        <f>_xll.EQNXTDZ($A$1,$B80,AZ$5,$B$1)</f>
        <v>24150</v>
      </c>
      <c r="BA80" s="55">
        <f>_xll.EQNXTDZ($A$1,$B80,BA$5,$B$1)</f>
        <v>0</v>
      </c>
      <c r="BB80" s="55">
        <f>_xll.EQNXTDZ($A$1,$B80,BB$5,$B$1)</f>
        <v>27199</v>
      </c>
      <c r="BC80" s="55">
        <f>_xll.EQNXTDZ($A$1,$B80,BC$5,$B$1)</f>
        <v>0</v>
      </c>
      <c r="BD80" s="55">
        <f>_xll.EQNXTDZ($A$1,$B80,BD$5,$B$1)</f>
        <v>19334</v>
      </c>
      <c r="BE80" s="55">
        <f>_xll.EQNXTDZ($A$1,$B80,BE$5,$B$1)</f>
        <v>0</v>
      </c>
      <c r="BF80" s="55">
        <f>_xll.EQNXTDZ($A$1,$B80,BF$5,$B$1)</f>
        <v>18585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21805.75</v>
      </c>
      <c r="E81" s="55">
        <f>_xll.EQNXTDZ($A$1,$B81,E$5,$B$1)</f>
        <v>0</v>
      </c>
      <c r="F81" s="55">
        <f>_xll.EQNXTDZ($A$1,$B81,F$5,$B$1)</f>
        <v>21036.82</v>
      </c>
      <c r="G81" s="55">
        <f>_xll.EQNXTDZ($A$1,$B81,G$5,$B$1)</f>
        <v>0</v>
      </c>
      <c r="H81" s="55">
        <f>_xll.EQNXTDZ($A$1,$B81,H$5,$B$1)</f>
        <v>27586.69</v>
      </c>
      <c r="I81" s="55">
        <f>_xll.EQNXTDZ($A$1,$B81,I$5,$B$1)</f>
        <v>0</v>
      </c>
      <c r="J81" s="55">
        <f>_xll.EQNXTDZ($A$1,$B81,J$5,$B$1)</f>
        <v>27270.89</v>
      </c>
      <c r="K81" s="55">
        <f>_xll.EQNXTDZ($A$1,$B81,K$5,$B$1)</f>
        <v>0</v>
      </c>
      <c r="L81" s="55">
        <f>_xll.EQNXTDZ($A$1,$B81,L$5,$B$1)</f>
        <v>29306.94</v>
      </c>
      <c r="M81" s="55">
        <f>_xll.EQNXTDZ($A$1,$B81,M$5,$B$1)</f>
        <v>0</v>
      </c>
      <c r="N81" s="55">
        <f>_xll.EQNXTDZ($A$1,$B81,N$5,$B$1)</f>
        <v>29272.34</v>
      </c>
      <c r="O81" s="55">
        <f>_xll.EQNXTDZ($A$1,$B81,O$5,$B$1)</f>
        <v>0</v>
      </c>
      <c r="P81" s="55">
        <f>_xll.EQNXTDZ($A$1,$B81,P$5,$B$1)</f>
        <v>36172.589999999997</v>
      </c>
      <c r="Q81" s="55">
        <f>_xll.EQNXTDZ($A$1,$B81,Q$5,$B$1)</f>
        <v>0</v>
      </c>
      <c r="R81" s="55">
        <f>_xll.EQNXTDZ($A$1,$B81,R$5,$B$1)</f>
        <v>32655.73</v>
      </c>
      <c r="S81" s="55">
        <f>_xll.EQNXTDZ($A$1,$B81,S$5,$B$1)</f>
        <v>0</v>
      </c>
      <c r="T81" s="55">
        <f>_xll.EQNXTDZ($A$1,$B81,T$5,$B$1)</f>
        <v>37126.58</v>
      </c>
      <c r="U81" s="55">
        <f>_xll.EQNXTDZ($A$1,$B81,U$5,$B$1)</f>
        <v>0</v>
      </c>
      <c r="V81" s="55">
        <f>_xll.EQNXTDZ($A$1,$B81,V$5,$B$1)</f>
        <v>35085.31</v>
      </c>
      <c r="W81" s="55">
        <f>_xll.EQNXTDZ($A$1,$B81,W$5,$B$1)</f>
        <v>0</v>
      </c>
      <c r="X81" s="55">
        <f>_xll.EQNXTDZ($A$1,$B81,X$5,$B$1)</f>
        <v>40583.75</v>
      </c>
      <c r="Y81" s="55">
        <f>_xll.EQNXTDZ($A$1,$B81,Y$5,$B$1)</f>
        <v>0</v>
      </c>
      <c r="Z81" s="55">
        <f>_xll.EQNXTDZ($A$1,$B81,Z$5,$B$1)</f>
        <v>42137.63</v>
      </c>
      <c r="AA81" s="55">
        <f>_xll.EQNXTDZ($A$1,$B81,AA$5,$B$1)</f>
        <v>0</v>
      </c>
      <c r="AB81" s="55">
        <f>_xll.EQNXTDZ($A$1,$B81,AB$5,$B$1)</f>
        <v>51125.47</v>
      </c>
      <c r="AC81" s="55">
        <f>_xll.EQNXTDZ($A$1,$B81,AC$5,$B$1)</f>
        <v>0</v>
      </c>
      <c r="AD81" s="55">
        <f>_xll.EQNXTDZ($A$1,$B81,AD$5,$B$1)</f>
        <v>39013.730000000003</v>
      </c>
      <c r="AE81" s="55">
        <f>_xll.EQNXTDZ($A$1,$B81,AE$5,$B$1)</f>
        <v>0</v>
      </c>
      <c r="AF81" s="55">
        <f>_xll.EQNXTDZ($A$1,$B81,AF$5,$B$1)</f>
        <v>39247.71</v>
      </c>
      <c r="AG81" s="55">
        <f>_xll.EQNXTDZ($A$1,$B81,AG$5,$B$1)</f>
        <v>0</v>
      </c>
      <c r="AH81" s="55">
        <f>_xll.EQNXTDZ($A$1,$B81,AH$5,$B$1)</f>
        <v>37456.879999999997</v>
      </c>
      <c r="AI81" s="55">
        <f>_xll.EQNXTDZ($A$1,$B81,AI$5,$B$1)</f>
        <v>0</v>
      </c>
      <c r="AJ81" s="55">
        <f>_xll.EQNXTDZ($A$1,$B81,AJ$5,$B$1)</f>
        <v>33417.300000000003</v>
      </c>
      <c r="AK81" s="55">
        <f>_xll.EQNXTDZ($A$1,$B81,AK$5,$B$1)</f>
        <v>0</v>
      </c>
      <c r="AL81" s="55">
        <f>_xll.EQNXTDZ($A$1,$B81,AL$5,$B$1)</f>
        <v>36088.589999999997</v>
      </c>
      <c r="AM81" s="55">
        <f>_xll.EQNXTDZ($A$1,$B81,AM$5,$B$1)</f>
        <v>0</v>
      </c>
      <c r="AN81" s="55">
        <f>_xll.EQNXTDZ($A$1,$B81,AN$5,$B$1)</f>
        <v>32142.91</v>
      </c>
      <c r="AO81" s="55">
        <f>_xll.EQNXTDZ($A$1,$B81,AO$5,$B$1)</f>
        <v>0</v>
      </c>
      <c r="AP81" s="55">
        <f>_xll.EQNXTDZ($A$1,$B81,AP$5,$B$1)</f>
        <v>35240.339999999997</v>
      </c>
      <c r="AQ81" s="55">
        <f>_xll.EQNXTDZ($A$1,$B81,AQ$5,$B$1)</f>
        <v>0</v>
      </c>
      <c r="AR81" s="55">
        <f>_xll.EQNXTDZ($A$1,$B81,AR$5,$B$1)</f>
        <v>37906.44</v>
      </c>
      <c r="AS81" s="55">
        <f>_xll.EQNXTDZ($A$1,$B81,AS$5,$B$1)</f>
        <v>0</v>
      </c>
      <c r="AT81" s="55">
        <f>_xll.EQNXTDZ($A$1,$B81,AT$5,$B$1)</f>
        <v>40755.39</v>
      </c>
      <c r="AU81" s="55">
        <f>_xll.EQNXTDZ($A$1,$B81,AU$5,$B$1)</f>
        <v>0</v>
      </c>
      <c r="AV81" s="55">
        <f>_xll.EQNXTDZ($A$1,$B81,AV$5,$B$1)</f>
        <v>45987</v>
      </c>
      <c r="AW81" s="55">
        <f>_xll.EQNXTDZ($A$1,$B81,AW$5,$B$1)</f>
        <v>0</v>
      </c>
      <c r="AX81" s="55">
        <f>_xll.EQNXTDZ($A$1,$B81,AX$5,$B$1)</f>
        <v>47788</v>
      </c>
      <c r="AY81" s="55">
        <f>_xll.EQNXTDZ($A$1,$B81,AY$5,$B$1)</f>
        <v>0</v>
      </c>
      <c r="AZ81" s="55">
        <f>_xll.EQNXTDZ($A$1,$B81,AZ$5,$B$1)</f>
        <v>54682</v>
      </c>
      <c r="BA81" s="55">
        <f>_xll.EQNXTDZ($A$1,$B81,BA$5,$B$1)</f>
        <v>0</v>
      </c>
      <c r="BB81" s="55">
        <f>_xll.EQNXTDZ($A$1,$B81,BB$5,$B$1)</f>
        <v>47269</v>
      </c>
      <c r="BC81" s="55">
        <f>_xll.EQNXTDZ($A$1,$B81,BC$5,$B$1)</f>
        <v>0</v>
      </c>
      <c r="BD81" s="55">
        <f>_xll.EQNXTDZ($A$1,$B81,BD$5,$B$1)</f>
        <v>40230</v>
      </c>
      <c r="BE81" s="55">
        <f>_xll.EQNXTDZ($A$1,$B81,BE$5,$B$1)</f>
        <v>0</v>
      </c>
      <c r="BF81" s="55">
        <f>_xll.EQNXTDZ($A$1,$B81,BF$5,$B$1)</f>
        <v>50126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7518.74</v>
      </c>
      <c r="E82" s="55">
        <f>_xll.EQNXTDZ($A$1,$B82,E$5,$B$1)</f>
        <v>0</v>
      </c>
      <c r="F82" s="55">
        <f>_xll.EQNXTDZ($A$1,$B82,F$5,$B$1)</f>
        <v>10959.6</v>
      </c>
      <c r="G82" s="55">
        <f>_xll.EQNXTDZ($A$1,$B82,G$5,$B$1)</f>
        <v>0</v>
      </c>
      <c r="H82" s="55">
        <f>_xll.EQNXTDZ($A$1,$B82,H$5,$B$1)</f>
        <v>11160.92</v>
      </c>
      <c r="I82" s="55">
        <f>_xll.EQNXTDZ($A$1,$B82,I$5,$B$1)</f>
        <v>0</v>
      </c>
      <c r="J82" s="55">
        <f>_xll.EQNXTDZ($A$1,$B82,J$5,$B$1)</f>
        <v>10574.23</v>
      </c>
      <c r="K82" s="55">
        <f>_xll.EQNXTDZ($A$1,$B82,K$5,$B$1)</f>
        <v>0</v>
      </c>
      <c r="L82" s="55">
        <f>_xll.EQNXTDZ($A$1,$B82,L$5,$B$1)</f>
        <v>9995.98</v>
      </c>
      <c r="M82" s="55">
        <f>_xll.EQNXTDZ($A$1,$B82,M$5,$B$1)</f>
        <v>0</v>
      </c>
      <c r="N82" s="55">
        <f>_xll.EQNXTDZ($A$1,$B82,N$5,$B$1)</f>
        <v>12579.2</v>
      </c>
      <c r="O82" s="55">
        <f>_xll.EQNXTDZ($A$1,$B82,O$5,$B$1)</f>
        <v>0</v>
      </c>
      <c r="P82" s="55">
        <f>_xll.EQNXTDZ($A$1,$B82,P$5,$B$1)</f>
        <v>12176.35</v>
      </c>
      <c r="Q82" s="55">
        <f>_xll.EQNXTDZ($A$1,$B82,Q$5,$B$1)</f>
        <v>0</v>
      </c>
      <c r="R82" s="55">
        <f>_xll.EQNXTDZ($A$1,$B82,R$5,$B$1)</f>
        <v>19650.830000000002</v>
      </c>
      <c r="S82" s="55">
        <f>_xll.EQNXTDZ($A$1,$B82,S$5,$B$1)</f>
        <v>0</v>
      </c>
      <c r="T82" s="55">
        <f>_xll.EQNXTDZ($A$1,$B82,T$5,$B$1)</f>
        <v>18577.830000000002</v>
      </c>
      <c r="U82" s="55">
        <f>_xll.EQNXTDZ($A$1,$B82,U$5,$B$1)</f>
        <v>0</v>
      </c>
      <c r="V82" s="55">
        <f>_xll.EQNXTDZ($A$1,$B82,V$5,$B$1)</f>
        <v>20885.669999999998</v>
      </c>
      <c r="W82" s="55">
        <f>_xll.EQNXTDZ($A$1,$B82,W$5,$B$1)</f>
        <v>0</v>
      </c>
      <c r="X82" s="55">
        <f>_xll.EQNXTDZ($A$1,$B82,X$5,$B$1)</f>
        <v>20601.37</v>
      </c>
      <c r="Y82" s="55">
        <f>_xll.EQNXTDZ($A$1,$B82,Y$5,$B$1)</f>
        <v>0</v>
      </c>
      <c r="Z82" s="55">
        <f>_xll.EQNXTDZ($A$1,$B82,Z$5,$B$1)</f>
        <v>28294.95</v>
      </c>
      <c r="AA82" s="55">
        <f>_xll.EQNXTDZ($A$1,$B82,AA$5,$B$1)</f>
        <v>0</v>
      </c>
      <c r="AB82" s="55">
        <f>_xll.EQNXTDZ($A$1,$B82,AB$5,$B$1)</f>
        <v>27459.49</v>
      </c>
      <c r="AC82" s="55">
        <f>_xll.EQNXTDZ($A$1,$B82,AC$5,$B$1)</f>
        <v>0</v>
      </c>
      <c r="AD82" s="55">
        <f>_xll.EQNXTDZ($A$1,$B82,AD$5,$B$1)</f>
        <v>30547.69</v>
      </c>
      <c r="AE82" s="55">
        <f>_xll.EQNXTDZ($A$1,$B82,AE$5,$B$1)</f>
        <v>0</v>
      </c>
      <c r="AF82" s="55">
        <f>_xll.EQNXTDZ($A$1,$B82,AF$5,$B$1)</f>
        <v>24921.82</v>
      </c>
      <c r="AG82" s="55">
        <f>_xll.EQNXTDZ($A$1,$B82,AG$5,$B$1)</f>
        <v>0</v>
      </c>
      <c r="AH82" s="55">
        <f>_xll.EQNXTDZ($A$1,$B82,AH$5,$B$1)</f>
        <v>25417.99</v>
      </c>
      <c r="AI82" s="55">
        <f>_xll.EQNXTDZ($A$1,$B82,AI$5,$B$1)</f>
        <v>0</v>
      </c>
      <c r="AJ82" s="55">
        <f>_xll.EQNXTDZ($A$1,$B82,AJ$5,$B$1)</f>
        <v>22094.06</v>
      </c>
      <c r="AK82" s="55">
        <f>_xll.EQNXTDZ($A$1,$B82,AK$5,$B$1)</f>
        <v>0</v>
      </c>
      <c r="AL82" s="55">
        <f>_xll.EQNXTDZ($A$1,$B82,AL$5,$B$1)</f>
        <v>30547.17</v>
      </c>
      <c r="AM82" s="55">
        <f>_xll.EQNXTDZ($A$1,$B82,AM$5,$B$1)</f>
        <v>0</v>
      </c>
      <c r="AN82" s="55">
        <f>_xll.EQNXTDZ($A$1,$B82,AN$5,$B$1)</f>
        <v>28281.34</v>
      </c>
      <c r="AO82" s="55">
        <f>_xll.EQNXTDZ($A$1,$B82,AO$5,$B$1)</f>
        <v>0</v>
      </c>
      <c r="AP82" s="55">
        <f>_xll.EQNXTDZ($A$1,$B82,AP$5,$B$1)</f>
        <v>34537.47</v>
      </c>
      <c r="AQ82" s="55">
        <f>_xll.EQNXTDZ($A$1,$B82,AQ$5,$B$1)</f>
        <v>0</v>
      </c>
      <c r="AR82" s="55">
        <f>_xll.EQNXTDZ($A$1,$B82,AR$5,$B$1)</f>
        <v>37153.279999999999</v>
      </c>
      <c r="AS82" s="55">
        <f>_xll.EQNXTDZ($A$1,$B82,AS$5,$B$1)</f>
        <v>0</v>
      </c>
      <c r="AT82" s="55">
        <f>_xll.EQNXTDZ($A$1,$B82,AT$5,$B$1)</f>
        <v>39155.279999999999</v>
      </c>
      <c r="AU82" s="55">
        <f>_xll.EQNXTDZ($A$1,$B82,AU$5,$B$1)</f>
        <v>0</v>
      </c>
      <c r="AV82" s="55">
        <f>_xll.EQNXTDZ($A$1,$B82,AV$5,$B$1)</f>
        <v>39485.74</v>
      </c>
      <c r="AW82" s="55">
        <f>_xll.EQNXTDZ($A$1,$B82,AW$5,$B$1)</f>
        <v>0</v>
      </c>
      <c r="AX82" s="55">
        <f>_xll.EQNXTDZ($A$1,$B82,AX$5,$B$1)</f>
        <v>41022</v>
      </c>
      <c r="AY82" s="55">
        <f>_xll.EQNXTDZ($A$1,$B82,AY$5,$B$1)</f>
        <v>0</v>
      </c>
      <c r="AZ82" s="55">
        <f>_xll.EQNXTDZ($A$1,$B82,AZ$5,$B$1)</f>
        <v>33505</v>
      </c>
      <c r="BA82" s="55">
        <f>_xll.EQNXTDZ($A$1,$B82,BA$5,$B$1)</f>
        <v>0</v>
      </c>
      <c r="BB82" s="55">
        <f>_xll.EQNXTDZ($A$1,$B82,BB$5,$B$1)</f>
        <v>13248</v>
      </c>
      <c r="BC82" s="55">
        <f>_xll.EQNXTDZ($A$1,$B82,BC$5,$B$1)</f>
        <v>0</v>
      </c>
      <c r="BD82" s="55">
        <f>_xll.EQNXTDZ($A$1,$B82,BD$5,$B$1)</f>
        <v>7410</v>
      </c>
      <c r="BE82" s="55">
        <f>_xll.EQNXTDZ($A$1,$B82,BE$5,$B$1)</f>
        <v>0</v>
      </c>
      <c r="BF82" s="55">
        <f>_xll.EQNXTDZ($A$1,$B82,BF$5,$B$1)</f>
        <v>12619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17992.439999999999</v>
      </c>
      <c r="E83" s="55">
        <f>_xll.EQNXTDZ($A$1,$B83,E$5,$B$1)</f>
        <v>0</v>
      </c>
      <c r="F83" s="55">
        <f>_xll.EQNXTDZ($A$1,$B83,F$5,$B$1)</f>
        <v>21114.82</v>
      </c>
      <c r="G83" s="55">
        <f>_xll.EQNXTDZ($A$1,$B83,G$5,$B$1)</f>
        <v>0</v>
      </c>
      <c r="H83" s="55">
        <f>_xll.EQNXTDZ($A$1,$B83,H$5,$B$1)</f>
        <v>26880.43</v>
      </c>
      <c r="I83" s="55">
        <f>_xll.EQNXTDZ($A$1,$B83,I$5,$B$1)</f>
        <v>0</v>
      </c>
      <c r="J83" s="55">
        <f>_xll.EQNXTDZ($A$1,$B83,J$5,$B$1)</f>
        <v>29711.79</v>
      </c>
      <c r="K83" s="55">
        <f>_xll.EQNXTDZ($A$1,$B83,K$5,$B$1)</f>
        <v>0</v>
      </c>
      <c r="L83" s="55">
        <f>_xll.EQNXTDZ($A$1,$B83,L$5,$B$1)</f>
        <v>30587.97</v>
      </c>
      <c r="M83" s="55">
        <f>_xll.EQNXTDZ($A$1,$B83,M$5,$B$1)</f>
        <v>0</v>
      </c>
      <c r="N83" s="55">
        <f>_xll.EQNXTDZ($A$1,$B83,N$5,$B$1)</f>
        <v>32115.759999999998</v>
      </c>
      <c r="O83" s="55">
        <f>_xll.EQNXTDZ($A$1,$B83,O$5,$B$1)</f>
        <v>0</v>
      </c>
      <c r="P83" s="55">
        <f>_xll.EQNXTDZ($A$1,$B83,P$5,$B$1)</f>
        <v>26824.82</v>
      </c>
      <c r="Q83" s="55">
        <f>_xll.EQNXTDZ($A$1,$B83,Q$5,$B$1)</f>
        <v>0</v>
      </c>
      <c r="R83" s="55">
        <f>_xll.EQNXTDZ($A$1,$B83,R$5,$B$1)</f>
        <v>30460.400000000001</v>
      </c>
      <c r="S83" s="55">
        <f>_xll.EQNXTDZ($A$1,$B83,S$5,$B$1)</f>
        <v>0</v>
      </c>
      <c r="T83" s="55">
        <f>_xll.EQNXTDZ($A$1,$B83,T$5,$B$1)</f>
        <v>27020.02</v>
      </c>
      <c r="U83" s="55">
        <f>_xll.EQNXTDZ($A$1,$B83,U$5,$B$1)</f>
        <v>0</v>
      </c>
      <c r="V83" s="55">
        <f>_xll.EQNXTDZ($A$1,$B83,V$5,$B$1)</f>
        <v>36077.879999999997</v>
      </c>
      <c r="W83" s="55">
        <f>_xll.EQNXTDZ($A$1,$B83,W$5,$B$1)</f>
        <v>0</v>
      </c>
      <c r="X83" s="55">
        <f>_xll.EQNXTDZ($A$1,$B83,X$5,$B$1)</f>
        <v>33076.26</v>
      </c>
      <c r="Y83" s="55">
        <f>_xll.EQNXTDZ($A$1,$B83,Y$5,$B$1)</f>
        <v>0</v>
      </c>
      <c r="Z83" s="55">
        <f>_xll.EQNXTDZ($A$1,$B83,Z$5,$B$1)</f>
        <v>34613.910000000003</v>
      </c>
      <c r="AA83" s="55">
        <f>_xll.EQNXTDZ($A$1,$B83,AA$5,$B$1)</f>
        <v>0</v>
      </c>
      <c r="AB83" s="55">
        <f>_xll.EQNXTDZ($A$1,$B83,AB$5,$B$1)</f>
        <v>21118.27</v>
      </c>
      <c r="AC83" s="55">
        <f>_xll.EQNXTDZ($A$1,$B83,AC$5,$B$1)</f>
        <v>0</v>
      </c>
      <c r="AD83" s="55">
        <f>_xll.EQNXTDZ($A$1,$B83,AD$5,$B$1)</f>
        <v>32648.82</v>
      </c>
      <c r="AE83" s="55">
        <f>_xll.EQNXTDZ($A$1,$B83,AE$5,$B$1)</f>
        <v>0</v>
      </c>
      <c r="AF83" s="55">
        <f>_xll.EQNXTDZ($A$1,$B83,AF$5,$B$1)</f>
        <v>27886.04</v>
      </c>
      <c r="AG83" s="55">
        <f>_xll.EQNXTDZ($A$1,$B83,AG$5,$B$1)</f>
        <v>0</v>
      </c>
      <c r="AH83" s="55">
        <f>_xll.EQNXTDZ($A$1,$B83,AH$5,$B$1)</f>
        <v>33726.97</v>
      </c>
      <c r="AI83" s="55">
        <f>_xll.EQNXTDZ($A$1,$B83,AI$5,$B$1)</f>
        <v>0</v>
      </c>
      <c r="AJ83" s="55">
        <f>_xll.EQNXTDZ($A$1,$B83,AJ$5,$B$1)</f>
        <v>24208.61</v>
      </c>
      <c r="AK83" s="55">
        <f>_xll.EQNXTDZ($A$1,$B83,AK$5,$B$1)</f>
        <v>0</v>
      </c>
      <c r="AL83" s="55">
        <f>_xll.EQNXTDZ($A$1,$B83,AL$5,$B$1)</f>
        <v>46792.46</v>
      </c>
      <c r="AM83" s="55">
        <f>_xll.EQNXTDZ($A$1,$B83,AM$5,$B$1)</f>
        <v>0</v>
      </c>
      <c r="AN83" s="55">
        <f>_xll.EQNXTDZ($A$1,$B83,AN$5,$B$1)</f>
        <v>34603.54</v>
      </c>
      <c r="AO83" s="55">
        <f>_xll.EQNXTDZ($A$1,$B83,AO$5,$B$1)</f>
        <v>0</v>
      </c>
      <c r="AP83" s="55">
        <f>_xll.EQNXTDZ($A$1,$B83,AP$5,$B$1)</f>
        <v>40669.19</v>
      </c>
      <c r="AQ83" s="55">
        <f>_xll.EQNXTDZ($A$1,$B83,AQ$5,$B$1)</f>
        <v>0</v>
      </c>
      <c r="AR83" s="55">
        <f>_xll.EQNXTDZ($A$1,$B83,AR$5,$B$1)</f>
        <v>32987.1</v>
      </c>
      <c r="AS83" s="55">
        <f>_xll.EQNXTDZ($A$1,$B83,AS$5,$B$1)</f>
        <v>0</v>
      </c>
      <c r="AT83" s="55">
        <f>_xll.EQNXTDZ($A$1,$B83,AT$5,$B$1)</f>
        <v>37015.56</v>
      </c>
      <c r="AU83" s="55">
        <f>_xll.EQNXTDZ($A$1,$B83,AU$5,$B$1)</f>
        <v>0</v>
      </c>
      <c r="AV83" s="55">
        <f>_xll.EQNXTDZ($A$1,$B83,AV$5,$B$1)</f>
        <v>40554.17</v>
      </c>
      <c r="AW83" s="55">
        <f>_xll.EQNXTDZ($A$1,$B83,AW$5,$B$1)</f>
        <v>0</v>
      </c>
      <c r="AX83" s="55">
        <f>_xll.EQNXTDZ($A$1,$B83,AX$5,$B$1)</f>
        <v>45807</v>
      </c>
      <c r="AY83" s="55">
        <f>_xll.EQNXTDZ($A$1,$B83,AY$5,$B$1)</f>
        <v>0</v>
      </c>
      <c r="AZ83" s="55">
        <f>_xll.EQNXTDZ($A$1,$B83,AZ$5,$B$1)</f>
        <v>29368</v>
      </c>
      <c r="BA83" s="55">
        <f>_xll.EQNXTDZ($A$1,$B83,BA$5,$B$1)</f>
        <v>0</v>
      </c>
      <c r="BB83" s="55">
        <f>_xll.EQNXTDZ($A$1,$B83,BB$5,$B$1)</f>
        <v>40834</v>
      </c>
      <c r="BC83" s="55">
        <f>_xll.EQNXTDZ($A$1,$B83,BC$5,$B$1)</f>
        <v>0</v>
      </c>
      <c r="BD83" s="55">
        <f>_xll.EQNXTDZ($A$1,$B83,BD$5,$B$1)</f>
        <v>27592</v>
      </c>
      <c r="BE83" s="55">
        <f>_xll.EQNXTDZ($A$1,$B83,BE$5,$B$1)</f>
        <v>0</v>
      </c>
      <c r="BF83" s="55">
        <f>_xll.EQNXTDZ($A$1,$B83,BF$5,$B$1)</f>
        <v>29684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1843.81</v>
      </c>
      <c r="E84" s="55">
        <f>_xll.EQNXTDZ($A$1,$B84,E$5,$B$1)</f>
        <v>0</v>
      </c>
      <c r="F84" s="55">
        <f>_xll.EQNXTDZ($A$1,$B84,F$5,$B$1)</f>
        <v>832.94</v>
      </c>
      <c r="G84" s="55">
        <f>_xll.EQNXTDZ($A$1,$B84,G$5,$B$1)</f>
        <v>0</v>
      </c>
      <c r="H84" s="55">
        <f>_xll.EQNXTDZ($A$1,$B84,H$5,$B$1)</f>
        <v>3381.01</v>
      </c>
      <c r="I84" s="55">
        <f>_xll.EQNXTDZ($A$1,$B84,I$5,$B$1)</f>
        <v>0</v>
      </c>
      <c r="J84" s="55">
        <f>_xll.EQNXTDZ($A$1,$B84,J$5,$B$1)</f>
        <v>4660.8999999999996</v>
      </c>
      <c r="K84" s="55">
        <f>_xll.EQNXTDZ($A$1,$B84,K$5,$B$1)</f>
        <v>0</v>
      </c>
      <c r="L84" s="55">
        <f>_xll.EQNXTDZ($A$1,$B84,L$5,$B$1)</f>
        <v>3615.96</v>
      </c>
      <c r="M84" s="55">
        <f>_xll.EQNXTDZ($A$1,$B84,M$5,$B$1)</f>
        <v>0</v>
      </c>
      <c r="N84" s="55">
        <f>_xll.EQNXTDZ($A$1,$B84,N$5,$B$1)</f>
        <v>2948.42</v>
      </c>
      <c r="O84" s="55">
        <f>_xll.EQNXTDZ($A$1,$B84,O$5,$B$1)</f>
        <v>0</v>
      </c>
      <c r="P84" s="55">
        <f>_xll.EQNXTDZ($A$1,$B84,P$5,$B$1)</f>
        <v>3679.3</v>
      </c>
      <c r="Q84" s="55">
        <f>_xll.EQNXTDZ($A$1,$B84,Q$5,$B$1)</f>
        <v>0</v>
      </c>
      <c r="R84" s="55">
        <f>_xll.EQNXTDZ($A$1,$B84,R$5,$B$1)</f>
        <v>6806.57</v>
      </c>
      <c r="S84" s="55">
        <f>_xll.EQNXTDZ($A$1,$B84,S$5,$B$1)</f>
        <v>0</v>
      </c>
      <c r="T84" s="55">
        <f>_xll.EQNXTDZ($A$1,$B84,T$5,$B$1)</f>
        <v>8582.81</v>
      </c>
      <c r="U84" s="55">
        <f>_xll.EQNXTDZ($A$1,$B84,U$5,$B$1)</f>
        <v>0</v>
      </c>
      <c r="V84" s="55">
        <f>_xll.EQNXTDZ($A$1,$B84,V$5,$B$1)</f>
        <v>8319.2900000000009</v>
      </c>
      <c r="W84" s="55">
        <f>_xll.EQNXTDZ($A$1,$B84,W$5,$B$1)</f>
        <v>0</v>
      </c>
      <c r="X84" s="55">
        <f>_xll.EQNXTDZ($A$1,$B84,X$5,$B$1)</f>
        <v>4810.96</v>
      </c>
      <c r="Y84" s="55">
        <f>_xll.EQNXTDZ($A$1,$B84,Y$5,$B$1)</f>
        <v>0</v>
      </c>
      <c r="Z84" s="55">
        <f>_xll.EQNXTDZ($A$1,$B84,Z$5,$B$1)</f>
        <v>14314.11</v>
      </c>
      <c r="AA84" s="55">
        <f>_xll.EQNXTDZ($A$1,$B84,AA$5,$B$1)</f>
        <v>0</v>
      </c>
      <c r="AB84" s="55">
        <f>_xll.EQNXTDZ($A$1,$B84,AB$5,$B$1)</f>
        <v>15101.53</v>
      </c>
      <c r="AC84" s="55">
        <f>_xll.EQNXTDZ($A$1,$B84,AC$5,$B$1)</f>
        <v>0</v>
      </c>
      <c r="AD84" s="55">
        <f>_xll.EQNXTDZ($A$1,$B84,AD$5,$B$1)</f>
        <v>10422.39</v>
      </c>
      <c r="AE84" s="55">
        <f>_xll.EQNXTDZ($A$1,$B84,AE$5,$B$1)</f>
        <v>0</v>
      </c>
      <c r="AF84" s="55">
        <f>_xll.EQNXTDZ($A$1,$B84,AF$5,$B$1)</f>
        <v>10644.63</v>
      </c>
      <c r="AG84" s="55">
        <f>_xll.EQNXTDZ($A$1,$B84,AG$5,$B$1)</f>
        <v>0</v>
      </c>
      <c r="AH84" s="55">
        <f>_xll.EQNXTDZ($A$1,$B84,AH$5,$B$1)</f>
        <v>11188.62</v>
      </c>
      <c r="AI84" s="55">
        <f>_xll.EQNXTDZ($A$1,$B84,AI$5,$B$1)</f>
        <v>0</v>
      </c>
      <c r="AJ84" s="55">
        <f>_xll.EQNXTDZ($A$1,$B84,AJ$5,$B$1)</f>
        <v>9769.9</v>
      </c>
      <c r="AK84" s="55">
        <f>_xll.EQNXTDZ($A$1,$B84,AK$5,$B$1)</f>
        <v>0</v>
      </c>
      <c r="AL84" s="55">
        <f>_xll.EQNXTDZ($A$1,$B84,AL$5,$B$1)</f>
        <v>12797.62</v>
      </c>
      <c r="AM84" s="55">
        <f>_xll.EQNXTDZ($A$1,$B84,AM$5,$B$1)</f>
        <v>0</v>
      </c>
      <c r="AN84" s="55">
        <f>_xll.EQNXTDZ($A$1,$B84,AN$5,$B$1)</f>
        <v>12495.22</v>
      </c>
      <c r="AO84" s="55">
        <f>_xll.EQNXTDZ($A$1,$B84,AO$5,$B$1)</f>
        <v>0</v>
      </c>
      <c r="AP84" s="55">
        <f>_xll.EQNXTDZ($A$1,$B84,AP$5,$B$1)</f>
        <v>12149.39</v>
      </c>
      <c r="AQ84" s="55">
        <f>_xll.EQNXTDZ($A$1,$B84,AQ$5,$B$1)</f>
        <v>0</v>
      </c>
      <c r="AR84" s="55">
        <f>_xll.EQNXTDZ($A$1,$B84,AR$5,$B$1)</f>
        <v>12563.95</v>
      </c>
      <c r="AS84" s="55">
        <f>_xll.EQNXTDZ($A$1,$B84,AS$5,$B$1)</f>
        <v>0</v>
      </c>
      <c r="AT84" s="55">
        <f>_xll.EQNXTDZ($A$1,$B84,AT$5,$B$1)</f>
        <v>14812.62</v>
      </c>
      <c r="AU84" s="55">
        <f>_xll.EQNXTDZ($A$1,$B84,AU$5,$B$1)</f>
        <v>0</v>
      </c>
      <c r="AV84" s="55">
        <f>_xll.EQNXTDZ($A$1,$B84,AV$5,$B$1)</f>
        <v>14788.9</v>
      </c>
      <c r="AW84" s="55">
        <f>_xll.EQNXTDZ($A$1,$B84,AW$5,$B$1)</f>
        <v>0</v>
      </c>
      <c r="AX84" s="55">
        <f>_xll.EQNXTDZ($A$1,$B84,AX$5,$B$1)</f>
        <v>18651</v>
      </c>
      <c r="AY84" s="55">
        <f>_xll.EQNXTDZ($A$1,$B84,AY$5,$B$1)</f>
        <v>0</v>
      </c>
      <c r="AZ84" s="55">
        <f>_xll.EQNXTDZ($A$1,$B84,AZ$5,$B$1)</f>
        <v>23498</v>
      </c>
      <c r="BA84" s="55">
        <f>_xll.EQNXTDZ($A$1,$B84,BA$5,$B$1)</f>
        <v>0</v>
      </c>
      <c r="BB84" s="55">
        <f>_xll.EQNXTDZ($A$1,$B84,BB$5,$B$1)</f>
        <v>31189</v>
      </c>
      <c r="BC84" s="55">
        <f>_xll.EQNXTDZ($A$1,$B84,BC$5,$B$1)</f>
        <v>0</v>
      </c>
      <c r="BD84" s="55">
        <f>_xll.EQNXTDZ($A$1,$B84,BD$5,$B$1)</f>
        <v>24095</v>
      </c>
      <c r="BE84" s="55">
        <f>_xll.EQNXTDZ($A$1,$B84,BE$5,$B$1)</f>
        <v>0</v>
      </c>
      <c r="BF84" s="55">
        <f>_xll.EQNXTDZ($A$1,$B84,BF$5,$B$1)</f>
        <v>26709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11732.37</v>
      </c>
      <c r="E85" s="55">
        <f>_xll.EQNXTDZ($A$1,$B85,E$5,$B$1)</f>
        <v>0</v>
      </c>
      <c r="F85" s="55">
        <f>_xll.EQNXTDZ($A$1,$B85,F$5,$B$1)</f>
        <v>12667.05</v>
      </c>
      <c r="G85" s="55">
        <f>_xll.EQNXTDZ($A$1,$B85,G$5,$B$1)</f>
        <v>0</v>
      </c>
      <c r="H85" s="55">
        <f>_xll.EQNXTDZ($A$1,$B85,H$5,$B$1)</f>
        <v>10629.91</v>
      </c>
      <c r="I85" s="55">
        <f>_xll.EQNXTDZ($A$1,$B85,I$5,$B$1)</f>
        <v>0</v>
      </c>
      <c r="J85" s="55">
        <f>_xll.EQNXTDZ($A$1,$B85,J$5,$B$1)</f>
        <v>14055.24</v>
      </c>
      <c r="K85" s="55">
        <f>_xll.EQNXTDZ($A$1,$B85,K$5,$B$1)</f>
        <v>0</v>
      </c>
      <c r="L85" s="55">
        <f>_xll.EQNXTDZ($A$1,$B85,L$5,$B$1)</f>
        <v>10986.59</v>
      </c>
      <c r="M85" s="55">
        <f>_xll.EQNXTDZ($A$1,$B85,M$5,$B$1)</f>
        <v>0</v>
      </c>
      <c r="N85" s="55">
        <f>_xll.EQNXTDZ($A$1,$B85,N$5,$B$1)</f>
        <v>10746.44</v>
      </c>
      <c r="O85" s="55">
        <f>_xll.EQNXTDZ($A$1,$B85,O$5,$B$1)</f>
        <v>0</v>
      </c>
      <c r="P85" s="55">
        <f>_xll.EQNXTDZ($A$1,$B85,P$5,$B$1)</f>
        <v>16727.169999999998</v>
      </c>
      <c r="Q85" s="55">
        <f>_xll.EQNXTDZ($A$1,$B85,Q$5,$B$1)</f>
        <v>0</v>
      </c>
      <c r="R85" s="55">
        <f>_xll.EQNXTDZ($A$1,$B85,R$5,$B$1)</f>
        <v>1117.0999999999999</v>
      </c>
      <c r="S85" s="55">
        <f>_xll.EQNXTDZ($A$1,$B85,S$5,$B$1)</f>
        <v>0</v>
      </c>
      <c r="T85" s="55">
        <f>_xll.EQNXTDZ($A$1,$B85,T$5,$B$1)</f>
        <v>1431.06</v>
      </c>
      <c r="U85" s="55">
        <f>_xll.EQNXTDZ($A$1,$B85,U$5,$B$1)</f>
        <v>0</v>
      </c>
      <c r="V85" s="55">
        <f>_xll.EQNXTDZ($A$1,$B85,V$5,$B$1)</f>
        <v>710.45</v>
      </c>
      <c r="W85" s="55">
        <f>_xll.EQNXTDZ($A$1,$B85,W$5,$B$1)</f>
        <v>0</v>
      </c>
      <c r="X85" s="55">
        <f>_xll.EQNXTDZ($A$1,$B85,X$5,$B$1)</f>
        <v>7626.01</v>
      </c>
      <c r="Y85" s="55">
        <f>_xll.EQNXTDZ($A$1,$B85,Y$5,$B$1)</f>
        <v>0</v>
      </c>
      <c r="Z85" s="55">
        <f>_xll.EQNXTDZ($A$1,$B85,Z$5,$B$1)</f>
        <v>1451.14</v>
      </c>
      <c r="AA85" s="55">
        <f>_xll.EQNXTDZ($A$1,$B85,AA$5,$B$1)</f>
        <v>0</v>
      </c>
      <c r="AB85" s="55">
        <f>_xll.EQNXTDZ($A$1,$B85,AB$5,$B$1)</f>
        <v>2094.77</v>
      </c>
      <c r="AC85" s="55">
        <f>_xll.EQNXTDZ($A$1,$B85,AC$5,$B$1)</f>
        <v>0</v>
      </c>
      <c r="AD85" s="55">
        <f>_xll.EQNXTDZ($A$1,$B85,AD$5,$B$1)</f>
        <v>1268.7</v>
      </c>
      <c r="AE85" s="55">
        <f>_xll.EQNXTDZ($A$1,$B85,AE$5,$B$1)</f>
        <v>0</v>
      </c>
      <c r="AF85" s="55">
        <f>_xll.EQNXTDZ($A$1,$B85,AF$5,$B$1)</f>
        <v>1061.05</v>
      </c>
      <c r="AG85" s="55">
        <f>_xll.EQNXTDZ($A$1,$B85,AG$5,$B$1)</f>
        <v>0</v>
      </c>
      <c r="AH85" s="55">
        <f>_xll.EQNXTDZ($A$1,$B85,AH$5,$B$1)</f>
        <v>935.25</v>
      </c>
      <c r="AI85" s="55">
        <f>_xll.EQNXTDZ($A$1,$B85,AI$5,$B$1)</f>
        <v>0</v>
      </c>
      <c r="AJ85" s="55">
        <f>_xll.EQNXTDZ($A$1,$B85,AJ$5,$B$1)</f>
        <v>1252.32</v>
      </c>
      <c r="AK85" s="55">
        <f>_xll.EQNXTDZ($A$1,$B85,AK$5,$B$1)</f>
        <v>0</v>
      </c>
      <c r="AL85" s="55">
        <f>_xll.EQNXTDZ($A$1,$B85,AL$5,$B$1)</f>
        <v>1610.61</v>
      </c>
      <c r="AM85" s="55">
        <f>_xll.EQNXTDZ($A$1,$B85,AM$5,$B$1)</f>
        <v>0</v>
      </c>
      <c r="AN85" s="55">
        <f>_xll.EQNXTDZ($A$1,$B85,AN$5,$B$1)</f>
        <v>1421.97</v>
      </c>
      <c r="AO85" s="55">
        <f>_xll.EQNXTDZ($A$1,$B85,AO$5,$B$1)</f>
        <v>0</v>
      </c>
      <c r="AP85" s="55">
        <f>_xll.EQNXTDZ($A$1,$B85,AP$5,$B$1)</f>
        <v>1671.93</v>
      </c>
      <c r="AQ85" s="55">
        <f>_xll.EQNXTDZ($A$1,$B85,AQ$5,$B$1)</f>
        <v>0</v>
      </c>
      <c r="AR85" s="55">
        <f>_xll.EQNXTDZ($A$1,$B85,AR$5,$B$1)</f>
        <v>2152.31</v>
      </c>
      <c r="AS85" s="55">
        <f>_xll.EQNXTDZ($A$1,$B85,AS$5,$B$1)</f>
        <v>0</v>
      </c>
      <c r="AT85" s="55">
        <f>_xll.EQNXTDZ($A$1,$B85,AT$5,$B$1)</f>
        <v>123.53</v>
      </c>
      <c r="AU85" s="55">
        <f>_xll.EQNXTDZ($A$1,$B85,AU$5,$B$1)</f>
        <v>0</v>
      </c>
      <c r="AV85" s="55">
        <f>_xll.EQNXTDZ($A$1,$B85,AV$5,$B$1)</f>
        <v>2536.83</v>
      </c>
      <c r="AW85" s="55">
        <f>_xll.EQNXTDZ($A$1,$B85,AW$5,$B$1)</f>
        <v>0</v>
      </c>
      <c r="AX85" s="55">
        <f>_xll.EQNXTDZ($A$1,$B85,AX$5,$B$1)</f>
        <v>197</v>
      </c>
      <c r="AY85" s="55">
        <f>_xll.EQNXTDZ($A$1,$B85,AY$5,$B$1)</f>
        <v>0</v>
      </c>
      <c r="AZ85" s="55">
        <f>_xll.EQNXTDZ($A$1,$B85,AZ$5,$B$1)</f>
        <v>198</v>
      </c>
      <c r="BA85" s="55">
        <f>_xll.EQNXTDZ($A$1,$B85,BA$5,$B$1)</f>
        <v>0</v>
      </c>
      <c r="BB85" s="55">
        <f>_xll.EQNXTDZ($A$1,$B85,BB$5,$B$1)</f>
        <v>72</v>
      </c>
      <c r="BC85" s="55">
        <f>_xll.EQNXTDZ($A$1,$B85,BC$5,$B$1)</f>
        <v>0</v>
      </c>
      <c r="BD85" s="55">
        <f>_xll.EQNXTDZ($A$1,$B85,BD$5,$B$1)</f>
        <v>100</v>
      </c>
      <c r="BE85" s="55">
        <f>_xll.EQNXTDZ($A$1,$B85,BE$5,$B$1)</f>
        <v>0</v>
      </c>
      <c r="BF85" s="55">
        <f>_xll.EQNXTDZ($A$1,$B85,BF$5,$B$1)</f>
        <v>134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66605.86</v>
      </c>
      <c r="E86" s="55">
        <f>_xll.EQNXTDZ($A$1,$B86,E$5,$B$1)</f>
        <v>0</v>
      </c>
      <c r="F86" s="55">
        <f>_xll.EQNXTDZ($A$1,$B86,F$5,$B$1)</f>
        <v>74153.55</v>
      </c>
      <c r="G86" s="55">
        <f>_xll.EQNXTDZ($A$1,$B86,G$5,$B$1)</f>
        <v>0</v>
      </c>
      <c r="H86" s="55">
        <f>_xll.EQNXTDZ($A$1,$B86,H$5,$B$1)</f>
        <v>84450.11</v>
      </c>
      <c r="I86" s="55">
        <f>_xll.EQNXTDZ($A$1,$B86,I$5,$B$1)</f>
        <v>0</v>
      </c>
      <c r="J86" s="55">
        <f>_xll.EQNXTDZ($A$1,$B86,J$5,$B$1)</f>
        <v>95845.33</v>
      </c>
      <c r="K86" s="55">
        <f>_xll.EQNXTDZ($A$1,$B86,K$5,$B$1)</f>
        <v>0</v>
      </c>
      <c r="L86" s="55">
        <f>_xll.EQNXTDZ($A$1,$B86,L$5,$B$1)</f>
        <v>96631.52</v>
      </c>
      <c r="M86" s="55">
        <f>_xll.EQNXTDZ($A$1,$B86,M$5,$B$1)</f>
        <v>0</v>
      </c>
      <c r="N86" s="55">
        <f>_xll.EQNXTDZ($A$1,$B86,N$5,$B$1)</f>
        <v>101758.39999999999</v>
      </c>
      <c r="O86" s="55">
        <f>_xll.EQNXTDZ($A$1,$B86,O$5,$B$1)</f>
        <v>0</v>
      </c>
      <c r="P86" s="55">
        <f>_xll.EQNXTDZ($A$1,$B86,P$5,$B$1)</f>
        <v>104554.25</v>
      </c>
      <c r="Q86" s="55">
        <f>_xll.EQNXTDZ($A$1,$B86,Q$5,$B$1)</f>
        <v>0</v>
      </c>
      <c r="R86" s="55">
        <f>_xll.EQNXTDZ($A$1,$B86,R$5,$B$1)</f>
        <v>109923.67</v>
      </c>
      <c r="S86" s="55">
        <f>_xll.EQNXTDZ($A$1,$B86,S$5,$B$1)</f>
        <v>0</v>
      </c>
      <c r="T86" s="55">
        <f>_xll.EQNXTDZ($A$1,$B86,T$5,$B$1)</f>
        <v>106175.2</v>
      </c>
      <c r="U86" s="55">
        <f>_xll.EQNXTDZ($A$1,$B86,U$5,$B$1)</f>
        <v>0</v>
      </c>
      <c r="V86" s="55">
        <f>_xll.EQNXTDZ($A$1,$B86,V$5,$B$1)</f>
        <v>116119.75</v>
      </c>
      <c r="W86" s="55">
        <f>_xll.EQNXTDZ($A$1,$B86,W$5,$B$1)</f>
        <v>0</v>
      </c>
      <c r="X86" s="55">
        <f>_xll.EQNXTDZ($A$1,$B86,X$5,$B$1)</f>
        <v>113804.48</v>
      </c>
      <c r="Y86" s="55">
        <f>_xll.EQNXTDZ($A$1,$B86,Y$5,$B$1)</f>
        <v>0</v>
      </c>
      <c r="Z86" s="55">
        <f>_xll.EQNXTDZ($A$1,$B86,Z$5,$B$1)</f>
        <v>135972.84</v>
      </c>
      <c r="AA86" s="55">
        <f>_xll.EQNXTDZ($A$1,$B86,AA$5,$B$1)</f>
        <v>0</v>
      </c>
      <c r="AB86" s="55">
        <f>_xll.EQNXTDZ($A$1,$B86,AB$5,$B$1)</f>
        <v>128134.82</v>
      </c>
      <c r="AC86" s="55">
        <f>_xll.EQNXTDZ($A$1,$B86,AC$5,$B$1)</f>
        <v>0</v>
      </c>
      <c r="AD86" s="55">
        <f>_xll.EQNXTDZ($A$1,$B86,AD$5,$B$1)</f>
        <v>123431.16</v>
      </c>
      <c r="AE86" s="55">
        <f>_xll.EQNXTDZ($A$1,$B86,AE$5,$B$1)</f>
        <v>0</v>
      </c>
      <c r="AF86" s="55">
        <f>_xll.EQNXTDZ($A$1,$B86,AF$5,$B$1)</f>
        <v>109943.41</v>
      </c>
      <c r="AG86" s="55">
        <f>_xll.EQNXTDZ($A$1,$B86,AG$5,$B$1)</f>
        <v>0</v>
      </c>
      <c r="AH86" s="55">
        <f>_xll.EQNXTDZ($A$1,$B86,AH$5,$B$1)</f>
        <v>119587.25</v>
      </c>
      <c r="AI86" s="55">
        <f>_xll.EQNXTDZ($A$1,$B86,AI$5,$B$1)</f>
        <v>0</v>
      </c>
      <c r="AJ86" s="55">
        <f>_xll.EQNXTDZ($A$1,$B86,AJ$5,$B$1)</f>
        <v>105809.93</v>
      </c>
      <c r="AK86" s="55">
        <f>_xll.EQNXTDZ($A$1,$B86,AK$5,$B$1)</f>
        <v>0</v>
      </c>
      <c r="AL86" s="55">
        <f>_xll.EQNXTDZ($A$1,$B86,AL$5,$B$1)</f>
        <v>146887.64000000001</v>
      </c>
      <c r="AM86" s="55">
        <f>_xll.EQNXTDZ($A$1,$B86,AM$5,$B$1)</f>
        <v>0</v>
      </c>
      <c r="AN86" s="55">
        <f>_xll.EQNXTDZ($A$1,$B86,AN$5,$B$1)</f>
        <v>126639.7</v>
      </c>
      <c r="AO86" s="55">
        <f>_xll.EQNXTDZ($A$1,$B86,AO$5,$B$1)</f>
        <v>0</v>
      </c>
      <c r="AP86" s="55">
        <f>_xll.EQNXTDZ($A$1,$B86,AP$5,$B$1)</f>
        <v>146977.54</v>
      </c>
      <c r="AQ86" s="55">
        <f>_xll.EQNXTDZ($A$1,$B86,AQ$5,$B$1)</f>
        <v>0</v>
      </c>
      <c r="AR86" s="55">
        <f>_xll.EQNXTDZ($A$1,$B86,AR$5,$B$1)</f>
        <v>138297.54999999999</v>
      </c>
      <c r="AS86" s="55">
        <f>_xll.EQNXTDZ($A$1,$B86,AS$5,$B$1)</f>
        <v>0</v>
      </c>
      <c r="AT86" s="55">
        <f>_xll.EQNXTDZ($A$1,$B86,AT$5,$B$1)</f>
        <v>150700.69</v>
      </c>
      <c r="AU86" s="55">
        <f>_xll.EQNXTDZ($A$1,$B86,AU$5,$B$1)</f>
        <v>0</v>
      </c>
      <c r="AV86" s="55">
        <f>_xll.EQNXTDZ($A$1,$B86,AV$5,$B$1)</f>
        <v>161239.85999999999</v>
      </c>
      <c r="AW86" s="55">
        <f>_xll.EQNXTDZ($A$1,$B86,AW$5,$B$1)</f>
        <v>0</v>
      </c>
      <c r="AX86" s="55">
        <f>_xll.EQNXTDZ($A$1,$B86,AX$5,$B$1)</f>
        <v>167718</v>
      </c>
      <c r="AY86" s="55">
        <f>_xll.EQNXTDZ($A$1,$B86,AY$5,$B$1)</f>
        <v>0</v>
      </c>
      <c r="AZ86" s="55">
        <f>_xll.EQNXTDZ($A$1,$B86,AZ$5,$B$1)</f>
        <v>165401</v>
      </c>
      <c r="BA86" s="55">
        <f>_xll.EQNXTDZ($A$1,$B86,BA$5,$B$1)</f>
        <v>0</v>
      </c>
      <c r="BB86" s="55">
        <f>_xll.EQNXTDZ($A$1,$B86,BB$5,$B$1)</f>
        <v>159811</v>
      </c>
      <c r="BC86" s="55">
        <f>_xll.EQNXTDZ($A$1,$B86,BC$5,$B$1)</f>
        <v>0</v>
      </c>
      <c r="BD86" s="55">
        <f>_xll.EQNXTDZ($A$1,$B86,BD$5,$B$1)</f>
        <v>118761</v>
      </c>
      <c r="BE86" s="55">
        <f>_xll.EQNXTDZ($A$1,$B86,BE$5,$B$1)</f>
        <v>0</v>
      </c>
      <c r="BF86" s="55">
        <f>_xll.EQNXTDZ($A$1,$B86,BF$5,$B$1)</f>
        <v>137857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58471.71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13223.07</v>
      </c>
      <c r="E88" s="55">
        <f>_xll.EQNXTDZ($A$1,$B88,E$5,$B$1)</f>
        <v>0</v>
      </c>
      <c r="F88" s="55">
        <f>_xll.EQNXTDZ($A$1,$B88,F$5,$B$1)</f>
        <v>11620.21</v>
      </c>
      <c r="G88" s="55">
        <f>_xll.EQNXTDZ($A$1,$B88,G$5,$B$1)</f>
        <v>0</v>
      </c>
      <c r="H88" s="55">
        <f>_xll.EQNXTDZ($A$1,$B88,H$5,$B$1)</f>
        <v>14767.09</v>
      </c>
      <c r="I88" s="55">
        <f>_xll.EQNXTDZ($A$1,$B88,I$5,$B$1)</f>
        <v>0</v>
      </c>
      <c r="J88" s="55">
        <f>_xll.EQNXTDZ($A$1,$B88,J$5,$B$1)</f>
        <v>9695.86</v>
      </c>
      <c r="K88" s="55">
        <f>_xll.EQNXTDZ($A$1,$B88,K$5,$B$1)</f>
        <v>0</v>
      </c>
      <c r="L88" s="55">
        <f>_xll.EQNXTDZ($A$1,$B88,L$5,$B$1)</f>
        <v>12777.28</v>
      </c>
      <c r="M88" s="55">
        <f>_xll.EQNXTDZ($A$1,$B88,M$5,$B$1)</f>
        <v>0</v>
      </c>
      <c r="N88" s="55">
        <f>_xll.EQNXTDZ($A$1,$B88,N$5,$B$1)</f>
        <v>13140.14</v>
      </c>
      <c r="O88" s="55">
        <f>_xll.EQNXTDZ($A$1,$B88,O$5,$B$1)</f>
        <v>0</v>
      </c>
      <c r="P88" s="55">
        <f>_xll.EQNXTDZ($A$1,$B88,P$5,$B$1)</f>
        <v>12844.1</v>
      </c>
      <c r="Q88" s="55">
        <f>_xll.EQNXTDZ($A$1,$B88,Q$5,$B$1)</f>
        <v>0</v>
      </c>
      <c r="R88" s="55">
        <f>_xll.EQNXTDZ($A$1,$B88,R$5,$B$1)</f>
        <v>11450.78</v>
      </c>
      <c r="S88" s="55">
        <f>_xll.EQNXTDZ($A$1,$B88,S$5,$B$1)</f>
        <v>0</v>
      </c>
      <c r="T88" s="55">
        <f>_xll.EQNXTDZ($A$1,$B88,T$5,$B$1)</f>
        <v>14980.71</v>
      </c>
      <c r="U88" s="55">
        <f>_xll.EQNXTDZ($A$1,$B88,U$5,$B$1)</f>
        <v>0</v>
      </c>
      <c r="V88" s="55">
        <f>_xll.EQNXTDZ($A$1,$B88,V$5,$B$1)</f>
        <v>13859.94</v>
      </c>
      <c r="W88" s="55">
        <f>_xll.EQNXTDZ($A$1,$B88,W$5,$B$1)</f>
        <v>0</v>
      </c>
      <c r="X88" s="55">
        <f>_xll.EQNXTDZ($A$1,$B88,X$5,$B$1)</f>
        <v>13724.61</v>
      </c>
      <c r="Y88" s="55">
        <f>_xll.EQNXTDZ($A$1,$B88,Y$5,$B$1)</f>
        <v>0</v>
      </c>
      <c r="Z88" s="55">
        <f>_xll.EQNXTDZ($A$1,$B88,Z$5,$B$1)</f>
        <v>16794.849999999999</v>
      </c>
      <c r="AA88" s="55">
        <f>_xll.EQNXTDZ($A$1,$B88,AA$5,$B$1)</f>
        <v>0</v>
      </c>
      <c r="AB88" s="55">
        <f>_xll.EQNXTDZ($A$1,$B88,AB$5,$B$1)</f>
        <v>20954.96</v>
      </c>
      <c r="AC88" s="55">
        <f>_xll.EQNXTDZ($A$1,$B88,AC$5,$B$1)</f>
        <v>0</v>
      </c>
      <c r="AD88" s="55">
        <f>_xll.EQNXTDZ($A$1,$B88,AD$5,$B$1)</f>
        <v>20150.259999999998</v>
      </c>
      <c r="AE88" s="55">
        <f>_xll.EQNXTDZ($A$1,$B88,AE$5,$B$1)</f>
        <v>0</v>
      </c>
      <c r="AF88" s="55">
        <f>_xll.EQNXTDZ($A$1,$B88,AF$5,$B$1)</f>
        <v>21545.39</v>
      </c>
      <c r="AG88" s="55">
        <f>_xll.EQNXTDZ($A$1,$B88,AG$5,$B$1)</f>
        <v>0</v>
      </c>
      <c r="AH88" s="55">
        <f>_xll.EQNXTDZ($A$1,$B88,AH$5,$B$1)</f>
        <v>16362.53</v>
      </c>
      <c r="AI88" s="55">
        <f>_xll.EQNXTDZ($A$1,$B88,AI$5,$B$1)</f>
        <v>0</v>
      </c>
      <c r="AJ88" s="55">
        <f>_xll.EQNXTDZ($A$1,$B88,AJ$5,$B$1)</f>
        <v>24139.79</v>
      </c>
      <c r="AK88" s="55">
        <f>_xll.EQNXTDZ($A$1,$B88,AK$5,$B$1)</f>
        <v>0</v>
      </c>
      <c r="AL88" s="55">
        <f>_xll.EQNXTDZ($A$1,$B88,AL$5,$B$1)</f>
        <v>42791.74</v>
      </c>
      <c r="AM88" s="55">
        <f>_xll.EQNXTDZ($A$1,$B88,AM$5,$B$1)</f>
        <v>0</v>
      </c>
      <c r="AN88" s="55">
        <f>_xll.EQNXTDZ($A$1,$B88,AN$5,$B$1)</f>
        <v>39978.639999999999</v>
      </c>
      <c r="AO88" s="55">
        <f>_xll.EQNXTDZ($A$1,$B88,AO$5,$B$1)</f>
        <v>0</v>
      </c>
      <c r="AP88" s="55">
        <f>_xll.EQNXTDZ($A$1,$B88,AP$5,$B$1)</f>
        <v>41917.870000000003</v>
      </c>
      <c r="AQ88" s="55">
        <f>_xll.EQNXTDZ($A$1,$B88,AQ$5,$B$1)</f>
        <v>0</v>
      </c>
      <c r="AR88" s="55">
        <f>_xll.EQNXTDZ($A$1,$B88,AR$5,$B$1)</f>
        <v>42338.64</v>
      </c>
      <c r="AS88" s="55">
        <f>_xll.EQNXTDZ($A$1,$B88,AS$5,$B$1)</f>
        <v>0</v>
      </c>
      <c r="AT88" s="55">
        <f>_xll.EQNXTDZ($A$1,$B88,AT$5,$B$1)</f>
        <v>36964.660000000003</v>
      </c>
      <c r="AU88" s="55">
        <f>_xll.EQNXTDZ($A$1,$B88,AU$5,$B$1)</f>
        <v>0</v>
      </c>
      <c r="AV88" s="55">
        <f>_xll.EQNXTDZ($A$1,$B88,AV$5,$B$1)</f>
        <v>38598.379999999997</v>
      </c>
      <c r="AW88" s="55">
        <f>_xll.EQNXTDZ($A$1,$B88,AW$5,$B$1)</f>
        <v>0</v>
      </c>
      <c r="AX88" s="55">
        <f>_xll.EQNXTDZ($A$1,$B88,AX$5,$B$1)</f>
        <v>36352</v>
      </c>
      <c r="AY88" s="55">
        <f>_xll.EQNXTDZ($A$1,$B88,AY$5,$B$1)</f>
        <v>0</v>
      </c>
      <c r="AZ88" s="55">
        <f>_xll.EQNXTDZ($A$1,$B88,AZ$5,$B$1)</f>
        <v>38691</v>
      </c>
      <c r="BA88" s="55">
        <f>_xll.EQNXTDZ($A$1,$B88,BA$5,$B$1)</f>
        <v>0</v>
      </c>
      <c r="BB88" s="55">
        <f>_xll.EQNXTDZ($A$1,$B88,BB$5,$B$1)</f>
        <v>22282</v>
      </c>
      <c r="BC88" s="55">
        <f>_xll.EQNXTDZ($A$1,$B88,BC$5,$B$1)</f>
        <v>0</v>
      </c>
      <c r="BD88" s="55">
        <f>_xll.EQNXTDZ($A$1,$B88,BD$5,$B$1)</f>
        <v>13514</v>
      </c>
      <c r="BE88" s="55">
        <f>_xll.EQNXTDZ($A$1,$B88,BE$5,$B$1)</f>
        <v>0</v>
      </c>
      <c r="BF88" s="55">
        <f>_xll.EQNXTDZ($A$1,$B88,BF$5,$B$1)</f>
        <v>25705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44912.35</v>
      </c>
      <c r="G89" s="55">
        <f>_xll.EQNXTDZ($A$1,$B89,G$5,$B$1)</f>
        <v>0</v>
      </c>
      <c r="H89" s="55">
        <f>_xll.EQNXTDZ($A$1,$B89,H$5,$B$1)</f>
        <v>48007.6</v>
      </c>
      <c r="I89" s="55">
        <f>_xll.EQNXTDZ($A$1,$B89,I$5,$B$1)</f>
        <v>0</v>
      </c>
      <c r="J89" s="55">
        <f>_xll.EQNXTDZ($A$1,$B89,J$5,$B$1)</f>
        <v>57315.73</v>
      </c>
      <c r="K89" s="55">
        <f>_xll.EQNXTDZ($A$1,$B89,K$5,$B$1)</f>
        <v>0</v>
      </c>
      <c r="L89" s="55">
        <f>_xll.EQNXTDZ($A$1,$B89,L$5,$B$1)</f>
        <v>53662.27</v>
      </c>
      <c r="M89" s="55">
        <f>_xll.EQNXTDZ($A$1,$B89,M$5,$B$1)</f>
        <v>0</v>
      </c>
      <c r="N89" s="55">
        <f>_xll.EQNXTDZ($A$1,$B89,N$5,$B$1)</f>
        <v>57407.28</v>
      </c>
      <c r="O89" s="55">
        <f>_xll.EQNXTDZ($A$1,$B89,O$5,$B$1)</f>
        <v>0</v>
      </c>
      <c r="P89" s="55">
        <f>_xll.EQNXTDZ($A$1,$B89,P$5,$B$1)</f>
        <v>53866.55</v>
      </c>
      <c r="Q89" s="55">
        <f>_xll.EQNXTDZ($A$1,$B89,Q$5,$B$1)</f>
        <v>0</v>
      </c>
      <c r="R89" s="55">
        <f>_xll.EQNXTDZ($A$1,$B89,R$5,$B$1)</f>
        <v>57580.46</v>
      </c>
      <c r="S89" s="55">
        <f>_xll.EQNXTDZ($A$1,$B89,S$5,$B$1)</f>
        <v>0</v>
      </c>
      <c r="T89" s="55">
        <f>_xll.EQNXTDZ($A$1,$B89,T$5,$B$1)</f>
        <v>55233</v>
      </c>
      <c r="U89" s="55">
        <f>_xll.EQNXTDZ($A$1,$B89,U$5,$B$1)</f>
        <v>0</v>
      </c>
      <c r="V89" s="55">
        <f>_xll.EQNXTDZ($A$1,$B89,V$5,$B$1)</f>
        <v>57698.33</v>
      </c>
      <c r="W89" s="55">
        <f>_xll.EQNXTDZ($A$1,$B89,W$5,$B$1)</f>
        <v>0</v>
      </c>
      <c r="X89" s="55">
        <f>_xll.EQNXTDZ($A$1,$B89,X$5,$B$1)</f>
        <v>63151.16</v>
      </c>
      <c r="Y89" s="55">
        <f>_xll.EQNXTDZ($A$1,$B89,Y$5,$B$1)</f>
        <v>0</v>
      </c>
      <c r="Z89" s="55">
        <f>_xll.EQNXTDZ($A$1,$B89,Z$5,$B$1)</f>
        <v>72038.41</v>
      </c>
      <c r="AA89" s="55">
        <f>_xll.EQNXTDZ($A$1,$B89,AA$5,$B$1)</f>
        <v>0</v>
      </c>
      <c r="AB89" s="55">
        <f>_xll.EQNXTDZ($A$1,$B89,AB$5,$B$1)</f>
        <v>66890.44</v>
      </c>
      <c r="AC89" s="55">
        <f>_xll.EQNXTDZ($A$1,$B89,AC$5,$B$1)</f>
        <v>0</v>
      </c>
      <c r="AD89" s="55">
        <f>_xll.EQNXTDZ($A$1,$B89,AD$5,$B$1)</f>
        <v>68513.53</v>
      </c>
      <c r="AE89" s="55">
        <f>_xll.EQNXTDZ($A$1,$B89,AE$5,$B$1)</f>
        <v>0</v>
      </c>
      <c r="AF89" s="55">
        <f>_xll.EQNXTDZ($A$1,$B89,AF$5,$B$1)</f>
        <v>60088.57</v>
      </c>
      <c r="AG89" s="55">
        <f>_xll.EQNXTDZ($A$1,$B89,AG$5,$B$1)</f>
        <v>0</v>
      </c>
      <c r="AH89" s="55">
        <f>_xll.EQNXTDZ($A$1,$B89,AH$5,$B$1)</f>
        <v>63626.879999999997</v>
      </c>
      <c r="AI89" s="55">
        <f>_xll.EQNXTDZ($A$1,$B89,AI$5,$B$1)</f>
        <v>0</v>
      </c>
      <c r="AJ89" s="55">
        <f>_xll.EQNXTDZ($A$1,$B89,AJ$5,$B$1)</f>
        <v>53145.29</v>
      </c>
      <c r="AK89" s="55">
        <f>_xll.EQNXTDZ($A$1,$B89,AK$5,$B$1)</f>
        <v>0</v>
      </c>
      <c r="AL89" s="55">
        <f>_xll.EQNXTDZ($A$1,$B89,AL$5,$B$1)</f>
        <v>68179.839999999997</v>
      </c>
      <c r="AM89" s="55">
        <f>_xll.EQNXTDZ($A$1,$B89,AM$5,$B$1)</f>
        <v>0</v>
      </c>
      <c r="AN89" s="55">
        <f>_xll.EQNXTDZ($A$1,$B89,AN$5,$B$1)</f>
        <v>48862.81</v>
      </c>
      <c r="AO89" s="55">
        <f>_xll.EQNXTDZ($A$1,$B89,AO$5,$B$1)</f>
        <v>0</v>
      </c>
      <c r="AP89" s="55">
        <f>_xll.EQNXTDZ($A$1,$B89,AP$5,$B$1)</f>
        <v>59970.38</v>
      </c>
      <c r="AQ89" s="55">
        <f>_xll.EQNXTDZ($A$1,$B89,AQ$5,$B$1)</f>
        <v>0</v>
      </c>
      <c r="AR89" s="55">
        <f>_xll.EQNXTDZ($A$1,$B89,AR$5,$B$1)</f>
        <v>57651.71</v>
      </c>
      <c r="AS89" s="55">
        <f>_xll.EQNXTDZ($A$1,$B89,AS$5,$B$1)</f>
        <v>0</v>
      </c>
      <c r="AT89" s="55">
        <f>_xll.EQNXTDZ($A$1,$B89,AT$5,$B$1)</f>
        <v>72055.77</v>
      </c>
      <c r="AU89" s="55">
        <f>_xll.EQNXTDZ($A$1,$B89,AU$5,$B$1)</f>
        <v>0</v>
      </c>
      <c r="AV89" s="55">
        <f>_xll.EQNXTDZ($A$1,$B89,AV$5,$B$1)</f>
        <v>73844.100000000006</v>
      </c>
      <c r="AW89" s="55">
        <f>_xll.EQNXTDZ($A$1,$B89,AW$5,$B$1)</f>
        <v>0</v>
      </c>
      <c r="AX89" s="55">
        <f>_xll.EQNXTDZ($A$1,$B89,AX$5,$B$1)</f>
        <v>93978</v>
      </c>
      <c r="AY89" s="55">
        <f>_xll.EQNXTDZ($A$1,$B89,AY$5,$B$1)</f>
        <v>0</v>
      </c>
      <c r="AZ89" s="55">
        <f>_xll.EQNXTDZ($A$1,$B89,AZ$5,$B$1)</f>
        <v>88139</v>
      </c>
      <c r="BA89" s="55">
        <f>_xll.EQNXTDZ($A$1,$B89,BA$5,$B$1)</f>
        <v>0</v>
      </c>
      <c r="BB89" s="55">
        <f>_xll.EQNXTDZ($A$1,$B89,BB$5,$B$1)</f>
        <v>97368</v>
      </c>
      <c r="BC89" s="55">
        <f>_xll.EQNXTDZ($A$1,$B89,BC$5,$B$1)</f>
        <v>0</v>
      </c>
      <c r="BD89" s="55">
        <f>_xll.EQNXTDZ($A$1,$B89,BD$5,$B$1)</f>
        <v>71865</v>
      </c>
      <c r="BE89" s="55">
        <f>_xll.EQNXTDZ($A$1,$B89,BE$5,$B$1)</f>
        <v>0</v>
      </c>
      <c r="BF89" s="55">
        <f>_xll.EQNXTDZ($A$1,$B89,BF$5,$B$1)</f>
        <v>92780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22224.94</v>
      </c>
      <c r="G91" s="55">
        <f>_xll.EQNXTDZ($A$1,$B91,G$5,$B$1)</f>
        <v>0</v>
      </c>
      <c r="H91" s="55">
        <f>_xll.EQNXTDZ($A$1,$B91,H$5,$B$1)</f>
        <v>18471.25</v>
      </c>
      <c r="I91" s="55">
        <f>_xll.EQNXTDZ($A$1,$B91,I$5,$B$1)</f>
        <v>0</v>
      </c>
      <c r="J91" s="55">
        <f>_xll.EQNXTDZ($A$1,$B91,J$5,$B$1)</f>
        <v>17373.86</v>
      </c>
      <c r="K91" s="55">
        <f>_xll.EQNXTDZ($A$1,$B91,K$5,$B$1)</f>
        <v>0</v>
      </c>
      <c r="L91" s="55">
        <f>_xll.EQNXTDZ($A$1,$B91,L$5,$B$1)</f>
        <v>19589.93</v>
      </c>
      <c r="M91" s="55">
        <f>_xll.EQNXTDZ($A$1,$B91,M$5,$B$1)</f>
        <v>0</v>
      </c>
      <c r="N91" s="55">
        <f>_xll.EQNXTDZ($A$1,$B91,N$5,$B$1)</f>
        <v>23688.58</v>
      </c>
      <c r="O91" s="55">
        <f>_xll.EQNXTDZ($A$1,$B91,O$5,$B$1)</f>
        <v>0</v>
      </c>
      <c r="P91" s="55">
        <f>_xll.EQNXTDZ($A$1,$B91,P$5,$B$1)</f>
        <v>24149.81</v>
      </c>
      <c r="Q91" s="55">
        <f>_xll.EQNXTDZ($A$1,$B91,Q$5,$B$1)</f>
        <v>0</v>
      </c>
      <c r="R91" s="55">
        <f>_xll.EQNXTDZ($A$1,$B91,R$5,$B$1)</f>
        <v>32173.68</v>
      </c>
      <c r="S91" s="55">
        <f>_xll.EQNXTDZ($A$1,$B91,S$5,$B$1)</f>
        <v>0</v>
      </c>
      <c r="T91" s="55">
        <f>_xll.EQNXTDZ($A$1,$B91,T$5,$B$1)</f>
        <v>31739.08</v>
      </c>
      <c r="U91" s="55">
        <f>_xll.EQNXTDZ($A$1,$B91,U$5,$B$1)</f>
        <v>0</v>
      </c>
      <c r="V91" s="55">
        <f>_xll.EQNXTDZ($A$1,$B91,V$5,$B$1)</f>
        <v>38263.49</v>
      </c>
      <c r="W91" s="55">
        <f>_xll.EQNXTDZ($A$1,$B91,W$5,$B$1)</f>
        <v>0</v>
      </c>
      <c r="X91" s="55">
        <f>_xll.EQNXTDZ($A$1,$B91,X$5,$B$1)</f>
        <v>32929.550000000003</v>
      </c>
      <c r="Y91" s="55">
        <f>_xll.EQNXTDZ($A$1,$B91,Y$5,$B$1)</f>
        <v>0</v>
      </c>
      <c r="Z91" s="55">
        <f>_xll.EQNXTDZ($A$1,$B91,Z$5,$B$1)</f>
        <v>46432.71</v>
      </c>
      <c r="AA91" s="55">
        <f>_xll.EQNXTDZ($A$1,$B91,AA$5,$B$1)</f>
        <v>0</v>
      </c>
      <c r="AB91" s="55">
        <f>_xll.EQNXTDZ($A$1,$B91,AB$5,$B$1)</f>
        <v>42876.88</v>
      </c>
      <c r="AC91" s="55">
        <f>_xll.EQNXTDZ($A$1,$B91,AC$5,$B$1)</f>
        <v>0</v>
      </c>
      <c r="AD91" s="55">
        <f>_xll.EQNXTDZ($A$1,$B91,AD$5,$B$1)</f>
        <v>46596.89</v>
      </c>
      <c r="AE91" s="55">
        <f>_xll.EQNXTDZ($A$1,$B91,AE$5,$B$1)</f>
        <v>0</v>
      </c>
      <c r="AF91" s="55">
        <f>_xll.EQNXTDZ($A$1,$B91,AF$5,$B$1)</f>
        <v>50135.94</v>
      </c>
      <c r="AG91" s="55">
        <f>_xll.EQNXTDZ($A$1,$B91,AG$5,$B$1)</f>
        <v>0</v>
      </c>
      <c r="AH91" s="55">
        <f>_xll.EQNXTDZ($A$1,$B91,AH$5,$B$1)</f>
        <v>50135.6</v>
      </c>
      <c r="AI91" s="55">
        <f>_xll.EQNXTDZ($A$1,$B91,AI$5,$B$1)</f>
        <v>0</v>
      </c>
      <c r="AJ91" s="55">
        <f>_xll.EQNXTDZ($A$1,$B91,AJ$5,$B$1)</f>
        <v>48100.23</v>
      </c>
      <c r="AK91" s="55">
        <f>_xll.EQNXTDZ($A$1,$B91,AK$5,$B$1)</f>
        <v>0</v>
      </c>
      <c r="AL91" s="55">
        <f>_xll.EQNXTDZ($A$1,$B91,AL$5,$B$1)</f>
        <v>33929.57</v>
      </c>
      <c r="AM91" s="55">
        <f>_xll.EQNXTDZ($A$1,$B91,AM$5,$B$1)</f>
        <v>0</v>
      </c>
      <c r="AN91" s="55">
        <f>_xll.EQNXTDZ($A$1,$B91,AN$5,$B$1)</f>
        <v>29483.96</v>
      </c>
      <c r="AO91" s="55">
        <f>_xll.EQNXTDZ($A$1,$B91,AO$5,$B$1)</f>
        <v>0</v>
      </c>
      <c r="AP91" s="55">
        <f>_xll.EQNXTDZ($A$1,$B91,AP$5,$B$1)</f>
        <v>38028.25</v>
      </c>
      <c r="AQ91" s="55">
        <f>_xll.EQNXTDZ($A$1,$B91,AQ$5,$B$1)</f>
        <v>0</v>
      </c>
      <c r="AR91" s="55">
        <f>_xll.EQNXTDZ($A$1,$B91,AR$5,$B$1)</f>
        <v>37968.57</v>
      </c>
      <c r="AS91" s="55">
        <f>_xll.EQNXTDZ($A$1,$B91,AS$5,$B$1)</f>
        <v>0</v>
      </c>
      <c r="AT91" s="55">
        <f>_xll.EQNXTDZ($A$1,$B91,AT$5,$B$1)</f>
        <v>34196.239999999998</v>
      </c>
      <c r="AU91" s="55">
        <f>_xll.EQNXTDZ($A$1,$B91,AU$5,$B$1)</f>
        <v>0</v>
      </c>
      <c r="AV91" s="55">
        <f>_xll.EQNXTDZ($A$1,$B91,AV$5,$B$1)</f>
        <v>39222.69</v>
      </c>
      <c r="AW91" s="55">
        <f>_xll.EQNXTDZ($A$1,$B91,AW$5,$B$1)</f>
        <v>0</v>
      </c>
      <c r="AX91" s="55">
        <f>_xll.EQNXTDZ($A$1,$B91,AX$5,$B$1)</f>
        <v>30995</v>
      </c>
      <c r="AY91" s="55">
        <f>_xll.EQNXTDZ($A$1,$B91,AY$5,$B$1)</f>
        <v>0</v>
      </c>
      <c r="AZ91" s="55">
        <f>_xll.EQNXTDZ($A$1,$B91,AZ$5,$B$1)</f>
        <v>37086</v>
      </c>
      <c r="BA91" s="55">
        <f>_xll.EQNXTDZ($A$1,$B91,BA$5,$B$1)</f>
        <v>0</v>
      </c>
      <c r="BB91" s="55">
        <f>_xll.EQNXTDZ($A$1,$B91,BB$5,$B$1)</f>
        <v>31203</v>
      </c>
      <c r="BC91" s="55">
        <f>_xll.EQNXTDZ($A$1,$B91,BC$5,$B$1)</f>
        <v>0</v>
      </c>
      <c r="BD91" s="55">
        <f>_xll.EQNXTDZ($A$1,$B91,BD$5,$B$1)</f>
        <v>31306</v>
      </c>
      <c r="BE91" s="55">
        <f>_xll.EQNXTDZ($A$1,$B91,BE$5,$B$1)</f>
        <v>0</v>
      </c>
      <c r="BF91" s="55">
        <f>_xll.EQNXTDZ($A$1,$B91,BF$5,$B$1)</f>
        <v>29555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5369</v>
      </c>
      <c r="E92" s="55">
        <f>_xll.EQNXTDZ($A$1,$B92,E$5,$B$1)</f>
        <v>0</v>
      </c>
      <c r="F92" s="55">
        <f>_xll.EQNXTDZ($A$1,$B92,F$5,$B$1)</f>
        <v>7788.16</v>
      </c>
      <c r="G92" s="55">
        <f>_xll.EQNXTDZ($A$1,$B92,G$5,$B$1)</f>
        <v>0</v>
      </c>
      <c r="H92" s="55">
        <f>_xll.EQNXTDZ($A$1,$B92,H$5,$B$1)</f>
        <v>7844.09</v>
      </c>
      <c r="I92" s="55">
        <f>_xll.EQNXTDZ($A$1,$B92,I$5,$B$1)</f>
        <v>0</v>
      </c>
      <c r="J92" s="55">
        <f>_xll.EQNXTDZ($A$1,$B92,J$5,$B$1)</f>
        <v>7970.68</v>
      </c>
      <c r="K92" s="55">
        <f>_xll.EQNXTDZ($A$1,$B92,K$5,$B$1)</f>
        <v>0</v>
      </c>
      <c r="L92" s="55">
        <f>_xll.EQNXTDZ($A$1,$B92,L$5,$B$1)</f>
        <v>8370.39</v>
      </c>
      <c r="M92" s="55">
        <f>_xll.EQNXTDZ($A$1,$B92,M$5,$B$1)</f>
        <v>0</v>
      </c>
      <c r="N92" s="55">
        <f>_xll.EQNXTDZ($A$1,$B92,N$5,$B$1)</f>
        <v>6036</v>
      </c>
      <c r="O92" s="55">
        <f>_xll.EQNXTDZ($A$1,$B92,O$5,$B$1)</f>
        <v>0</v>
      </c>
      <c r="P92" s="55">
        <f>_xll.EQNXTDZ($A$1,$B92,P$5,$B$1)</f>
        <v>7323.91</v>
      </c>
      <c r="Q92" s="55">
        <f>_xll.EQNXTDZ($A$1,$B92,Q$5,$B$1)</f>
        <v>0</v>
      </c>
      <c r="R92" s="55">
        <f>_xll.EQNXTDZ($A$1,$B92,R$5,$B$1)</f>
        <v>5844.51</v>
      </c>
      <c r="S92" s="55">
        <f>_xll.EQNXTDZ($A$1,$B92,S$5,$B$1)</f>
        <v>0</v>
      </c>
      <c r="T92" s="55">
        <f>_xll.EQNXTDZ($A$1,$B92,T$5,$B$1)</f>
        <v>5942.67</v>
      </c>
      <c r="U92" s="55">
        <f>_xll.EQNXTDZ($A$1,$B92,U$5,$B$1)</f>
        <v>0</v>
      </c>
      <c r="V92" s="55">
        <f>_xll.EQNXTDZ($A$1,$B92,V$5,$B$1)</f>
        <v>5807.76</v>
      </c>
      <c r="W92" s="55">
        <f>_xll.EQNXTDZ($A$1,$B92,W$5,$B$1)</f>
        <v>0</v>
      </c>
      <c r="X92" s="55">
        <f>_xll.EQNXTDZ($A$1,$B92,X$5,$B$1)</f>
        <v>6077.33</v>
      </c>
      <c r="Y92" s="55">
        <f>_xll.EQNXTDZ($A$1,$B92,Y$5,$B$1)</f>
        <v>0</v>
      </c>
      <c r="Z92" s="55">
        <f>_xll.EQNXTDZ($A$1,$B92,Z$5,$B$1)</f>
        <v>7953.5</v>
      </c>
      <c r="AA92" s="55">
        <f>_xll.EQNXTDZ($A$1,$B92,AA$5,$B$1)</f>
        <v>0</v>
      </c>
      <c r="AB92" s="55">
        <f>_xll.EQNXTDZ($A$1,$B92,AB$5,$B$1)</f>
        <v>8284.44</v>
      </c>
      <c r="AC92" s="55">
        <f>_xll.EQNXTDZ($A$1,$B92,AC$5,$B$1)</f>
        <v>0</v>
      </c>
      <c r="AD92" s="55">
        <f>_xll.EQNXTDZ($A$1,$B92,AD$5,$B$1)</f>
        <v>10196.75</v>
      </c>
      <c r="AE92" s="55">
        <f>_xll.EQNXTDZ($A$1,$B92,AE$5,$B$1)</f>
        <v>0</v>
      </c>
      <c r="AF92" s="55">
        <f>_xll.EQNXTDZ($A$1,$B92,AF$5,$B$1)</f>
        <v>9405.19</v>
      </c>
      <c r="AG92" s="55">
        <f>_xll.EQNXTDZ($A$1,$B92,AG$5,$B$1)</f>
        <v>0</v>
      </c>
      <c r="AH92" s="55">
        <f>_xll.EQNXTDZ($A$1,$B92,AH$5,$B$1)</f>
        <v>10329.040000000001</v>
      </c>
      <c r="AI92" s="55">
        <f>_xll.EQNXTDZ($A$1,$B92,AI$5,$B$1)</f>
        <v>0</v>
      </c>
      <c r="AJ92" s="55">
        <f>_xll.EQNXTDZ($A$1,$B92,AJ$5,$B$1)</f>
        <v>10244.6</v>
      </c>
      <c r="AK92" s="55">
        <f>_xll.EQNXTDZ($A$1,$B92,AK$5,$B$1)</f>
        <v>0</v>
      </c>
      <c r="AL92" s="55">
        <f>_xll.EQNXTDZ($A$1,$B92,AL$5,$B$1)</f>
        <v>12848.03</v>
      </c>
      <c r="AM92" s="55">
        <f>_xll.EQNXTDZ($A$1,$B92,AM$5,$B$1)</f>
        <v>0</v>
      </c>
      <c r="AN92" s="55">
        <f>_xll.EQNXTDZ($A$1,$B92,AN$5,$B$1)</f>
        <v>12694.37</v>
      </c>
      <c r="AO92" s="55">
        <f>_xll.EQNXTDZ($A$1,$B92,AO$5,$B$1)</f>
        <v>0</v>
      </c>
      <c r="AP92" s="55">
        <f>_xll.EQNXTDZ($A$1,$B92,AP$5,$B$1)</f>
        <v>10766.31</v>
      </c>
      <c r="AQ92" s="55">
        <f>_xll.EQNXTDZ($A$1,$B92,AQ$5,$B$1)</f>
        <v>0</v>
      </c>
      <c r="AR92" s="55">
        <f>_xll.EQNXTDZ($A$1,$B92,AR$5,$B$1)</f>
        <v>10666.6</v>
      </c>
      <c r="AS92" s="55">
        <f>_xll.EQNXTDZ($A$1,$B92,AS$5,$B$1)</f>
        <v>0</v>
      </c>
      <c r="AT92" s="55">
        <f>_xll.EQNXTDZ($A$1,$B92,AT$5,$B$1)</f>
        <v>11810.66</v>
      </c>
      <c r="AU92" s="55">
        <f>_xll.EQNXTDZ($A$1,$B92,AU$5,$B$1)</f>
        <v>0</v>
      </c>
      <c r="AV92" s="55">
        <f>_xll.EQNXTDZ($A$1,$B92,AV$5,$B$1)</f>
        <v>12571.94</v>
      </c>
      <c r="AW92" s="55">
        <f>_xll.EQNXTDZ($A$1,$B92,AW$5,$B$1)</f>
        <v>0</v>
      </c>
      <c r="AX92" s="55">
        <f>_xll.EQNXTDZ($A$1,$B92,AX$5,$B$1)</f>
        <v>12291</v>
      </c>
      <c r="AY92" s="55">
        <f>_xll.EQNXTDZ($A$1,$B92,AY$5,$B$1)</f>
        <v>0</v>
      </c>
      <c r="AZ92" s="55">
        <f>_xll.EQNXTDZ($A$1,$B92,AZ$5,$B$1)</f>
        <v>12923</v>
      </c>
      <c r="BA92" s="55">
        <f>_xll.EQNXTDZ($A$1,$B92,BA$5,$B$1)</f>
        <v>0</v>
      </c>
      <c r="BB92" s="55">
        <f>_xll.EQNXTDZ($A$1,$B92,BB$5,$B$1)</f>
        <v>15831</v>
      </c>
      <c r="BC92" s="55">
        <f>_xll.EQNXTDZ($A$1,$B92,BC$5,$B$1)</f>
        <v>0</v>
      </c>
      <c r="BD92" s="55">
        <f>_xll.EQNXTDZ($A$1,$B92,BD$5,$B$1)</f>
        <v>16227</v>
      </c>
      <c r="BE92" s="55">
        <f>_xll.EQNXTDZ($A$1,$B92,BE$5,$B$1)</f>
        <v>0</v>
      </c>
      <c r="BF92" s="55">
        <f>_xll.EQNXTDZ($A$1,$B92,BF$5,$B$1)</f>
        <v>16265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77063.78</v>
      </c>
      <c r="E93" s="55">
        <f>_xll.EQNXTDZ($A$1,$B93,E$5,$B$1)</f>
        <v>0</v>
      </c>
      <c r="F93" s="55">
        <f>_xll.EQNXTDZ($A$1,$B93,F$5,$B$1)</f>
        <v>86545.66</v>
      </c>
      <c r="G93" s="55">
        <f>_xll.EQNXTDZ($A$1,$B93,G$5,$B$1)</f>
        <v>0</v>
      </c>
      <c r="H93" s="55">
        <f>_xll.EQNXTDZ($A$1,$B93,H$5,$B$1)</f>
        <v>89090.03</v>
      </c>
      <c r="I93" s="55">
        <f>_xll.EQNXTDZ($A$1,$B93,I$5,$B$1)</f>
        <v>0</v>
      </c>
      <c r="J93" s="55">
        <f>_xll.EQNXTDZ($A$1,$B93,J$5,$B$1)</f>
        <v>92356.13</v>
      </c>
      <c r="K93" s="55">
        <f>_xll.EQNXTDZ($A$1,$B93,K$5,$B$1)</f>
        <v>0</v>
      </c>
      <c r="L93" s="55">
        <f>_xll.EQNXTDZ($A$1,$B93,L$5,$B$1)</f>
        <v>94399.87</v>
      </c>
      <c r="M93" s="55">
        <f>_xll.EQNXTDZ($A$1,$B93,M$5,$B$1)</f>
        <v>0</v>
      </c>
      <c r="N93" s="55">
        <f>_xll.EQNXTDZ($A$1,$B93,N$5,$B$1)</f>
        <v>100272</v>
      </c>
      <c r="O93" s="55">
        <f>_xll.EQNXTDZ($A$1,$B93,O$5,$B$1)</f>
        <v>0</v>
      </c>
      <c r="P93" s="55">
        <f>_xll.EQNXTDZ($A$1,$B93,P$5,$B$1)</f>
        <v>98184.37</v>
      </c>
      <c r="Q93" s="55">
        <f>_xll.EQNXTDZ($A$1,$B93,Q$5,$B$1)</f>
        <v>0</v>
      </c>
      <c r="R93" s="55">
        <f>_xll.EQNXTDZ($A$1,$B93,R$5,$B$1)</f>
        <v>107049.43</v>
      </c>
      <c r="S93" s="55">
        <f>_xll.EQNXTDZ($A$1,$B93,S$5,$B$1)</f>
        <v>0</v>
      </c>
      <c r="T93" s="55">
        <f>_xll.EQNXTDZ($A$1,$B93,T$5,$B$1)</f>
        <v>107895.46</v>
      </c>
      <c r="U93" s="55">
        <f>_xll.EQNXTDZ($A$1,$B93,U$5,$B$1)</f>
        <v>0</v>
      </c>
      <c r="V93" s="55">
        <f>_xll.EQNXTDZ($A$1,$B93,V$5,$B$1)</f>
        <v>115629.52</v>
      </c>
      <c r="W93" s="55">
        <f>_xll.EQNXTDZ($A$1,$B93,W$5,$B$1)</f>
        <v>0</v>
      </c>
      <c r="X93" s="55">
        <f>_xll.EQNXTDZ($A$1,$B93,X$5,$B$1)</f>
        <v>115882.65</v>
      </c>
      <c r="Y93" s="55">
        <f>_xll.EQNXTDZ($A$1,$B93,Y$5,$B$1)</f>
        <v>0</v>
      </c>
      <c r="Z93" s="55">
        <f>_xll.EQNXTDZ($A$1,$B93,Z$5,$B$1)</f>
        <v>143219.47</v>
      </c>
      <c r="AA93" s="55">
        <f>_xll.EQNXTDZ($A$1,$B93,AA$5,$B$1)</f>
        <v>0</v>
      </c>
      <c r="AB93" s="55">
        <f>_xll.EQNXTDZ($A$1,$B93,AB$5,$B$1)</f>
        <v>139006.72</v>
      </c>
      <c r="AC93" s="55">
        <f>_xll.EQNXTDZ($A$1,$B93,AC$5,$B$1)</f>
        <v>0</v>
      </c>
      <c r="AD93" s="55">
        <f>_xll.EQNXTDZ($A$1,$B93,AD$5,$B$1)</f>
        <v>145457.43</v>
      </c>
      <c r="AE93" s="55">
        <f>_xll.EQNXTDZ($A$1,$B93,AE$5,$B$1)</f>
        <v>0</v>
      </c>
      <c r="AF93" s="55">
        <f>_xll.EQNXTDZ($A$1,$B93,AF$5,$B$1)</f>
        <v>141175.09</v>
      </c>
      <c r="AG93" s="55">
        <f>_xll.EQNXTDZ($A$1,$B93,AG$5,$B$1)</f>
        <v>0</v>
      </c>
      <c r="AH93" s="55">
        <f>_xll.EQNXTDZ($A$1,$B93,AH$5,$B$1)</f>
        <v>140454.04999999999</v>
      </c>
      <c r="AI93" s="55">
        <f>_xll.EQNXTDZ($A$1,$B93,AI$5,$B$1)</f>
        <v>0</v>
      </c>
      <c r="AJ93" s="55">
        <f>_xll.EQNXTDZ($A$1,$B93,AJ$5,$B$1)</f>
        <v>135629.91</v>
      </c>
      <c r="AK93" s="55">
        <f>_xll.EQNXTDZ($A$1,$B93,AK$5,$B$1)</f>
        <v>0</v>
      </c>
      <c r="AL93" s="55">
        <f>_xll.EQNXTDZ($A$1,$B93,AL$5,$B$1)</f>
        <v>157749.18</v>
      </c>
      <c r="AM93" s="55">
        <f>_xll.EQNXTDZ($A$1,$B93,AM$5,$B$1)</f>
        <v>0</v>
      </c>
      <c r="AN93" s="55">
        <f>_xll.EQNXTDZ($A$1,$B93,AN$5,$B$1)</f>
        <v>131019.78</v>
      </c>
      <c r="AO93" s="55">
        <f>_xll.EQNXTDZ($A$1,$B93,AO$5,$B$1)</f>
        <v>0</v>
      </c>
      <c r="AP93" s="55">
        <f>_xll.EQNXTDZ($A$1,$B93,AP$5,$B$1)</f>
        <v>150682.81</v>
      </c>
      <c r="AQ93" s="55">
        <f>_xll.EQNXTDZ($A$1,$B93,AQ$5,$B$1)</f>
        <v>0</v>
      </c>
      <c r="AR93" s="55">
        <f>_xll.EQNXTDZ($A$1,$B93,AR$5,$B$1)</f>
        <v>148625.51999999999</v>
      </c>
      <c r="AS93" s="55">
        <f>_xll.EQNXTDZ($A$1,$B93,AS$5,$B$1)</f>
        <v>0</v>
      </c>
      <c r="AT93" s="55">
        <f>_xll.EQNXTDZ($A$1,$B93,AT$5,$B$1)</f>
        <v>155027.32999999999</v>
      </c>
      <c r="AU93" s="55">
        <f>_xll.EQNXTDZ($A$1,$B93,AU$5,$B$1)</f>
        <v>0</v>
      </c>
      <c r="AV93" s="55">
        <f>_xll.EQNXTDZ($A$1,$B93,AV$5,$B$1)</f>
        <v>164237.10999999999</v>
      </c>
      <c r="AW93" s="55">
        <f>_xll.EQNXTDZ($A$1,$B93,AW$5,$B$1)</f>
        <v>0</v>
      </c>
      <c r="AX93" s="55">
        <f>_xll.EQNXTDZ($A$1,$B93,AX$5,$B$1)</f>
        <v>173616</v>
      </c>
      <c r="AY93" s="55">
        <f>_xll.EQNXTDZ($A$1,$B93,AY$5,$B$1)</f>
        <v>0</v>
      </c>
      <c r="AZ93" s="55">
        <f>_xll.EQNXTDZ($A$1,$B93,AZ$5,$B$1)</f>
        <v>176839</v>
      </c>
      <c r="BA93" s="55">
        <f>_xll.EQNXTDZ($A$1,$B93,BA$5,$B$1)</f>
        <v>0</v>
      </c>
      <c r="BB93" s="55">
        <f>_xll.EQNXTDZ($A$1,$B93,BB$5,$B$1)</f>
        <v>166684</v>
      </c>
      <c r="BC93" s="55">
        <f>_xll.EQNXTDZ($A$1,$B93,BC$5,$B$1)</f>
        <v>0</v>
      </c>
      <c r="BD93" s="55">
        <f>_xll.EQNXTDZ($A$1,$B93,BD$5,$B$1)</f>
        <v>132912</v>
      </c>
      <c r="BE93" s="55">
        <f>_xll.EQNXTDZ($A$1,$B93,BE$5,$B$1)</f>
        <v>0</v>
      </c>
      <c r="BF93" s="55">
        <f>_xll.EQNXTDZ($A$1,$B93,BF$5,$B$1)</f>
        <v>164305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-10457.92</v>
      </c>
      <c r="E94" s="55">
        <f>_xll.EQNXTDZ($A$1,$B94,E$5,$B$1)</f>
        <v>0</v>
      </c>
      <c r="F94" s="55">
        <f>_xll.EQNXTDZ($A$1,$B94,F$5,$B$1)</f>
        <v>-12392.11</v>
      </c>
      <c r="G94" s="55">
        <f>_xll.EQNXTDZ($A$1,$B94,G$5,$B$1)</f>
        <v>0</v>
      </c>
      <c r="H94" s="55">
        <f>_xll.EQNXTDZ($A$1,$B94,H$5,$B$1)</f>
        <v>-4639.9200000000101</v>
      </c>
      <c r="I94" s="55">
        <f>_xll.EQNXTDZ($A$1,$B94,I$5,$B$1)</f>
        <v>0</v>
      </c>
      <c r="J94" s="55">
        <f>_xll.EQNXTDZ($A$1,$B94,J$5,$B$1)</f>
        <v>3489.2000000000098</v>
      </c>
      <c r="K94" s="55">
        <f>_xll.EQNXTDZ($A$1,$B94,K$5,$B$1)</f>
        <v>0</v>
      </c>
      <c r="L94" s="55">
        <f>_xll.EQNXTDZ($A$1,$B94,L$5,$B$1)</f>
        <v>2231.6500000000101</v>
      </c>
      <c r="M94" s="55">
        <f>_xll.EQNXTDZ($A$1,$B94,M$5,$B$1)</f>
        <v>0</v>
      </c>
      <c r="N94" s="55">
        <f>_xll.EQNXTDZ($A$1,$B94,N$5,$B$1)</f>
        <v>1486.4</v>
      </c>
      <c r="O94" s="55">
        <f>_xll.EQNXTDZ($A$1,$B94,O$5,$B$1)</f>
        <v>0</v>
      </c>
      <c r="P94" s="55">
        <f>_xll.EQNXTDZ($A$1,$B94,P$5,$B$1)</f>
        <v>6369.88</v>
      </c>
      <c r="Q94" s="55">
        <f>_xll.EQNXTDZ($A$1,$B94,Q$5,$B$1)</f>
        <v>0</v>
      </c>
      <c r="R94" s="55">
        <f>_xll.EQNXTDZ($A$1,$B94,R$5,$B$1)</f>
        <v>2874.2399999999898</v>
      </c>
      <c r="S94" s="55">
        <f>_xll.EQNXTDZ($A$1,$B94,S$5,$B$1)</f>
        <v>0</v>
      </c>
      <c r="T94" s="55">
        <f>_xll.EQNXTDZ($A$1,$B94,T$5,$B$1)</f>
        <v>-1720.26000000001</v>
      </c>
      <c r="U94" s="55">
        <f>_xll.EQNXTDZ($A$1,$B94,U$5,$B$1)</f>
        <v>0</v>
      </c>
      <c r="V94" s="55">
        <f>_xll.EQNXTDZ($A$1,$B94,V$5,$B$1)</f>
        <v>490.22999999998098</v>
      </c>
      <c r="W94" s="55">
        <f>_xll.EQNXTDZ($A$1,$B94,W$5,$B$1)</f>
        <v>0</v>
      </c>
      <c r="X94" s="55">
        <f>_xll.EQNXTDZ($A$1,$B94,X$5,$B$1)</f>
        <v>-2078.17</v>
      </c>
      <c r="Y94" s="55">
        <f>_xll.EQNXTDZ($A$1,$B94,Y$5,$B$1)</f>
        <v>0</v>
      </c>
      <c r="Z94" s="55">
        <f>_xll.EQNXTDZ($A$1,$B94,Z$5,$B$1)</f>
        <v>-7246.63</v>
      </c>
      <c r="AA94" s="55">
        <f>_xll.EQNXTDZ($A$1,$B94,AA$5,$B$1)</f>
        <v>0</v>
      </c>
      <c r="AB94" s="55">
        <f>_xll.EQNXTDZ($A$1,$B94,AB$5,$B$1)</f>
        <v>-10871.9</v>
      </c>
      <c r="AC94" s="55">
        <f>_xll.EQNXTDZ($A$1,$B94,AC$5,$B$1)</f>
        <v>0</v>
      </c>
      <c r="AD94" s="55">
        <f>_xll.EQNXTDZ($A$1,$B94,AD$5,$B$1)</f>
        <v>-22026.27</v>
      </c>
      <c r="AE94" s="55">
        <f>_xll.EQNXTDZ($A$1,$B94,AE$5,$B$1)</f>
        <v>0</v>
      </c>
      <c r="AF94" s="55">
        <f>_xll.EQNXTDZ($A$1,$B94,AF$5,$B$1)</f>
        <v>-31231.68</v>
      </c>
      <c r="AG94" s="55">
        <f>_xll.EQNXTDZ($A$1,$B94,AG$5,$B$1)</f>
        <v>0</v>
      </c>
      <c r="AH94" s="55">
        <f>_xll.EQNXTDZ($A$1,$B94,AH$5,$B$1)</f>
        <v>-20866.8</v>
      </c>
      <c r="AI94" s="55">
        <f>_xll.EQNXTDZ($A$1,$B94,AI$5,$B$1)</f>
        <v>0</v>
      </c>
      <c r="AJ94" s="55">
        <f>_xll.EQNXTDZ($A$1,$B94,AJ$5,$B$1)</f>
        <v>-29819.98</v>
      </c>
      <c r="AK94" s="55">
        <f>_xll.EQNXTDZ($A$1,$B94,AK$5,$B$1)</f>
        <v>0</v>
      </c>
      <c r="AL94" s="55">
        <f>_xll.EQNXTDZ($A$1,$B94,AL$5,$B$1)</f>
        <v>-10861.54</v>
      </c>
      <c r="AM94" s="55">
        <f>_xll.EQNXTDZ($A$1,$B94,AM$5,$B$1)</f>
        <v>0</v>
      </c>
      <c r="AN94" s="55">
        <f>_xll.EQNXTDZ($A$1,$B94,AN$5,$B$1)</f>
        <v>-4380.0799999999799</v>
      </c>
      <c r="AO94" s="55">
        <f>_xll.EQNXTDZ($A$1,$B94,AO$5,$B$1)</f>
        <v>0</v>
      </c>
      <c r="AP94" s="55">
        <f>_xll.EQNXTDZ($A$1,$B94,AP$5,$B$1)</f>
        <v>-3705.27000000002</v>
      </c>
      <c r="AQ94" s="55">
        <f>_xll.EQNXTDZ($A$1,$B94,AQ$5,$B$1)</f>
        <v>0</v>
      </c>
      <c r="AR94" s="55">
        <f>_xll.EQNXTDZ($A$1,$B94,AR$5,$B$1)</f>
        <v>-10327.969999999999</v>
      </c>
      <c r="AS94" s="55">
        <f>_xll.EQNXTDZ($A$1,$B94,AS$5,$B$1)</f>
        <v>0</v>
      </c>
      <c r="AT94" s="55">
        <f>_xll.EQNXTDZ($A$1,$B94,AT$5,$B$1)</f>
        <v>-4326.6399999999903</v>
      </c>
      <c r="AU94" s="55">
        <f>_xll.EQNXTDZ($A$1,$B94,AU$5,$B$1)</f>
        <v>0</v>
      </c>
      <c r="AV94" s="55">
        <f>_xll.EQNXTDZ($A$1,$B94,AV$5,$B$1)</f>
        <v>-2997.25</v>
      </c>
      <c r="AW94" s="55">
        <f>_xll.EQNXTDZ($A$1,$B94,AW$5,$B$1)</f>
        <v>0</v>
      </c>
      <c r="AX94" s="55">
        <f>_xll.EQNXTDZ($A$1,$B94,AX$5,$B$1)</f>
        <v>-5898</v>
      </c>
      <c r="AY94" s="55">
        <f>_xll.EQNXTDZ($A$1,$B94,AY$5,$B$1)</f>
        <v>0</v>
      </c>
      <c r="AZ94" s="55">
        <f>_xll.EQNXTDZ($A$1,$B94,AZ$5,$B$1)</f>
        <v>-11438</v>
      </c>
      <c r="BA94" s="55">
        <f>_xll.EQNXTDZ($A$1,$B94,BA$5,$B$1)</f>
        <v>0</v>
      </c>
      <c r="BB94" s="55">
        <f>_xll.EQNXTDZ($A$1,$B94,BB$5,$B$1)</f>
        <v>-6873</v>
      </c>
      <c r="BC94" s="55">
        <f>_xll.EQNXTDZ($A$1,$B94,BC$5,$B$1)</f>
        <v>0</v>
      </c>
      <c r="BD94" s="55">
        <f>_xll.EQNXTDZ($A$1,$B94,BD$5,$B$1)</f>
        <v>-14151</v>
      </c>
      <c r="BE94" s="55">
        <f>_xll.EQNXTDZ($A$1,$B94,BE$5,$B$1)</f>
        <v>0</v>
      </c>
      <c r="BF94" s="55">
        <f>_xll.EQNXTDZ($A$1,$B94,BF$5,$B$1)</f>
        <v>-26448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1476.38</v>
      </c>
      <c r="E96" s="55">
        <f>_xll.EQNXTDZ($A$1,$B96,E$5,$B$1)</f>
        <v>0</v>
      </c>
      <c r="F96" s="55">
        <f>_xll.EQNXTDZ($A$1,$B96,F$5,$B$1)</f>
        <v>2380.7199999999998</v>
      </c>
      <c r="G96" s="55">
        <f>_xll.EQNXTDZ($A$1,$B96,G$5,$B$1)</f>
        <v>0</v>
      </c>
      <c r="H96" s="55">
        <f>_xll.EQNXTDZ($A$1,$B96,H$5,$B$1)</f>
        <v>1359.01</v>
      </c>
      <c r="I96" s="55">
        <f>_xll.EQNXTDZ($A$1,$B96,I$5,$B$1)</f>
        <v>0</v>
      </c>
      <c r="J96" s="55">
        <f>_xll.EQNXTDZ($A$1,$B96,J$5,$B$1)</f>
        <v>774.75</v>
      </c>
      <c r="K96" s="55">
        <f>_xll.EQNXTDZ($A$1,$B96,K$5,$B$1)</f>
        <v>0</v>
      </c>
      <c r="L96" s="55">
        <f>_xll.EQNXTDZ($A$1,$B96,L$5,$B$1)</f>
        <v>577.77</v>
      </c>
      <c r="M96" s="55">
        <f>_xll.EQNXTDZ($A$1,$B96,M$5,$B$1)</f>
        <v>0</v>
      </c>
      <c r="N96" s="55">
        <f>_xll.EQNXTDZ($A$1,$B96,N$5,$B$1)</f>
        <v>1390</v>
      </c>
      <c r="O96" s="55">
        <f>_xll.EQNXTDZ($A$1,$B96,O$5,$B$1)</f>
        <v>0</v>
      </c>
      <c r="P96" s="55">
        <f>_xll.EQNXTDZ($A$1,$B96,P$5,$B$1)</f>
        <v>-1306.3699999999999</v>
      </c>
      <c r="Q96" s="55">
        <f>_xll.EQNXTDZ($A$1,$B96,Q$5,$B$1)</f>
        <v>0</v>
      </c>
      <c r="R96" s="55">
        <f>_xll.EQNXTDZ($A$1,$B96,R$5,$B$1)</f>
        <v>-517.75</v>
      </c>
      <c r="S96" s="55">
        <f>_xll.EQNXTDZ($A$1,$B96,S$5,$B$1)</f>
        <v>0</v>
      </c>
      <c r="T96" s="55">
        <f>_xll.EQNXTDZ($A$1,$B96,T$5,$B$1)</f>
        <v>4286.6000000000004</v>
      </c>
      <c r="U96" s="55">
        <f>_xll.EQNXTDZ($A$1,$B96,U$5,$B$1)</f>
        <v>0</v>
      </c>
      <c r="V96" s="55">
        <f>_xll.EQNXTDZ($A$1,$B96,V$5,$B$1)</f>
        <v>3283.34</v>
      </c>
      <c r="W96" s="55">
        <f>_xll.EQNXTDZ($A$1,$B96,W$5,$B$1)</f>
        <v>0</v>
      </c>
      <c r="X96" s="55">
        <f>_xll.EQNXTDZ($A$1,$B96,X$5,$B$1)</f>
        <v>546.45000000000005</v>
      </c>
      <c r="Y96" s="55">
        <f>_xll.EQNXTDZ($A$1,$B96,Y$5,$B$1)</f>
        <v>0</v>
      </c>
      <c r="Z96" s="55">
        <f>_xll.EQNXTDZ($A$1,$B96,Z$5,$B$1)</f>
        <v>-1967.1</v>
      </c>
      <c r="AA96" s="55">
        <f>_xll.EQNXTDZ($A$1,$B96,AA$5,$B$1)</f>
        <v>0</v>
      </c>
      <c r="AB96" s="55">
        <f>_xll.EQNXTDZ($A$1,$B96,AB$5,$B$1)</f>
        <v>-588.08000000000004</v>
      </c>
      <c r="AC96" s="55">
        <f>_xll.EQNXTDZ($A$1,$B96,AC$5,$B$1)</f>
        <v>0</v>
      </c>
      <c r="AD96" s="55">
        <f>_xll.EQNXTDZ($A$1,$B96,AD$5,$B$1)</f>
        <v>3660.07</v>
      </c>
      <c r="AE96" s="55">
        <f>_xll.EQNXTDZ($A$1,$B96,AE$5,$B$1)</f>
        <v>0</v>
      </c>
      <c r="AF96" s="55">
        <f>_xll.EQNXTDZ($A$1,$B96,AF$5,$B$1)</f>
        <v>4060.07</v>
      </c>
      <c r="AG96" s="55">
        <f>_xll.EQNXTDZ($A$1,$B96,AG$5,$B$1)</f>
        <v>0</v>
      </c>
      <c r="AH96" s="55">
        <f>_xll.EQNXTDZ($A$1,$B96,AH$5,$B$1)</f>
        <v>3516.03</v>
      </c>
      <c r="AI96" s="55">
        <f>_xll.EQNXTDZ($A$1,$B96,AI$5,$B$1)</f>
        <v>0</v>
      </c>
      <c r="AJ96" s="55">
        <f>_xll.EQNXTDZ($A$1,$B96,AJ$5,$B$1)</f>
        <v>3782.97</v>
      </c>
      <c r="AK96" s="55">
        <f>_xll.EQNXTDZ($A$1,$B96,AK$5,$B$1)</f>
        <v>0</v>
      </c>
      <c r="AL96" s="55">
        <f>_xll.EQNXTDZ($A$1,$B96,AL$5,$B$1)</f>
        <v>2964.46</v>
      </c>
      <c r="AM96" s="55">
        <f>_xll.EQNXTDZ($A$1,$B96,AM$5,$B$1)</f>
        <v>0</v>
      </c>
      <c r="AN96" s="55">
        <f>_xll.EQNXTDZ($A$1,$B96,AN$5,$B$1)</f>
        <v>3028.83</v>
      </c>
      <c r="AO96" s="55">
        <f>_xll.EQNXTDZ($A$1,$B96,AO$5,$B$1)</f>
        <v>0</v>
      </c>
      <c r="AP96" s="55">
        <f>_xll.EQNXTDZ($A$1,$B96,AP$5,$B$1)</f>
        <v>2312.41</v>
      </c>
      <c r="AQ96" s="55">
        <f>_xll.EQNXTDZ($A$1,$B96,AQ$5,$B$1)</f>
        <v>0</v>
      </c>
      <c r="AR96" s="55">
        <f>_xll.EQNXTDZ($A$1,$B96,AR$5,$B$1)</f>
        <v>1615.08</v>
      </c>
      <c r="AS96" s="55">
        <f>_xll.EQNXTDZ($A$1,$B96,AS$5,$B$1)</f>
        <v>0</v>
      </c>
      <c r="AT96" s="55">
        <f>_xll.EQNXTDZ($A$1,$B96,AT$5,$B$1)</f>
        <v>3777.72</v>
      </c>
      <c r="AU96" s="55">
        <f>_xll.EQNXTDZ($A$1,$B96,AU$5,$B$1)</f>
        <v>0</v>
      </c>
      <c r="AV96" s="55">
        <f>_xll.EQNXTDZ($A$1,$B96,AV$5,$B$1)</f>
        <v>3168.7</v>
      </c>
      <c r="AW96" s="55">
        <f>_xll.EQNXTDZ($A$1,$B96,AW$5,$B$1)</f>
        <v>0</v>
      </c>
      <c r="AX96" s="55">
        <f>_xll.EQNXTDZ($A$1,$B96,AX$5,$B$1)</f>
        <v>11956</v>
      </c>
      <c r="AY96" s="55">
        <f>_xll.EQNXTDZ($A$1,$B96,AY$5,$B$1)</f>
        <v>0</v>
      </c>
      <c r="AZ96" s="55">
        <f>_xll.EQNXTDZ($A$1,$B96,AZ$5,$B$1)</f>
        <v>7564</v>
      </c>
      <c r="BA96" s="55">
        <f>_xll.EQNXTDZ($A$1,$B96,BA$5,$B$1)</f>
        <v>0</v>
      </c>
      <c r="BB96" s="55">
        <f>_xll.EQNXTDZ($A$1,$B96,BB$5,$B$1)</f>
        <v>5507</v>
      </c>
      <c r="BC96" s="55">
        <f>_xll.EQNXTDZ($A$1,$B96,BC$5,$B$1)</f>
        <v>0</v>
      </c>
      <c r="BD96" s="55">
        <f>_xll.EQNXTDZ($A$1,$B96,BD$5,$B$1)</f>
        <v>8852</v>
      </c>
      <c r="BE96" s="55">
        <f>_xll.EQNXTDZ($A$1,$B96,BE$5,$B$1)</f>
        <v>0</v>
      </c>
      <c r="BF96" s="55">
        <f>_xll.EQNXTDZ($A$1,$B96,BF$5,$B$1)</f>
        <v>12243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78299.490000000005</v>
      </c>
      <c r="E97" s="55">
        <f>_xll.EQNXTDZ($A$1,$B97,E$5,$B$1)</f>
        <v>0</v>
      </c>
      <c r="F97" s="55">
        <f>_xll.EQNXTDZ($A$1,$B97,F$5,$B$1)</f>
        <v>81784.37</v>
      </c>
      <c r="G97" s="55">
        <f>_xll.EQNXTDZ($A$1,$B97,G$5,$B$1)</f>
        <v>0</v>
      </c>
      <c r="H97" s="55">
        <f>_xll.EQNXTDZ($A$1,$B97,H$5,$B$1)</f>
        <v>111709.14</v>
      </c>
      <c r="I97" s="55">
        <f>_xll.EQNXTDZ($A$1,$B97,I$5,$B$1)</f>
        <v>0</v>
      </c>
      <c r="J97" s="55">
        <f>_xll.EQNXTDZ($A$1,$B97,J$5,$B$1)</f>
        <v>126069.86</v>
      </c>
      <c r="K97" s="55">
        <f>_xll.EQNXTDZ($A$1,$B97,K$5,$B$1)</f>
        <v>0</v>
      </c>
      <c r="L97" s="55">
        <f>_xll.EQNXTDZ($A$1,$B97,L$5,$B$1)</f>
        <v>134136.5</v>
      </c>
      <c r="M97" s="55">
        <f>_xll.EQNXTDZ($A$1,$B97,M$5,$B$1)</f>
        <v>0</v>
      </c>
      <c r="N97" s="55">
        <f>_xll.EQNXTDZ($A$1,$B97,N$5,$B$1)</f>
        <v>137042.79</v>
      </c>
      <c r="O97" s="55">
        <f>_xll.EQNXTDZ($A$1,$B97,O$5,$B$1)</f>
        <v>0</v>
      </c>
      <c r="P97" s="55">
        <f>_xll.EQNXTDZ($A$1,$B97,P$5,$B$1)</f>
        <v>152722.87</v>
      </c>
      <c r="Q97" s="55">
        <f>_xll.EQNXTDZ($A$1,$B97,Q$5,$B$1)</f>
        <v>0</v>
      </c>
      <c r="R97" s="55">
        <f>_xll.EQNXTDZ($A$1,$B97,R$5,$B$1)</f>
        <v>155616.94</v>
      </c>
      <c r="S97" s="55">
        <f>_xll.EQNXTDZ($A$1,$B97,S$5,$B$1)</f>
        <v>0</v>
      </c>
      <c r="T97" s="55">
        <f>_xll.EQNXTDZ($A$1,$B97,T$5,$B$1)</f>
        <v>154088.34</v>
      </c>
      <c r="U97" s="55">
        <f>_xll.EQNXTDZ($A$1,$B97,U$5,$B$1)</f>
        <v>0</v>
      </c>
      <c r="V97" s="55">
        <f>_xll.EQNXTDZ($A$1,$B97,V$5,$B$1)</f>
        <v>156950.84</v>
      </c>
      <c r="W97" s="55">
        <f>_xll.EQNXTDZ($A$1,$B97,W$5,$B$1)</f>
        <v>0</v>
      </c>
      <c r="X97" s="55">
        <f>_xll.EQNXTDZ($A$1,$B97,X$5,$B$1)</f>
        <v>172079.06</v>
      </c>
      <c r="Y97" s="55">
        <f>_xll.EQNXTDZ($A$1,$B97,Y$5,$B$1)</f>
        <v>0</v>
      </c>
      <c r="Z97" s="55">
        <f>_xll.EQNXTDZ($A$1,$B97,Z$5,$B$1)</f>
        <v>182005.24</v>
      </c>
      <c r="AA97" s="55">
        <f>_xll.EQNXTDZ($A$1,$B97,AA$5,$B$1)</f>
        <v>0</v>
      </c>
      <c r="AB97" s="55">
        <f>_xll.EQNXTDZ($A$1,$B97,AB$5,$B$1)</f>
        <v>192003.22</v>
      </c>
      <c r="AC97" s="55">
        <f>_xll.EQNXTDZ($A$1,$B97,AC$5,$B$1)</f>
        <v>0</v>
      </c>
      <c r="AD97" s="55">
        <f>_xll.EQNXTDZ($A$1,$B97,AD$5,$B$1)</f>
        <v>160246.06</v>
      </c>
      <c r="AE97" s="55">
        <f>_xll.EQNXTDZ($A$1,$B97,AE$5,$B$1)</f>
        <v>0</v>
      </c>
      <c r="AF97" s="55">
        <f>_xll.EQNXTDZ($A$1,$B97,AF$5,$B$1)</f>
        <v>157638.87</v>
      </c>
      <c r="AG97" s="55">
        <f>_xll.EQNXTDZ($A$1,$B97,AG$5,$B$1)</f>
        <v>0</v>
      </c>
      <c r="AH97" s="55">
        <f>_xll.EQNXTDZ($A$1,$B97,AH$5,$B$1)</f>
        <v>179725.34</v>
      </c>
      <c r="AI97" s="55">
        <f>_xll.EQNXTDZ($A$1,$B97,AI$5,$B$1)</f>
        <v>0</v>
      </c>
      <c r="AJ97" s="55">
        <f>_xll.EQNXTDZ($A$1,$B97,AJ$5,$B$1)</f>
        <v>171415.48</v>
      </c>
      <c r="AK97" s="55">
        <f>_xll.EQNXTDZ($A$1,$B97,AK$5,$B$1)</f>
        <v>0</v>
      </c>
      <c r="AL97" s="55">
        <f>_xll.EQNXTDZ($A$1,$B97,AL$5,$B$1)</f>
        <v>183820.73</v>
      </c>
      <c r="AM97" s="55">
        <f>_xll.EQNXTDZ($A$1,$B97,AM$5,$B$1)</f>
        <v>0</v>
      </c>
      <c r="AN97" s="55">
        <f>_xll.EQNXTDZ($A$1,$B97,AN$5,$B$1)</f>
        <v>181496.28</v>
      </c>
      <c r="AO97" s="55">
        <f>_xll.EQNXTDZ($A$1,$B97,AO$5,$B$1)</f>
        <v>0</v>
      </c>
      <c r="AP97" s="55">
        <f>_xll.EQNXTDZ($A$1,$B97,AP$5,$B$1)</f>
        <v>178378.68</v>
      </c>
      <c r="AQ97" s="55">
        <f>_xll.EQNXTDZ($A$1,$B97,AQ$5,$B$1)</f>
        <v>0</v>
      </c>
      <c r="AR97" s="55">
        <f>_xll.EQNXTDZ($A$1,$B97,AR$5,$B$1)</f>
        <v>165067.12</v>
      </c>
      <c r="AS97" s="55">
        <f>_xll.EQNXTDZ($A$1,$B97,AS$5,$B$1)</f>
        <v>0</v>
      </c>
      <c r="AT97" s="55">
        <f>_xll.EQNXTDZ($A$1,$B97,AT$5,$B$1)</f>
        <v>179647.1</v>
      </c>
      <c r="AU97" s="55">
        <f>_xll.EQNXTDZ($A$1,$B97,AU$5,$B$1)</f>
        <v>0</v>
      </c>
      <c r="AV97" s="55">
        <f>_xll.EQNXTDZ($A$1,$B97,AV$5,$B$1)</f>
        <v>180860.56</v>
      </c>
      <c r="AW97" s="55">
        <f>_xll.EQNXTDZ($A$1,$B97,AW$5,$B$1)</f>
        <v>0</v>
      </c>
      <c r="AX97" s="55">
        <f>_xll.EQNXTDZ($A$1,$B97,AX$5,$B$1)</f>
        <v>195905</v>
      </c>
      <c r="AY97" s="55">
        <f>_xll.EQNXTDZ($A$1,$B97,AY$5,$B$1)</f>
        <v>0</v>
      </c>
      <c r="AZ97" s="55">
        <f>_xll.EQNXTDZ($A$1,$B97,AZ$5,$B$1)</f>
        <v>212549</v>
      </c>
      <c r="BA97" s="55">
        <f>_xll.EQNXTDZ($A$1,$B97,BA$5,$B$1)</f>
        <v>0</v>
      </c>
      <c r="BB97" s="55">
        <f>_xll.EQNXTDZ($A$1,$B97,BB$5,$B$1)</f>
        <v>210289</v>
      </c>
      <c r="BC97" s="55">
        <f>_xll.EQNXTDZ($A$1,$B97,BC$5,$B$1)</f>
        <v>0</v>
      </c>
      <c r="BD97" s="55">
        <f>_xll.EQNXTDZ($A$1,$B97,BD$5,$B$1)</f>
        <v>208431</v>
      </c>
      <c r="BE97" s="55">
        <f>_xll.EQNXTDZ($A$1,$B97,BE$5,$B$1)</f>
        <v>0</v>
      </c>
      <c r="BF97" s="55">
        <f>_xll.EQNXTDZ($A$1,$B97,BF$5,$B$1)</f>
        <v>214884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100570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Motors Passenger Vehicles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8077.81</v>
      </c>
      <c r="D6" s="100">
        <f>_xll.EQNXTDZ($A$1,$B6,D$1,$B$1)</f>
        <v>9302.2900000000009</v>
      </c>
      <c r="E6" s="100">
        <f>_xll.EQNXTDZ($A$1,$B6,E$1,$B$1)</f>
        <v>11425.36</v>
      </c>
      <c r="F6" s="100">
        <f>_xll.EQNXTDZ($A$1,$B6,F$1,$B$1)</f>
        <v>16284.84</v>
      </c>
      <c r="G6" s="100">
        <f>_xll.EQNXTDZ($A$1,$B6,G$1,$B$1)</f>
        <v>22708.23</v>
      </c>
      <c r="H6" s="100">
        <f>_xll.EQNXTDZ($A$1,$B6,H$1,$B$1)</f>
        <v>27263.73</v>
      </c>
      <c r="I6" s="100">
        <f>_xll.EQNXTDZ($A$1,$B6,I$1,$B$1)</f>
        <v>36922.61</v>
      </c>
      <c r="J6" s="100">
        <f>_xll.EQNXTDZ($A$1,$B6,J$1,$B$1)</f>
        <v>40340.79</v>
      </c>
      <c r="K6" s="100">
        <f>_xll.EQNXTDZ($A$1,$B6,K$1,$B$1)</f>
        <v>74093.31</v>
      </c>
      <c r="L6" s="100">
        <f>_xll.EQNXTDZ($A$1,$B6,L$1,$B$1)</f>
        <v>95567.42</v>
      </c>
      <c r="M6" s="100">
        <f>_xll.EQNXTDZ($A$1,$B6,M$1,$B$1)</f>
        <v>126414.24</v>
      </c>
      <c r="N6" s="100">
        <f>_xll.EQNXTDZ($A$1,$B6,N$1,$B$1)</f>
        <v>170677.58</v>
      </c>
      <c r="O6" s="100">
        <f>_xll.EQNXTDZ($A$1,$B6,O$1,$B$1)</f>
        <v>193698.47</v>
      </c>
      <c r="P6" s="100">
        <f>_xll.EQNXTDZ($A$1,$B6,P$1,$B$1)</f>
        <v>236626.43</v>
      </c>
      <c r="Q6" s="100">
        <f>_xll.EQNXTDZ($A$1,$B6,Q$1,$B$1)</f>
        <v>266707.90000000002</v>
      </c>
      <c r="R6" s="100">
        <f>_xll.EQNXTDZ($A$1,$B6,R$1,$B$1)</f>
        <v>277660.59000000003</v>
      </c>
      <c r="S6" s="100">
        <f>_xll.EQNXTDZ($A$1,$B6,S$1,$B$1)</f>
        <v>274492.12</v>
      </c>
      <c r="T6" s="100">
        <f>_xll.EQNXTDZ($A$1,$B6,T$1,$B$1)</f>
        <v>292340.64</v>
      </c>
      <c r="U6" s="100">
        <f>_xll.EQNXTDZ($A$1,$B6,U$1,$B$1)</f>
        <v>301938.40000000002</v>
      </c>
      <c r="V6" s="100">
        <f>_xll.EQNXTDZ($A$1,$B6,V$1,$B$1)</f>
        <v>261067.97</v>
      </c>
      <c r="W6" s="100">
        <f>_xll.EQNXTDZ($A$1,$B6,W$1,$B$1)</f>
        <v>249794.75</v>
      </c>
      <c r="X6" s="100">
        <f>_xll.EQNXTDZ($A$1,$B6,X$1,$B$1)</f>
        <v>278453.62</v>
      </c>
      <c r="Y6" s="100">
        <f>_xll.EQNXTDZ($A$1,$B6,Y$1,$B$1)</f>
        <v>345966.97</v>
      </c>
      <c r="Z6" s="100">
        <f>_xll.EQNXTDZ($A$1,$B6,Z$1,$B$1)</f>
        <v>434016</v>
      </c>
      <c r="AA6" s="100">
        <f>_xll.EQNXTDZ($A$1,$B6,AA$1,$B$1)</f>
        <v>439695</v>
      </c>
      <c r="AB6" s="100">
        <f>_xll.EQNXTDZ($A$1,$B6,AB$1,$B$1)</f>
        <v>335582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1292.24</v>
      </c>
      <c r="D9" s="100">
        <f>_xll.EQNXTDZ($A$1,$B9,D$1,$B$1)</f>
        <v>1390.47</v>
      </c>
      <c r="E9" s="100">
        <f>_xll.EQNXTDZ($A$1,$B9,E$1,$B$1)</f>
        <v>1816.72</v>
      </c>
      <c r="F9" s="100">
        <f>_xll.EQNXTDZ($A$1,$B9,F$1,$B$1)</f>
        <v>2360.12</v>
      </c>
      <c r="G9" s="100">
        <f>_xll.EQNXTDZ($A$1,$B9,G$1,$B$1)</f>
        <v>3175.39</v>
      </c>
      <c r="H9" s="100">
        <f>_xll.EQNXTDZ($A$1,$B9,H$1,$B$1)</f>
        <v>3494.28</v>
      </c>
      <c r="I9" s="100">
        <f>_xll.EQNXTDZ($A$1,$B9,I$1,$B$1)</f>
        <v>4561.41</v>
      </c>
      <c r="J9" s="100">
        <f>_xll.EQNXTDZ($A$1,$B9,J$1,$B$1)</f>
        <v>4680.72</v>
      </c>
      <c r="K9" s="100">
        <f>_xll.EQNXTDZ($A$1,$B9,K$1,$B$1)</f>
        <v>3212.36</v>
      </c>
      <c r="L9" s="100">
        <f>_xll.EQNXTDZ($A$1,$B9,L$1,$B$1)</f>
        <v>3048.17</v>
      </c>
      <c r="M9" s="100">
        <f>_xll.EQNXTDZ($A$1,$B9,M$1,$B$1)</f>
        <v>4286.32</v>
      </c>
      <c r="N9" s="100">
        <f>_xll.EQNXTDZ($A$1,$B9,N$1,$B$1)</f>
        <v>5023.09</v>
      </c>
      <c r="O9" s="100">
        <f>_xll.EQNXTDZ($A$1,$B9,O$1,$B$1)</f>
        <v>4905.78</v>
      </c>
      <c r="P9" s="100">
        <f>_xll.EQNXTDZ($A$1,$B9,P$1,$B$1)</f>
        <v>3792.77</v>
      </c>
      <c r="Q9" s="100">
        <f>_xll.EQNXTDZ($A$1,$B9,Q$1,$B$1)</f>
        <v>3548.92</v>
      </c>
      <c r="R9" s="100">
        <f>_xll.EQNXTDZ($A$1,$B9,R$1,$B$1)</f>
        <v>4614.99</v>
      </c>
      <c r="S9" s="100">
        <f>_xll.EQNXTDZ($A$1,$B9,S$1,$B$1)</f>
        <v>4799.6099999999997</v>
      </c>
      <c r="T9" s="100">
        <f>_xll.EQNXTDZ($A$1,$B9,T$1,$B$1)</f>
        <v>790.16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6785.57</v>
      </c>
      <c r="D10" s="100">
        <f>_xll.EQNXTDZ($A$1,$B10,D$1,$B$1)</f>
        <v>7911.82</v>
      </c>
      <c r="E10" s="100">
        <f>_xll.EQNXTDZ($A$1,$B10,E$1,$B$1)</f>
        <v>9608.64</v>
      </c>
      <c r="F10" s="100">
        <f>_xll.EQNXTDZ($A$1,$B10,F$1,$B$1)</f>
        <v>13924.72</v>
      </c>
      <c r="G10" s="100">
        <f>_xll.EQNXTDZ($A$1,$B10,G$1,$B$1)</f>
        <v>19532.84</v>
      </c>
      <c r="H10" s="100">
        <f>_xll.EQNXTDZ($A$1,$B10,H$1,$B$1)</f>
        <v>23769.45</v>
      </c>
      <c r="I10" s="100">
        <f>_xll.EQNXTDZ($A$1,$B10,I$1,$B$1)</f>
        <v>32361.200000000001</v>
      </c>
      <c r="J10" s="100">
        <f>_xll.EQNXTDZ($A$1,$B10,J$1,$B$1)</f>
        <v>35660.07</v>
      </c>
      <c r="K10" s="100">
        <f>_xll.EQNXTDZ($A$1,$B10,K$1,$B$1)</f>
        <v>70880.95</v>
      </c>
      <c r="L10" s="100">
        <f>_xll.EQNXTDZ($A$1,$B10,L$1,$B$1)</f>
        <v>92519.25</v>
      </c>
      <c r="M10" s="100">
        <f>_xll.EQNXTDZ($A$1,$B10,M$1,$B$1)</f>
        <v>122127.92</v>
      </c>
      <c r="N10" s="100">
        <f>_xll.EQNXTDZ($A$1,$B10,N$1,$B$1)</f>
        <v>165654.49</v>
      </c>
      <c r="O10" s="100">
        <f>_xll.EQNXTDZ($A$1,$B10,O$1,$B$1)</f>
        <v>188792.69</v>
      </c>
      <c r="P10" s="100">
        <f>_xll.EQNXTDZ($A$1,$B10,P$1,$B$1)</f>
        <v>232833.66</v>
      </c>
      <c r="Q10" s="100">
        <f>_xll.EQNXTDZ($A$1,$B10,Q$1,$B$1)</f>
        <v>263158.98</v>
      </c>
      <c r="R10" s="100">
        <f>_xll.EQNXTDZ($A$1,$B10,R$1,$B$1)</f>
        <v>273045.59999999998</v>
      </c>
      <c r="S10" s="100">
        <f>_xll.EQNXTDZ($A$1,$B10,S$1,$B$1)</f>
        <v>269692.51</v>
      </c>
      <c r="T10" s="100">
        <f>_xll.EQNXTDZ($A$1,$B10,T$1,$B$1)</f>
        <v>291550.48</v>
      </c>
      <c r="U10" s="100">
        <f>_xll.EQNXTDZ($A$1,$B10,U$1,$B$1)</f>
        <v>301938.40000000002</v>
      </c>
      <c r="V10" s="100">
        <f>_xll.EQNXTDZ($A$1,$B10,V$1,$B$1)</f>
        <v>261067.97</v>
      </c>
      <c r="W10" s="100">
        <f>_xll.EQNXTDZ($A$1,$B10,W$1,$B$1)</f>
        <v>249794.75</v>
      </c>
      <c r="X10" s="100">
        <f>_xll.EQNXTDZ($A$1,$B10,X$1,$B$1)</f>
        <v>278453.62</v>
      </c>
      <c r="Y10" s="100">
        <f>_xll.EQNXTDZ($A$1,$B10,Y$1,$B$1)</f>
        <v>345966.97</v>
      </c>
      <c r="Z10" s="100">
        <f>_xll.EQNXTDZ($A$1,$B10,Z$1,$B$1)</f>
        <v>434016</v>
      </c>
      <c r="AA10" s="100">
        <f>_xll.EQNXTDZ($A$1,$B10,AA$1,$B$1)</f>
        <v>439695</v>
      </c>
      <c r="AB10" s="100">
        <f>_xll.EQNXTDZ($A$1,$B10,AB$1,$B$1)</f>
        <v>335582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-56.67</v>
      </c>
      <c r="D11" s="100">
        <f>_xll.EQNXTDZ($A$1,$B11,D$1,$B$1)</f>
        <v>97.92</v>
      </c>
      <c r="E11" s="100">
        <f>_xll.EQNXTDZ($A$1,$B11,E$1,$B$1)</f>
        <v>-103.48</v>
      </c>
      <c r="F11" s="100">
        <f>_xll.EQNXTDZ($A$1,$B11,F$1,$B$1)</f>
        <v>75.33</v>
      </c>
      <c r="G11" s="100">
        <f>_xll.EQNXTDZ($A$1,$B11,G$1,$B$1)</f>
        <v>-231.75</v>
      </c>
      <c r="H11" s="100">
        <f>_xll.EQNXTDZ($A$1,$B11,H$1,$B$1)</f>
        <v>-207.62</v>
      </c>
      <c r="I11" s="100">
        <f>_xll.EQNXTDZ($A$1,$B11,I$1,$B$1)</f>
        <v>-333.76</v>
      </c>
      <c r="J11" s="100">
        <f>_xll.EQNXTDZ($A$1,$B11,J$1,$B$1)</f>
        <v>-13.49</v>
      </c>
      <c r="K11" s="100">
        <f>_xll.EQNXTDZ($A$1,$B11,K$1,$B$1)</f>
        <v>734.36</v>
      </c>
      <c r="L11" s="100">
        <f>_xll.EQNXTDZ($A$1,$B11,L$1,$B$1)</f>
        <v>-1061.72</v>
      </c>
      <c r="M11" s="100">
        <f>_xll.EQNXTDZ($A$1,$B11,M$1,$B$1)</f>
        <v>-1697.14</v>
      </c>
      <c r="N11" s="100">
        <f>_xll.EQNXTDZ($A$1,$B11,N$1,$B$1)</f>
        <v>-2418.92</v>
      </c>
      <c r="O11" s="100">
        <f>_xll.EQNXTDZ($A$1,$B11,O$1,$B$1)</f>
        <v>-2912.8</v>
      </c>
      <c r="P11" s="100">
        <f>_xll.EQNXTDZ($A$1,$B11,P$1,$B$1)</f>
        <v>-2888.91</v>
      </c>
      <c r="Q11" s="100">
        <f>_xll.EQNXTDZ($A$1,$B11,Q$1,$B$1)</f>
        <v>-3170.25</v>
      </c>
      <c r="R11" s="100">
        <f>_xll.EQNXTDZ($A$1,$B11,R$1,$B$1)</f>
        <v>-2750.99</v>
      </c>
      <c r="S11" s="100">
        <f>_xll.EQNXTDZ($A$1,$B11,S$1,$B$1)</f>
        <v>-7399.92</v>
      </c>
      <c r="T11" s="100">
        <f>_xll.EQNXTDZ($A$1,$B11,T$1,$B$1)</f>
        <v>-2046.58</v>
      </c>
      <c r="U11" s="100">
        <f>_xll.EQNXTDZ($A$1,$B11,U$1,$B$1)</f>
        <v>2053.2800000000002</v>
      </c>
      <c r="V11" s="100">
        <f>_xll.EQNXTDZ($A$1,$B11,V$1,$B$1)</f>
        <v>2231.19</v>
      </c>
      <c r="W11" s="100">
        <f>_xll.EQNXTDZ($A$1,$B11,W$1,$B$1)</f>
        <v>4684.16</v>
      </c>
      <c r="X11" s="100">
        <f>_xll.EQNXTDZ($A$1,$B11,X$1,$B$1)</f>
        <v>1590.49</v>
      </c>
      <c r="Y11" s="100">
        <f>_xll.EQNXTDZ($A$1,$B11,Y$1,$B$1)</f>
        <v>-4781.62</v>
      </c>
      <c r="Z11" s="100">
        <f>_xll.EQNXTDZ($A$1,$B11,Z$1,$B$1)</f>
        <v>-1566</v>
      </c>
      <c r="AA11" s="100">
        <f>_xll.EQNXTDZ($A$1,$B11,AA$1,$B$1)</f>
        <v>2836</v>
      </c>
      <c r="AB11" s="100">
        <f>_xll.EQNXTDZ($A$1,$B11,AB$1,$B$1)</f>
        <v>1661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4728.07</v>
      </c>
      <c r="D12" s="100">
        <f>_xll.EQNXTDZ($A$1,$B12,D$1,$B$1)</f>
        <v>4915.76</v>
      </c>
      <c r="E12" s="100">
        <f>_xll.EQNXTDZ($A$1,$B12,E$1,$B$1)</f>
        <v>6018.45</v>
      </c>
      <c r="F12" s="100">
        <f>_xll.EQNXTDZ($A$1,$B12,F$1,$B$1)</f>
        <v>8882.9500000000007</v>
      </c>
      <c r="G12" s="100">
        <f>_xll.EQNXTDZ($A$1,$B12,G$1,$B$1)</f>
        <v>13504.17</v>
      </c>
      <c r="H12" s="100">
        <f>_xll.EQNXTDZ($A$1,$B12,H$1,$B$1)</f>
        <v>16258.62</v>
      </c>
      <c r="I12" s="100">
        <f>_xll.EQNXTDZ($A$1,$B12,I$1,$B$1)</f>
        <v>22372.59</v>
      </c>
      <c r="J12" s="100">
        <f>_xll.EQNXTDZ($A$1,$B12,J$1,$B$1)</f>
        <v>24375.84</v>
      </c>
      <c r="K12" s="100">
        <f>_xll.EQNXTDZ($A$1,$B12,K$1,$B$1)</f>
        <v>47231.6</v>
      </c>
      <c r="L12" s="100">
        <f>_xll.EQNXTDZ($A$1,$B12,L$1,$B$1)</f>
        <v>62644.06</v>
      </c>
      <c r="M12" s="100">
        <f>_xll.EQNXTDZ($A$1,$B12,M$1,$B$1)</f>
        <v>80844.570000000007</v>
      </c>
      <c r="N12" s="100">
        <f>_xll.EQNXTDZ($A$1,$B12,N$1,$B$1)</f>
        <v>112003.3</v>
      </c>
      <c r="O12" s="100">
        <f>_xll.EQNXTDZ($A$1,$B12,O$1,$B$1)</f>
        <v>123117.34</v>
      </c>
      <c r="P12" s="100">
        <f>_xll.EQNXTDZ($A$1,$B12,P$1,$B$1)</f>
        <v>146426.99</v>
      </c>
      <c r="Q12" s="100">
        <f>_xll.EQNXTDZ($A$1,$B12,Q$1,$B$1)</f>
        <v>163250.35999999999</v>
      </c>
      <c r="R12" s="100">
        <f>_xll.EQNXTDZ($A$1,$B12,R$1,$B$1)</f>
        <v>163907.13</v>
      </c>
      <c r="S12" s="100">
        <f>_xll.EQNXTDZ($A$1,$B12,S$1,$B$1)</f>
        <v>174071.65</v>
      </c>
      <c r="T12" s="100">
        <f>_xll.EQNXTDZ($A$1,$B12,T$1,$B$1)</f>
        <v>189275.18</v>
      </c>
      <c r="U12" s="100">
        <f>_xll.EQNXTDZ($A$1,$B12,U$1,$B$1)</f>
        <v>195513.28</v>
      </c>
      <c r="V12" s="100">
        <f>_xll.EQNXTDZ($A$1,$B12,V$1,$B$1)</f>
        <v>165197.09</v>
      </c>
      <c r="W12" s="100">
        <f>_xll.EQNXTDZ($A$1,$B12,W$1,$B$1)</f>
        <v>153607.35999999999</v>
      </c>
      <c r="X12" s="100">
        <f>_xll.EQNXTDZ($A$1,$B12,X$1,$B$1)</f>
        <v>179295.33</v>
      </c>
      <c r="Y12" s="100">
        <f>_xll.EQNXTDZ($A$1,$B12,Y$1,$B$1)</f>
        <v>231251.26</v>
      </c>
      <c r="Z12" s="100">
        <f>_xll.EQNXTDZ($A$1,$B12,Z$1,$B$1)</f>
        <v>274321</v>
      </c>
      <c r="AA12" s="100">
        <f>_xll.EQNXTDZ($A$1,$B12,AA$1,$B$1)</f>
        <v>268950</v>
      </c>
      <c r="AB12" s="100">
        <f>_xll.EQNXTDZ($A$1,$B12,AB$1,$B$1)</f>
        <v>212421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185.18</v>
      </c>
      <c r="D13" s="100">
        <f>_xll.EQNXTDZ($A$1,$B13,D$1,$B$1)</f>
        <v>200.7</v>
      </c>
      <c r="E13" s="100">
        <f>_xll.EQNXTDZ($A$1,$B13,E$1,$B$1)</f>
        <v>210.52</v>
      </c>
      <c r="F13" s="100">
        <f>_xll.EQNXTDZ($A$1,$B13,F$1,$B$1)</f>
        <v>235.34</v>
      </c>
      <c r="G13" s="100">
        <f>_xll.EQNXTDZ($A$1,$B13,G$1,$B$1)</f>
        <v>267.69</v>
      </c>
      <c r="H13" s="100">
        <f>_xll.EQNXTDZ($A$1,$B13,H$1,$B$1)</f>
        <v>291.45</v>
      </c>
      <c r="I13" s="100">
        <f>_xll.EQNXTDZ($A$1,$B13,I$1,$B$1)</f>
        <v>368.53</v>
      </c>
      <c r="J13" s="100">
        <f>_xll.EQNXTDZ($A$1,$B13,J$1,$B$1)</f>
        <v>377.72</v>
      </c>
      <c r="K13" s="100">
        <f>_xll.EQNXTDZ($A$1,$B13,K$1,$B$1)</f>
        <v>686.3</v>
      </c>
      <c r="L13" s="100">
        <f>_xll.EQNXTDZ($A$1,$B13,L$1,$B$1)</f>
        <v>689.45</v>
      </c>
      <c r="M13" s="100">
        <f>_xll.EQNXTDZ($A$1,$B13,M$1,$B$1)</f>
        <v>851.6</v>
      </c>
      <c r="N13" s="100">
        <f>_xll.EQNXTDZ($A$1,$B13,N$1,$B$1)</f>
        <v>1017.19</v>
      </c>
      <c r="O13" s="100">
        <f>_xll.EQNXTDZ($A$1,$B13,O$1,$B$1)</f>
        <v>1077.77</v>
      </c>
      <c r="P13" s="100">
        <f>_xll.EQNXTDZ($A$1,$B13,P$1,$B$1)</f>
        <v>1128.69</v>
      </c>
      <c r="Q13" s="100">
        <f>_xll.EQNXTDZ($A$1,$B13,Q$1,$B$1)</f>
        <v>1121.75</v>
      </c>
      <c r="R13" s="100">
        <f>_xll.EQNXTDZ($A$1,$B13,R$1,$B$1)</f>
        <v>1143.6300000000001</v>
      </c>
      <c r="S13" s="100">
        <f>_xll.EQNXTDZ($A$1,$B13,S$1,$B$1)</f>
        <v>1159.82</v>
      </c>
      <c r="T13" s="100">
        <f>_xll.EQNXTDZ($A$1,$B13,T$1,$B$1)</f>
        <v>1308.08</v>
      </c>
      <c r="U13" s="100">
        <f>_xll.EQNXTDZ($A$1,$B13,U$1,$B$1)</f>
        <v>1585.93</v>
      </c>
      <c r="V13" s="100">
        <f>_xll.EQNXTDZ($A$1,$B13,V$1,$B$1)</f>
        <v>1264.95</v>
      </c>
      <c r="W13" s="100">
        <f>_xll.EQNXTDZ($A$1,$B13,W$1,$B$1)</f>
        <v>1112.8699999999999</v>
      </c>
      <c r="X13" s="100">
        <f>_xll.EQNXTDZ($A$1,$B13,X$1,$B$1)</f>
        <v>2178.29</v>
      </c>
      <c r="Y13" s="100">
        <f>_xll.EQNXTDZ($A$1,$B13,Y$1,$B$1)</f>
        <v>2513.33</v>
      </c>
      <c r="Z13" s="100">
        <f>_xll.EQNXTDZ($A$1,$B13,Z$1,$B$1)</f>
        <v>2189</v>
      </c>
      <c r="AA13" s="100">
        <f>_xll.EQNXTDZ($A$1,$B13,AA$1,$B$1)</f>
        <v>2443</v>
      </c>
      <c r="AB13" s="100">
        <f>_xll.EQNXTDZ($A$1,$B13,AB$1,$B$1)</f>
        <v>1836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624.26</v>
      </c>
      <c r="D14" s="100">
        <f>_xll.EQNXTDZ($A$1,$B14,D$1,$B$1)</f>
        <v>899.67</v>
      </c>
      <c r="E14" s="100">
        <f>_xll.EQNXTDZ($A$1,$B14,E$1,$B$1)</f>
        <v>916.67</v>
      </c>
      <c r="F14" s="100">
        <f>_xll.EQNXTDZ($A$1,$B14,F$1,$B$1)</f>
        <v>1084.33</v>
      </c>
      <c r="G14" s="100">
        <f>_xll.EQNXTDZ($A$1,$B14,G$1,$B$1)</f>
        <v>1424.35</v>
      </c>
      <c r="H14" s="100">
        <f>_xll.EQNXTDZ($A$1,$B14,H$1,$B$1)</f>
        <v>1777.43</v>
      </c>
      <c r="I14" s="100">
        <f>_xll.EQNXTDZ($A$1,$B14,I$1,$B$1)</f>
        <v>2408.9</v>
      </c>
      <c r="J14" s="100">
        <f>_xll.EQNXTDZ($A$1,$B14,J$1,$B$1)</f>
        <v>2735</v>
      </c>
      <c r="K14" s="100">
        <f>_xll.EQNXTDZ($A$1,$B14,K$1,$B$1)</f>
        <v>7285.29</v>
      </c>
      <c r="L14" s="100">
        <f>_xll.EQNXTDZ($A$1,$B14,L$1,$B$1)</f>
        <v>8738.5499999999993</v>
      </c>
      <c r="M14" s="100">
        <f>_xll.EQNXTDZ($A$1,$B14,M$1,$B$1)</f>
        <v>9342.67</v>
      </c>
      <c r="N14" s="100">
        <f>_xll.EQNXTDZ($A$1,$B14,N$1,$B$1)</f>
        <v>12298.45</v>
      </c>
      <c r="O14" s="100">
        <f>_xll.EQNXTDZ($A$1,$B14,O$1,$B$1)</f>
        <v>16632.189999999999</v>
      </c>
      <c r="P14" s="100">
        <f>_xll.EQNXTDZ($A$1,$B14,P$1,$B$1)</f>
        <v>21556.42</v>
      </c>
      <c r="Q14" s="100">
        <f>_xll.EQNXTDZ($A$1,$B14,Q$1,$B$1)</f>
        <v>25548.959999999999</v>
      </c>
      <c r="R14" s="100">
        <f>_xll.EQNXTDZ($A$1,$B14,R$1,$B$1)</f>
        <v>28880.89</v>
      </c>
      <c r="S14" s="100">
        <f>_xll.EQNXTDZ($A$1,$B14,S$1,$B$1)</f>
        <v>28332.89</v>
      </c>
      <c r="T14" s="100">
        <f>_xll.EQNXTDZ($A$1,$B14,T$1,$B$1)</f>
        <v>30300.09</v>
      </c>
      <c r="U14" s="100">
        <f>_xll.EQNXTDZ($A$1,$B14,U$1,$B$1)</f>
        <v>33243.870000000003</v>
      </c>
      <c r="V14" s="100">
        <f>_xll.EQNXTDZ($A$1,$B14,V$1,$B$1)</f>
        <v>30438.6</v>
      </c>
      <c r="W14" s="100">
        <f>_xll.EQNXTDZ($A$1,$B14,W$1,$B$1)</f>
        <v>27648.48</v>
      </c>
      <c r="X14" s="100">
        <f>_xll.EQNXTDZ($A$1,$B14,X$1,$B$1)</f>
        <v>30808.52</v>
      </c>
      <c r="Y14" s="100">
        <f>_xll.EQNXTDZ($A$1,$B14,Y$1,$B$1)</f>
        <v>33654.699999999997</v>
      </c>
      <c r="Z14" s="100">
        <f>_xll.EQNXTDZ($A$1,$B14,Z$1,$B$1)</f>
        <v>41990</v>
      </c>
      <c r="AA14" s="100">
        <f>_xll.EQNXTDZ($A$1,$B14,AA$1,$B$1)</f>
        <v>47767</v>
      </c>
      <c r="AB14" s="100">
        <f>_xll.EQNXTDZ($A$1,$B14,AB$1,$B$1)</f>
        <v>45150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458.8</v>
      </c>
      <c r="D15" s="100">
        <f>_xll.EQNXTDZ($A$1,$B15,D$1,$B$1)</f>
        <v>421.19</v>
      </c>
      <c r="E15" s="100">
        <f>_xll.EQNXTDZ($A$1,$B15,E$1,$B$1)</f>
        <v>515.14</v>
      </c>
      <c r="F15" s="100">
        <f>_xll.EQNXTDZ($A$1,$B15,F$1,$B$1)</f>
        <v>739.24</v>
      </c>
      <c r="G15" s="100">
        <f>_xll.EQNXTDZ($A$1,$B15,G$1,$B$1)</f>
        <v>1071.26</v>
      </c>
      <c r="H15" s="100">
        <f>_xll.EQNXTDZ($A$1,$B15,H$1,$B$1)</f>
        <v>1330.29</v>
      </c>
      <c r="I15" s="100">
        <f>_xll.EQNXTDZ($A$1,$B15,I$1,$B$1)</f>
        <v>1762.78</v>
      </c>
      <c r="J15" s="100">
        <f>_xll.EQNXTDZ($A$1,$B15,J$1,$B$1)</f>
        <v>1751.83</v>
      </c>
      <c r="K15" s="100">
        <f>_xll.EQNXTDZ($A$1,$B15,K$1,$B$1)</f>
        <v>4085.24</v>
      </c>
      <c r="L15" s="100">
        <f>_xll.EQNXTDZ($A$1,$B15,L$1,$B$1)</f>
        <v>4931.9799999999996</v>
      </c>
      <c r="M15" s="100">
        <f>_xll.EQNXTDZ($A$1,$B15,M$1,$B$1)</f>
        <v>6212.12</v>
      </c>
      <c r="N15" s="100">
        <f>_xll.EQNXTDZ($A$1,$B15,N$1,$B$1)</f>
        <v>8342.73</v>
      </c>
      <c r="O15" s="100">
        <f>_xll.EQNXTDZ($A$1,$B15,O$1,$B$1)</f>
        <v>17283.79</v>
      </c>
      <c r="P15" s="100">
        <f>_xll.EQNXTDZ($A$1,$B15,P$1,$B$1)</f>
        <v>21732.91</v>
      </c>
      <c r="Q15" s="100">
        <f>_xll.EQNXTDZ($A$1,$B15,Q$1,$B$1)</f>
        <v>24696.59</v>
      </c>
      <c r="R15" s="100">
        <f>_xll.EQNXTDZ($A$1,$B15,R$1,$B$1)</f>
        <v>22945.07</v>
      </c>
      <c r="S15" s="100">
        <f>_xll.EQNXTDZ($A$1,$B15,S$1,$B$1)</f>
        <v>21033.14</v>
      </c>
      <c r="T15" s="100">
        <f>_xll.EQNXTDZ($A$1,$B15,T$1,$B$1)</f>
        <v>23102.47</v>
      </c>
      <c r="U15" s="100">
        <f>_xll.EQNXTDZ($A$1,$B15,U$1,$B$1)</f>
        <v>21383.13</v>
      </c>
      <c r="V15" s="100">
        <f>_xll.EQNXTDZ($A$1,$B15,V$1,$B$1)</f>
        <v>19842.169999999998</v>
      </c>
      <c r="W15" s="100">
        <f>_xll.EQNXTDZ($A$1,$B15,W$1,$B$1)</f>
        <v>16495.5</v>
      </c>
      <c r="X15" s="100">
        <f>_xll.EQNXTDZ($A$1,$B15,X$1,$B$1)</f>
        <v>21371.200000000001</v>
      </c>
      <c r="Y15" s="100">
        <f>_xll.EQNXTDZ($A$1,$B15,Y$1,$B$1)</f>
        <v>26005.68</v>
      </c>
      <c r="Z15" s="100">
        <f>_xll.EQNXTDZ($A$1,$B15,Z$1,$B$1)</f>
        <v>31667</v>
      </c>
      <c r="AA15" s="100">
        <f>_xll.EQNXTDZ($A$1,$B15,AA$1,$B$1)</f>
        <v>32141</v>
      </c>
      <c r="AB15" s="100">
        <f>_xll.EQNXTDZ($A$1,$B15,AB$1,$B$1)</f>
        <v>29363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187.18</v>
      </c>
      <c r="D17" s="100">
        <f>_xll.EQNXTDZ($A$1,$B17,D$1,$B$1)</f>
        <v>224.17</v>
      </c>
      <c r="E17" s="100">
        <f>_xll.EQNXTDZ($A$1,$B17,E$1,$B$1)</f>
        <v>313.64999999999998</v>
      </c>
      <c r="F17" s="100">
        <f>_xll.EQNXTDZ($A$1,$B17,F$1,$B$1)</f>
        <v>545.07000000000005</v>
      </c>
      <c r="G17" s="100">
        <f>_xll.EQNXTDZ($A$1,$B17,G$1,$B$1)</f>
        <v>642.07000000000005</v>
      </c>
      <c r="H17" s="100">
        <f>_xll.EQNXTDZ($A$1,$B17,H$1,$B$1)</f>
        <v>815.35</v>
      </c>
      <c r="I17" s="100">
        <f>_xll.EQNXTDZ($A$1,$B17,I$1,$B$1)</f>
        <v>1015.66</v>
      </c>
      <c r="J17" s="100">
        <f>_xll.EQNXTDZ($A$1,$B17,J$1,$B$1)</f>
        <v>772.69</v>
      </c>
      <c r="K17" s="100">
        <f>_xll.EQNXTDZ($A$1,$B17,K$1,$B$1)</f>
        <v>1591.34</v>
      </c>
      <c r="L17" s="100">
        <f>_xll.EQNXTDZ($A$1,$B17,L$1,$B$1)</f>
        <v>2610.25</v>
      </c>
      <c r="M17" s="100">
        <f>_xll.EQNXTDZ($A$1,$B17,M$1,$B$1)</f>
        <v>2268.8000000000002</v>
      </c>
      <c r="N17" s="100">
        <f>_xll.EQNXTDZ($A$1,$B17,N$1,$B$1)</f>
        <v>3126.05</v>
      </c>
      <c r="O17" s="100">
        <f>_xll.EQNXTDZ($A$1,$B17,O$1,$B$1)</f>
        <v>-2771.23</v>
      </c>
      <c r="P17" s="100">
        <f>_xll.EQNXTDZ($A$1,$B17,P$1,$B$1)</f>
        <v>-3804.12</v>
      </c>
      <c r="Q17" s="100">
        <f>_xll.EQNXTDZ($A$1,$B17,Q$1,$B$1)</f>
        <v>-3814.69</v>
      </c>
      <c r="R17" s="100">
        <f>_xll.EQNXTDZ($A$1,$B17,R$1,$B$1)</f>
        <v>3095.44</v>
      </c>
      <c r="S17" s="100">
        <f>_xll.EQNXTDZ($A$1,$B17,S$1,$B$1)</f>
        <v>1945.48</v>
      </c>
      <c r="T17" s="100">
        <f>_xll.EQNXTDZ($A$1,$B17,T$1,$B$1)</f>
        <v>3776.28</v>
      </c>
      <c r="U17" s="100">
        <f>_xll.EQNXTDZ($A$1,$B17,U$1,$B$1)</f>
        <v>2764.03</v>
      </c>
      <c r="V17" s="100">
        <f>_xll.EQNXTDZ($A$1,$B17,V$1,$B$1)</f>
        <v>2715.62</v>
      </c>
      <c r="W17" s="100">
        <f>_xll.EQNXTDZ($A$1,$B17,W$1,$B$1)</f>
        <v>4100.92</v>
      </c>
      <c r="X17" s="100">
        <f>_xll.EQNXTDZ($A$1,$B17,X$1,$B$1)</f>
        <v>4702.3500000000004</v>
      </c>
      <c r="Y17" s="100">
        <f>_xll.EQNXTDZ($A$1,$B17,Y$1,$B$1)</f>
        <v>5460.52</v>
      </c>
      <c r="Z17" s="100">
        <f>_xll.EQNXTDZ($A$1,$B17,Z$1,$B$1)</f>
        <v>3043</v>
      </c>
      <c r="AA17" s="100">
        <f>_xll.EQNXTDZ($A$1,$B17,AA$1,$B$1)</f>
        <v>3350</v>
      </c>
      <c r="AB17" s="100">
        <f>_xll.EQNXTDZ($A$1,$B17,AB$1,$B$1)</f>
        <v>-4163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205.82</v>
      </c>
      <c r="D18" s="100">
        <f>_xll.EQNXTDZ($A$1,$B18,D$1,$B$1)</f>
        <v>304.66000000000003</v>
      </c>
      <c r="E18" s="100">
        <f>_xll.EQNXTDZ($A$1,$B18,E$1,$B$1)</f>
        <v>373.84</v>
      </c>
      <c r="F18" s="100">
        <f>_xll.EQNXTDZ($A$1,$B18,F$1,$B$1)</f>
        <v>284.61</v>
      </c>
      <c r="G18" s="100">
        <f>_xll.EQNXTDZ($A$1,$B18,G$1,$B$1)</f>
        <v>366.15</v>
      </c>
      <c r="H18" s="100">
        <f>_xll.EQNXTDZ($A$1,$B18,H$1,$B$1)</f>
        <v>439.5</v>
      </c>
      <c r="I18" s="100">
        <f>_xll.EQNXTDZ($A$1,$B18,I$1,$B$1)</f>
        <v>614.45000000000005</v>
      </c>
      <c r="J18" s="100">
        <f>_xll.EQNXTDZ($A$1,$B18,J$1,$B$1)</f>
        <v>1024.1300000000001</v>
      </c>
      <c r="K18" s="100">
        <f>_xll.EQNXTDZ($A$1,$B18,K$1,$B$1)</f>
        <v>5255.13</v>
      </c>
      <c r="L18" s="100">
        <f>_xll.EQNXTDZ($A$1,$B18,L$1,$B$1)</f>
        <v>6094.45</v>
      </c>
      <c r="M18" s="100">
        <f>_xll.EQNXTDZ($A$1,$B18,M$1,$B$1)</f>
        <v>7017.63</v>
      </c>
      <c r="N18" s="100">
        <f>_xll.EQNXTDZ($A$1,$B18,N$1,$B$1)</f>
        <v>8825.85</v>
      </c>
      <c r="O18" s="100">
        <f>_xll.EQNXTDZ($A$1,$B18,O$1,$B$1)</f>
        <v>10811.05</v>
      </c>
      <c r="P18" s="100">
        <f>_xll.EQNXTDZ($A$1,$B18,P$1,$B$1)</f>
        <v>14271.54</v>
      </c>
      <c r="Q18" s="100">
        <f>_xll.EQNXTDZ($A$1,$B18,Q$1,$B$1)</f>
        <v>14447.35</v>
      </c>
      <c r="R18" s="100">
        <f>_xll.EQNXTDZ($A$1,$B18,R$1,$B$1)</f>
        <v>15559.95</v>
      </c>
      <c r="S18" s="100">
        <f>_xll.EQNXTDZ($A$1,$B18,S$1,$B$1)</f>
        <v>16805.05</v>
      </c>
      <c r="T18" s="100">
        <f>_xll.EQNXTDZ($A$1,$B18,T$1,$B$1)</f>
        <v>16668.66</v>
      </c>
      <c r="U18" s="100">
        <f>_xll.EQNXTDZ($A$1,$B18,U$1,$B$1)</f>
        <v>20620.330000000002</v>
      </c>
      <c r="V18" s="100">
        <f>_xll.EQNXTDZ($A$1,$B18,V$1,$B$1)</f>
        <v>18498.830000000002</v>
      </c>
      <c r="W18" s="100">
        <f>_xll.EQNXTDZ($A$1,$B18,W$1,$B$1)</f>
        <v>11993.65</v>
      </c>
      <c r="X18" s="100">
        <f>_xll.EQNXTDZ($A$1,$B18,X$1,$B$1)</f>
        <v>13638.2</v>
      </c>
      <c r="Y18" s="100">
        <f>_xll.EQNXTDZ($A$1,$B18,Y$1,$B$1)</f>
        <v>16532.71</v>
      </c>
      <c r="Z18" s="100">
        <f>_xll.EQNXTDZ($A$1,$B18,Z$1,$B$1)</f>
        <v>22806</v>
      </c>
      <c r="AA18" s="100">
        <f>_xll.EQNXTDZ($A$1,$B18,AA$1,$B$1)</f>
        <v>27175</v>
      </c>
      <c r="AB18" s="100">
        <f>_xll.EQNXTDZ($A$1,$B18,AB$1,$B$1)</f>
        <v>29910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248.73</v>
      </c>
      <c r="D19" s="100">
        <f>_xll.EQNXTDZ($A$1,$B19,D$1,$B$1)</f>
        <v>210.92</v>
      </c>
      <c r="E19" s="100">
        <f>_xll.EQNXTDZ($A$1,$B19,E$1,$B$1)</f>
        <v>136.13999999999999</v>
      </c>
      <c r="F19" s="100">
        <f>_xll.EQNXTDZ($A$1,$B19,F$1,$B$1)</f>
        <v>69.84</v>
      </c>
      <c r="G19" s="100">
        <f>_xll.EQNXTDZ($A$1,$B19,G$1,$B$1)</f>
        <v>62.37</v>
      </c>
      <c r="H19" s="100">
        <f>_xll.EQNXTDZ($A$1,$B19,H$1,$B$1)</f>
        <v>87.95</v>
      </c>
      <c r="I19" s="100">
        <f>_xll.EQNXTDZ($A$1,$B19,I$1,$B$1)</f>
        <v>188.54</v>
      </c>
      <c r="J19" s="100">
        <f>_xll.EQNXTDZ($A$1,$B19,J$1,$B$1)</f>
        <v>453.14</v>
      </c>
      <c r="K19" s="100">
        <f>_xll.EQNXTDZ($A$1,$B19,K$1,$B$1)</f>
        <v>2162.94</v>
      </c>
      <c r="L19" s="100">
        <f>_xll.EQNXTDZ($A$1,$B19,L$1,$B$1)</f>
        <v>861.36</v>
      </c>
      <c r="M19" s="100">
        <f>_xll.EQNXTDZ($A$1,$B19,M$1,$B$1)</f>
        <v>548.25</v>
      </c>
      <c r="N19" s="100">
        <f>_xll.EQNXTDZ($A$1,$B19,N$1,$B$1)</f>
        <v>554.45000000000005</v>
      </c>
      <c r="O19" s="100">
        <f>_xll.EQNXTDZ($A$1,$B19,O$1,$B$1)</f>
        <v>958.6</v>
      </c>
      <c r="P19" s="100">
        <f>_xll.EQNXTDZ($A$1,$B19,P$1,$B$1)</f>
        <v>1185.9000000000001</v>
      </c>
      <c r="Q19" s="100">
        <f>_xll.EQNXTDZ($A$1,$B19,Q$1,$B$1)</f>
        <v>1840.26</v>
      </c>
      <c r="R19" s="100">
        <f>_xll.EQNXTDZ($A$1,$B19,R$1,$B$1)</f>
        <v>4729.38</v>
      </c>
      <c r="S19" s="100">
        <f>_xll.EQNXTDZ($A$1,$B19,S$1,$B$1)</f>
        <v>4961.43</v>
      </c>
      <c r="T19" s="100">
        <f>_xll.EQNXTDZ($A$1,$B19,T$1,$B$1)</f>
        <v>272.5</v>
      </c>
      <c r="U19" s="100">
        <f>_xll.EQNXTDZ($A$1,$B19,U$1,$B$1)</f>
        <v>1440.34</v>
      </c>
      <c r="V19" s="100">
        <f>_xll.EQNXTDZ($A$1,$B19,V$1,$B$1)</f>
        <v>3578.77</v>
      </c>
      <c r="W19" s="100">
        <f>_xll.EQNXTDZ($A$1,$B19,W$1,$B$1)</f>
        <v>978.62</v>
      </c>
      <c r="X19" s="100">
        <f>_xll.EQNXTDZ($A$1,$B19,X$1,$B$1)</f>
        <v>1519.72</v>
      </c>
      <c r="Y19" s="100">
        <f>_xll.EQNXTDZ($A$1,$B19,Y$1,$B$1)</f>
        <v>3514.59</v>
      </c>
      <c r="Z19" s="100">
        <f>_xll.EQNXTDZ($A$1,$B19,Z$1,$B$1)</f>
        <v>1757</v>
      </c>
      <c r="AA19" s="100">
        <f>_xll.EQNXTDZ($A$1,$B19,AA$1,$B$1)</f>
        <v>63</v>
      </c>
      <c r="AB19" s="100">
        <f>_xll.EQNXTDZ($A$1,$B19,AB$1,$B$1)</f>
        <v>1328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6581.37</v>
      </c>
      <c r="D21" s="100">
        <f>_xll.EQNXTDZ($A$1,$B21,D$1,$B$1)</f>
        <v>7274.99</v>
      </c>
      <c r="E21" s="100">
        <f>_xll.EQNXTDZ($A$1,$B21,E$1,$B$1)</f>
        <v>8380.93</v>
      </c>
      <c r="F21" s="100">
        <f>_xll.EQNXTDZ($A$1,$B21,F$1,$B$1)</f>
        <v>11916.71</v>
      </c>
      <c r="G21" s="100">
        <f>_xll.EQNXTDZ($A$1,$B21,G$1,$B$1)</f>
        <v>17106.310000000001</v>
      </c>
      <c r="H21" s="100">
        <f>_xll.EQNXTDZ($A$1,$B21,H$1,$B$1)</f>
        <v>20792.97</v>
      </c>
      <c r="I21" s="100">
        <f>_xll.EQNXTDZ($A$1,$B21,I$1,$B$1)</f>
        <v>28397.69</v>
      </c>
      <c r="J21" s="100">
        <f>_xll.EQNXTDZ($A$1,$B21,J$1,$B$1)</f>
        <v>31476.86</v>
      </c>
      <c r="K21" s="100">
        <f>_xll.EQNXTDZ($A$1,$B21,K$1,$B$1)</f>
        <v>69032.2</v>
      </c>
      <c r="L21" s="100">
        <f>_xll.EQNXTDZ($A$1,$B21,L$1,$B$1)</f>
        <v>85508.38</v>
      </c>
      <c r="M21" s="100">
        <f>_xll.EQNXTDZ($A$1,$B21,M$1,$B$1)</f>
        <v>105388.5</v>
      </c>
      <c r="N21" s="100">
        <f>_xll.EQNXTDZ($A$1,$B21,N$1,$B$1)</f>
        <v>143749.1</v>
      </c>
      <c r="O21" s="100">
        <f>_xll.EQNXTDZ($A$1,$B21,O$1,$B$1)</f>
        <v>164196.71</v>
      </c>
      <c r="P21" s="100">
        <f>_xll.EQNXTDZ($A$1,$B21,P$1,$B$1)</f>
        <v>199609.42</v>
      </c>
      <c r="Q21" s="100">
        <f>_xll.EQNXTDZ($A$1,$B21,Q$1,$B$1)</f>
        <v>223920.33</v>
      </c>
      <c r="R21" s="100">
        <f>_xll.EQNXTDZ($A$1,$B21,R$1,$B$1)</f>
        <v>237510.5</v>
      </c>
      <c r="S21" s="100">
        <f>_xll.EQNXTDZ($A$1,$B21,S$1,$B$1)</f>
        <v>240909.54</v>
      </c>
      <c r="T21" s="100">
        <f>_xll.EQNXTDZ($A$1,$B21,T$1,$B$1)</f>
        <v>262656.68</v>
      </c>
      <c r="U21" s="100">
        <f>_xll.EQNXTDZ($A$1,$B21,U$1,$B$1)</f>
        <v>278604.19</v>
      </c>
      <c r="V21" s="100">
        <f>_xll.EQNXTDZ($A$1,$B21,V$1,$B$1)</f>
        <v>243767.22</v>
      </c>
      <c r="W21" s="100">
        <f>_xll.EQNXTDZ($A$1,$B21,W$1,$B$1)</f>
        <v>220621.56</v>
      </c>
      <c r="X21" s="100">
        <f>_xll.EQNXTDZ($A$1,$B21,X$1,$B$1)</f>
        <v>255104.1</v>
      </c>
      <c r="Y21" s="100">
        <f>_xll.EQNXTDZ($A$1,$B21,Y$1,$B$1)</f>
        <v>314151.17</v>
      </c>
      <c r="Z21" s="100">
        <f>_xll.EQNXTDZ($A$1,$B21,Z$1,$B$1)</f>
        <v>376207</v>
      </c>
      <c r="AA21" s="100">
        <f>_xll.EQNXTDZ($A$1,$B21,AA$1,$B$1)</f>
        <v>384725</v>
      </c>
      <c r="AB21" s="100">
        <f>_xll.EQNXTDZ($A$1,$B21,AB$1,$B$1)</f>
        <v>317506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204.2</v>
      </c>
      <c r="D22" s="100">
        <f>_xll.EQNXTDZ($A$1,$B22,D$1,$B$1)</f>
        <v>636.83000000000004</v>
      </c>
      <c r="E22" s="100">
        <f>_xll.EQNXTDZ($A$1,$B22,E$1,$B$1)</f>
        <v>1227.71</v>
      </c>
      <c r="F22" s="100">
        <f>_xll.EQNXTDZ($A$1,$B22,F$1,$B$1)</f>
        <v>2008.01</v>
      </c>
      <c r="G22" s="100">
        <f>_xll.EQNXTDZ($A$1,$B22,G$1,$B$1)</f>
        <v>2426.5300000000002</v>
      </c>
      <c r="H22" s="100">
        <f>_xll.EQNXTDZ($A$1,$B22,H$1,$B$1)</f>
        <v>2976.48</v>
      </c>
      <c r="I22" s="100">
        <f>_xll.EQNXTDZ($A$1,$B22,I$1,$B$1)</f>
        <v>3963.51</v>
      </c>
      <c r="J22" s="100">
        <f>_xll.EQNXTDZ($A$1,$B22,J$1,$B$1)</f>
        <v>4183.21</v>
      </c>
      <c r="K22" s="100">
        <f>_xll.EQNXTDZ($A$1,$B22,K$1,$B$1)</f>
        <v>1848.75</v>
      </c>
      <c r="L22" s="100">
        <f>_xll.EQNXTDZ($A$1,$B22,L$1,$B$1)</f>
        <v>7010.87</v>
      </c>
      <c r="M22" s="100">
        <f>_xll.EQNXTDZ($A$1,$B22,M$1,$B$1)</f>
        <v>16739.419999999998</v>
      </c>
      <c r="N22" s="100">
        <f>_xll.EQNXTDZ($A$1,$B22,N$1,$B$1)</f>
        <v>21905.39</v>
      </c>
      <c r="O22" s="100">
        <f>_xll.EQNXTDZ($A$1,$B22,O$1,$B$1)</f>
        <v>24595.98</v>
      </c>
      <c r="P22" s="100">
        <f>_xll.EQNXTDZ($A$1,$B22,P$1,$B$1)</f>
        <v>33224.239999999998</v>
      </c>
      <c r="Q22" s="100">
        <f>_xll.EQNXTDZ($A$1,$B22,Q$1,$B$1)</f>
        <v>39238.65</v>
      </c>
      <c r="R22" s="100">
        <f>_xll.EQNXTDZ($A$1,$B22,R$1,$B$1)</f>
        <v>35535.1</v>
      </c>
      <c r="S22" s="100">
        <f>_xll.EQNXTDZ($A$1,$B22,S$1,$B$1)</f>
        <v>28782.97</v>
      </c>
      <c r="T22" s="100">
        <f>_xll.EQNXTDZ($A$1,$B22,T$1,$B$1)</f>
        <v>28893.8</v>
      </c>
      <c r="U22" s="100">
        <f>_xll.EQNXTDZ($A$1,$B22,U$1,$B$1)</f>
        <v>23334.21</v>
      </c>
      <c r="V22" s="100">
        <f>_xll.EQNXTDZ($A$1,$B22,V$1,$B$1)</f>
        <v>17300.75</v>
      </c>
      <c r="W22" s="100">
        <f>_xll.EQNXTDZ($A$1,$B22,W$1,$B$1)</f>
        <v>29173.19</v>
      </c>
      <c r="X22" s="100">
        <f>_xll.EQNXTDZ($A$1,$B22,X$1,$B$1)</f>
        <v>23349.52</v>
      </c>
      <c r="Y22" s="100">
        <f>_xll.EQNXTDZ($A$1,$B22,Y$1,$B$1)</f>
        <v>31815.8</v>
      </c>
      <c r="Z22" s="100">
        <f>_xll.EQNXTDZ($A$1,$B22,Z$1,$B$1)</f>
        <v>57809</v>
      </c>
      <c r="AA22" s="100">
        <f>_xll.EQNXTDZ($A$1,$B22,AA$1,$B$1)</f>
        <v>54970</v>
      </c>
      <c r="AB22" s="100">
        <f>_xll.EQNXTDZ($A$1,$B22,AB$1,$B$1)</f>
        <v>18076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134.32</v>
      </c>
      <c r="D23" s="100">
        <f>_xll.EQNXTDZ($A$1,$B23,D$1,$B$1)</f>
        <v>44.16</v>
      </c>
      <c r="E23" s="100">
        <f>_xll.EQNXTDZ($A$1,$B23,E$1,$B$1)</f>
        <v>67.2</v>
      </c>
      <c r="F23" s="100">
        <f>_xll.EQNXTDZ($A$1,$B23,F$1,$B$1)</f>
        <v>89.99</v>
      </c>
      <c r="G23" s="100">
        <f>_xll.EQNXTDZ($A$1,$B23,G$1,$B$1)</f>
        <v>200.44</v>
      </c>
      <c r="H23" s="100">
        <f>_xll.EQNXTDZ($A$1,$B23,H$1,$B$1)</f>
        <v>307.14999999999998</v>
      </c>
      <c r="I23" s="100">
        <f>_xll.EQNXTDZ($A$1,$B23,I$1,$B$1)</f>
        <v>277.64</v>
      </c>
      <c r="J23" s="100">
        <f>_xll.EQNXTDZ($A$1,$B23,J$1,$B$1)</f>
        <v>437.14</v>
      </c>
      <c r="K23" s="100">
        <f>_xll.EQNXTDZ($A$1,$B23,K$1,$B$1)</f>
        <v>1038.6600000000001</v>
      </c>
      <c r="L23" s="100">
        <f>_xll.EQNXTDZ($A$1,$B23,L$1,$B$1)</f>
        <v>3123.82</v>
      </c>
      <c r="M23" s="100">
        <f>_xll.EQNXTDZ($A$1,$B23,M$1,$B$1)</f>
        <v>507.52</v>
      </c>
      <c r="N23" s="100">
        <f>_xll.EQNXTDZ($A$1,$B23,N$1,$B$1)</f>
        <v>1067.6199999999999</v>
      </c>
      <c r="O23" s="100">
        <f>_xll.EQNXTDZ($A$1,$B23,O$1,$B$1)</f>
        <v>815.59</v>
      </c>
      <c r="P23" s="100">
        <f>_xll.EQNXTDZ($A$1,$B23,P$1,$B$1)</f>
        <v>2457.71</v>
      </c>
      <c r="Q23" s="100">
        <f>_xll.EQNXTDZ($A$1,$B23,Q$1,$B$1)</f>
        <v>898.74</v>
      </c>
      <c r="R23" s="100">
        <f>_xll.EQNXTDZ($A$1,$B23,R$1,$B$1)</f>
        <v>2040.88</v>
      </c>
      <c r="S23" s="100">
        <f>_xll.EQNXTDZ($A$1,$B23,S$1,$B$1)</f>
        <v>1560.26</v>
      </c>
      <c r="T23" s="100">
        <f>_xll.EQNXTDZ($A$1,$B23,T$1,$B$1)</f>
        <v>6521.47</v>
      </c>
      <c r="U23" s="100">
        <f>_xll.EQNXTDZ($A$1,$B23,U$1,$B$1)</f>
        <v>4295.43</v>
      </c>
      <c r="V23" s="100">
        <f>_xll.EQNXTDZ($A$1,$B23,V$1,$B$1)</f>
        <v>3659.47</v>
      </c>
      <c r="W23" s="100">
        <f>_xll.EQNXTDZ($A$1,$B23,W$1,$B$1)</f>
        <v>5757.43</v>
      </c>
      <c r="X23" s="100">
        <f>_xll.EQNXTDZ($A$1,$B23,X$1,$B$1)</f>
        <v>4424.2</v>
      </c>
      <c r="Y23" s="100">
        <f>_xll.EQNXTDZ($A$1,$B23,Y$1,$B$1)</f>
        <v>4737.0600000000004</v>
      </c>
      <c r="Z23" s="100">
        <f>_xll.EQNXTDZ($A$1,$B23,Z$1,$B$1)</f>
        <v>5692</v>
      </c>
      <c r="AA23" s="100">
        <f>_xll.EQNXTDZ($A$1,$B23,AA$1,$B$1)</f>
        <v>7412</v>
      </c>
      <c r="AB23" s="100">
        <f>_xll.EQNXTDZ($A$1,$B23,AB$1,$B$1)</f>
        <v>6608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338.52</v>
      </c>
      <c r="D24" s="100">
        <f>_xll.EQNXTDZ($A$1,$B24,D$1,$B$1)</f>
        <v>680.99</v>
      </c>
      <c r="E24" s="100">
        <f>_xll.EQNXTDZ($A$1,$B24,E$1,$B$1)</f>
        <v>1294.9100000000001</v>
      </c>
      <c r="F24" s="100">
        <f>_xll.EQNXTDZ($A$1,$B24,F$1,$B$1)</f>
        <v>2098</v>
      </c>
      <c r="G24" s="100">
        <f>_xll.EQNXTDZ($A$1,$B24,G$1,$B$1)</f>
        <v>2626.97</v>
      </c>
      <c r="H24" s="100">
        <f>_xll.EQNXTDZ($A$1,$B24,H$1,$B$1)</f>
        <v>3283.63</v>
      </c>
      <c r="I24" s="100">
        <f>_xll.EQNXTDZ($A$1,$B24,I$1,$B$1)</f>
        <v>4241.1499999999996</v>
      </c>
      <c r="J24" s="100">
        <f>_xll.EQNXTDZ($A$1,$B24,J$1,$B$1)</f>
        <v>4620.3500000000004</v>
      </c>
      <c r="K24" s="100">
        <f>_xll.EQNXTDZ($A$1,$B24,K$1,$B$1)</f>
        <v>2887.41</v>
      </c>
      <c r="L24" s="100">
        <f>_xll.EQNXTDZ($A$1,$B24,L$1,$B$1)</f>
        <v>10134.69</v>
      </c>
      <c r="M24" s="100">
        <f>_xll.EQNXTDZ($A$1,$B24,M$1,$B$1)</f>
        <v>17246.939999999999</v>
      </c>
      <c r="N24" s="100">
        <f>_xll.EQNXTDZ($A$1,$B24,N$1,$B$1)</f>
        <v>22973.01</v>
      </c>
      <c r="O24" s="100">
        <f>_xll.EQNXTDZ($A$1,$B24,O$1,$B$1)</f>
        <v>25411.57</v>
      </c>
      <c r="P24" s="100">
        <f>_xll.EQNXTDZ($A$1,$B24,P$1,$B$1)</f>
        <v>35681.949999999997</v>
      </c>
      <c r="Q24" s="100">
        <f>_xll.EQNXTDZ($A$1,$B24,Q$1,$B$1)</f>
        <v>40137.39</v>
      </c>
      <c r="R24" s="100">
        <f>_xll.EQNXTDZ($A$1,$B24,R$1,$B$1)</f>
        <v>37575.980000000003</v>
      </c>
      <c r="S24" s="100">
        <f>_xll.EQNXTDZ($A$1,$B24,S$1,$B$1)</f>
        <v>30343.23</v>
      </c>
      <c r="T24" s="100">
        <f>_xll.EQNXTDZ($A$1,$B24,T$1,$B$1)</f>
        <v>35415.269999999997</v>
      </c>
      <c r="U24" s="100">
        <f>_xll.EQNXTDZ($A$1,$B24,U$1,$B$1)</f>
        <v>27629.64</v>
      </c>
      <c r="V24" s="100">
        <f>_xll.EQNXTDZ($A$1,$B24,V$1,$B$1)</f>
        <v>20960.22</v>
      </c>
      <c r="W24" s="100">
        <f>_xll.EQNXTDZ($A$1,$B24,W$1,$B$1)</f>
        <v>34930.620000000003</v>
      </c>
      <c r="X24" s="100">
        <f>_xll.EQNXTDZ($A$1,$B24,X$1,$B$1)</f>
        <v>27773.72</v>
      </c>
      <c r="Y24" s="100">
        <f>_xll.EQNXTDZ($A$1,$B24,Y$1,$B$1)</f>
        <v>36552.86</v>
      </c>
      <c r="Z24" s="100">
        <f>_xll.EQNXTDZ($A$1,$B24,Z$1,$B$1)</f>
        <v>63501</v>
      </c>
      <c r="AA24" s="100">
        <f>_xll.EQNXTDZ($A$1,$B24,AA$1,$B$1)</f>
        <v>62382</v>
      </c>
      <c r="AB24" s="100">
        <f>_xll.EQNXTDZ($A$1,$B24,AB$1,$B$1)</f>
        <v>24684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491.49</v>
      </c>
      <c r="D25" s="100">
        <f>_xll.EQNXTDZ($A$1,$B25,D$1,$B$1)</f>
        <v>468.92</v>
      </c>
      <c r="E25" s="100">
        <f>_xll.EQNXTDZ($A$1,$B25,E$1,$B$1)</f>
        <v>353.67</v>
      </c>
      <c r="F25" s="100">
        <f>_xll.EQNXTDZ($A$1,$B25,F$1,$B$1)</f>
        <v>227.57</v>
      </c>
      <c r="G25" s="100">
        <f>_xll.EQNXTDZ($A$1,$B25,G$1,$B$1)</f>
        <v>236.16</v>
      </c>
      <c r="H25" s="100">
        <f>_xll.EQNXTDZ($A$1,$B25,H$1,$B$1)</f>
        <v>309.64</v>
      </c>
      <c r="I25" s="100">
        <f>_xll.EQNXTDZ($A$1,$B25,I$1,$B$1)</f>
        <v>465.06</v>
      </c>
      <c r="J25" s="100">
        <f>_xll.EQNXTDZ($A$1,$B25,J$1,$B$1)</f>
        <v>912.72</v>
      </c>
      <c r="K25" s="100">
        <f>_xll.EQNXTDZ($A$1,$B25,K$1,$B$1)</f>
        <v>2170.6</v>
      </c>
      <c r="L25" s="100">
        <f>_xll.EQNXTDZ($A$1,$B25,L$1,$B$1)</f>
        <v>2465.3200000000002</v>
      </c>
      <c r="M25" s="100">
        <f>_xll.EQNXTDZ($A$1,$B25,M$1,$B$1)</f>
        <v>2385.27</v>
      </c>
      <c r="N25" s="100">
        <f>_xll.EQNXTDZ($A$1,$B25,N$1,$B$1)</f>
        <v>2982.22</v>
      </c>
      <c r="O25" s="100">
        <f>_xll.EQNXTDZ($A$1,$B25,O$1,$B$1)</f>
        <v>3560.25</v>
      </c>
      <c r="P25" s="100">
        <f>_xll.EQNXTDZ($A$1,$B25,P$1,$B$1)</f>
        <v>4749.4399999999996</v>
      </c>
      <c r="Q25" s="100">
        <f>_xll.EQNXTDZ($A$1,$B25,Q$1,$B$1)</f>
        <v>4861.49</v>
      </c>
      <c r="R25" s="100">
        <f>_xll.EQNXTDZ($A$1,$B25,R$1,$B$1)</f>
        <v>4889.08</v>
      </c>
      <c r="S25" s="100">
        <f>_xll.EQNXTDZ($A$1,$B25,S$1,$B$1)</f>
        <v>4238.01</v>
      </c>
      <c r="T25" s="100">
        <f>_xll.EQNXTDZ($A$1,$B25,T$1,$B$1)</f>
        <v>4681.79</v>
      </c>
      <c r="U25" s="100">
        <f>_xll.EQNXTDZ($A$1,$B25,U$1,$B$1)</f>
        <v>5758.6</v>
      </c>
      <c r="V25" s="100">
        <f>_xll.EQNXTDZ($A$1,$B25,V$1,$B$1)</f>
        <v>7243.33</v>
      </c>
      <c r="W25" s="100">
        <f>_xll.EQNXTDZ($A$1,$B25,W$1,$B$1)</f>
        <v>8097.17</v>
      </c>
      <c r="X25" s="100">
        <f>_xll.EQNXTDZ($A$1,$B25,X$1,$B$1)</f>
        <v>9311.86</v>
      </c>
      <c r="Y25" s="100">
        <f>_xll.EQNXTDZ($A$1,$B25,Y$1,$B$1)</f>
        <v>10225.48</v>
      </c>
      <c r="Z25" s="100">
        <f>_xll.EQNXTDZ($A$1,$B25,Z$1,$B$1)</f>
        <v>7594</v>
      </c>
      <c r="AA25" s="100">
        <f>_xll.EQNXTDZ($A$1,$B25,AA$1,$B$1)</f>
        <v>5083</v>
      </c>
      <c r="AB25" s="100">
        <f>_xll.EQNXTDZ($A$1,$B25,AB$1,$B$1)</f>
        <v>2827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-152.97</v>
      </c>
      <c r="D26" s="100">
        <f>_xll.EQNXTDZ($A$1,$B26,D$1,$B$1)</f>
        <v>212.07</v>
      </c>
      <c r="E26" s="100">
        <f>_xll.EQNXTDZ($A$1,$B26,E$1,$B$1)</f>
        <v>941.24</v>
      </c>
      <c r="F26" s="100">
        <f>_xll.EQNXTDZ($A$1,$B26,F$1,$B$1)</f>
        <v>1870.43</v>
      </c>
      <c r="G26" s="100">
        <f>_xll.EQNXTDZ($A$1,$B26,G$1,$B$1)</f>
        <v>2390.81</v>
      </c>
      <c r="H26" s="100">
        <f>_xll.EQNXTDZ($A$1,$B26,H$1,$B$1)</f>
        <v>2973.99</v>
      </c>
      <c r="I26" s="100">
        <f>_xll.EQNXTDZ($A$1,$B26,I$1,$B$1)</f>
        <v>3776.09</v>
      </c>
      <c r="J26" s="100">
        <f>_xll.EQNXTDZ($A$1,$B26,J$1,$B$1)</f>
        <v>3707.63</v>
      </c>
      <c r="K26" s="100">
        <f>_xll.EQNXTDZ($A$1,$B26,K$1,$B$1)</f>
        <v>716.81</v>
      </c>
      <c r="L26" s="100">
        <f>_xll.EQNXTDZ($A$1,$B26,L$1,$B$1)</f>
        <v>7669.37</v>
      </c>
      <c r="M26" s="100">
        <f>_xll.EQNXTDZ($A$1,$B26,M$1,$B$1)</f>
        <v>14861.67</v>
      </c>
      <c r="N26" s="100">
        <f>_xll.EQNXTDZ($A$1,$B26,N$1,$B$1)</f>
        <v>19990.79</v>
      </c>
      <c r="O26" s="100">
        <f>_xll.EQNXTDZ($A$1,$B26,O$1,$B$1)</f>
        <v>21851.32</v>
      </c>
      <c r="P26" s="100">
        <f>_xll.EQNXTDZ($A$1,$B26,P$1,$B$1)</f>
        <v>30932.51</v>
      </c>
      <c r="Q26" s="100">
        <f>_xll.EQNXTDZ($A$1,$B26,Q$1,$B$1)</f>
        <v>35275.9</v>
      </c>
      <c r="R26" s="100">
        <f>_xll.EQNXTDZ($A$1,$B26,R$1,$B$1)</f>
        <v>32686.9</v>
      </c>
      <c r="S26" s="100">
        <f>_xll.EQNXTDZ($A$1,$B26,S$1,$B$1)</f>
        <v>26105.22</v>
      </c>
      <c r="T26" s="100">
        <f>_xll.EQNXTDZ($A$1,$B26,T$1,$B$1)</f>
        <v>30733.48</v>
      </c>
      <c r="U26" s="100">
        <f>_xll.EQNXTDZ($A$1,$B26,U$1,$B$1)</f>
        <v>21871.040000000001</v>
      </c>
      <c r="V26" s="100">
        <f>_xll.EQNXTDZ($A$1,$B26,V$1,$B$1)</f>
        <v>13716.89</v>
      </c>
      <c r="W26" s="100">
        <f>_xll.EQNXTDZ($A$1,$B26,W$1,$B$1)</f>
        <v>26833.45</v>
      </c>
      <c r="X26" s="100">
        <f>_xll.EQNXTDZ($A$1,$B26,X$1,$B$1)</f>
        <v>18461.86</v>
      </c>
      <c r="Y26" s="100">
        <f>_xll.EQNXTDZ($A$1,$B26,Y$1,$B$1)</f>
        <v>26327.38</v>
      </c>
      <c r="Z26" s="100">
        <f>_xll.EQNXTDZ($A$1,$B26,Z$1,$B$1)</f>
        <v>55907</v>
      </c>
      <c r="AA26" s="100">
        <f>_xll.EQNXTDZ($A$1,$B26,AA$1,$B$1)</f>
        <v>57299</v>
      </c>
      <c r="AB26" s="100">
        <f>_xll.EQNXTDZ($A$1,$B26,AB$1,$B$1)</f>
        <v>21857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347.37</v>
      </c>
      <c r="D27" s="100">
        <f>_xll.EQNXTDZ($A$1,$B27,D$1,$B$1)</f>
        <v>392.22</v>
      </c>
      <c r="E27" s="100">
        <f>_xll.EQNXTDZ($A$1,$B27,E$1,$B$1)</f>
        <v>400.74</v>
      </c>
      <c r="F27" s="100">
        <f>_xll.EQNXTDZ($A$1,$B27,F$1,$B$1)</f>
        <v>429.34</v>
      </c>
      <c r="G27" s="100">
        <f>_xll.EQNXTDZ($A$1,$B27,G$1,$B$1)</f>
        <v>531.01</v>
      </c>
      <c r="H27" s="100">
        <f>_xll.EQNXTDZ($A$1,$B27,H$1,$B$1)</f>
        <v>623.30999999999995</v>
      </c>
      <c r="I27" s="100">
        <f>_xll.EQNXTDZ($A$1,$B27,I$1,$B$1)</f>
        <v>688.09</v>
      </c>
      <c r="J27" s="100">
        <f>_xll.EQNXTDZ($A$1,$B27,J$1,$B$1)</f>
        <v>782.07</v>
      </c>
      <c r="K27" s="100">
        <f>_xll.EQNXTDZ($A$1,$B27,K$1,$B$1)</f>
        <v>2506.77</v>
      </c>
      <c r="L27" s="100">
        <f>_xll.EQNXTDZ($A$1,$B27,L$1,$B$1)</f>
        <v>3887.13</v>
      </c>
      <c r="M27" s="100">
        <f>_xll.EQNXTDZ($A$1,$B27,M$1,$B$1)</f>
        <v>4655.51</v>
      </c>
      <c r="N27" s="100">
        <f>_xll.EQNXTDZ($A$1,$B27,N$1,$B$1)</f>
        <v>5625.38</v>
      </c>
      <c r="O27" s="100">
        <f>_xll.EQNXTDZ($A$1,$B27,O$1,$B$1)</f>
        <v>7601.28</v>
      </c>
      <c r="P27" s="100">
        <f>_xll.EQNXTDZ($A$1,$B27,P$1,$B$1)</f>
        <v>11078.16</v>
      </c>
      <c r="Q27" s="100">
        <f>_xll.EQNXTDZ($A$1,$B27,Q$1,$B$1)</f>
        <v>13388.63</v>
      </c>
      <c r="R27" s="100">
        <f>_xll.EQNXTDZ($A$1,$B27,R$1,$B$1)</f>
        <v>16710.78</v>
      </c>
      <c r="S27" s="100">
        <f>_xll.EQNXTDZ($A$1,$B27,S$1,$B$1)</f>
        <v>17904.990000000002</v>
      </c>
      <c r="T27" s="100">
        <f>_xll.EQNXTDZ($A$1,$B27,T$1,$B$1)</f>
        <v>21553.59</v>
      </c>
      <c r="U27" s="100">
        <f>_xll.EQNXTDZ($A$1,$B27,U$1,$B$1)</f>
        <v>23590.63</v>
      </c>
      <c r="V27" s="100">
        <f>_xll.EQNXTDZ($A$1,$B27,V$1,$B$1)</f>
        <v>21425.43</v>
      </c>
      <c r="W27" s="100">
        <f>_xll.EQNXTDZ($A$1,$B27,W$1,$B$1)</f>
        <v>23546.71</v>
      </c>
      <c r="X27" s="100">
        <f>_xll.EQNXTDZ($A$1,$B27,X$1,$B$1)</f>
        <v>24835.69</v>
      </c>
      <c r="Y27" s="100">
        <f>_xll.EQNXTDZ($A$1,$B27,Y$1,$B$1)</f>
        <v>24860.36</v>
      </c>
      <c r="Z27" s="100">
        <f>_xll.EQNXTDZ($A$1,$B27,Z$1,$B$1)</f>
        <v>27239</v>
      </c>
      <c r="AA27" s="100">
        <f>_xll.EQNXTDZ($A$1,$B27,AA$1,$B$1)</f>
        <v>23256</v>
      </c>
      <c r="AB27" s="100">
        <f>_xll.EQNXTDZ($A$1,$B27,AB$1,$B$1)</f>
        <v>19784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336.38</v>
      </c>
      <c r="Z28" s="100">
        <f>_xll.EQNXTDZ($A$1,$B28,Z$1,$B$1)</f>
        <v>700</v>
      </c>
      <c r="AA28" s="100">
        <f>_xll.EQNXTDZ($A$1,$B28,AA$1,$B$1)</f>
        <v>287</v>
      </c>
      <c r="AB28" s="100">
        <f>_xll.EQNXTDZ($A$1,$B28,AB$1,$B$1)</f>
        <v>446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-11.71</v>
      </c>
      <c r="H29" s="100">
        <f>_xll.EQNXTDZ($A$1,$B29,H$1,$B$1)</f>
        <v>-1.7</v>
      </c>
      <c r="I29" s="100">
        <f>_xll.EQNXTDZ($A$1,$B29,I$1,$B$1)</f>
        <v>0</v>
      </c>
      <c r="J29" s="100">
        <f>_xll.EQNXTDZ($A$1,$B29,J$1,$B$1)</f>
        <v>160.72999999999999</v>
      </c>
      <c r="K29" s="100">
        <f>_xll.EQNXTDZ($A$1,$B29,K$1,$B$1)</f>
        <v>-339.29</v>
      </c>
      <c r="L29" s="100">
        <f>_xll.EQNXTDZ($A$1,$B29,L$1,$B$1)</f>
        <v>-259.60000000000002</v>
      </c>
      <c r="M29" s="100">
        <f>_xll.EQNXTDZ($A$1,$B29,M$1,$B$1)</f>
        <v>231.01</v>
      </c>
      <c r="N29" s="100">
        <f>_xll.EQNXTDZ($A$1,$B29,N$1,$B$1)</f>
        <v>-831.54</v>
      </c>
      <c r="O29" s="100">
        <f>_xll.EQNXTDZ($A$1,$B29,O$1,$B$1)</f>
        <v>-602.71</v>
      </c>
      <c r="P29" s="100">
        <f>_xll.EQNXTDZ($A$1,$B29,P$1,$B$1)</f>
        <v>-985.38</v>
      </c>
      <c r="Q29" s="100">
        <f>_xll.EQNXTDZ($A$1,$B29,Q$1,$B$1)</f>
        <v>-184.71</v>
      </c>
      <c r="R29" s="100">
        <f>_xll.EQNXTDZ($A$1,$B29,R$1,$B$1)</f>
        <v>-1850.35</v>
      </c>
      <c r="S29" s="100">
        <f>_xll.EQNXTDZ($A$1,$B29,S$1,$B$1)</f>
        <v>1114.56</v>
      </c>
      <c r="T29" s="100">
        <f>_xll.EQNXTDZ($A$1,$B29,T$1,$B$1)</f>
        <v>1975.14</v>
      </c>
      <c r="U29" s="100">
        <f>_xll.EQNXTDZ($A$1,$B29,U$1,$B$1)</f>
        <v>-29651.56</v>
      </c>
      <c r="V29" s="100">
        <f>_xll.EQNXTDZ($A$1,$B29,V$1,$B$1)</f>
        <v>-2871.44</v>
      </c>
      <c r="W29" s="100">
        <f>_xll.EQNXTDZ($A$1,$B29,W$1,$B$1)</f>
        <v>-13761.02</v>
      </c>
      <c r="X29" s="100">
        <f>_xll.EQNXTDZ($A$1,$B29,X$1,$B$1)</f>
        <v>-629.58000000000004</v>
      </c>
      <c r="Y29" s="100">
        <f>_xll.EQNXTDZ($A$1,$B29,Y$1,$B$1)</f>
        <v>1590.53</v>
      </c>
      <c r="Z29" s="100">
        <f>_xll.EQNXTDZ($A$1,$B29,Z$1,$B$1)</f>
        <v>-939</v>
      </c>
      <c r="AA29" s="100">
        <f>_xll.EQNXTDZ($A$1,$B29,AA$1,$B$1)</f>
        <v>-550</v>
      </c>
      <c r="AB29" s="100">
        <f>_xll.EQNXTDZ($A$1,$B29,AB$1,$B$1)</f>
        <v>-4142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-67.400000000000006</v>
      </c>
      <c r="E30" s="100">
        <f>_xll.EQNXTDZ($A$1,$B30,E$1,$B$1)</f>
        <v>226.4</v>
      </c>
      <c r="F30" s="100">
        <f>_xll.EQNXTDZ($A$1,$B30,F$1,$B$1)</f>
        <v>530.77</v>
      </c>
      <c r="G30" s="100">
        <f>_xll.EQNXTDZ($A$1,$B30,G$1,$B$1)</f>
        <v>490.62</v>
      </c>
      <c r="H30" s="100">
        <f>_xll.EQNXTDZ($A$1,$B30,H$1,$B$1)</f>
        <v>640</v>
      </c>
      <c r="I30" s="100">
        <f>_xll.EQNXTDZ($A$1,$B30,I$1,$B$1)</f>
        <v>883.21</v>
      </c>
      <c r="J30" s="100">
        <f>_xll.EQNXTDZ($A$1,$B30,J$1,$B$1)</f>
        <v>851.54</v>
      </c>
      <c r="K30" s="100">
        <f>_xll.EQNXTDZ($A$1,$B30,K$1,$B$1)</f>
        <v>335.75</v>
      </c>
      <c r="L30" s="100">
        <f>_xll.EQNXTDZ($A$1,$B30,L$1,$B$1)</f>
        <v>1005.75</v>
      </c>
      <c r="M30" s="100">
        <f>_xll.EQNXTDZ($A$1,$B30,M$1,$B$1)</f>
        <v>1216.3800000000001</v>
      </c>
      <c r="N30" s="100">
        <f>_xll.EQNXTDZ($A$1,$B30,N$1,$B$1)</f>
        <v>-40.04</v>
      </c>
      <c r="O30" s="100">
        <f>_xll.EQNXTDZ($A$1,$B30,O$1,$B$1)</f>
        <v>3776.66</v>
      </c>
      <c r="P30" s="100">
        <f>_xll.EQNXTDZ($A$1,$B30,P$1,$B$1)</f>
        <v>4764.79</v>
      </c>
      <c r="Q30" s="100">
        <f>_xll.EQNXTDZ($A$1,$B30,Q$1,$B$1)</f>
        <v>7642.91</v>
      </c>
      <c r="R30" s="100">
        <f>_xll.EQNXTDZ($A$1,$B30,R$1,$B$1)</f>
        <v>3025.05</v>
      </c>
      <c r="S30" s="100">
        <f>_xll.EQNXTDZ($A$1,$B30,S$1,$B$1)</f>
        <v>3251.23</v>
      </c>
      <c r="T30" s="100">
        <f>_xll.EQNXTDZ($A$1,$B30,T$1,$B$1)</f>
        <v>4341.93</v>
      </c>
      <c r="U30" s="100">
        <f>_xll.EQNXTDZ($A$1,$B30,U$1,$B$1)</f>
        <v>-2437.4499999999998</v>
      </c>
      <c r="V30" s="100">
        <f>_xll.EQNXTDZ($A$1,$B30,V$1,$B$1)</f>
        <v>395.25</v>
      </c>
      <c r="W30" s="100">
        <f>_xll.EQNXTDZ($A$1,$B30,W$1,$B$1)</f>
        <v>2541.86</v>
      </c>
      <c r="X30" s="100">
        <f>_xll.EQNXTDZ($A$1,$B30,X$1,$B$1)</f>
        <v>4231.29</v>
      </c>
      <c r="Y30" s="100">
        <f>_xll.EQNXTDZ($A$1,$B30,Y$1,$B$1)</f>
        <v>704.06</v>
      </c>
      <c r="Z30" s="100">
        <f>_xll.EQNXTDZ($A$1,$B30,Z$1,$B$1)</f>
        <v>-4024</v>
      </c>
      <c r="AA30" s="100">
        <f>_xll.EQNXTDZ($A$1,$B30,AA$1,$B$1)</f>
        <v>10502</v>
      </c>
      <c r="AB30" s="100">
        <f>_xll.EQNXTDZ($A$1,$B30,AB$1,$B$1)</f>
        <v>-246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5.56</v>
      </c>
      <c r="E32" s="100">
        <f>_xll.EQNXTDZ($A$1,$B32,E$1,$B$1)</f>
        <v>-0.85</v>
      </c>
      <c r="F32" s="100">
        <f>_xll.EQNXTDZ($A$1,$B32,F$1,$B$1)</f>
        <v>-4.4400000000000004</v>
      </c>
      <c r="G32" s="100">
        <f>_xll.EQNXTDZ($A$1,$B32,G$1,$B$1)</f>
        <v>-8.48</v>
      </c>
      <c r="H32" s="100">
        <f>_xll.EQNXTDZ($A$1,$B32,H$1,$B$1)</f>
        <v>-22.29</v>
      </c>
      <c r="I32" s="100">
        <f>_xll.EQNXTDZ($A$1,$B32,I$1,$B$1)</f>
        <v>-74.22</v>
      </c>
      <c r="J32" s="100">
        <f>_xll.EQNXTDZ($A$1,$B32,J$1,$B$1)</f>
        <v>-132.25</v>
      </c>
      <c r="K32" s="100">
        <f>_xll.EQNXTDZ($A$1,$B32,K$1,$B$1)</f>
        <v>11.48</v>
      </c>
      <c r="L32" s="100">
        <f>_xll.EQNXTDZ($A$1,$B32,L$1,$B$1)</f>
        <v>-30.33</v>
      </c>
      <c r="M32" s="100">
        <f>_xll.EQNXTDZ($A$1,$B32,M$1,$B$1)</f>
        <v>-48.52</v>
      </c>
      <c r="N32" s="100">
        <f>_xll.EQNXTDZ($A$1,$B32,N$1,$B$1)</f>
        <v>-82.33</v>
      </c>
      <c r="O32" s="100">
        <f>_xll.EQNXTDZ($A$1,$B32,O$1,$B$1)</f>
        <v>-83.67</v>
      </c>
      <c r="P32" s="100">
        <f>_xll.EQNXTDZ($A$1,$B32,P$1,$B$1)</f>
        <v>-59.45</v>
      </c>
      <c r="Q32" s="100">
        <f>_xll.EQNXTDZ($A$1,$B32,Q$1,$B$1)</f>
        <v>-86.78</v>
      </c>
      <c r="R32" s="100">
        <f>_xll.EQNXTDZ($A$1,$B32,R$1,$B$1)</f>
        <v>-98.88</v>
      </c>
      <c r="S32" s="100">
        <f>_xll.EQNXTDZ($A$1,$B32,S$1,$B$1)</f>
        <v>-102.2</v>
      </c>
      <c r="T32" s="100">
        <f>_xll.EQNXTDZ($A$1,$B32,T$1,$B$1)</f>
        <v>-102.45</v>
      </c>
      <c r="U32" s="100">
        <f>_xll.EQNXTDZ($A$1,$B32,U$1,$B$1)</f>
        <v>-102.03</v>
      </c>
      <c r="V32" s="100">
        <f>_xll.EQNXTDZ($A$1,$B32,V$1,$B$1)</f>
        <v>-95.62</v>
      </c>
      <c r="W32" s="100">
        <f>_xll.EQNXTDZ($A$1,$B32,W$1,$B$1)</f>
        <v>-56.29</v>
      </c>
      <c r="X32" s="100">
        <f>_xll.EQNXTDZ($A$1,$B32,X$1,$B$1)</f>
        <v>-132.71</v>
      </c>
      <c r="Y32" s="100">
        <f>_xll.EQNXTDZ($A$1,$B32,Y$1,$B$1)</f>
        <v>-275.58</v>
      </c>
      <c r="Z32" s="100">
        <f>_xll.EQNXTDZ($A$1,$B32,Z$1,$B$1)</f>
        <v>-408</v>
      </c>
      <c r="AA32" s="100">
        <f>_xll.EQNXTDZ($A$1,$B32,AA$1,$B$1)</f>
        <v>-319</v>
      </c>
      <c r="AB32" s="100">
        <f>_xll.EQNXTDZ($A$1,$B32,AB$1,$B$1)</f>
        <v>-255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-16.13</v>
      </c>
      <c r="F33" s="100">
        <f>_xll.EQNXTDZ($A$1,$B33,F$1,$B$1)</f>
        <v>18.05</v>
      </c>
      <c r="G33" s="100">
        <f>_xll.EQNXTDZ($A$1,$B33,G$1,$B$1)</f>
        <v>40.130000000000003</v>
      </c>
      <c r="H33" s="100">
        <f>_xll.EQNXTDZ($A$1,$B33,H$1,$B$1)</f>
        <v>43.93</v>
      </c>
      <c r="I33" s="100">
        <f>_xll.EQNXTDZ($A$1,$B33,I$1,$B$1)</f>
        <v>39.42</v>
      </c>
      <c r="J33" s="100">
        <f>_xll.EQNXTDZ($A$1,$B33,J$1,$B$1)</f>
        <v>65.2</v>
      </c>
      <c r="K33" s="100">
        <f>_xll.EQNXTDZ($A$1,$B33,K$1,$B$1)</f>
        <v>-51.73</v>
      </c>
      <c r="L33" s="100">
        <f>_xll.EQNXTDZ($A$1,$B33,L$1,$B$1)</f>
        <v>84.5</v>
      </c>
      <c r="M33" s="100">
        <f>_xll.EQNXTDZ($A$1,$B33,M$1,$B$1)</f>
        <v>101.35</v>
      </c>
      <c r="N33" s="100">
        <f>_xll.EQNXTDZ($A$1,$B33,N$1,$B$1)</f>
        <v>24.92</v>
      </c>
      <c r="O33" s="100">
        <f>_xll.EQNXTDZ($A$1,$B33,O$1,$B$1)</f>
        <v>105.61</v>
      </c>
      <c r="P33" s="100">
        <f>_xll.EQNXTDZ($A$1,$B33,P$1,$B$1)</f>
        <v>-53.71</v>
      </c>
      <c r="Q33" s="100">
        <f>_xll.EQNXTDZ($A$1,$B33,Q$1,$B$1)</f>
        <v>13.42</v>
      </c>
      <c r="R33" s="100">
        <f>_xll.EQNXTDZ($A$1,$B33,R$1,$B$1)</f>
        <v>577.47</v>
      </c>
      <c r="S33" s="100">
        <f>_xll.EQNXTDZ($A$1,$B33,S$1,$B$1)</f>
        <v>1493</v>
      </c>
      <c r="T33" s="100">
        <f>_xll.EQNXTDZ($A$1,$B33,T$1,$B$1)</f>
        <v>2278.2600000000002</v>
      </c>
      <c r="U33" s="100">
        <f>_xll.EQNXTDZ($A$1,$B33,U$1,$B$1)</f>
        <v>209.5</v>
      </c>
      <c r="V33" s="100">
        <f>_xll.EQNXTDZ($A$1,$B33,V$1,$B$1)</f>
        <v>-1000</v>
      </c>
      <c r="W33" s="100">
        <f>_xll.EQNXTDZ($A$1,$B33,W$1,$B$1)</f>
        <v>-378.96</v>
      </c>
      <c r="X33" s="100">
        <f>_xll.EQNXTDZ($A$1,$B33,X$1,$B$1)</f>
        <v>-74.06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-8.64</v>
      </c>
      <c r="G34" s="100">
        <f>_xll.EQNXTDZ($A$1,$B34,G$1,$B$1)</f>
        <v>-3.78</v>
      </c>
      <c r="H34" s="100">
        <f>_xll.EQNXTDZ($A$1,$B34,H$1,$B$1)</f>
        <v>-2.5299999999999998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-500.34</v>
      </c>
      <c r="D35" s="100">
        <f>_xll.EQNXTDZ($A$1,$B35,D$1,$B$1)</f>
        <v>-107.19</v>
      </c>
      <c r="E35" s="100">
        <f>_xll.EQNXTDZ($A$1,$B35,E$1,$B$1)</f>
        <v>297.12</v>
      </c>
      <c r="F35" s="100">
        <f>_xll.EQNXTDZ($A$1,$B35,F$1,$B$1)</f>
        <v>915.29</v>
      </c>
      <c r="G35" s="100">
        <f>_xll.EQNXTDZ($A$1,$B35,G$1,$B$1)</f>
        <v>1385.34</v>
      </c>
      <c r="H35" s="100">
        <f>_xll.EQNXTDZ($A$1,$B35,H$1,$B$1)</f>
        <v>1728.09</v>
      </c>
      <c r="I35" s="100">
        <f>_xll.EQNXTDZ($A$1,$B35,I$1,$B$1)</f>
        <v>2169.9899999999998</v>
      </c>
      <c r="J35" s="100">
        <f>_xll.EQNXTDZ($A$1,$B35,J$1,$B$1)</f>
        <v>2167.6999999999998</v>
      </c>
      <c r="K35" s="100">
        <f>_xll.EQNXTDZ($A$1,$B35,K$1,$B$1)</f>
        <v>-2505.25</v>
      </c>
      <c r="L35" s="100">
        <f>_xll.EQNXTDZ($A$1,$B35,L$1,$B$1)</f>
        <v>2571.06</v>
      </c>
      <c r="M35" s="100">
        <f>_xll.EQNXTDZ($A$1,$B35,M$1,$B$1)</f>
        <v>9273.6200000000008</v>
      </c>
      <c r="N35" s="100">
        <f>_xll.EQNXTDZ($A$1,$B35,N$1,$B$1)</f>
        <v>13516.5</v>
      </c>
      <c r="O35" s="100">
        <f>_xll.EQNXTDZ($A$1,$B35,O$1,$B$1)</f>
        <v>9892.61</v>
      </c>
      <c r="P35" s="100">
        <f>_xll.EQNXTDZ($A$1,$B35,P$1,$B$1)</f>
        <v>13991.02</v>
      </c>
      <c r="Q35" s="100">
        <f>_xll.EQNXTDZ($A$1,$B35,Q$1,$B$1)</f>
        <v>13986.29</v>
      </c>
      <c r="R35" s="100">
        <f>_xll.EQNXTDZ($A$1,$B35,R$1,$B$1)</f>
        <v>11579.31</v>
      </c>
      <c r="S35" s="100">
        <f>_xll.EQNXTDZ($A$1,$B35,S$1,$B$1)</f>
        <v>7454.36</v>
      </c>
      <c r="T35" s="100">
        <f>_xll.EQNXTDZ($A$1,$B35,T$1,$B$1)</f>
        <v>8988.91</v>
      </c>
      <c r="U35" s="100">
        <f>_xll.EQNXTDZ($A$1,$B35,U$1,$B$1)</f>
        <v>-28826.23</v>
      </c>
      <c r="V35" s="100">
        <f>_xll.EQNXTDZ($A$1,$B35,V$1,$B$1)</f>
        <v>-12070.85</v>
      </c>
      <c r="W35" s="100">
        <f>_xll.EQNXTDZ($A$1,$B35,W$1,$B$1)</f>
        <v>-13451.39</v>
      </c>
      <c r="X35" s="100">
        <f>_xll.EQNXTDZ($A$1,$B35,X$1,$B$1)</f>
        <v>-11441.47</v>
      </c>
      <c r="Y35" s="100">
        <f>_xll.EQNXTDZ($A$1,$B35,Y$1,$B$1)</f>
        <v>2414.29</v>
      </c>
      <c r="Z35" s="100">
        <f>_xll.EQNXTDZ($A$1,$B35,Z$1,$B$1)</f>
        <v>31399</v>
      </c>
      <c r="AA35" s="100">
        <f>_xll.EQNXTDZ($A$1,$B35,AA$1,$B$1)</f>
        <v>27830</v>
      </c>
      <c r="AB35" s="100">
        <f>_xll.EQNXTDZ($A$1,$B35,AB$1,$B$1)</f>
        <v>82390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-646</v>
      </c>
      <c r="AA36" s="100">
        <f>_xll.EQNXTDZ($A$1,$B36,AA$1,$B$1)</f>
        <v>4871</v>
      </c>
      <c r="AB36" s="100">
        <f>_xll.EQNXTDZ($A$1,$B36,AB$1,$B$1)</f>
        <v>84022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255.9</v>
      </c>
      <c r="D41" s="55">
        <f>_xll.EQNXTDZ($A$1,$B41,D$1,$B$1)</f>
        <v>319.82</v>
      </c>
      <c r="E41" s="55">
        <f>_xll.EQNXTDZ($A$1,$B41,E$1,$B$1)</f>
        <v>319.83</v>
      </c>
      <c r="F41" s="55">
        <f>_xll.EQNXTDZ($A$1,$B41,F$1,$B$1)</f>
        <v>353</v>
      </c>
      <c r="G41" s="55">
        <f>_xll.EQNXTDZ($A$1,$B41,G$1,$B$1)</f>
        <v>361.79</v>
      </c>
      <c r="H41" s="55">
        <f>_xll.EQNXTDZ($A$1,$B41,H$1,$B$1)</f>
        <v>382.87</v>
      </c>
      <c r="I41" s="55">
        <f>_xll.EQNXTDZ($A$1,$B41,I$1,$B$1)</f>
        <v>385.41</v>
      </c>
      <c r="J41" s="55">
        <f>_xll.EQNXTDZ($A$1,$B41,J$1,$B$1)</f>
        <v>385.54</v>
      </c>
      <c r="K41" s="55">
        <f>_xll.EQNXTDZ($A$1,$B41,K$1,$B$1)</f>
        <v>514.04999999999995</v>
      </c>
      <c r="L41" s="55">
        <f>_xll.EQNXTDZ($A$1,$B41,L$1,$B$1)</f>
        <v>570.6</v>
      </c>
      <c r="M41" s="55">
        <f>_xll.EQNXTDZ($A$1,$B41,M$1,$B$1)</f>
        <v>634.65</v>
      </c>
      <c r="N41" s="55">
        <f>_xll.EQNXTDZ($A$1,$B41,N$1,$B$1)</f>
        <v>634.75</v>
      </c>
      <c r="O41" s="55">
        <f>_xll.EQNXTDZ($A$1,$B41,O$1,$B$1)</f>
        <v>638.07000000000005</v>
      </c>
      <c r="P41" s="55">
        <f>_xll.EQNXTDZ($A$1,$B41,P$1,$B$1)</f>
        <v>643.78</v>
      </c>
      <c r="Q41" s="55">
        <f>_xll.EQNXTDZ($A$1,$B41,Q$1,$B$1)</f>
        <v>643.78</v>
      </c>
      <c r="R41" s="55">
        <f>_xll.EQNXTDZ($A$1,$B41,R$1,$B$1)</f>
        <v>679.18</v>
      </c>
      <c r="S41" s="55">
        <f>_xll.EQNXTDZ($A$1,$B41,S$1,$B$1)</f>
        <v>679.22</v>
      </c>
      <c r="T41" s="55">
        <f>_xll.EQNXTDZ($A$1,$B41,T$1,$B$1)</f>
        <v>679.22</v>
      </c>
      <c r="U41" s="55">
        <f>_xll.EQNXTDZ($A$1,$B41,U$1,$B$1)</f>
        <v>679.22</v>
      </c>
      <c r="V41" s="55">
        <f>_xll.EQNXTDZ($A$1,$B41,V$1,$B$1)</f>
        <v>719.54</v>
      </c>
      <c r="W41" s="55">
        <f>_xll.EQNXTDZ($A$1,$B41,W$1,$B$1)</f>
        <v>765.81</v>
      </c>
      <c r="X41" s="55">
        <f>_xll.EQNXTDZ($A$1,$B41,X$1,$B$1)</f>
        <v>765.88</v>
      </c>
      <c r="Y41" s="55">
        <f>_xll.EQNXTDZ($A$1,$B41,Y$1,$B$1)</f>
        <v>766.02</v>
      </c>
      <c r="Z41" s="55">
        <f>_xll.EQNXTDZ($A$1,$B41,Z$1,$B$1)</f>
        <v>767</v>
      </c>
      <c r="AA41" s="55">
        <f>_xll.EQNXTDZ($A$1,$B41,AA$1,$B$1)</f>
        <v>736</v>
      </c>
      <c r="AB41" s="55">
        <f>_xll.EQNXTDZ($A$1,$B41,AB$1,$B$1)</f>
        <v>737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3.83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3.06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8.44</v>
      </c>
      <c r="V42" s="55">
        <f>_xll.EQNXTDZ($A$1,$B42,V$1,$B$1)</f>
        <v>880.64</v>
      </c>
      <c r="W42" s="55">
        <f>_xll.EQNXTDZ($A$1,$B42,W$1,$B$1)</f>
        <v>22.18</v>
      </c>
      <c r="X42" s="55">
        <f>_xll.EQNXTDZ($A$1,$B42,X$1,$B$1)</f>
        <v>44.67</v>
      </c>
      <c r="Y42" s="55">
        <f>_xll.EQNXTDZ($A$1,$B42,Y$1,$B$1)</f>
        <v>65.680000000000007</v>
      </c>
      <c r="Z42" s="55">
        <f>_xll.EQNXTDZ($A$1,$B42,Z$1,$B$1)</f>
        <v>91</v>
      </c>
      <c r="AA42" s="55">
        <f>_xll.EQNXTDZ($A$1,$B42,AA$1,$B$1)</f>
        <v>94</v>
      </c>
      <c r="AB42" s="55">
        <f>_xll.EQNXTDZ($A$1,$B42,AB$1,$B$1)</f>
        <v>53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2997.88</v>
      </c>
      <c r="D43" s="55">
        <f>_xll.EQNXTDZ($A$1,$B43,D$1,$B$1)</f>
        <v>1836.17</v>
      </c>
      <c r="E43" s="55">
        <f>_xll.EQNXTDZ($A$1,$B43,E$1,$B$1)</f>
        <v>1900.18</v>
      </c>
      <c r="F43" s="55">
        <f>_xll.EQNXTDZ($A$1,$B43,F$1,$B$1)</f>
        <v>3298.84</v>
      </c>
      <c r="G43" s="55">
        <f>_xll.EQNXTDZ($A$1,$B43,G$1,$B$1)</f>
        <v>4035.37</v>
      </c>
      <c r="H43" s="55">
        <f>_xll.EQNXTDZ($A$1,$B43,H$1,$B$1)</f>
        <v>5748.6</v>
      </c>
      <c r="I43" s="55">
        <f>_xll.EQNXTDZ($A$1,$B43,I$1,$B$1)</f>
        <v>7336.26</v>
      </c>
      <c r="J43" s="55">
        <f>_xll.EQNXTDZ($A$1,$B43,J$1,$B$1)</f>
        <v>8311.98</v>
      </c>
      <c r="K43" s="55">
        <f>_xll.EQNXTDZ($A$1,$B43,K$1,$B$1)</f>
        <v>5426.59</v>
      </c>
      <c r="L43" s="55">
        <f>_xll.EQNXTDZ($A$1,$B43,L$1,$B$1)</f>
        <v>7635.88</v>
      </c>
      <c r="M43" s="55">
        <f>_xll.EQNXTDZ($A$1,$B43,M$1,$B$1)</f>
        <v>18533.759999999998</v>
      </c>
      <c r="N43" s="55">
        <f>_xll.EQNXTDZ($A$1,$B43,N$1,$B$1)</f>
        <v>32063.75</v>
      </c>
      <c r="O43" s="55">
        <f>_xll.EQNXTDZ($A$1,$B43,O$1,$B$1)</f>
        <v>36999.230000000003</v>
      </c>
      <c r="P43" s="55">
        <f>_xll.EQNXTDZ($A$1,$B43,P$1,$B$1)</f>
        <v>64959.67</v>
      </c>
      <c r="Q43" s="55">
        <f>_xll.EQNXTDZ($A$1,$B43,Q$1,$B$1)</f>
        <v>55618.14</v>
      </c>
      <c r="R43" s="55">
        <f>_xll.EQNXTDZ($A$1,$B43,R$1,$B$1)</f>
        <v>78273.23</v>
      </c>
      <c r="S43" s="55">
        <f>_xll.EQNXTDZ($A$1,$B43,S$1,$B$1)</f>
        <v>57382.67</v>
      </c>
      <c r="T43" s="55">
        <f>_xll.EQNXTDZ($A$1,$B43,T$1,$B$1)</f>
        <v>94748.69</v>
      </c>
      <c r="U43" s="55">
        <f>_xll.EQNXTDZ($A$1,$B43,U$1,$B$1)</f>
        <v>59491.9</v>
      </c>
      <c r="V43" s="55">
        <f>_xll.EQNXTDZ($A$1,$B43,V$1,$B$1)</f>
        <v>61478.35</v>
      </c>
      <c r="W43" s="55">
        <f>_xll.EQNXTDZ($A$1,$B43,W$1,$B$1)</f>
        <v>54458.73</v>
      </c>
      <c r="X43" s="55">
        <f>_xll.EQNXTDZ($A$1,$B43,X$1,$B$1)</f>
        <v>43750.69</v>
      </c>
      <c r="Y43" s="55">
        <f>_xll.EQNXTDZ($A$1,$B43,Y$1,$B$1)</f>
        <v>44490.09</v>
      </c>
      <c r="Z43" s="55">
        <f>_xll.EQNXTDZ($A$1,$B43,Z$1,$B$1)</f>
        <v>84060</v>
      </c>
      <c r="AA43" s="55">
        <f>_xll.EQNXTDZ($A$1,$B43,AA$1,$B$1)</f>
        <v>115314</v>
      </c>
      <c r="AB43" s="55">
        <f>_xll.EQNXTDZ($A$1,$B43,AB$1,$B$1)</f>
        <v>111278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3253.78</v>
      </c>
      <c r="D44" s="55">
        <f>_xll.EQNXTDZ($A$1,$B44,D$1,$B$1)</f>
        <v>2155.9899999999998</v>
      </c>
      <c r="E44" s="55">
        <f>_xll.EQNXTDZ($A$1,$B44,E$1,$B$1)</f>
        <v>2220.0100000000002</v>
      </c>
      <c r="F44" s="55">
        <f>_xll.EQNXTDZ($A$1,$B44,F$1,$B$1)</f>
        <v>3655.67</v>
      </c>
      <c r="G44" s="55">
        <f>_xll.EQNXTDZ($A$1,$B44,G$1,$B$1)</f>
        <v>4397.16</v>
      </c>
      <c r="H44" s="55">
        <f>_xll.EQNXTDZ($A$1,$B44,H$1,$B$1)</f>
        <v>6131.47</v>
      </c>
      <c r="I44" s="55">
        <f>_xll.EQNXTDZ($A$1,$B44,I$1,$B$1)</f>
        <v>7721.67</v>
      </c>
      <c r="J44" s="55">
        <f>_xll.EQNXTDZ($A$1,$B44,J$1,$B$1)</f>
        <v>8697.52</v>
      </c>
      <c r="K44" s="55">
        <f>_xll.EQNXTDZ($A$1,$B44,K$1,$B$1)</f>
        <v>5940.64</v>
      </c>
      <c r="L44" s="55">
        <f>_xll.EQNXTDZ($A$1,$B44,L$1,$B$1)</f>
        <v>8206.48</v>
      </c>
      <c r="M44" s="55">
        <f>_xll.EQNXTDZ($A$1,$B44,M$1,$B$1)</f>
        <v>19171.47</v>
      </c>
      <c r="N44" s="55">
        <f>_xll.EQNXTDZ($A$1,$B44,N$1,$B$1)</f>
        <v>32698.5</v>
      </c>
      <c r="O44" s="55">
        <f>_xll.EQNXTDZ($A$1,$B44,O$1,$B$1)</f>
        <v>37637.300000000003</v>
      </c>
      <c r="P44" s="55">
        <f>_xll.EQNXTDZ($A$1,$B44,P$1,$B$1)</f>
        <v>65603.45</v>
      </c>
      <c r="Q44" s="55">
        <f>_xll.EQNXTDZ($A$1,$B44,Q$1,$B$1)</f>
        <v>56261.919999999998</v>
      </c>
      <c r="R44" s="55">
        <f>_xll.EQNXTDZ($A$1,$B44,R$1,$B$1)</f>
        <v>78952.41</v>
      </c>
      <c r="S44" s="55">
        <f>_xll.EQNXTDZ($A$1,$B44,S$1,$B$1)</f>
        <v>58061.89</v>
      </c>
      <c r="T44" s="55">
        <f>_xll.EQNXTDZ($A$1,$B44,T$1,$B$1)</f>
        <v>95427.91</v>
      </c>
      <c r="U44" s="55">
        <f>_xll.EQNXTDZ($A$1,$B44,U$1,$B$1)</f>
        <v>60179.56</v>
      </c>
      <c r="V44" s="55">
        <f>_xll.EQNXTDZ($A$1,$B44,V$1,$B$1)</f>
        <v>63078.53</v>
      </c>
      <c r="W44" s="55">
        <f>_xll.EQNXTDZ($A$1,$B44,W$1,$B$1)</f>
        <v>55246.720000000001</v>
      </c>
      <c r="X44" s="55">
        <f>_xll.EQNXTDZ($A$1,$B44,X$1,$B$1)</f>
        <v>44561.24</v>
      </c>
      <c r="Y44" s="55">
        <f>_xll.EQNXTDZ($A$1,$B44,Y$1,$B$1)</f>
        <v>45321.79</v>
      </c>
      <c r="Z44" s="55">
        <f>_xll.EQNXTDZ($A$1,$B44,Z$1,$B$1)</f>
        <v>84918</v>
      </c>
      <c r="AA44" s="55">
        <f>_xll.EQNXTDZ($A$1,$B44,AA$1,$B$1)</f>
        <v>116144</v>
      </c>
      <c r="AB44" s="55">
        <f>_xll.EQNXTDZ($A$1,$B44,AB$1,$B$1)</f>
        <v>112068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40.24</v>
      </c>
      <c r="E45" s="55">
        <f>_xll.EQNXTDZ($A$1,$B45,E$1,$B$1)</f>
        <v>41.13</v>
      </c>
      <c r="F45" s="55">
        <f>_xll.EQNXTDZ($A$1,$B45,F$1,$B$1)</f>
        <v>46.26</v>
      </c>
      <c r="G45" s="55">
        <f>_xll.EQNXTDZ($A$1,$B45,G$1,$B$1)</f>
        <v>63.05</v>
      </c>
      <c r="H45" s="55">
        <f>_xll.EQNXTDZ($A$1,$B45,H$1,$B$1)</f>
        <v>173.93</v>
      </c>
      <c r="I45" s="55">
        <f>_xll.EQNXTDZ($A$1,$B45,I$1,$B$1)</f>
        <v>249.96</v>
      </c>
      <c r="J45" s="55">
        <f>_xll.EQNXTDZ($A$1,$B45,J$1,$B$1)</f>
        <v>468.31</v>
      </c>
      <c r="K45" s="55">
        <f>_xll.EQNXTDZ($A$1,$B45,K$1,$B$1)</f>
        <v>403.03</v>
      </c>
      <c r="L45" s="55">
        <f>_xll.EQNXTDZ($A$1,$B45,L$1,$B$1)</f>
        <v>213.51</v>
      </c>
      <c r="M45" s="55">
        <f>_xll.EQNXTDZ($A$1,$B45,M$1,$B$1)</f>
        <v>246.6</v>
      </c>
      <c r="N45" s="55">
        <f>_xll.EQNXTDZ($A$1,$B45,N$1,$B$1)</f>
        <v>307.13</v>
      </c>
      <c r="O45" s="55">
        <f>_xll.EQNXTDZ($A$1,$B45,O$1,$B$1)</f>
        <v>370.48</v>
      </c>
      <c r="P45" s="55">
        <f>_xll.EQNXTDZ($A$1,$B45,P$1,$B$1)</f>
        <v>420.65</v>
      </c>
      <c r="Q45" s="55">
        <f>_xll.EQNXTDZ($A$1,$B45,Q$1,$B$1)</f>
        <v>433.34</v>
      </c>
      <c r="R45" s="55">
        <f>_xll.EQNXTDZ($A$1,$B45,R$1,$B$1)</f>
        <v>432.84</v>
      </c>
      <c r="S45" s="55">
        <f>_xll.EQNXTDZ($A$1,$B45,S$1,$B$1)</f>
        <v>453.17</v>
      </c>
      <c r="T45" s="55">
        <f>_xll.EQNXTDZ($A$1,$B45,T$1,$B$1)</f>
        <v>525.05999999999995</v>
      </c>
      <c r="U45" s="55">
        <f>_xll.EQNXTDZ($A$1,$B45,U$1,$B$1)</f>
        <v>523.05999999999995</v>
      </c>
      <c r="V45" s="55">
        <f>_xll.EQNXTDZ($A$1,$B45,V$1,$B$1)</f>
        <v>813.56</v>
      </c>
      <c r="W45" s="55">
        <f>_xll.EQNXTDZ($A$1,$B45,W$1,$B$1)</f>
        <v>1573.49</v>
      </c>
      <c r="X45" s="55">
        <f>_xll.EQNXTDZ($A$1,$B45,X$1,$B$1)</f>
        <v>4271.0600000000004</v>
      </c>
      <c r="Y45" s="55">
        <f>_xll.EQNXTDZ($A$1,$B45,Y$1,$B$1)</f>
        <v>7277.72</v>
      </c>
      <c r="Z45" s="55">
        <f>_xll.EQNXTDZ($A$1,$B45,Z$1,$B$1)</f>
        <v>8176</v>
      </c>
      <c r="AA45" s="55">
        <f>_xll.EQNXTDZ($A$1,$B45,AA$1,$B$1)</f>
        <v>6610</v>
      </c>
      <c r="AB45" s="55">
        <f>_xll.EQNXTDZ($A$1,$B45,AB$1,$B$1)</f>
        <v>6774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1813.33</v>
      </c>
      <c r="D47" s="55">
        <f>_xll.EQNXTDZ($A$1,$B47,D$1,$B$1)</f>
        <v>1771.25</v>
      </c>
      <c r="E47" s="55">
        <f>_xll.EQNXTDZ($A$1,$B47,E$1,$B$1)</f>
        <v>1356.1</v>
      </c>
      <c r="F47" s="55">
        <f>_xll.EQNXTDZ($A$1,$B47,F$1,$B$1)</f>
        <v>1148.1400000000001</v>
      </c>
      <c r="G47" s="55">
        <f>_xll.EQNXTDZ($A$1,$B47,G$1,$B$1)</f>
        <v>576.70000000000005</v>
      </c>
      <c r="H47" s="55">
        <f>_xll.EQNXTDZ($A$1,$B47,H$1,$B$1)</f>
        <v>881.62</v>
      </c>
      <c r="I47" s="55">
        <f>_xll.EQNXTDZ($A$1,$B47,I$1,$B$1)</f>
        <v>4462.6499999999996</v>
      </c>
      <c r="J47" s="55">
        <f>_xll.EQNXTDZ($A$1,$B47,J$1,$B$1)</f>
        <v>6011.87</v>
      </c>
      <c r="K47" s="55">
        <f>_xll.EQNXTDZ($A$1,$B47,K$1,$B$1)</f>
        <v>13705.5</v>
      </c>
      <c r="L47" s="55">
        <f>_xll.EQNXTDZ($A$1,$B47,L$1,$B$1)</f>
        <v>21290.03</v>
      </c>
      <c r="M47" s="55">
        <f>_xll.EQNXTDZ($A$1,$B47,M$1,$B$1)</f>
        <v>9257.6200000000008</v>
      </c>
      <c r="N47" s="55">
        <f>_xll.EQNXTDZ($A$1,$B47,N$1,$B$1)</f>
        <v>7636.45</v>
      </c>
      <c r="O47" s="55">
        <f>_xll.EQNXTDZ($A$1,$B47,O$1,$B$1)</f>
        <v>9202.59</v>
      </c>
      <c r="P47" s="55">
        <f>_xll.EQNXTDZ($A$1,$B47,P$1,$B$1)</f>
        <v>9355.2099999999991</v>
      </c>
      <c r="Q47" s="55">
        <f>_xll.EQNXTDZ($A$1,$B47,Q$1,$B$1)</f>
        <v>8324.2999999999993</v>
      </c>
      <c r="R47" s="55">
        <f>_xll.EQNXTDZ($A$1,$B47,R$1,$B$1)</f>
        <v>5666.36</v>
      </c>
      <c r="S47" s="55">
        <f>_xll.EQNXTDZ($A$1,$B47,S$1,$B$1)</f>
        <v>7757.76</v>
      </c>
      <c r="T47" s="55">
        <f>_xll.EQNXTDZ($A$1,$B47,T$1,$B$1)</f>
        <v>7755.68</v>
      </c>
      <c r="U47" s="55">
        <f>_xll.EQNXTDZ($A$1,$B47,U$1,$B$1)</f>
        <v>13271.81</v>
      </c>
      <c r="V47" s="55">
        <f>_xll.EQNXTDZ($A$1,$B47,V$1,$B$1)</f>
        <v>13703.67</v>
      </c>
      <c r="W47" s="55">
        <f>_xll.EQNXTDZ($A$1,$B47,W$1,$B$1)</f>
        <v>19351.3</v>
      </c>
      <c r="X47" s="55">
        <f>_xll.EQNXTDZ($A$1,$B47,X$1,$B$1)</f>
        <v>15136.69</v>
      </c>
      <c r="Y47" s="55">
        <f>_xll.EQNXTDZ($A$1,$B47,Y$1,$B$1)</f>
        <v>11153.36</v>
      </c>
      <c r="Z47" s="55">
        <f>_xll.EQNXTDZ($A$1,$B47,Z$1,$B$1)</f>
        <v>13286</v>
      </c>
      <c r="AA47" s="55">
        <f>_xll.EQNXTDZ($A$1,$B47,AA$1,$B$1)</f>
        <v>334</v>
      </c>
      <c r="AB47" s="55">
        <f>_xll.EQNXTDZ($A$1,$B47,AB$1,$B$1)</f>
        <v>281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1185.55</v>
      </c>
      <c r="D48" s="55">
        <f>_xll.EQNXTDZ($A$1,$B48,D$1,$B$1)</f>
        <v>1049.06</v>
      </c>
      <c r="E48" s="55">
        <f>_xll.EQNXTDZ($A$1,$B48,E$1,$B$1)</f>
        <v>433.55</v>
      </c>
      <c r="F48" s="55">
        <f>_xll.EQNXTDZ($A$1,$B48,F$1,$B$1)</f>
        <v>550.28</v>
      </c>
      <c r="G48" s="55">
        <f>_xll.EQNXTDZ($A$1,$B48,G$1,$B$1)</f>
        <v>2137.5</v>
      </c>
      <c r="H48" s="55">
        <f>_xll.EQNXTDZ($A$1,$B48,H$1,$B$1)</f>
        <v>2497.52</v>
      </c>
      <c r="I48" s="55">
        <f>_xll.EQNXTDZ($A$1,$B48,I$1,$B$1)</f>
        <v>2839.25</v>
      </c>
      <c r="J48" s="55">
        <f>_xll.EQNXTDZ($A$1,$B48,J$1,$B$1)</f>
        <v>5573</v>
      </c>
      <c r="K48" s="55">
        <f>_xll.EQNXTDZ($A$1,$B48,K$1,$B$1)</f>
        <v>21268.35</v>
      </c>
      <c r="L48" s="55">
        <f>_xll.EQNXTDZ($A$1,$B48,L$1,$B$1)</f>
        <v>14009.48</v>
      </c>
      <c r="M48" s="55">
        <f>_xll.EQNXTDZ($A$1,$B48,M$1,$B$1)</f>
        <v>7998.38</v>
      </c>
      <c r="N48" s="55">
        <f>_xll.EQNXTDZ($A$1,$B48,N$1,$B$1)</f>
        <v>20326.03</v>
      </c>
      <c r="O48" s="55">
        <f>_xll.EQNXTDZ($A$1,$B48,O$1,$B$1)</f>
        <v>22952.7</v>
      </c>
      <c r="P48" s="55">
        <f>_xll.EQNXTDZ($A$1,$B48,P$1,$B$1)</f>
        <v>35903.4</v>
      </c>
      <c r="Q48" s="55">
        <f>_xll.EQNXTDZ($A$1,$B48,Q$1,$B$1)</f>
        <v>47747.040000000001</v>
      </c>
      <c r="R48" s="55">
        <f>_xll.EQNXTDZ($A$1,$B48,R$1,$B$1)</f>
        <v>44844.03</v>
      </c>
      <c r="S48" s="55">
        <f>_xll.EQNXTDZ($A$1,$B48,S$1,$B$1)</f>
        <v>52871.42</v>
      </c>
      <c r="T48" s="55">
        <f>_xll.EQNXTDZ($A$1,$B48,T$1,$B$1)</f>
        <v>53443.82</v>
      </c>
      <c r="U48" s="55">
        <f>_xll.EQNXTDZ($A$1,$B48,U$1,$B$1)</f>
        <v>57545.69</v>
      </c>
      <c r="V48" s="55">
        <f>_xll.EQNXTDZ($A$1,$B48,V$1,$B$1)</f>
        <v>69611.95</v>
      </c>
      <c r="W48" s="55">
        <f>_xll.EQNXTDZ($A$1,$B48,W$1,$B$1)</f>
        <v>73761.47</v>
      </c>
      <c r="X48" s="55">
        <f>_xll.EQNXTDZ($A$1,$B48,X$1,$B$1)</f>
        <v>82622.48</v>
      </c>
      <c r="Y48" s="55">
        <f>_xll.EQNXTDZ($A$1,$B48,Y$1,$B$1)</f>
        <v>77542.45</v>
      </c>
      <c r="Z48" s="55">
        <f>_xll.EQNXTDZ($A$1,$B48,Z$1,$B$1)</f>
        <v>48863</v>
      </c>
      <c r="AA48" s="55">
        <f>_xll.EQNXTDZ($A$1,$B48,AA$1,$B$1)</f>
        <v>39883</v>
      </c>
      <c r="AB48" s="55">
        <f>_xll.EQNXTDZ($A$1,$B48,AB$1,$B$1)</f>
        <v>43967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-102</v>
      </c>
      <c r="E49" s="55">
        <f>_xll.EQNXTDZ($A$1,$B49,E$1,$B$1)</f>
        <v>100.98</v>
      </c>
      <c r="F49" s="55">
        <f>_xll.EQNXTDZ($A$1,$B49,F$1,$B$1)</f>
        <v>533.70000000000005</v>
      </c>
      <c r="G49" s="55">
        <f>_xll.EQNXTDZ($A$1,$B49,G$1,$B$1)</f>
        <v>620.54</v>
      </c>
      <c r="H49" s="55">
        <f>_xll.EQNXTDZ($A$1,$B49,H$1,$B$1)</f>
        <v>676.79</v>
      </c>
      <c r="I49" s="55">
        <f>_xll.EQNXTDZ($A$1,$B49,I$1,$B$1)</f>
        <v>817.27</v>
      </c>
      <c r="J49" s="55">
        <f>_xll.EQNXTDZ($A$1,$B49,J$1,$B$1)</f>
        <v>974.45</v>
      </c>
      <c r="K49" s="55">
        <f>_xll.EQNXTDZ($A$1,$B49,K$1,$B$1)</f>
        <v>680.21</v>
      </c>
      <c r="L49" s="55">
        <f>_xll.EQNXTDZ($A$1,$B49,L$1,$B$1)</f>
        <v>1153.6300000000001</v>
      </c>
      <c r="M49" s="55">
        <f>_xll.EQNXTDZ($A$1,$B49,M$1,$B$1)</f>
        <v>1463.79</v>
      </c>
      <c r="N49" s="55">
        <f>_xll.EQNXTDZ($A$1,$B49,N$1,$B$1)</f>
        <v>-2374.2600000000002</v>
      </c>
      <c r="O49" s="55">
        <f>_xll.EQNXTDZ($A$1,$B49,O$1,$B$1)</f>
        <v>-2380.7199999999998</v>
      </c>
      <c r="P49" s="55">
        <f>_xll.EQNXTDZ($A$1,$B49,P$1,$B$1)</f>
        <v>-774.75</v>
      </c>
      <c r="Q49" s="55">
        <f>_xll.EQNXTDZ($A$1,$B49,Q$1,$B$1)</f>
        <v>-1390</v>
      </c>
      <c r="R49" s="55">
        <f>_xll.EQNXTDZ($A$1,$B49,R$1,$B$1)</f>
        <v>517.75</v>
      </c>
      <c r="S49" s="55">
        <f>_xll.EQNXTDZ($A$1,$B49,S$1,$B$1)</f>
        <v>-3283.34</v>
      </c>
      <c r="T49" s="55">
        <f>_xll.EQNXTDZ($A$1,$B49,T$1,$B$1)</f>
        <v>1967.1</v>
      </c>
      <c r="U49" s="55">
        <f>_xll.EQNXTDZ($A$1,$B49,U$1,$B$1)</f>
        <v>-3660.07</v>
      </c>
      <c r="V49" s="55">
        <f>_xll.EQNXTDZ($A$1,$B49,V$1,$B$1)</f>
        <v>-3516.03</v>
      </c>
      <c r="W49" s="55">
        <f>_xll.EQNXTDZ($A$1,$B49,W$1,$B$1)</f>
        <v>-2964.46</v>
      </c>
      <c r="X49" s="55">
        <f>_xll.EQNXTDZ($A$1,$B49,X$1,$B$1)</f>
        <v>-2312.41</v>
      </c>
      <c r="Y49" s="55">
        <f>_xll.EQNXTDZ($A$1,$B49,Y$1,$B$1)</f>
        <v>-3777.72</v>
      </c>
      <c r="Z49" s="55">
        <f>_xll.EQNXTDZ($A$1,$B49,Z$1,$B$1)</f>
        <v>-11956</v>
      </c>
      <c r="AA49" s="55">
        <f>_xll.EQNXTDZ($A$1,$B49,AA$1,$B$1)</f>
        <v>-5507</v>
      </c>
      <c r="AB49" s="55">
        <f>_xll.EQNXTDZ($A$1,$B49,AB$1,$B$1)</f>
        <v>-12243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2292.7199999999998</v>
      </c>
      <c r="N50" s="55">
        <f>_xll.EQNXTDZ($A$1,$B50,N$1,$B$1)</f>
        <v>2297.5700000000002</v>
      </c>
      <c r="O50" s="55">
        <f>_xll.EQNXTDZ($A$1,$B50,O$1,$B$1)</f>
        <v>3284.06</v>
      </c>
      <c r="P50" s="55">
        <f>_xll.EQNXTDZ($A$1,$B50,P$1,$B$1)</f>
        <v>2596.86</v>
      </c>
      <c r="Q50" s="55">
        <f>_xll.EQNXTDZ($A$1,$B50,Q$1,$B$1)</f>
        <v>9141.92</v>
      </c>
      <c r="R50" s="55">
        <f>_xll.EQNXTDZ($A$1,$B50,R$1,$B$1)</f>
        <v>12283.05</v>
      </c>
      <c r="S50" s="55">
        <f>_xll.EQNXTDZ($A$1,$B50,S$1,$B$1)</f>
        <v>16818.12</v>
      </c>
      <c r="T50" s="55">
        <f>_xll.EQNXTDZ($A$1,$B50,T$1,$B$1)</f>
        <v>13904.33</v>
      </c>
      <c r="U50" s="55">
        <f>_xll.EQNXTDZ($A$1,$B50,U$1,$B$1)</f>
        <v>16871.09</v>
      </c>
      <c r="V50" s="55">
        <f>_xll.EQNXTDZ($A$1,$B50,V$1,$B$1)</f>
        <v>17780.939999999999</v>
      </c>
      <c r="W50" s="55">
        <f>_xll.EQNXTDZ($A$1,$B50,W$1,$B$1)</f>
        <v>20280.990000000002</v>
      </c>
      <c r="X50" s="55">
        <f>_xll.EQNXTDZ($A$1,$B50,X$1,$B$1)</f>
        <v>18831.32</v>
      </c>
      <c r="Y50" s="55">
        <f>_xll.EQNXTDZ($A$1,$B50,Y$1,$B$1)</f>
        <v>25155.25</v>
      </c>
      <c r="Z50" s="55">
        <f>_xll.EQNXTDZ($A$1,$B50,Z$1,$B$1)</f>
        <v>24125</v>
      </c>
      <c r="AA50" s="55">
        <f>_xll.EQNXTDZ($A$1,$B50,AA$1,$B$1)</f>
        <v>26383</v>
      </c>
      <c r="AB50" s="55">
        <f>_xll.EQNXTDZ($A$1,$B50,AB$1,$B$1)</f>
        <v>28369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4825.6400000000003</v>
      </c>
      <c r="N52" s="55">
        <f>_xll.EQNXTDZ($A$1,$B52,N$1,$B$1)</f>
        <v>6232.39</v>
      </c>
      <c r="O52" s="55">
        <f>_xll.EQNXTDZ($A$1,$B52,O$1,$B$1)</f>
        <v>8337.24</v>
      </c>
      <c r="P52" s="55">
        <f>_xll.EQNXTDZ($A$1,$B52,P$1,$B$1)</f>
        <v>12190.29</v>
      </c>
      <c r="Q52" s="55">
        <f>_xll.EQNXTDZ($A$1,$B52,Q$1,$B$1)</f>
        <v>15134.27</v>
      </c>
      <c r="R52" s="55">
        <f>_xll.EQNXTDZ($A$1,$B52,R$1,$B$1)</f>
        <v>13438.25</v>
      </c>
      <c r="S52" s="55">
        <f>_xll.EQNXTDZ($A$1,$B52,S$1,$B$1)</f>
        <v>20988.48</v>
      </c>
      <c r="T52" s="55">
        <f>_xll.EQNXTDZ($A$1,$B52,T$1,$B$1)</f>
        <v>10948.44</v>
      </c>
      <c r="U52" s="55">
        <f>_xll.EQNXTDZ($A$1,$B52,U$1,$B$1)</f>
        <v>11854.85</v>
      </c>
      <c r="V52" s="55">
        <f>_xll.EQNXTDZ($A$1,$B52,V$1,$B$1)</f>
        <v>14736.69</v>
      </c>
      <c r="W52" s="55">
        <f>_xll.EQNXTDZ($A$1,$B52,W$1,$B$1)</f>
        <v>13606.76</v>
      </c>
      <c r="X52" s="55">
        <f>_xll.EQNXTDZ($A$1,$B52,X$1,$B$1)</f>
        <v>12955.89</v>
      </c>
      <c r="Y52" s="55">
        <f>_xll.EQNXTDZ($A$1,$B52,Y$1,$B$1)</f>
        <v>13196.53</v>
      </c>
      <c r="Z52" s="55">
        <f>_xll.EQNXTDZ($A$1,$B52,Z$1,$B$1)</f>
        <v>16537</v>
      </c>
      <c r="AA52" s="55">
        <f>_xll.EQNXTDZ($A$1,$B52,AA$1,$B$1)</f>
        <v>20935</v>
      </c>
      <c r="AB52" s="55">
        <f>_xll.EQNXTDZ($A$1,$B52,AB$1,$B$1)</f>
        <v>23425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2998.88</v>
      </c>
      <c r="D53" s="55">
        <f>_xll.EQNXTDZ($A$1,$B53,D$1,$B$1)</f>
        <v>2718.31</v>
      </c>
      <c r="E53" s="55">
        <f>_xll.EQNXTDZ($A$1,$B53,E$1,$B$1)</f>
        <v>1890.63</v>
      </c>
      <c r="F53" s="55">
        <f>_xll.EQNXTDZ($A$1,$B53,F$1,$B$1)</f>
        <v>2232.12</v>
      </c>
      <c r="G53" s="55">
        <f>_xll.EQNXTDZ($A$1,$B53,G$1,$B$1)</f>
        <v>3334.74</v>
      </c>
      <c r="H53" s="55">
        <f>_xll.EQNXTDZ($A$1,$B53,H$1,$B$1)</f>
        <v>4055.93</v>
      </c>
      <c r="I53" s="55">
        <f>_xll.EQNXTDZ($A$1,$B53,I$1,$B$1)</f>
        <v>8119.17</v>
      </c>
      <c r="J53" s="55">
        <f>_xll.EQNXTDZ($A$1,$B53,J$1,$B$1)</f>
        <v>12559.32</v>
      </c>
      <c r="K53" s="55">
        <f>_xll.EQNXTDZ($A$1,$B53,K$1,$B$1)</f>
        <v>35654.06</v>
      </c>
      <c r="L53" s="55">
        <f>_xll.EQNXTDZ($A$1,$B53,L$1,$B$1)</f>
        <v>36453.14</v>
      </c>
      <c r="M53" s="55">
        <f>_xll.EQNXTDZ($A$1,$B53,M$1,$B$1)</f>
        <v>25838.15</v>
      </c>
      <c r="N53" s="55">
        <f>_xll.EQNXTDZ($A$1,$B53,N$1,$B$1)</f>
        <v>34118.18</v>
      </c>
      <c r="O53" s="55">
        <f>_xll.EQNXTDZ($A$1,$B53,O$1,$B$1)</f>
        <v>41395.870000000003</v>
      </c>
      <c r="P53" s="55">
        <f>_xll.EQNXTDZ($A$1,$B53,P$1,$B$1)</f>
        <v>59271.01</v>
      </c>
      <c r="Q53" s="55">
        <f>_xll.EQNXTDZ($A$1,$B53,Q$1,$B$1)</f>
        <v>78957.53</v>
      </c>
      <c r="R53" s="55">
        <f>_xll.EQNXTDZ($A$1,$B53,R$1,$B$1)</f>
        <v>76749.440000000002</v>
      </c>
      <c r="S53" s="55">
        <f>_xll.EQNXTDZ($A$1,$B53,S$1,$B$1)</f>
        <v>95152.44</v>
      </c>
      <c r="T53" s="55">
        <f>_xll.EQNXTDZ($A$1,$B53,T$1,$B$1)</f>
        <v>88019.37</v>
      </c>
      <c r="U53" s="55">
        <f>_xll.EQNXTDZ($A$1,$B53,U$1,$B$1)</f>
        <v>95883.37</v>
      </c>
      <c r="V53" s="55">
        <f>_xll.EQNXTDZ($A$1,$B53,V$1,$B$1)</f>
        <v>112317.22</v>
      </c>
      <c r="W53" s="55">
        <f>_xll.EQNXTDZ($A$1,$B53,W$1,$B$1)</f>
        <v>124036.06</v>
      </c>
      <c r="X53" s="55">
        <f>_xll.EQNXTDZ($A$1,$B53,X$1,$B$1)</f>
        <v>127233.97</v>
      </c>
      <c r="Y53" s="55">
        <f>_xll.EQNXTDZ($A$1,$B53,Y$1,$B$1)</f>
        <v>123269.87</v>
      </c>
      <c r="Z53" s="55">
        <f>_xll.EQNXTDZ($A$1,$B53,Z$1,$B$1)</f>
        <v>90855</v>
      </c>
      <c r="AA53" s="55">
        <f>_xll.EQNXTDZ($A$1,$B53,AA$1,$B$1)</f>
        <v>82028</v>
      </c>
      <c r="AB53" s="55">
        <f>_xll.EQNXTDZ($A$1,$B53,AB$1,$B$1)</f>
        <v>83799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2286.12</v>
      </c>
      <c r="D54" s="55">
        <f>_xll.EQNXTDZ($A$1,$B54,D$1,$B$1)</f>
        <v>2426.7199999999998</v>
      </c>
      <c r="E54" s="55">
        <f>_xll.EQNXTDZ($A$1,$B54,E$1,$B$1)</f>
        <v>3105.72</v>
      </c>
      <c r="F54" s="55">
        <f>_xll.EQNXTDZ($A$1,$B54,F$1,$B$1)</f>
        <v>4291.01</v>
      </c>
      <c r="G54" s="55">
        <f>_xll.EQNXTDZ($A$1,$B54,G$1,$B$1)</f>
        <v>5504.18</v>
      </c>
      <c r="H54" s="55">
        <f>_xll.EQNXTDZ($A$1,$B54,H$1,$B$1)</f>
        <v>6010.44</v>
      </c>
      <c r="I54" s="55">
        <f>_xll.EQNXTDZ($A$1,$B54,I$1,$B$1)</f>
        <v>7318.44</v>
      </c>
      <c r="J54" s="55">
        <f>_xll.EQNXTDZ($A$1,$B54,J$1,$B$1)</f>
        <v>10891.26</v>
      </c>
      <c r="K54" s="55">
        <f>_xll.EQNXTDZ($A$1,$B54,K$1,$B$1)</f>
        <v>22758.57</v>
      </c>
      <c r="L54" s="55">
        <f>_xll.EQNXTDZ($A$1,$B54,L$1,$B$1)</f>
        <v>29166.61</v>
      </c>
      <c r="M54" s="55">
        <f>_xll.EQNXTDZ($A$1,$B54,M$1,$B$1)</f>
        <v>27903.06</v>
      </c>
      <c r="N54" s="55">
        <f>_xll.EQNXTDZ($A$1,$B54,N$1,$B$1)</f>
        <v>36686.32</v>
      </c>
      <c r="O54" s="55">
        <f>_xll.EQNXTDZ($A$1,$B54,O$1,$B$1)</f>
        <v>44912.35</v>
      </c>
      <c r="P54" s="55">
        <f>_xll.EQNXTDZ($A$1,$B54,P$1,$B$1)</f>
        <v>57315.73</v>
      </c>
      <c r="Q54" s="55">
        <f>_xll.EQNXTDZ($A$1,$B54,Q$1,$B$1)</f>
        <v>57407.28</v>
      </c>
      <c r="R54" s="55">
        <f>_xll.EQNXTDZ($A$1,$B54,R$1,$B$1)</f>
        <v>61561.79</v>
      </c>
      <c r="S54" s="55">
        <f>_xll.EQNXTDZ($A$1,$B54,S$1,$B$1)</f>
        <v>62532.57</v>
      </c>
      <c r="T54" s="55">
        <f>_xll.EQNXTDZ($A$1,$B54,T$1,$B$1)</f>
        <v>76939.83</v>
      </c>
      <c r="U54" s="55">
        <f>_xll.EQNXTDZ($A$1,$B54,U$1,$B$1)</f>
        <v>71690.67</v>
      </c>
      <c r="V54" s="55">
        <f>_xll.EQNXTDZ($A$1,$B54,V$1,$B$1)</f>
        <v>66398.210000000006</v>
      </c>
      <c r="W54" s="55">
        <f>_xll.EQNXTDZ($A$1,$B54,W$1,$B$1)</f>
        <v>76040.149999999994</v>
      </c>
      <c r="X54" s="55">
        <f>_xll.EQNXTDZ($A$1,$B54,X$1,$B$1)</f>
        <v>69750.33</v>
      </c>
      <c r="Y54" s="55">
        <f>_xll.EQNXTDZ($A$1,$B54,Y$1,$B$1)</f>
        <v>79251.759999999995</v>
      </c>
      <c r="Z54" s="55">
        <f>_xll.EQNXTDZ($A$1,$B54,Z$1,$B$1)</f>
        <v>93978</v>
      </c>
      <c r="AA54" s="55">
        <f>_xll.EQNXTDZ($A$1,$B54,AA$1,$B$1)</f>
        <v>97368</v>
      </c>
      <c r="AB54" s="55">
        <f>_xll.EQNXTDZ($A$1,$B54,AB$1,$B$1)</f>
        <v>92780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152.5</v>
      </c>
      <c r="D55" s="55">
        <f>_xll.EQNXTDZ($A$1,$B55,D$1,$B$1)</f>
        <v>200.64</v>
      </c>
      <c r="E55" s="55">
        <f>_xll.EQNXTDZ($A$1,$B55,E$1,$B$1)</f>
        <v>170.19</v>
      </c>
      <c r="F55" s="55">
        <f>_xll.EQNXTDZ($A$1,$B55,F$1,$B$1)</f>
        <v>373.9</v>
      </c>
      <c r="G55" s="55">
        <f>_xll.EQNXTDZ($A$1,$B55,G$1,$B$1)</f>
        <v>417.36</v>
      </c>
      <c r="H55" s="55">
        <f>_xll.EQNXTDZ($A$1,$B55,H$1,$B$1)</f>
        <v>433.219999999999</v>
      </c>
      <c r="I55" s="55">
        <f>_xll.EQNXTDZ($A$1,$B55,I$1,$B$1)</f>
        <v>381.95</v>
      </c>
      <c r="J55" s="55">
        <f>_xll.EQNXTDZ($A$1,$B55,J$1,$B$1)</f>
        <v>404.4</v>
      </c>
      <c r="K55" s="55">
        <f>_xll.EQNXTDZ($A$1,$B55,K$1,$B$1)</f>
        <v>1221.5899999999999</v>
      </c>
      <c r="L55" s="55">
        <f>_xll.EQNXTDZ($A$1,$B55,L$1,$B$1)</f>
        <v>4910.72</v>
      </c>
      <c r="M55" s="55">
        <f>_xll.EQNXTDZ($A$1,$B55,M$1,$B$1)</f>
        <v>8984.92</v>
      </c>
      <c r="N55" s="55">
        <f>_xll.EQNXTDZ($A$1,$B55,N$1,$B$1)</f>
        <v>19069.78</v>
      </c>
      <c r="O55" s="55">
        <f>_xll.EQNXTDZ($A$1,$B55,O$1,$B$1)</f>
        <v>22224.94</v>
      </c>
      <c r="P55" s="55">
        <f>_xll.EQNXTDZ($A$1,$B55,P$1,$B$1)</f>
        <v>17373.86</v>
      </c>
      <c r="Q55" s="55">
        <f>_xll.EQNXTDZ($A$1,$B55,Q$1,$B$1)</f>
        <v>23688.58</v>
      </c>
      <c r="R55" s="55">
        <f>_xll.EQNXTDZ($A$1,$B55,R$1,$B$1)</f>
        <v>27468.82</v>
      </c>
      <c r="S55" s="55">
        <f>_xll.EQNXTDZ($A$1,$B55,S$1,$B$1)</f>
        <v>32036.67</v>
      </c>
      <c r="T55" s="55">
        <f>_xll.EQNXTDZ($A$1,$B55,T$1,$B$1)</f>
        <v>38902.04</v>
      </c>
      <c r="U55" s="55">
        <f>_xll.EQNXTDZ($A$1,$B55,U$1,$B$1)</f>
        <v>42402.11</v>
      </c>
      <c r="V55" s="55">
        <f>_xll.EQNXTDZ($A$1,$B55,V$1,$B$1)</f>
        <v>46324.13</v>
      </c>
      <c r="W55" s="55">
        <f>_xll.EQNXTDZ($A$1,$B55,W$1,$B$1)</f>
        <v>46111.77</v>
      </c>
      <c r="X55" s="55">
        <f>_xll.EQNXTDZ($A$1,$B55,X$1,$B$1)</f>
        <v>51530.82</v>
      </c>
      <c r="Y55" s="55">
        <f>_xll.EQNXTDZ($A$1,$B55,Y$1,$B$1)</f>
        <v>48643.88</v>
      </c>
      <c r="Z55" s="55">
        <f>_xll.EQNXTDZ($A$1,$B55,Z$1,$B$1)</f>
        <v>60085</v>
      </c>
      <c r="AA55" s="55">
        <f>_xll.EQNXTDZ($A$1,$B55,AA$1,$B$1)</f>
        <v>45652</v>
      </c>
      <c r="AB55" s="55">
        <f>_xll.EQNXTDZ($A$1,$B55,AB$1,$B$1)</f>
        <v>36833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13106.15</v>
      </c>
      <c r="N56" s="55">
        <f>_xll.EQNXTDZ($A$1,$B56,N$1,$B$1)</f>
        <v>10741.59</v>
      </c>
      <c r="O56" s="55">
        <f>_xll.EQNXTDZ($A$1,$B56,O$1,$B$1)</f>
        <v>11620.21</v>
      </c>
      <c r="P56" s="55">
        <f>_xll.EQNXTDZ($A$1,$B56,P$1,$B$1)</f>
        <v>9695.86</v>
      </c>
      <c r="Q56" s="55">
        <f>_xll.EQNXTDZ($A$1,$B56,Q$1,$B$1)</f>
        <v>13140.14</v>
      </c>
      <c r="R56" s="55">
        <f>_xll.EQNXTDZ($A$1,$B56,R$1,$B$1)</f>
        <v>11450.78</v>
      </c>
      <c r="S56" s="55">
        <f>_xll.EQNXTDZ($A$1,$B56,S$1,$B$1)</f>
        <v>13859.94</v>
      </c>
      <c r="T56" s="55">
        <f>_xll.EQNXTDZ($A$1,$B56,T$1,$B$1)</f>
        <v>16794.849999999999</v>
      </c>
      <c r="U56" s="55">
        <f>_xll.EQNXTDZ($A$1,$B56,U$1,$B$1)</f>
        <v>20150.259999999998</v>
      </c>
      <c r="V56" s="55">
        <f>_xll.EQNXTDZ($A$1,$B56,V$1,$B$1)</f>
        <v>16362.53</v>
      </c>
      <c r="W56" s="55">
        <f>_xll.EQNXTDZ($A$1,$B56,W$1,$B$1)</f>
        <v>21662.79</v>
      </c>
      <c r="X56" s="55">
        <f>_xll.EQNXTDZ($A$1,$B56,X$1,$B$1)</f>
        <v>17378.38</v>
      </c>
      <c r="Y56" s="55">
        <f>_xll.EQNXTDZ($A$1,$B56,Y$1,$B$1)</f>
        <v>14066.84</v>
      </c>
      <c r="Z56" s="55">
        <f>_xll.EQNXTDZ($A$1,$B56,Z$1,$B$1)</f>
        <v>5735</v>
      </c>
      <c r="AA56" s="55">
        <f>_xll.EQNXTDZ($A$1,$B56,AA$1,$B$1)</f>
        <v>5687</v>
      </c>
      <c r="AB56" s="55">
        <f>_xll.EQNXTDZ($A$1,$B56,AB$1,$B$1)</f>
        <v>16830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177.18</v>
      </c>
      <c r="D57" s="55">
        <f>_xll.EQNXTDZ($A$1,$B57,D$1,$B$1)</f>
        <v>209.09</v>
      </c>
      <c r="E57" s="55">
        <f>_xll.EQNXTDZ($A$1,$B57,E$1,$B$1)</f>
        <v>356.44</v>
      </c>
      <c r="F57" s="55">
        <f>_xll.EQNXTDZ($A$1,$B57,F$1,$B$1)</f>
        <v>520.28</v>
      </c>
      <c r="G57" s="55">
        <f>_xll.EQNXTDZ($A$1,$B57,G$1,$B$1)</f>
        <v>1245.3</v>
      </c>
      <c r="H57" s="55">
        <f>_xll.EQNXTDZ($A$1,$B57,H$1,$B$1)</f>
        <v>1375.41</v>
      </c>
      <c r="I57" s="55">
        <f>_xll.EQNXTDZ($A$1,$B57,I$1,$B$1)</f>
        <v>1630.44</v>
      </c>
      <c r="J57" s="55">
        <f>_xll.EQNXTDZ($A$1,$B57,J$1,$B$1)</f>
        <v>2325.37</v>
      </c>
      <c r="K57" s="55">
        <f>_xll.EQNXTDZ($A$1,$B57,K$1,$B$1)</f>
        <v>8140.02</v>
      </c>
      <c r="L57" s="55">
        <f>_xll.EQNXTDZ($A$1,$B57,L$1,$B$1)</f>
        <v>7643.5</v>
      </c>
      <c r="M57" s="55">
        <f>_xll.EQNXTDZ($A$1,$B57,M$1,$B$1)</f>
        <v>5131.49</v>
      </c>
      <c r="N57" s="55">
        <f>_xll.EQNXTDZ($A$1,$B57,N$1,$B$1)</f>
        <v>6770.38</v>
      </c>
      <c r="O57" s="55">
        <f>_xll.EQNXTDZ($A$1,$B57,O$1,$B$1)</f>
        <v>7788.16</v>
      </c>
      <c r="P57" s="55">
        <f>_xll.EQNXTDZ($A$1,$B57,P$1,$B$1)</f>
        <v>7970.68</v>
      </c>
      <c r="Q57" s="55">
        <f>_xll.EQNXTDZ($A$1,$B57,Q$1,$B$1)</f>
        <v>6036</v>
      </c>
      <c r="R57" s="55">
        <f>_xll.EQNXTDZ($A$1,$B57,R$1,$B$1)</f>
        <v>6568.04</v>
      </c>
      <c r="S57" s="55">
        <f>_xll.EQNXTDZ($A$1,$B57,S$1,$B$1)</f>
        <v>7200.34</v>
      </c>
      <c r="T57" s="55">
        <f>_xll.EQNXTDZ($A$1,$B57,T$1,$B$1)</f>
        <v>9512.57</v>
      </c>
      <c r="U57" s="55">
        <f>_xll.EQNXTDZ($A$1,$B57,U$1,$B$1)</f>
        <v>11214.39</v>
      </c>
      <c r="V57" s="55">
        <f>_xll.EQNXTDZ($A$1,$B57,V$1,$B$1)</f>
        <v>11369.18</v>
      </c>
      <c r="W57" s="55">
        <f>_xll.EQNXTDZ($A$1,$B57,W$1,$B$1)</f>
        <v>13934.47</v>
      </c>
      <c r="X57" s="55">
        <f>_xll.EQNXTDZ($A$1,$B57,X$1,$B$1)</f>
        <v>12020.16</v>
      </c>
      <c r="Y57" s="55">
        <f>_xll.EQNXTDZ($A$1,$B57,Y$1,$B$1)</f>
        <v>13064.85</v>
      </c>
      <c r="Z57" s="55">
        <f>_xll.EQNXTDZ($A$1,$B57,Z$1,$B$1)</f>
        <v>13818</v>
      </c>
      <c r="AA57" s="55">
        <f>_xll.EQNXTDZ($A$1,$B57,AA$1,$B$1)</f>
        <v>17977</v>
      </c>
      <c r="AB57" s="55">
        <f>_xll.EQNXTDZ($A$1,$B57,AB$1,$B$1)</f>
        <v>17862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1070.18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3.12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2615.8000000000002</v>
      </c>
      <c r="D59" s="55">
        <f>_xll.EQNXTDZ($A$1,$B59,D$1,$B$1)</f>
        <v>2836.45</v>
      </c>
      <c r="E59" s="55">
        <f>_xll.EQNXTDZ($A$1,$B59,E$1,$B$1)</f>
        <v>3632.35</v>
      </c>
      <c r="F59" s="55">
        <f>_xll.EQNXTDZ($A$1,$B59,F$1,$B$1)</f>
        <v>5185.1899999999996</v>
      </c>
      <c r="G59" s="55">
        <f>_xll.EQNXTDZ($A$1,$B59,G$1,$B$1)</f>
        <v>7166.84</v>
      </c>
      <c r="H59" s="55">
        <f>_xll.EQNXTDZ($A$1,$B59,H$1,$B$1)</f>
        <v>7819.07</v>
      </c>
      <c r="I59" s="55">
        <f>_xll.EQNXTDZ($A$1,$B59,I$1,$B$1)</f>
        <v>9330.83</v>
      </c>
      <c r="J59" s="55">
        <f>_xll.EQNXTDZ($A$1,$B59,J$1,$B$1)</f>
        <v>13621.03</v>
      </c>
      <c r="K59" s="55">
        <f>_xll.EQNXTDZ($A$1,$B59,K$1,$B$1)</f>
        <v>32120.18</v>
      </c>
      <c r="L59" s="55">
        <f>_xll.EQNXTDZ($A$1,$B59,L$1,$B$1)</f>
        <v>41720.83</v>
      </c>
      <c r="M59" s="55">
        <f>_xll.EQNXTDZ($A$1,$B59,M$1,$B$1)</f>
        <v>55125.62</v>
      </c>
      <c r="N59" s="55">
        <f>_xll.EQNXTDZ($A$1,$B59,N$1,$B$1)</f>
        <v>73268.070000000007</v>
      </c>
      <c r="O59" s="55">
        <f>_xll.EQNXTDZ($A$1,$B59,O$1,$B$1)</f>
        <v>86545.66</v>
      </c>
      <c r="P59" s="55">
        <f>_xll.EQNXTDZ($A$1,$B59,P$1,$B$1)</f>
        <v>92356.13</v>
      </c>
      <c r="Q59" s="55">
        <f>_xll.EQNXTDZ($A$1,$B59,Q$1,$B$1)</f>
        <v>100272</v>
      </c>
      <c r="R59" s="55">
        <f>_xll.EQNXTDZ($A$1,$B59,R$1,$B$1)</f>
        <v>107049.43</v>
      </c>
      <c r="S59" s="55">
        <f>_xll.EQNXTDZ($A$1,$B59,S$1,$B$1)</f>
        <v>115629.52</v>
      </c>
      <c r="T59" s="55">
        <f>_xll.EQNXTDZ($A$1,$B59,T$1,$B$1)</f>
        <v>142149.29</v>
      </c>
      <c r="U59" s="55">
        <f>_xll.EQNXTDZ($A$1,$B59,U$1,$B$1)</f>
        <v>145457.43</v>
      </c>
      <c r="V59" s="55">
        <f>_xll.EQNXTDZ($A$1,$B59,V$1,$B$1)</f>
        <v>140454.04999999999</v>
      </c>
      <c r="W59" s="55">
        <f>_xll.EQNXTDZ($A$1,$B59,W$1,$B$1)</f>
        <v>157749.18</v>
      </c>
      <c r="X59" s="55">
        <f>_xll.EQNXTDZ($A$1,$B59,X$1,$B$1)</f>
        <v>150679.69</v>
      </c>
      <c r="Y59" s="55">
        <f>_xll.EQNXTDZ($A$1,$B59,Y$1,$B$1)</f>
        <v>155027.32999999999</v>
      </c>
      <c r="Z59" s="55">
        <f>_xll.EQNXTDZ($A$1,$B59,Z$1,$B$1)</f>
        <v>173616</v>
      </c>
      <c r="AA59" s="55">
        <f>_xll.EQNXTDZ($A$1,$B59,AA$1,$B$1)</f>
        <v>166684</v>
      </c>
      <c r="AB59" s="55">
        <f>_xll.EQNXTDZ($A$1,$B59,AB$1,$B$1)</f>
        <v>164305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8868.4599999999991</v>
      </c>
      <c r="D60" s="55">
        <f>_xll.EQNXTDZ($A$1,$B60,D$1,$B$1)</f>
        <v>7750.99</v>
      </c>
      <c r="E60" s="55">
        <f>_xll.EQNXTDZ($A$1,$B60,E$1,$B$1)</f>
        <v>7784.12</v>
      </c>
      <c r="F60" s="55">
        <f>_xll.EQNXTDZ($A$1,$B60,F$1,$B$1)</f>
        <v>11119.24</v>
      </c>
      <c r="G60" s="55">
        <f>_xll.EQNXTDZ($A$1,$B60,G$1,$B$1)</f>
        <v>14961.79</v>
      </c>
      <c r="H60" s="55">
        <f>_xll.EQNXTDZ($A$1,$B60,H$1,$B$1)</f>
        <v>18180.400000000001</v>
      </c>
      <c r="I60" s="55">
        <f>_xll.EQNXTDZ($A$1,$B60,I$1,$B$1)</f>
        <v>25421.63</v>
      </c>
      <c r="J60" s="55">
        <f>_xll.EQNXTDZ($A$1,$B60,J$1,$B$1)</f>
        <v>35346.18</v>
      </c>
      <c r="K60" s="55">
        <f>_xll.EQNXTDZ($A$1,$B60,K$1,$B$1)</f>
        <v>74117.91</v>
      </c>
      <c r="L60" s="55">
        <f>_xll.EQNXTDZ($A$1,$B60,L$1,$B$1)</f>
        <v>86593.96</v>
      </c>
      <c r="M60" s="55">
        <f>_xll.EQNXTDZ($A$1,$B60,M$1,$B$1)</f>
        <v>100381.84</v>
      </c>
      <c r="N60" s="55">
        <f>_xll.EQNXTDZ($A$1,$B60,N$1,$B$1)</f>
        <v>140391.88</v>
      </c>
      <c r="O60" s="55">
        <f>_xll.EQNXTDZ($A$1,$B60,O$1,$B$1)</f>
        <v>165949.31</v>
      </c>
      <c r="P60" s="55">
        <f>_xll.EQNXTDZ($A$1,$B60,P$1,$B$1)</f>
        <v>217651.24</v>
      </c>
      <c r="Q60" s="55">
        <f>_xll.EQNXTDZ($A$1,$B60,Q$1,$B$1)</f>
        <v>235924.79</v>
      </c>
      <c r="R60" s="55">
        <f>_xll.EQNXTDZ($A$1,$B60,R$1,$B$1)</f>
        <v>263184.12</v>
      </c>
      <c r="S60" s="55">
        <f>_xll.EQNXTDZ($A$1,$B60,S$1,$B$1)</f>
        <v>269297.02</v>
      </c>
      <c r="T60" s="55">
        <f>_xll.EQNXTDZ($A$1,$B60,T$1,$B$1)</f>
        <v>327191.81</v>
      </c>
      <c r="U60" s="55">
        <f>_xll.EQNXTDZ($A$1,$B60,U$1,$B$1)</f>
        <v>302043.42</v>
      </c>
      <c r="V60" s="55">
        <f>_xll.EQNXTDZ($A$1,$B60,V$1,$B$1)</f>
        <v>316663.36</v>
      </c>
      <c r="W60" s="55">
        <f>_xll.EQNXTDZ($A$1,$B60,W$1,$B$1)</f>
        <v>338605.45</v>
      </c>
      <c r="X60" s="55">
        <f>_xll.EQNXTDZ($A$1,$B60,X$1,$B$1)</f>
        <v>326749.08</v>
      </c>
      <c r="Y60" s="55">
        <f>_xll.EQNXTDZ($A$1,$B60,Y$1,$B$1)</f>
        <v>330896.71000000002</v>
      </c>
      <c r="Z60" s="55">
        <f>_xll.EQNXTDZ($A$1,$B60,Z$1,$B$1)</f>
        <v>357565</v>
      </c>
      <c r="AA60" s="55">
        <f>_xll.EQNXTDZ($A$1,$B60,AA$1,$B$1)</f>
        <v>371466</v>
      </c>
      <c r="AB60" s="55">
        <f>_xll.EQNXTDZ($A$1,$B60,AB$1,$B$1)</f>
        <v>366946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5638.14</v>
      </c>
      <c r="D62" s="55">
        <f>_xll.EQNXTDZ($A$1,$B62,D$1,$B$1)</f>
        <v>6247.01</v>
      </c>
      <c r="E62" s="55">
        <f>_xll.EQNXTDZ($A$1,$B62,E$1,$B$1)</f>
        <v>6398.22</v>
      </c>
      <c r="F62" s="55">
        <f>_xll.EQNXTDZ($A$1,$B62,F$1,$B$1)</f>
        <v>7045.12</v>
      </c>
      <c r="G62" s="55">
        <f>_xll.EQNXTDZ($A$1,$B62,G$1,$B$1)</f>
        <v>7852.25</v>
      </c>
      <c r="H62" s="55">
        <f>_xll.EQNXTDZ($A$1,$B62,H$1,$B$1)</f>
        <v>9717.2099999999991</v>
      </c>
      <c r="I62" s="55">
        <f>_xll.EQNXTDZ($A$1,$B62,I$1,$B$1)</f>
        <v>10802.19</v>
      </c>
      <c r="J62" s="55">
        <f>_xll.EQNXTDZ($A$1,$B62,J$1,$B$1)</f>
        <v>13541.81</v>
      </c>
      <c r="K62" s="55">
        <f>_xll.EQNXTDZ($A$1,$B62,K$1,$B$1)</f>
        <v>62188.03</v>
      </c>
      <c r="L62" s="55">
        <f>_xll.EQNXTDZ($A$1,$B62,L$1,$B$1)</f>
        <v>67245.67</v>
      </c>
      <c r="M62" s="55">
        <f>_xll.EQNXTDZ($A$1,$B62,M$1,$B$1)</f>
        <v>75047.72</v>
      </c>
      <c r="N62" s="55">
        <f>_xll.EQNXTDZ($A$1,$B62,N$1,$B$1)</f>
        <v>94012.06</v>
      </c>
      <c r="O62" s="55">
        <f>_xll.EQNXTDZ($A$1,$B62,O$1,$B$1)</f>
        <v>107259.74</v>
      </c>
      <c r="P62" s="55">
        <f>_xll.EQNXTDZ($A$1,$B62,P$1,$B$1)</f>
        <v>137929.21</v>
      </c>
      <c r="Q62" s="55">
        <f>_xll.EQNXTDZ($A$1,$B62,Q$1,$B$1)</f>
        <v>162903.54999999999</v>
      </c>
      <c r="R62" s="55">
        <f>_xll.EQNXTDZ($A$1,$B62,R$1,$B$1)</f>
        <v>168940.61</v>
      </c>
      <c r="S62" s="55">
        <f>_xll.EQNXTDZ($A$1,$B62,S$1,$B$1)</f>
        <v>163512.21</v>
      </c>
      <c r="T62" s="55">
        <f>_xll.EQNXTDZ($A$1,$B62,T$1,$B$1)</f>
        <v>213209.05</v>
      </c>
      <c r="U62" s="55">
        <f>_xll.EQNXTDZ($A$1,$B62,U$1,$B$1)</f>
        <v>232516.97</v>
      </c>
      <c r="V62" s="55">
        <f>_xll.EQNXTDZ($A$1,$B62,V$1,$B$1)</f>
        <v>270578.56</v>
      </c>
      <c r="W62" s="55">
        <f>_xll.EQNXTDZ($A$1,$B62,W$1,$B$1)</f>
        <v>313692.34999999998</v>
      </c>
      <c r="X62" s="55">
        <f>_xll.EQNXTDZ($A$1,$B62,X$1,$B$1)</f>
        <v>324096.02</v>
      </c>
      <c r="Y62" s="55">
        <f>_xll.EQNXTDZ($A$1,$B62,Y$1,$B$1)</f>
        <v>331141.36</v>
      </c>
      <c r="Z62" s="55">
        <f>_xll.EQNXTDZ($A$1,$B62,Z$1,$B$1)</f>
        <v>334478</v>
      </c>
      <c r="AA62" s="55">
        <f>_xll.EQNXTDZ($A$1,$B62,AA$1,$B$1)</f>
        <v>320000</v>
      </c>
      <c r="AB62" s="55">
        <f>_xll.EQNXTDZ($A$1,$B62,AB$1,$B$1)</f>
        <v>314342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2090.67</v>
      </c>
      <c r="D63" s="55">
        <f>_xll.EQNXTDZ($A$1,$B63,D$1,$B$1)</f>
        <v>2524.75</v>
      </c>
      <c r="E63" s="55">
        <f>_xll.EQNXTDZ($A$1,$B63,E$1,$B$1)</f>
        <v>2840.38</v>
      </c>
      <c r="F63" s="55">
        <f>_xll.EQNXTDZ($A$1,$B63,F$1,$B$1)</f>
        <v>3237.49</v>
      </c>
      <c r="G63" s="55">
        <f>_xll.EQNXTDZ($A$1,$B63,G$1,$B$1)</f>
        <v>3759.33</v>
      </c>
      <c r="H63" s="55">
        <f>_xll.EQNXTDZ($A$1,$B63,H$1,$B$1)</f>
        <v>4843.5600000000004</v>
      </c>
      <c r="I63" s="55">
        <f>_xll.EQNXTDZ($A$1,$B63,I$1,$B$1)</f>
        <v>5426.65</v>
      </c>
      <c r="J63" s="55">
        <f>_xll.EQNXTDZ($A$1,$B63,J$1,$B$1)</f>
        <v>6060.49</v>
      </c>
      <c r="K63" s="55">
        <f>_xll.EQNXTDZ($A$1,$B63,K$1,$B$1)</f>
        <v>33269.050000000003</v>
      </c>
      <c r="L63" s="55">
        <f>_xll.EQNXTDZ($A$1,$B63,L$1,$B$1)</f>
        <v>34232.39</v>
      </c>
      <c r="M63" s="55">
        <f>_xll.EQNXTDZ($A$1,$B63,M$1,$B$1)</f>
        <v>39698.67</v>
      </c>
      <c r="N63" s="55">
        <f>_xll.EQNXTDZ($A$1,$B63,N$1,$B$1)</f>
        <v>49512.47</v>
      </c>
      <c r="O63" s="55">
        <f>_xll.EQNXTDZ($A$1,$B63,O$1,$B$1)</f>
        <v>51722.65</v>
      </c>
      <c r="P63" s="55">
        <f>_xll.EQNXTDZ($A$1,$B63,P$1,$B$1)</f>
        <v>68815.38</v>
      </c>
      <c r="Q63" s="55">
        <f>_xll.EQNXTDZ($A$1,$B63,Q$1,$B$1)</f>
        <v>74424.06</v>
      </c>
      <c r="R63" s="55">
        <f>_xll.EQNXTDZ($A$1,$B63,R$1,$B$1)</f>
        <v>61708.85</v>
      </c>
      <c r="S63" s="55">
        <f>_xll.EQNXTDZ($A$1,$B63,S$1,$B$1)</f>
        <v>67568.13</v>
      </c>
      <c r="T63" s="55">
        <f>_xll.EQNXTDZ($A$1,$B63,T$1,$B$1)</f>
        <v>91795.19</v>
      </c>
      <c r="U63" s="55">
        <f>_xll.EQNXTDZ($A$1,$B63,U$1,$B$1)</f>
        <v>121282.5</v>
      </c>
      <c r="V63" s="55">
        <f>_xll.EQNXTDZ($A$1,$B63,V$1,$B$1)</f>
        <v>143471.42000000001</v>
      </c>
      <c r="W63" s="55">
        <f>_xll.EQNXTDZ($A$1,$B63,W$1,$B$1)</f>
        <v>174984.74</v>
      </c>
      <c r="X63" s="55">
        <f>_xll.EQNXTDZ($A$1,$B63,X$1,$B$1)</f>
        <v>185240.57</v>
      </c>
      <c r="Y63" s="55">
        <f>_xll.EQNXTDZ($A$1,$B63,Y$1,$B$1)</f>
        <v>199061.6</v>
      </c>
      <c r="Z63" s="55">
        <f>_xll.EQNXTDZ($A$1,$B63,Z$1,$B$1)</f>
        <v>213193</v>
      </c>
      <c r="AA63" s="55">
        <f>_xll.EQNXTDZ($A$1,$B63,AA$1,$B$1)</f>
        <v>204303</v>
      </c>
      <c r="AB63" s="55">
        <f>_xll.EQNXTDZ($A$1,$B63,AB$1,$B$1)</f>
        <v>209686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139.18</v>
      </c>
      <c r="O64" s="55">
        <f>_xll.EQNXTDZ($A$1,$B64,O$1,$B$1)</f>
        <v>25.36</v>
      </c>
      <c r="P64" s="55">
        <f>_xll.EQNXTDZ($A$1,$B64,P$1,$B$1)</f>
        <v>22.16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3547.47</v>
      </c>
      <c r="D65" s="55">
        <f>_xll.EQNXTDZ($A$1,$B65,D$1,$B$1)</f>
        <v>3722.26</v>
      </c>
      <c r="E65" s="55">
        <f>_xll.EQNXTDZ($A$1,$B65,E$1,$B$1)</f>
        <v>3557.84</v>
      </c>
      <c r="F65" s="55">
        <f>_xll.EQNXTDZ($A$1,$B65,F$1,$B$1)</f>
        <v>3807.63</v>
      </c>
      <c r="G65" s="55">
        <f>_xll.EQNXTDZ($A$1,$B65,G$1,$B$1)</f>
        <v>4092.92</v>
      </c>
      <c r="H65" s="55">
        <f>_xll.EQNXTDZ($A$1,$B65,H$1,$B$1)</f>
        <v>4873.6499999999996</v>
      </c>
      <c r="I65" s="55">
        <f>_xll.EQNXTDZ($A$1,$B65,I$1,$B$1)</f>
        <v>5375.54</v>
      </c>
      <c r="J65" s="55">
        <f>_xll.EQNXTDZ($A$1,$B65,J$1,$B$1)</f>
        <v>7481.32</v>
      </c>
      <c r="K65" s="55">
        <f>_xll.EQNXTDZ($A$1,$B65,K$1,$B$1)</f>
        <v>28918.98</v>
      </c>
      <c r="L65" s="55">
        <f>_xll.EQNXTDZ($A$1,$B65,L$1,$B$1)</f>
        <v>33013.279999999999</v>
      </c>
      <c r="M65" s="55">
        <f>_xll.EQNXTDZ($A$1,$B65,M$1,$B$1)</f>
        <v>35349.050000000003</v>
      </c>
      <c r="N65" s="55">
        <f>_xll.EQNXTDZ($A$1,$B65,N$1,$B$1)</f>
        <v>44360.41</v>
      </c>
      <c r="O65" s="55">
        <f>_xll.EQNXTDZ($A$1,$B65,O$1,$B$1)</f>
        <v>55511.73</v>
      </c>
      <c r="P65" s="55">
        <f>_xll.EQNXTDZ($A$1,$B65,P$1,$B$1)</f>
        <v>69091.67</v>
      </c>
      <c r="Q65" s="55">
        <f>_xll.EQNXTDZ($A$1,$B65,Q$1,$B$1)</f>
        <v>88479.49</v>
      </c>
      <c r="R65" s="55">
        <f>_xll.EQNXTDZ($A$1,$B65,R$1,$B$1)</f>
        <v>107231.76</v>
      </c>
      <c r="S65" s="55">
        <f>_xll.EQNXTDZ($A$1,$B65,S$1,$B$1)</f>
        <v>95944.08</v>
      </c>
      <c r="T65" s="55">
        <f>_xll.EQNXTDZ($A$1,$B65,T$1,$B$1)</f>
        <v>121413.86</v>
      </c>
      <c r="U65" s="55">
        <f>_xll.EQNXTDZ($A$1,$B65,U$1,$B$1)</f>
        <v>111234.47</v>
      </c>
      <c r="V65" s="55">
        <f>_xll.EQNXTDZ($A$1,$B65,V$1,$B$1)</f>
        <v>127107.14</v>
      </c>
      <c r="W65" s="55">
        <f>_xll.EQNXTDZ($A$1,$B65,W$1,$B$1)</f>
        <v>138707.60999999999</v>
      </c>
      <c r="X65" s="55">
        <f>_xll.EQNXTDZ($A$1,$B65,X$1,$B$1)</f>
        <v>138855.45000000001</v>
      </c>
      <c r="Y65" s="55">
        <f>_xll.EQNXTDZ($A$1,$B65,Y$1,$B$1)</f>
        <v>132079.76</v>
      </c>
      <c r="Z65" s="55">
        <f>_xll.EQNXTDZ($A$1,$B65,Z$1,$B$1)</f>
        <v>121285</v>
      </c>
      <c r="AA65" s="55">
        <f>_xll.EQNXTDZ($A$1,$B65,AA$1,$B$1)</f>
        <v>115697</v>
      </c>
      <c r="AB65" s="55">
        <f>_xll.EQNXTDZ($A$1,$B65,AB$1,$B$1)</f>
        <v>104656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276.13</v>
      </c>
      <c r="D67" s="55">
        <f>_xll.EQNXTDZ($A$1,$B67,D$1,$B$1)</f>
        <v>179.34</v>
      </c>
      <c r="E67" s="55">
        <f>_xll.EQNXTDZ($A$1,$B67,E$1,$B$1)</f>
        <v>165</v>
      </c>
      <c r="F67" s="55">
        <f>_xll.EQNXTDZ($A$1,$B67,F$1,$B$1)</f>
        <v>309.57</v>
      </c>
      <c r="G67" s="55">
        <f>_xll.EQNXTDZ($A$1,$B67,G$1,$B$1)</f>
        <v>540.99</v>
      </c>
      <c r="H67" s="55">
        <f>_xll.EQNXTDZ($A$1,$B67,H$1,$B$1)</f>
        <v>974.49</v>
      </c>
      <c r="I67" s="55">
        <f>_xll.EQNXTDZ($A$1,$B67,I$1,$B$1)</f>
        <v>2581.65</v>
      </c>
      <c r="J67" s="55">
        <f>_xll.EQNXTDZ($A$1,$B67,J$1,$B$1)</f>
        <v>5948.28</v>
      </c>
      <c r="K67" s="55">
        <f>_xll.EQNXTDZ($A$1,$B67,K$1,$B$1)</f>
        <v>10533</v>
      </c>
      <c r="L67" s="55">
        <f>_xll.EQNXTDZ($A$1,$B67,L$1,$B$1)</f>
        <v>8915.92</v>
      </c>
      <c r="M67" s="55">
        <f>_xll.EQNXTDZ($A$1,$B67,M$1,$B$1)</f>
        <v>2244.54</v>
      </c>
      <c r="N67" s="55">
        <f>_xll.EQNXTDZ($A$1,$B67,N$1,$B$1)</f>
        <v>3121.51</v>
      </c>
      <c r="O67" s="55">
        <f>_xll.EQNXTDZ($A$1,$B67,O$1,$B$1)</f>
        <v>4345.1099999999997</v>
      </c>
      <c r="P67" s="55">
        <f>_xll.EQNXTDZ($A$1,$B67,P$1,$B$1)</f>
        <v>10137.299999999999</v>
      </c>
      <c r="Q67" s="55">
        <f>_xll.EQNXTDZ($A$1,$B67,Q$1,$B$1)</f>
        <v>9330.4699999999993</v>
      </c>
      <c r="R67" s="55">
        <f>_xll.EQNXTDZ($A$1,$B67,R$1,$B$1)</f>
        <v>6550.97</v>
      </c>
      <c r="S67" s="55">
        <f>_xll.EQNXTDZ($A$1,$B67,S$1,$B$1)</f>
        <v>10186.83</v>
      </c>
      <c r="T67" s="55">
        <f>_xll.EQNXTDZ($A$1,$B67,T$1,$B$1)</f>
        <v>16142.94</v>
      </c>
      <c r="U67" s="55">
        <f>_xll.EQNXTDZ($A$1,$B67,U$1,$B$1)</f>
        <v>8538.17</v>
      </c>
      <c r="V67" s="55">
        <f>_xll.EQNXTDZ($A$1,$B67,V$1,$B$1)</f>
        <v>8599.56</v>
      </c>
      <c r="W67" s="55">
        <f>_xll.EQNXTDZ($A$1,$B67,W$1,$B$1)</f>
        <v>8377.14</v>
      </c>
      <c r="X67" s="55">
        <f>_xll.EQNXTDZ($A$1,$B67,X$1,$B$1)</f>
        <v>3529.04</v>
      </c>
      <c r="Y67" s="55">
        <f>_xll.EQNXTDZ($A$1,$B67,Y$1,$B$1)</f>
        <v>5219.87</v>
      </c>
      <c r="Z67" s="55">
        <f>_xll.EQNXTDZ($A$1,$B67,Z$1,$B$1)</f>
        <v>10937</v>
      </c>
      <c r="AA67" s="55">
        <f>_xll.EQNXTDZ($A$1,$B67,AA$1,$B$1)</f>
        <v>17624</v>
      </c>
      <c r="AB67" s="55">
        <f>_xll.EQNXTDZ($A$1,$B67,AB$1,$B$1)</f>
        <v>26500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9212.25</v>
      </c>
      <c r="N68" s="55">
        <f>_xll.EQNXTDZ($A$1,$B68,N$1,$B$1)</f>
        <v>12824.32</v>
      </c>
      <c r="O68" s="55">
        <f>_xll.EQNXTDZ($A$1,$B68,O$1,$B$1)</f>
        <v>14108.44</v>
      </c>
      <c r="P68" s="55">
        <f>_xll.EQNXTDZ($A$1,$B68,P$1,$B$1)</f>
        <v>23125.26</v>
      </c>
      <c r="Q68" s="55">
        <f>_xll.EQNXTDZ($A$1,$B68,Q$1,$B$1)</f>
        <v>19309.62</v>
      </c>
      <c r="R68" s="55">
        <f>_xll.EQNXTDZ($A$1,$B68,R$1,$B$1)</f>
        <v>19367.97</v>
      </c>
      <c r="S68" s="55">
        <f>_xll.EQNXTDZ($A$1,$B68,S$1,$B$1)</f>
        <v>23512.01</v>
      </c>
      <c r="T68" s="55">
        <f>_xll.EQNXTDZ($A$1,$B68,T$1,$B$1)</f>
        <v>23890.560000000001</v>
      </c>
      <c r="U68" s="55">
        <f>_xll.EQNXTDZ($A$1,$B68,U$1,$B$1)</f>
        <v>23345.67</v>
      </c>
      <c r="V68" s="55">
        <f>_xll.EQNXTDZ($A$1,$B68,V$1,$B$1)</f>
        <v>27022.73</v>
      </c>
      <c r="W68" s="55">
        <f>_xll.EQNXTDZ($A$1,$B68,W$1,$B$1)</f>
        <v>12586.79</v>
      </c>
      <c r="X68" s="55">
        <f>_xll.EQNXTDZ($A$1,$B68,X$1,$B$1)</f>
        <v>6722.05</v>
      </c>
      <c r="Y68" s="55">
        <f>_xll.EQNXTDZ($A$1,$B68,Y$1,$B$1)</f>
        <v>9054.6299999999992</v>
      </c>
      <c r="Z68" s="55">
        <f>_xll.EQNXTDZ($A$1,$B68,Z$1,$B$1)</f>
        <v>24761</v>
      </c>
      <c r="AA68" s="55">
        <f>_xll.EQNXTDZ($A$1,$B68,AA$1,$B$1)</f>
        <v>48182</v>
      </c>
      <c r="AB68" s="55">
        <f>_xll.EQNXTDZ($A$1,$B68,AB$1,$B$1)</f>
        <v>76154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1387.18</v>
      </c>
      <c r="D71" s="55">
        <f>_xll.EQNXTDZ($A$1,$B71,D$1,$B$1)</f>
        <v>715.22</v>
      </c>
      <c r="E71" s="55">
        <f>_xll.EQNXTDZ($A$1,$B71,E$1,$B$1)</f>
        <v>651.79999999999995</v>
      </c>
      <c r="F71" s="55">
        <f>_xll.EQNXTDZ($A$1,$B71,F$1,$B$1)</f>
        <v>2353.7600000000002</v>
      </c>
      <c r="G71" s="55">
        <f>_xll.EQNXTDZ($A$1,$B71,G$1,$B$1)</f>
        <v>1078.99</v>
      </c>
      <c r="H71" s="55">
        <f>_xll.EQNXTDZ($A$1,$B71,H$1,$B$1)</f>
        <v>986.28</v>
      </c>
      <c r="I71" s="55">
        <f>_xll.EQNXTDZ($A$1,$B71,I$1,$B$1)</f>
        <v>1037.0899999999999</v>
      </c>
      <c r="J71" s="55">
        <f>_xll.EQNXTDZ($A$1,$B71,J$1,$B$1)</f>
        <v>1473.57</v>
      </c>
      <c r="K71" s="55">
        <f>_xll.EQNXTDZ($A$1,$B71,K$1,$B$1)</f>
        <v>1176.8800000000001</v>
      </c>
      <c r="L71" s="55">
        <f>_xll.EQNXTDZ($A$1,$B71,L$1,$B$1)</f>
        <v>1145.01</v>
      </c>
      <c r="M71" s="55">
        <f>_xll.EQNXTDZ($A$1,$B71,M$1,$B$1)</f>
        <v>1336.61</v>
      </c>
      <c r="N71" s="55">
        <f>_xll.EQNXTDZ($A$1,$B71,N$1,$B$1)</f>
        <v>1391.54</v>
      </c>
      <c r="O71" s="55">
        <f>_xll.EQNXTDZ($A$1,$B71,O$1,$B$1)</f>
        <v>1222.4100000000001</v>
      </c>
      <c r="P71" s="55">
        <f>_xll.EQNXTDZ($A$1,$B71,P$1,$B$1)</f>
        <v>1114.3900000000001</v>
      </c>
      <c r="Q71" s="55">
        <f>_xll.EQNXTDZ($A$1,$B71,Q$1,$B$1)</f>
        <v>1240.5</v>
      </c>
      <c r="R71" s="55">
        <f>_xll.EQNXTDZ($A$1,$B71,R$1,$B$1)</f>
        <v>4533.9799999999996</v>
      </c>
      <c r="S71" s="55">
        <f>_xll.EQNXTDZ($A$1,$B71,S$1,$B$1)</f>
        <v>5296.77</v>
      </c>
      <c r="T71" s="55">
        <f>_xll.EQNXTDZ($A$1,$B71,T$1,$B$1)</f>
        <v>5651.65</v>
      </c>
      <c r="U71" s="55">
        <f>_xll.EQNXTDZ($A$1,$B71,U$1,$B$1)</f>
        <v>6240.89</v>
      </c>
      <c r="V71" s="55">
        <f>_xll.EQNXTDZ($A$1,$B71,V$1,$B$1)</f>
        <v>5446.94</v>
      </c>
      <c r="W71" s="55">
        <f>_xll.EQNXTDZ($A$1,$B71,W$1,$B$1)</f>
        <v>5569.09</v>
      </c>
      <c r="X71" s="55">
        <f>_xll.EQNXTDZ($A$1,$B71,X$1,$B$1)</f>
        <v>6670.31</v>
      </c>
      <c r="Y71" s="55">
        <f>_xll.EQNXTDZ($A$1,$B71,Y$1,$B$1)</f>
        <v>7540.85</v>
      </c>
      <c r="Z71" s="55">
        <f>_xll.EQNXTDZ($A$1,$B71,Z$1,$B$1)</f>
        <v>8718</v>
      </c>
      <c r="AA71" s="55">
        <f>_xll.EQNXTDZ($A$1,$B71,AA$1,$B$1)</f>
        <v>8457</v>
      </c>
      <c r="AB71" s="55">
        <f>_xll.EQNXTDZ($A$1,$B71,AB$1,$B$1)</f>
        <v>7728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3026.95</v>
      </c>
      <c r="N72" s="55">
        <f>_xll.EQNXTDZ($A$1,$B72,N$1,$B$1)</f>
        <v>3062.54</v>
      </c>
      <c r="O72" s="55">
        <f>_xll.EQNXTDZ($A$1,$B72,O$1,$B$1)</f>
        <v>3438.76</v>
      </c>
      <c r="P72" s="55">
        <f>_xll.EQNXTDZ($A$1,$B72,P$1,$B$1)</f>
        <v>2679.23</v>
      </c>
      <c r="Q72" s="55">
        <f>_xll.EQNXTDZ($A$1,$B72,Q$1,$B$1)</f>
        <v>1397.01</v>
      </c>
      <c r="R72" s="55">
        <f>_xll.EQNXTDZ($A$1,$B72,R$1,$B$1)</f>
        <v>3249.06</v>
      </c>
      <c r="S72" s="55">
        <f>_xll.EQNXTDZ($A$1,$B72,S$1,$B$1)</f>
        <v>3415.38</v>
      </c>
      <c r="T72" s="55">
        <f>_xll.EQNXTDZ($A$1,$B72,T$1,$B$1)</f>
        <v>2730.65</v>
      </c>
      <c r="U72" s="55">
        <f>_xll.EQNXTDZ($A$1,$B72,U$1,$B$1)</f>
        <v>2908.28</v>
      </c>
      <c r="V72" s="55">
        <f>_xll.EQNXTDZ($A$1,$B72,V$1,$B$1)</f>
        <v>4017.16</v>
      </c>
      <c r="W72" s="55">
        <f>_xll.EQNXTDZ($A$1,$B72,W$1,$B$1)</f>
        <v>3888.53</v>
      </c>
      <c r="X72" s="55">
        <f>_xll.EQNXTDZ($A$1,$B72,X$1,$B$1)</f>
        <v>3703.7</v>
      </c>
      <c r="Y72" s="55">
        <f>_xll.EQNXTDZ($A$1,$B72,Y$1,$B$1)</f>
        <v>4915.62</v>
      </c>
      <c r="Z72" s="55">
        <f>_xll.EQNXTDZ($A$1,$B72,Z$1,$B$1)</f>
        <v>6329</v>
      </c>
      <c r="AA72" s="55">
        <f>_xll.EQNXTDZ($A$1,$B72,AA$1,$B$1)</f>
        <v>7152</v>
      </c>
      <c r="AB72" s="55">
        <f>_xll.EQNXTDZ($A$1,$B72,AB$1,$B$1)</f>
        <v>5521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7123.62</v>
      </c>
      <c r="N73" s="55">
        <f>_xll.EQNXTDZ($A$1,$B73,N$1,$B$1)</f>
        <v>11170.09</v>
      </c>
      <c r="O73" s="55">
        <f>_xll.EQNXTDZ($A$1,$B73,O$1,$B$1)</f>
        <v>13169.31</v>
      </c>
      <c r="P73" s="55">
        <f>_xll.EQNXTDZ($A$1,$B73,P$1,$B$1)</f>
        <v>15658.06</v>
      </c>
      <c r="Q73" s="55">
        <f>_xll.EQNXTDZ($A$1,$B73,Q$1,$B$1)</f>
        <v>14409.3</v>
      </c>
      <c r="R73" s="55">
        <f>_xll.EQNXTDZ($A$1,$B73,R$1,$B$1)</f>
        <v>12326.71</v>
      </c>
      <c r="S73" s="55">
        <f>_xll.EQNXTDZ($A$1,$B73,S$1,$B$1)</f>
        <v>14822.2</v>
      </c>
      <c r="T73" s="55">
        <f>_xll.EQNXTDZ($A$1,$B73,T$1,$B$1)</f>
        <v>21389.31</v>
      </c>
      <c r="U73" s="55">
        <f>_xll.EQNXTDZ($A$1,$B73,U$1,$B$1)</f>
        <v>26344.78</v>
      </c>
      <c r="V73" s="55">
        <f>_xll.EQNXTDZ($A$1,$B73,V$1,$B$1)</f>
        <v>24882.58</v>
      </c>
      <c r="W73" s="55">
        <f>_xll.EQNXTDZ($A$1,$B73,W$1,$B$1)</f>
        <v>22588.65</v>
      </c>
      <c r="X73" s="55">
        <f>_xll.EQNXTDZ($A$1,$B73,X$1,$B$1)</f>
        <v>20290.990000000002</v>
      </c>
      <c r="Y73" s="55">
        <f>_xll.EQNXTDZ($A$1,$B73,Y$1,$B$1)</f>
        <v>20557.509999999998</v>
      </c>
      <c r="Z73" s="55">
        <f>_xll.EQNXTDZ($A$1,$B73,Z$1,$B$1)</f>
        <v>17143</v>
      </c>
      <c r="AA73" s="55">
        <f>_xll.EQNXTDZ($A$1,$B73,AA$1,$B$1)</f>
        <v>14029</v>
      </c>
      <c r="AB73" s="55">
        <f>_xll.EQNXTDZ($A$1,$B73,AB$1,$B$1)</f>
        <v>7639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5210.78</v>
      </c>
      <c r="D74" s="55">
        <f>_xll.EQNXTDZ($A$1,$B74,D$1,$B$1)</f>
        <v>4616.82</v>
      </c>
      <c r="E74" s="55">
        <f>_xll.EQNXTDZ($A$1,$B74,E$1,$B$1)</f>
        <v>4374.6400000000003</v>
      </c>
      <c r="F74" s="55">
        <f>_xll.EQNXTDZ($A$1,$B74,F$1,$B$1)</f>
        <v>6470.96</v>
      </c>
      <c r="G74" s="55">
        <f>_xll.EQNXTDZ($A$1,$B74,G$1,$B$1)</f>
        <v>5712.9</v>
      </c>
      <c r="H74" s="55">
        <f>_xll.EQNXTDZ($A$1,$B74,H$1,$B$1)</f>
        <v>6834.42</v>
      </c>
      <c r="I74" s="55">
        <f>_xll.EQNXTDZ($A$1,$B74,I$1,$B$1)</f>
        <v>8994.2800000000007</v>
      </c>
      <c r="J74" s="55">
        <f>_xll.EQNXTDZ($A$1,$B74,J$1,$B$1)</f>
        <v>14903.17</v>
      </c>
      <c r="K74" s="55">
        <f>_xll.EQNXTDZ($A$1,$B74,K$1,$B$1)</f>
        <v>40628.86</v>
      </c>
      <c r="L74" s="55">
        <f>_xll.EQNXTDZ($A$1,$B74,L$1,$B$1)</f>
        <v>43074.21</v>
      </c>
      <c r="M74" s="55">
        <f>_xll.EQNXTDZ($A$1,$B74,M$1,$B$1)</f>
        <v>58293.02</v>
      </c>
      <c r="N74" s="55">
        <f>_xll.EQNXTDZ($A$1,$B74,N$1,$B$1)</f>
        <v>75930.41</v>
      </c>
      <c r="O74" s="55">
        <f>_xll.EQNXTDZ($A$1,$B74,O$1,$B$1)</f>
        <v>91795.76</v>
      </c>
      <c r="P74" s="55">
        <f>_xll.EQNXTDZ($A$1,$B74,P$1,$B$1)</f>
        <v>121805.91</v>
      </c>
      <c r="Q74" s="55">
        <f>_xll.EQNXTDZ($A$1,$B74,Q$1,$B$1)</f>
        <v>134166.39000000001</v>
      </c>
      <c r="R74" s="55">
        <f>_xll.EQNXTDZ($A$1,$B74,R$1,$B$1)</f>
        <v>153260.45000000001</v>
      </c>
      <c r="S74" s="55">
        <f>_xll.EQNXTDZ($A$1,$B74,S$1,$B$1)</f>
        <v>153177.26999999999</v>
      </c>
      <c r="T74" s="55">
        <f>_xll.EQNXTDZ($A$1,$B74,T$1,$B$1)</f>
        <v>191218.97</v>
      </c>
      <c r="U74" s="55">
        <f>_xll.EQNXTDZ($A$1,$B74,U$1,$B$1)</f>
        <v>178612.26</v>
      </c>
      <c r="V74" s="55">
        <f>_xll.EQNXTDZ($A$1,$B74,V$1,$B$1)</f>
        <v>197076.11</v>
      </c>
      <c r="W74" s="55">
        <f>_xll.EQNXTDZ($A$1,$B74,W$1,$B$1)</f>
        <v>191717.81</v>
      </c>
      <c r="X74" s="55">
        <f>_xll.EQNXTDZ($A$1,$B74,X$1,$B$1)</f>
        <v>179771.54</v>
      </c>
      <c r="Y74" s="55">
        <f>_xll.EQNXTDZ($A$1,$B74,Y$1,$B$1)</f>
        <v>179368.24</v>
      </c>
      <c r="Z74" s="55">
        <f>_xll.EQNXTDZ($A$1,$B74,Z$1,$B$1)</f>
        <v>189173</v>
      </c>
      <c r="AA74" s="55">
        <f>_xll.EQNXTDZ($A$1,$B74,AA$1,$B$1)</f>
        <v>211141</v>
      </c>
      <c r="AB74" s="55">
        <f>_xll.EQNXTDZ($A$1,$B74,AB$1,$B$1)</f>
        <v>228198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1047.3699999999999</v>
      </c>
      <c r="H75" s="55">
        <f>_xll.EQNXTDZ($A$1,$B75,H$1,$B$1)</f>
        <v>275.22000000000003</v>
      </c>
      <c r="I75" s="55">
        <f>_xll.EQNXTDZ($A$1,$B75,I$1,$B$1)</f>
        <v>137.5</v>
      </c>
      <c r="J75" s="55">
        <f>_xll.EQNXTDZ($A$1,$B75,J$1,$B$1)</f>
        <v>1192.26</v>
      </c>
      <c r="K75" s="55">
        <f>_xll.EQNXTDZ($A$1,$B75,K$1,$B$1)</f>
        <v>80.52</v>
      </c>
      <c r="L75" s="55">
        <f>_xll.EQNXTDZ($A$1,$B75,L$1,$B$1)</f>
        <v>1074.1099999999999</v>
      </c>
      <c r="M75" s="55">
        <f>_xll.EQNXTDZ($A$1,$B75,M$1,$B$1)</f>
        <v>1207.6500000000001</v>
      </c>
      <c r="N75" s="55">
        <f>_xll.EQNXTDZ($A$1,$B75,N$1,$B$1)</f>
        <v>7526.17</v>
      </c>
      <c r="O75" s="55">
        <f>_xll.EQNXTDZ($A$1,$B75,O$1,$B$1)</f>
        <v>7542.32</v>
      </c>
      <c r="P75" s="55">
        <f>_xll.EQNXTDZ($A$1,$B75,P$1,$B$1)</f>
        <v>9572.2800000000007</v>
      </c>
      <c r="Q75" s="55">
        <f>_xll.EQNXTDZ($A$1,$B75,Q$1,$B$1)</f>
        <v>14096.24</v>
      </c>
      <c r="R75" s="55">
        <f>_xll.EQNXTDZ($A$1,$B75,R$1,$B$1)</f>
        <v>19233.04</v>
      </c>
      <c r="S75" s="55">
        <f>_xll.EQNXTDZ($A$1,$B75,S$1,$B$1)</f>
        <v>15041.15</v>
      </c>
      <c r="T75" s="55">
        <f>_xll.EQNXTDZ($A$1,$B75,T$1,$B$1)</f>
        <v>15161.1</v>
      </c>
      <c r="U75" s="55">
        <f>_xll.EQNXTDZ($A$1,$B75,U$1,$B$1)</f>
        <v>9529.83</v>
      </c>
      <c r="V75" s="55">
        <f>_xll.EQNXTDZ($A$1,$B75,V$1,$B$1)</f>
        <v>10861.54</v>
      </c>
      <c r="W75" s="55">
        <f>_xll.EQNXTDZ($A$1,$B75,W$1,$B$1)</f>
        <v>19051.189999999999</v>
      </c>
      <c r="X75" s="55">
        <f>_xll.EQNXTDZ($A$1,$B75,X$1,$B$1)</f>
        <v>22709.22</v>
      </c>
      <c r="Y75" s="55">
        <f>_xll.EQNXTDZ($A$1,$B75,Y$1,$B$1)</f>
        <v>18838.310000000001</v>
      </c>
      <c r="Z75" s="55">
        <f>_xll.EQNXTDZ($A$1,$B75,Z$1,$B$1)</f>
        <v>14253</v>
      </c>
      <c r="AA75" s="55">
        <f>_xll.EQNXTDZ($A$1,$B75,AA$1,$B$1)</f>
        <v>27199</v>
      </c>
      <c r="AB75" s="55">
        <f>_xll.EQNXTDZ($A$1,$B75,AB$1,$B$1)</f>
        <v>18585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1105.0999999999999</v>
      </c>
      <c r="D76" s="55">
        <f>_xll.EQNXTDZ($A$1,$B76,D$1,$B$1)</f>
        <v>1175.98</v>
      </c>
      <c r="E76" s="55">
        <f>_xll.EQNXTDZ($A$1,$B76,E$1,$B$1)</f>
        <v>1325.12</v>
      </c>
      <c r="F76" s="55">
        <f>_xll.EQNXTDZ($A$1,$B76,F$1,$B$1)</f>
        <v>1463.08</v>
      </c>
      <c r="G76" s="55">
        <f>_xll.EQNXTDZ($A$1,$B76,G$1,$B$1)</f>
        <v>2073.63</v>
      </c>
      <c r="H76" s="55">
        <f>_xll.EQNXTDZ($A$1,$B76,H$1,$B$1)</f>
        <v>2481.04</v>
      </c>
      <c r="I76" s="55">
        <f>_xll.EQNXTDZ($A$1,$B76,I$1,$B$1)</f>
        <v>3166.9</v>
      </c>
      <c r="J76" s="55">
        <f>_xll.EQNXTDZ($A$1,$B76,J$1,$B$1)</f>
        <v>3294.64</v>
      </c>
      <c r="K76" s="55">
        <f>_xll.EQNXTDZ($A$1,$B76,K$1,$B$1)</f>
        <v>10950.6</v>
      </c>
      <c r="L76" s="55">
        <f>_xll.EQNXTDZ($A$1,$B76,L$1,$B$1)</f>
        <v>11312.03</v>
      </c>
      <c r="M76" s="55">
        <f>_xll.EQNXTDZ($A$1,$B76,M$1,$B$1)</f>
        <v>14070.51</v>
      </c>
      <c r="N76" s="55">
        <f>_xll.EQNXTDZ($A$1,$B76,N$1,$B$1)</f>
        <v>18216.02</v>
      </c>
      <c r="O76" s="55">
        <f>_xll.EQNXTDZ($A$1,$B76,O$1,$B$1)</f>
        <v>21036.82</v>
      </c>
      <c r="P76" s="55">
        <f>_xll.EQNXTDZ($A$1,$B76,P$1,$B$1)</f>
        <v>27270.89</v>
      </c>
      <c r="Q76" s="55">
        <f>_xll.EQNXTDZ($A$1,$B76,Q$1,$B$1)</f>
        <v>29272.34</v>
      </c>
      <c r="R76" s="55">
        <f>_xll.EQNXTDZ($A$1,$B76,R$1,$B$1)</f>
        <v>32655.73</v>
      </c>
      <c r="S76" s="55">
        <f>_xll.EQNXTDZ($A$1,$B76,S$1,$B$1)</f>
        <v>35085.31</v>
      </c>
      <c r="T76" s="55">
        <f>_xll.EQNXTDZ($A$1,$B76,T$1,$B$1)</f>
        <v>42137.63</v>
      </c>
      <c r="U76" s="55">
        <f>_xll.EQNXTDZ($A$1,$B76,U$1,$B$1)</f>
        <v>39013.730000000003</v>
      </c>
      <c r="V76" s="55">
        <f>_xll.EQNXTDZ($A$1,$B76,V$1,$B$1)</f>
        <v>37456.879999999997</v>
      </c>
      <c r="W76" s="55">
        <f>_xll.EQNXTDZ($A$1,$B76,W$1,$B$1)</f>
        <v>36088.589999999997</v>
      </c>
      <c r="X76" s="55">
        <f>_xll.EQNXTDZ($A$1,$B76,X$1,$B$1)</f>
        <v>35240.339999999997</v>
      </c>
      <c r="Y76" s="55">
        <f>_xll.EQNXTDZ($A$1,$B76,Y$1,$B$1)</f>
        <v>40755.39</v>
      </c>
      <c r="Z76" s="55">
        <f>_xll.EQNXTDZ($A$1,$B76,Z$1,$B$1)</f>
        <v>47788</v>
      </c>
      <c r="AA76" s="55">
        <f>_xll.EQNXTDZ($A$1,$B76,AA$1,$B$1)</f>
        <v>47269</v>
      </c>
      <c r="AB76" s="55">
        <f>_xll.EQNXTDZ($A$1,$B76,AB$1,$B$1)</f>
        <v>50126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754.46</v>
      </c>
      <c r="D77" s="55">
        <f>_xll.EQNXTDZ($A$1,$B77,D$1,$B$1)</f>
        <v>886.67</v>
      </c>
      <c r="E77" s="55">
        <f>_xll.EQNXTDZ($A$1,$B77,E$1,$B$1)</f>
        <v>1050.2</v>
      </c>
      <c r="F77" s="55">
        <f>_xll.EQNXTDZ($A$1,$B77,F$1,$B$1)</f>
        <v>1011.97</v>
      </c>
      <c r="G77" s="55">
        <f>_xll.EQNXTDZ($A$1,$B77,G$1,$B$1)</f>
        <v>1241.4000000000001</v>
      </c>
      <c r="H77" s="55">
        <f>_xll.EQNXTDZ($A$1,$B77,H$1,$B$1)</f>
        <v>1354.48</v>
      </c>
      <c r="I77" s="55">
        <f>_xll.EQNXTDZ($A$1,$B77,I$1,$B$1)</f>
        <v>1702.22</v>
      </c>
      <c r="J77" s="55">
        <f>_xll.EQNXTDZ($A$1,$B77,J$1,$B$1)</f>
        <v>2060.5100000000002</v>
      </c>
      <c r="K77" s="55">
        <f>_xll.EQNXTDZ($A$1,$B77,K$1,$B$1)</f>
        <v>4794.8599999999997</v>
      </c>
      <c r="L77" s="55">
        <f>_xll.EQNXTDZ($A$1,$B77,L$1,$B$1)</f>
        <v>7191.18</v>
      </c>
      <c r="M77" s="55">
        <f>_xll.EQNXTDZ($A$1,$B77,M$1,$B$1)</f>
        <v>6525.65</v>
      </c>
      <c r="N77" s="55">
        <f>_xll.EQNXTDZ($A$1,$B77,N$1,$B$1)</f>
        <v>8236.84</v>
      </c>
      <c r="O77" s="55">
        <f>_xll.EQNXTDZ($A$1,$B77,O$1,$B$1)</f>
        <v>10959.6</v>
      </c>
      <c r="P77" s="55">
        <f>_xll.EQNXTDZ($A$1,$B77,P$1,$B$1)</f>
        <v>10574.23</v>
      </c>
      <c r="Q77" s="55">
        <f>_xll.EQNXTDZ($A$1,$B77,Q$1,$B$1)</f>
        <v>12579.2</v>
      </c>
      <c r="R77" s="55">
        <f>_xll.EQNXTDZ($A$1,$B77,R$1,$B$1)</f>
        <v>13570.91</v>
      </c>
      <c r="S77" s="55">
        <f>_xll.EQNXTDZ($A$1,$B77,S$1,$B$1)</f>
        <v>14075.55</v>
      </c>
      <c r="T77" s="55">
        <f>_xll.EQNXTDZ($A$1,$B77,T$1,$B$1)</f>
        <v>19893.3</v>
      </c>
      <c r="U77" s="55">
        <f>_xll.EQNXTDZ($A$1,$B77,U$1,$B$1)</f>
        <v>18996.169999999998</v>
      </c>
      <c r="V77" s="55">
        <f>_xll.EQNXTDZ($A$1,$B77,V$1,$B$1)</f>
        <v>11172.69</v>
      </c>
      <c r="W77" s="55">
        <f>_xll.EQNXTDZ($A$1,$B77,W$1,$B$1)</f>
        <v>12679.08</v>
      </c>
      <c r="X77" s="55">
        <f>_xll.EQNXTDZ($A$1,$B77,X$1,$B$1)</f>
        <v>12442.12</v>
      </c>
      <c r="Y77" s="55">
        <f>_xll.EQNXTDZ($A$1,$B77,Y$1,$B$1)</f>
        <v>15737.97</v>
      </c>
      <c r="Z77" s="55">
        <f>_xll.EQNXTDZ($A$1,$B77,Z$1,$B$1)</f>
        <v>16952</v>
      </c>
      <c r="AA77" s="55">
        <f>_xll.EQNXTDZ($A$1,$B77,AA$1,$B$1)</f>
        <v>13248</v>
      </c>
      <c r="AB77" s="55">
        <f>_xll.EQNXTDZ($A$1,$B77,AB$1,$B$1)</f>
        <v>12619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115.46</v>
      </c>
      <c r="D78" s="55">
        <f>_xll.EQNXTDZ($A$1,$B78,D$1,$B$1)</f>
        <v>331.71</v>
      </c>
      <c r="E78" s="55">
        <f>_xll.EQNXTDZ($A$1,$B78,E$1,$B$1)</f>
        <v>257.54000000000002</v>
      </c>
      <c r="F78" s="55">
        <f>_xll.EQNXTDZ($A$1,$B78,F$1,$B$1)</f>
        <v>967.43</v>
      </c>
      <c r="G78" s="55">
        <f>_xll.EQNXTDZ($A$1,$B78,G$1,$B$1)</f>
        <v>2097.3200000000002</v>
      </c>
      <c r="H78" s="55">
        <f>_xll.EQNXTDZ($A$1,$B78,H$1,$B$1)</f>
        <v>1386.44</v>
      </c>
      <c r="I78" s="55">
        <f>_xll.EQNXTDZ($A$1,$B78,I$1,$B$1)</f>
        <v>1154.27</v>
      </c>
      <c r="J78" s="55">
        <f>_xll.EQNXTDZ($A$1,$B78,J$1,$B$1)</f>
        <v>3833.17</v>
      </c>
      <c r="K78" s="55">
        <f>_xll.EQNXTDZ($A$1,$B78,K$1,$B$1)</f>
        <v>4121.34</v>
      </c>
      <c r="L78" s="55">
        <f>_xll.EQNXTDZ($A$1,$B78,L$1,$B$1)</f>
        <v>8743.32</v>
      </c>
      <c r="M78" s="55">
        <f>_xll.EQNXTDZ($A$1,$B78,M$1,$B$1)</f>
        <v>11409.6</v>
      </c>
      <c r="N78" s="55">
        <f>_xll.EQNXTDZ($A$1,$B78,N$1,$B$1)</f>
        <v>18238.13</v>
      </c>
      <c r="O78" s="55">
        <f>_xll.EQNXTDZ($A$1,$B78,O$1,$B$1)</f>
        <v>21114.82</v>
      </c>
      <c r="P78" s="55">
        <f>_xll.EQNXTDZ($A$1,$B78,P$1,$B$1)</f>
        <v>29711.79</v>
      </c>
      <c r="Q78" s="55">
        <f>_xll.EQNXTDZ($A$1,$B78,Q$1,$B$1)</f>
        <v>32115.759999999998</v>
      </c>
      <c r="R78" s="55">
        <f>_xll.EQNXTDZ($A$1,$B78,R$1,$B$1)</f>
        <v>30460.400000000001</v>
      </c>
      <c r="S78" s="55">
        <f>_xll.EQNXTDZ($A$1,$B78,S$1,$B$1)</f>
        <v>36077.879999999997</v>
      </c>
      <c r="T78" s="55">
        <f>_xll.EQNXTDZ($A$1,$B78,T$1,$B$1)</f>
        <v>34613.910000000003</v>
      </c>
      <c r="U78" s="55">
        <f>_xll.EQNXTDZ($A$1,$B78,U$1,$B$1)</f>
        <v>32648.82</v>
      </c>
      <c r="V78" s="55">
        <f>_xll.EQNXTDZ($A$1,$B78,V$1,$B$1)</f>
        <v>33726.97</v>
      </c>
      <c r="W78" s="55">
        <f>_xll.EQNXTDZ($A$1,$B78,W$1,$B$1)</f>
        <v>46792.46</v>
      </c>
      <c r="X78" s="55">
        <f>_xll.EQNXTDZ($A$1,$B78,X$1,$B$1)</f>
        <v>40669.19</v>
      </c>
      <c r="Y78" s="55">
        <f>_xll.EQNXTDZ($A$1,$B78,Y$1,$B$1)</f>
        <v>37015.56</v>
      </c>
      <c r="Z78" s="55">
        <f>_xll.EQNXTDZ($A$1,$B78,Z$1,$B$1)</f>
        <v>45807</v>
      </c>
      <c r="AA78" s="55">
        <f>_xll.EQNXTDZ($A$1,$B78,AA$1,$B$1)</f>
        <v>40834</v>
      </c>
      <c r="AB78" s="55">
        <f>_xll.EQNXTDZ($A$1,$B78,AB$1,$B$1)</f>
        <v>29684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59.33</v>
      </c>
      <c r="D79" s="55">
        <f>_xll.EQNXTDZ($A$1,$B79,D$1,$B$1)</f>
        <v>211</v>
      </c>
      <c r="E79" s="55">
        <f>_xll.EQNXTDZ($A$1,$B79,E$1,$B$1)</f>
        <v>120.74</v>
      </c>
      <c r="F79" s="55">
        <f>_xll.EQNXTDZ($A$1,$B79,F$1,$B$1)</f>
        <v>173.63</v>
      </c>
      <c r="G79" s="55">
        <f>_xll.EQNXTDZ($A$1,$B79,G$1,$B$1)</f>
        <v>228.5</v>
      </c>
      <c r="H79" s="55">
        <f>_xll.EQNXTDZ($A$1,$B79,H$1,$B$1)</f>
        <v>451.64</v>
      </c>
      <c r="I79" s="55">
        <f>_xll.EQNXTDZ($A$1,$B79,I$1,$B$1)</f>
        <v>579.11</v>
      </c>
      <c r="J79" s="55">
        <f>_xll.EQNXTDZ($A$1,$B79,J$1,$B$1)</f>
        <v>1016.99</v>
      </c>
      <c r="K79" s="55">
        <f>_xll.EQNXTDZ($A$1,$B79,K$1,$B$1)</f>
        <v>5243.22</v>
      </c>
      <c r="L79" s="55">
        <f>_xll.EQNXTDZ($A$1,$B79,L$1,$B$1)</f>
        <v>5873.75</v>
      </c>
      <c r="M79" s="55">
        <f>_xll.EQNXTDZ($A$1,$B79,M$1,$B$1)</f>
        <v>851.49</v>
      </c>
      <c r="N79" s="55">
        <f>_xll.EQNXTDZ($A$1,$B79,N$1,$B$1)</f>
        <v>907.09</v>
      </c>
      <c r="O79" s="55">
        <f>_xll.EQNXTDZ($A$1,$B79,O$1,$B$1)</f>
        <v>832.94</v>
      </c>
      <c r="P79" s="55">
        <f>_xll.EQNXTDZ($A$1,$B79,P$1,$B$1)</f>
        <v>4660.8999999999996</v>
      </c>
      <c r="Q79" s="55">
        <f>_xll.EQNXTDZ($A$1,$B79,Q$1,$B$1)</f>
        <v>2948.42</v>
      </c>
      <c r="R79" s="55">
        <f>_xll.EQNXTDZ($A$1,$B79,R$1,$B$1)</f>
        <v>1985.16</v>
      </c>
      <c r="S79" s="55">
        <f>_xll.EQNXTDZ($A$1,$B79,S$1,$B$1)</f>
        <v>2748.19</v>
      </c>
      <c r="T79" s="55">
        <f>_xll.EQNXTDZ($A$1,$B79,T$1,$B$1)</f>
        <v>4514.96</v>
      </c>
      <c r="U79" s="55">
        <f>_xll.EQNXTDZ($A$1,$B79,U$1,$B$1)</f>
        <v>3110.71</v>
      </c>
      <c r="V79" s="55">
        <f>_xll.EQNXTDZ($A$1,$B79,V$1,$B$1)</f>
        <v>4424.09</v>
      </c>
      <c r="W79" s="55">
        <f>_xll.EQNXTDZ($A$1,$B79,W$1,$B$1)</f>
        <v>5095.6099999999997</v>
      </c>
      <c r="X79" s="55">
        <f>_xll.EQNXTDZ($A$1,$B79,X$1,$B$1)</f>
        <v>5456.46</v>
      </c>
      <c r="Y79" s="55">
        <f>_xll.EQNXTDZ($A$1,$B79,Y$1,$B$1)</f>
        <v>4608</v>
      </c>
      <c r="Z79" s="55">
        <f>_xll.EQNXTDZ($A$1,$B79,Z$1,$B$1)</f>
        <v>9671</v>
      </c>
      <c r="AA79" s="55">
        <f>_xll.EQNXTDZ($A$1,$B79,AA$1,$B$1)</f>
        <v>20688</v>
      </c>
      <c r="AB79" s="55">
        <f>_xll.EQNXTDZ($A$1,$B79,AB$1,$B$1)</f>
        <v>14979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731.45</v>
      </c>
      <c r="D80" s="55">
        <f>_xll.EQNXTDZ($A$1,$B80,D$1,$B$1)</f>
        <v>486.76</v>
      </c>
      <c r="E80" s="55">
        <f>_xll.EQNXTDZ($A$1,$B80,E$1,$B$1)</f>
        <v>531.94000000000005</v>
      </c>
      <c r="F80" s="55">
        <f>_xll.EQNXTDZ($A$1,$B80,F$1,$B$1)</f>
        <v>997.45</v>
      </c>
      <c r="G80" s="55">
        <f>_xll.EQNXTDZ($A$1,$B80,G$1,$B$1)</f>
        <v>2538.98</v>
      </c>
      <c r="H80" s="55">
        <f>_xll.EQNXTDZ($A$1,$B80,H$1,$B$1)</f>
        <v>5383.25</v>
      </c>
      <c r="I80" s="55">
        <f>_xll.EQNXTDZ($A$1,$B80,I$1,$B$1)</f>
        <v>9675.42</v>
      </c>
      <c r="J80" s="55">
        <f>_xll.EQNXTDZ($A$1,$B80,J$1,$B$1)</f>
        <v>9038.51</v>
      </c>
      <c r="K80" s="55">
        <f>_xll.EQNXTDZ($A$1,$B80,K$1,$B$1)</f>
        <v>8212.43</v>
      </c>
      <c r="L80" s="55">
        <f>_xll.EQNXTDZ($A$1,$B80,L$1,$B$1)</f>
        <v>9325.36</v>
      </c>
      <c r="M80" s="55">
        <f>_xll.EQNXTDZ($A$1,$B80,M$1,$B$1)</f>
        <v>8023.92</v>
      </c>
      <c r="N80" s="55">
        <f>_xll.EQNXTDZ($A$1,$B80,N$1,$B$1)</f>
        <v>11337.22</v>
      </c>
      <c r="O80" s="55">
        <f>_xll.EQNXTDZ($A$1,$B80,O$1,$B$1)</f>
        <v>12667.05</v>
      </c>
      <c r="P80" s="55">
        <f>_xll.EQNXTDZ($A$1,$B80,P$1,$B$1)</f>
        <v>14055.24</v>
      </c>
      <c r="Q80" s="55">
        <f>_xll.EQNXTDZ($A$1,$B80,Q$1,$B$1)</f>
        <v>10746.44</v>
      </c>
      <c r="R80" s="55">
        <f>_xll.EQNXTDZ($A$1,$B80,R$1,$B$1)</f>
        <v>12018.43</v>
      </c>
      <c r="S80" s="55">
        <f>_xll.EQNXTDZ($A$1,$B80,S$1,$B$1)</f>
        <v>13091.67</v>
      </c>
      <c r="T80" s="55">
        <f>_xll.EQNXTDZ($A$1,$B80,T$1,$B$1)</f>
        <v>17066.75</v>
      </c>
      <c r="U80" s="55">
        <f>_xll.EQNXTDZ($A$1,$B80,U$1,$B$1)</f>
        <v>19969.66</v>
      </c>
      <c r="V80" s="55">
        <f>_xll.EQNXTDZ($A$1,$B80,V$1,$B$1)</f>
        <v>21750.65</v>
      </c>
      <c r="W80" s="55">
        <f>_xll.EQNXTDZ($A$1,$B80,W$1,$B$1)</f>
        <v>26959.91</v>
      </c>
      <c r="X80" s="55">
        <f>_xll.EQNXTDZ($A$1,$B80,X$1,$B$1)</f>
        <v>29936.36</v>
      </c>
      <c r="Y80" s="55">
        <f>_xll.EQNXTDZ($A$1,$B80,Y$1,$B$1)</f>
        <v>33745.46</v>
      </c>
      <c r="Z80" s="55">
        <f>_xll.EQNXTDZ($A$1,$B80,Z$1,$B$1)</f>
        <v>33247</v>
      </c>
      <c r="AA80" s="55">
        <f>_xll.EQNXTDZ($A$1,$B80,AA$1,$B$1)</f>
        <v>10573</v>
      </c>
      <c r="AB80" s="55">
        <f>_xll.EQNXTDZ($A$1,$B80,AB$1,$B$1)</f>
        <v>11864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2585.19</v>
      </c>
      <c r="U81" s="55">
        <f>_xll.EQNXTDZ($A$1,$B81,U$1,$B$1)</f>
        <v>162.24</v>
      </c>
      <c r="V81" s="55">
        <f>_xll.EQNXTDZ($A$1,$B81,V$1,$B$1)</f>
        <v>194.43</v>
      </c>
      <c r="W81" s="55">
        <f>_xll.EQNXTDZ($A$1,$B81,W$1,$B$1)</f>
        <v>220.8</v>
      </c>
      <c r="X81" s="55">
        <f>_xll.EQNXTDZ($A$1,$B81,X$1,$B$1)</f>
        <v>523.85</v>
      </c>
      <c r="Y81" s="55">
        <f>_xll.EQNXTDZ($A$1,$B81,Y$1,$B$1)</f>
        <v>827.78</v>
      </c>
      <c r="Z81" s="55">
        <f>_xll.EQNXTDZ($A$1,$B81,Z$1,$B$1)</f>
        <v>674</v>
      </c>
      <c r="AA81" s="55">
        <f>_xll.EQNXTDZ($A$1,$B81,AA$1,$B$1)</f>
        <v>514</v>
      </c>
      <c r="AB81" s="55">
        <f>_xll.EQNXTDZ($A$1,$B81,AB$1,$B$1)</f>
        <v>891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2765.8</v>
      </c>
      <c r="D82" s="55">
        <f>_xll.EQNXTDZ($A$1,$B82,D$1,$B$1)</f>
        <v>3092.12</v>
      </c>
      <c r="E82" s="55">
        <f>_xll.EQNXTDZ($A$1,$B82,E$1,$B$1)</f>
        <v>3285.54</v>
      </c>
      <c r="F82" s="55">
        <f>_xll.EQNXTDZ($A$1,$B82,F$1,$B$1)</f>
        <v>4613.5600000000004</v>
      </c>
      <c r="G82" s="55">
        <f>_xll.EQNXTDZ($A$1,$B82,G$1,$B$1)</f>
        <v>9227.2000000000007</v>
      </c>
      <c r="H82" s="55">
        <f>_xll.EQNXTDZ($A$1,$B82,H$1,$B$1)</f>
        <v>11332.07</v>
      </c>
      <c r="I82" s="55">
        <f>_xll.EQNXTDZ($A$1,$B82,I$1,$B$1)</f>
        <v>16415.419999999998</v>
      </c>
      <c r="J82" s="55">
        <f>_xll.EQNXTDZ($A$1,$B82,J$1,$B$1)</f>
        <v>20436.080000000002</v>
      </c>
      <c r="K82" s="55">
        <f>_xll.EQNXTDZ($A$1,$B82,K$1,$B$1)</f>
        <v>33402.97</v>
      </c>
      <c r="L82" s="55">
        <f>_xll.EQNXTDZ($A$1,$B82,L$1,$B$1)</f>
        <v>43519.75</v>
      </c>
      <c r="M82" s="55">
        <f>_xll.EQNXTDZ($A$1,$B82,M$1,$B$1)</f>
        <v>42088.82</v>
      </c>
      <c r="N82" s="55">
        <f>_xll.EQNXTDZ($A$1,$B82,N$1,$B$1)</f>
        <v>64461.47</v>
      </c>
      <c r="O82" s="55">
        <f>_xll.EQNXTDZ($A$1,$B82,O$1,$B$1)</f>
        <v>74153.55</v>
      </c>
      <c r="P82" s="55">
        <f>_xll.EQNXTDZ($A$1,$B82,P$1,$B$1)</f>
        <v>95845.33</v>
      </c>
      <c r="Q82" s="55">
        <f>_xll.EQNXTDZ($A$1,$B82,Q$1,$B$1)</f>
        <v>101758.39999999999</v>
      </c>
      <c r="R82" s="55">
        <f>_xll.EQNXTDZ($A$1,$B82,R$1,$B$1)</f>
        <v>109923.67</v>
      </c>
      <c r="S82" s="55">
        <f>_xll.EQNXTDZ($A$1,$B82,S$1,$B$1)</f>
        <v>116119.75</v>
      </c>
      <c r="T82" s="55">
        <f>_xll.EQNXTDZ($A$1,$B82,T$1,$B$1)</f>
        <v>133387.65</v>
      </c>
      <c r="U82" s="55">
        <f>_xll.EQNXTDZ($A$1,$B82,U$1,$B$1)</f>
        <v>123268.92</v>
      </c>
      <c r="V82" s="55">
        <f>_xll.EQNXTDZ($A$1,$B82,V$1,$B$1)</f>
        <v>119392.82</v>
      </c>
      <c r="W82" s="55">
        <f>_xll.EQNXTDZ($A$1,$B82,W$1,$B$1)</f>
        <v>146666.84</v>
      </c>
      <c r="X82" s="55">
        <f>_xll.EQNXTDZ($A$1,$B82,X$1,$B$1)</f>
        <v>146453.69</v>
      </c>
      <c r="Y82" s="55">
        <f>_xll.EQNXTDZ($A$1,$B82,Y$1,$B$1)</f>
        <v>150700.69</v>
      </c>
      <c r="Z82" s="55">
        <f>_xll.EQNXTDZ($A$1,$B82,Z$1,$B$1)</f>
        <v>167718</v>
      </c>
      <c r="AA82" s="55">
        <f>_xll.EQNXTDZ($A$1,$B82,AA$1,$B$1)</f>
        <v>159811</v>
      </c>
      <c r="AB82" s="55">
        <f>_xll.EQNXTDZ($A$1,$B82,AB$1,$B$1)</f>
        <v>137857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891.88</v>
      </c>
      <c r="D83" s="55">
        <f>_xll.EQNXTDZ($A$1,$B83,D$1,$B$1)</f>
        <v>42.05</v>
      </c>
      <c r="E83" s="55">
        <f>_xll.EQNXTDZ($A$1,$B83,E$1,$B$1)</f>
        <v>123.94</v>
      </c>
      <c r="F83" s="55">
        <f>_xll.EQNXTDZ($A$1,$B83,F$1,$B$1)</f>
        <v>34.72</v>
      </c>
      <c r="G83" s="55">
        <f>_xll.EQNXTDZ($A$1,$B83,G$1,$B$1)</f>
        <v>21.69</v>
      </c>
      <c r="H83" s="55">
        <f>_xll.EQNXTDZ($A$1,$B83,H$1,$B$1)</f>
        <v>13.91</v>
      </c>
      <c r="I83" s="55">
        <f>_xll.EQNXTDZ($A$1,$B83,I$1,$B$1)</f>
        <v>11.93</v>
      </c>
      <c r="J83" s="55">
        <f>_xll.EQNXTDZ($A$1,$B83,J$1,$B$1)</f>
        <v>6.93</v>
      </c>
      <c r="K83" s="55">
        <f>_xll.EQNXTDZ($A$1,$B83,K$1,$B$1)</f>
        <v>86.08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8868.4599999999991</v>
      </c>
      <c r="D84" s="55">
        <f>_xll.EQNXTDZ($A$1,$B84,D$1,$B$1)</f>
        <v>7750.99</v>
      </c>
      <c r="E84" s="55">
        <f>_xll.EQNXTDZ($A$1,$B84,E$1,$B$1)</f>
        <v>7784.12</v>
      </c>
      <c r="F84" s="55">
        <f>_xll.EQNXTDZ($A$1,$B84,F$1,$B$1)</f>
        <v>11119.24</v>
      </c>
      <c r="G84" s="55">
        <f>_xll.EQNXTDZ($A$1,$B84,G$1,$B$1)</f>
        <v>14961.79</v>
      </c>
      <c r="H84" s="55">
        <f>_xll.EQNXTDZ($A$1,$B84,H$1,$B$1)</f>
        <v>18180.400000000001</v>
      </c>
      <c r="I84" s="55">
        <f>_xll.EQNXTDZ($A$1,$B84,I$1,$B$1)</f>
        <v>25421.63</v>
      </c>
      <c r="J84" s="55">
        <f>_xll.EQNXTDZ($A$1,$B84,J$1,$B$1)</f>
        <v>35346.18</v>
      </c>
      <c r="K84" s="55">
        <f>_xll.EQNXTDZ($A$1,$B84,K$1,$B$1)</f>
        <v>74117.91</v>
      </c>
      <c r="L84" s="55">
        <f>_xll.EQNXTDZ($A$1,$B84,L$1,$B$1)</f>
        <v>86593.96</v>
      </c>
      <c r="M84" s="55">
        <f>_xll.EQNXTDZ($A$1,$B84,M$1,$B$1)</f>
        <v>100381.84</v>
      </c>
      <c r="N84" s="55">
        <f>_xll.EQNXTDZ($A$1,$B84,N$1,$B$1)</f>
        <v>140391.88</v>
      </c>
      <c r="O84" s="55">
        <f>_xll.EQNXTDZ($A$1,$B84,O$1,$B$1)</f>
        <v>165949.31</v>
      </c>
      <c r="P84" s="55">
        <f>_xll.EQNXTDZ($A$1,$B84,P$1,$B$1)</f>
        <v>217651.24</v>
      </c>
      <c r="Q84" s="55">
        <f>_xll.EQNXTDZ($A$1,$B84,Q$1,$B$1)</f>
        <v>235924.79</v>
      </c>
      <c r="R84" s="55">
        <f>_xll.EQNXTDZ($A$1,$B84,R$1,$B$1)</f>
        <v>263184.12</v>
      </c>
      <c r="S84" s="55">
        <f>_xll.EQNXTDZ($A$1,$B84,S$1,$B$1)</f>
        <v>269297.02</v>
      </c>
      <c r="T84" s="55">
        <f>_xll.EQNXTDZ($A$1,$B84,T$1,$B$1)</f>
        <v>327191.81</v>
      </c>
      <c r="U84" s="55">
        <f>_xll.EQNXTDZ($A$1,$B84,U$1,$B$1)</f>
        <v>302043.42</v>
      </c>
      <c r="V84" s="55">
        <f>_xll.EQNXTDZ($A$1,$B84,V$1,$B$1)</f>
        <v>316663.36</v>
      </c>
      <c r="W84" s="55">
        <f>_xll.EQNXTDZ($A$1,$B84,W$1,$B$1)</f>
        <v>338605.45</v>
      </c>
      <c r="X84" s="55">
        <f>_xll.EQNXTDZ($A$1,$B84,X$1,$B$1)</f>
        <v>326749.08</v>
      </c>
      <c r="Y84" s="55">
        <f>_xll.EQNXTDZ($A$1,$B84,Y$1,$B$1)</f>
        <v>330896.71000000002</v>
      </c>
      <c r="Z84" s="55">
        <f>_xll.EQNXTDZ($A$1,$B84,Z$1,$B$1)</f>
        <v>357565</v>
      </c>
      <c r="AA84" s="55">
        <f>_xll.EQNXTDZ($A$1,$B84,AA$1,$B$1)</f>
        <v>371466</v>
      </c>
      <c r="AB84" s="55">
        <f>_xll.EQNXTDZ($A$1,$B84,AB$1,$B$1)</f>
        <v>366946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1225.06</v>
      </c>
      <c r="D85" s="55">
        <f>_xll.EQNXTDZ($A$1,$B85,D$1,$B$1)</f>
        <v>856.13</v>
      </c>
      <c r="E85" s="55">
        <f>_xll.EQNXTDZ($A$1,$B85,E$1,$B$1)</f>
        <v>449.77</v>
      </c>
      <c r="F85" s="55">
        <f>_xll.EQNXTDZ($A$1,$B85,F$1,$B$1)</f>
        <v>395.73</v>
      </c>
      <c r="G85" s="55">
        <f>_xll.EQNXTDZ($A$1,$B85,G$1,$B$1)</f>
        <v>1853.47</v>
      </c>
      <c r="H85" s="55">
        <f>_xll.EQNXTDZ($A$1,$B85,H$1,$B$1)</f>
        <v>2971.77</v>
      </c>
      <c r="I85" s="55">
        <f>_xll.EQNXTDZ($A$1,$B85,I$1,$B$1)</f>
        <v>5949.14</v>
      </c>
      <c r="J85" s="55">
        <f>_xll.EQNXTDZ($A$1,$B85,J$1,$B$1)</f>
        <v>8560.9599999999991</v>
      </c>
      <c r="K85" s="55">
        <f>_xll.EQNXTDZ($A$1,$B85,K$1,$B$1)</f>
        <v>10766</v>
      </c>
      <c r="L85" s="55">
        <f>_xll.EQNXTDZ($A$1,$B85,L$1,$B$1)</f>
        <v>4969.7700000000004</v>
      </c>
      <c r="M85" s="55">
        <f>_xll.EQNXTDZ($A$1,$B85,M$1,$B$1)</f>
        <v>6886.78</v>
      </c>
      <c r="N85" s="55">
        <f>_xll.EQNXTDZ($A$1,$B85,N$1,$B$1)</f>
        <v>3947.23</v>
      </c>
      <c r="O85" s="55">
        <f>_xll.EQNXTDZ($A$1,$B85,O$1,$B$1)</f>
        <v>21360.25</v>
      </c>
      <c r="P85" s="55">
        <f>_xll.EQNXTDZ($A$1,$B85,P$1,$B$1)</f>
        <v>28191.1</v>
      </c>
      <c r="Q85" s="55">
        <f>_xll.EQNXTDZ($A$1,$B85,Q$1,$B$1)</f>
        <v>22275.11</v>
      </c>
      <c r="R85" s="55">
        <f>_xll.EQNXTDZ($A$1,$B85,R$1,$B$1)</f>
        <v>2327.71</v>
      </c>
      <c r="S85" s="55">
        <f>_xll.EQNXTDZ($A$1,$B85,S$1,$B$1)</f>
        <v>4894.21</v>
      </c>
      <c r="T85" s="55">
        <f>_xll.EQNXTDZ($A$1,$B85,T$1,$B$1)</f>
        <v>2142.04</v>
      </c>
      <c r="U85" s="55">
        <f>_xll.EQNXTDZ($A$1,$B85,U$1,$B$1)</f>
        <v>4849.4799999999996</v>
      </c>
      <c r="V85" s="55">
        <f>_xll.EQNXTDZ($A$1,$B85,V$1,$B$1)</f>
        <v>3868.33</v>
      </c>
      <c r="W85" s="55">
        <f>_xll.EQNXTDZ($A$1,$B85,W$1,$B$1)</f>
        <v>4233.2299999999996</v>
      </c>
      <c r="X85" s="55">
        <f>_xll.EQNXTDZ($A$1,$B85,X$1,$B$1)</f>
        <v>4519.16</v>
      </c>
      <c r="Y85" s="55">
        <f>_xll.EQNXTDZ($A$1,$B85,Y$1,$B$1)</f>
        <v>3714.01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1739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76.510000000000005</v>
      </c>
      <c r="E86" s="55">
        <f>_xll.EQNXTDZ($A$1,$B86,E$1,$B$1)</f>
        <v>73.63</v>
      </c>
      <c r="F86" s="55">
        <f>_xll.EQNXTDZ($A$1,$B86,F$1,$B$1)</f>
        <v>70.010000000000005</v>
      </c>
      <c r="G86" s="55">
        <f>_xll.EQNXTDZ($A$1,$B86,G$1,$B$1)</f>
        <v>51.62</v>
      </c>
      <c r="H86" s="55">
        <f>_xll.EQNXTDZ($A$1,$B86,H$1,$B$1)</f>
        <v>412.21</v>
      </c>
      <c r="I86" s="55">
        <f>_xll.EQNXTDZ($A$1,$B86,I$1,$B$1)</f>
        <v>443.01</v>
      </c>
      <c r="J86" s="55">
        <f>_xll.EQNXTDZ($A$1,$B86,J$1,$B$1)</f>
        <v>566.16</v>
      </c>
      <c r="K86" s="55">
        <f>_xll.EQNXTDZ($A$1,$B86,K$1,$B$1)</f>
        <v>3718.65</v>
      </c>
      <c r="L86" s="55">
        <f>_xll.EQNXTDZ($A$1,$B86,L$1,$B$1)</f>
        <v>3422.87</v>
      </c>
      <c r="M86" s="55">
        <f>_xll.EQNXTDZ($A$1,$B86,M$1,$B$1)</f>
        <v>3584.79</v>
      </c>
      <c r="N86" s="55">
        <f>_xll.EQNXTDZ($A$1,$B86,N$1,$B$1)</f>
        <v>4093.74</v>
      </c>
      <c r="O86" s="55">
        <f>_xll.EQNXTDZ($A$1,$B86,O$1,$B$1)</f>
        <v>4102.37</v>
      </c>
      <c r="P86" s="55">
        <f>_xll.EQNXTDZ($A$1,$B86,P$1,$B$1)</f>
        <v>4978.83</v>
      </c>
      <c r="Q86" s="55">
        <f>_xll.EQNXTDZ($A$1,$B86,Q$1,$B$1)</f>
        <v>4696.99</v>
      </c>
      <c r="R86" s="55">
        <f>_xll.EQNXTDZ($A$1,$B86,R$1,$B$1)</f>
        <v>1136.53</v>
      </c>
      <c r="S86" s="55">
        <f>_xll.EQNXTDZ($A$1,$B86,S$1,$B$1)</f>
        <v>964.5</v>
      </c>
      <c r="T86" s="55">
        <f>_xll.EQNXTDZ($A$1,$B86,T$1,$B$1)</f>
        <v>404.61</v>
      </c>
      <c r="U86" s="55">
        <f>_xll.EQNXTDZ($A$1,$B86,U$1,$B$1)</f>
        <v>975.91</v>
      </c>
      <c r="V86" s="55">
        <f>_xll.EQNXTDZ($A$1,$B86,V$1,$B$1)</f>
        <v>987.78</v>
      </c>
      <c r="W86" s="55">
        <f>_xll.EQNXTDZ($A$1,$B86,W$1,$B$1)</f>
        <v>1004.55</v>
      </c>
      <c r="X86" s="55">
        <f>_xll.EQNXTDZ($A$1,$B86,X$1,$B$1)</f>
        <v>980.01</v>
      </c>
      <c r="Y86" s="55">
        <f>_xll.EQNXTDZ($A$1,$B86,Y$1,$B$1)</f>
        <v>990.72</v>
      </c>
      <c r="Z86" s="55">
        <f>_xll.EQNXTDZ($A$1,$B86,Z$1,$B$1)</f>
        <v>939</v>
      </c>
      <c r="AA86" s="55">
        <f>_xll.EQNXTDZ($A$1,$B86,AA$1,$B$1)</f>
        <v>957</v>
      </c>
      <c r="AB86" s="55">
        <f>_xll.EQNXTDZ($A$1,$B86,AB$1,$B$1)</f>
        <v>1817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500</v>
      </c>
      <c r="N87" s="55">
        <f>_xll.EQNXTDZ($A$1,$B87,N$1,$B$1)</f>
        <v>875</v>
      </c>
      <c r="O87" s="55">
        <f>_xll.EQNXTDZ($A$1,$B87,O$1,$B$1)</f>
        <v>3002.03</v>
      </c>
      <c r="P87" s="55">
        <f>_xll.EQNXTDZ($A$1,$B87,P$1,$B$1)</f>
        <v>2163.3200000000002</v>
      </c>
      <c r="Q87" s="55">
        <f>_xll.EQNXTDZ($A$1,$B87,Q$1,$B$1)</f>
        <v>1778.68</v>
      </c>
      <c r="R87" s="55">
        <f>_xll.EQNXTDZ($A$1,$B87,R$1,$B$1)</f>
        <v>2408.71</v>
      </c>
      <c r="S87" s="55">
        <f>_xll.EQNXTDZ($A$1,$B87,S$1,$B$1)</f>
        <v>2802.3</v>
      </c>
      <c r="T87" s="55">
        <f>_xll.EQNXTDZ($A$1,$B87,T$1,$B$1)</f>
        <v>4838.8</v>
      </c>
      <c r="U87" s="55">
        <f>_xll.EQNXTDZ($A$1,$B87,U$1,$B$1)</f>
        <v>5309.11</v>
      </c>
      <c r="V87" s="55">
        <f>_xll.EQNXTDZ($A$1,$B87,V$1,$B$1)</f>
        <v>5644.52</v>
      </c>
      <c r="W87" s="55">
        <f>_xll.EQNXTDZ($A$1,$B87,W$1,$B$1)</f>
        <v>6211.01</v>
      </c>
      <c r="X87" s="55">
        <f>_xll.EQNXTDZ($A$1,$B87,X$1,$B$1)</f>
        <v>4083.33</v>
      </c>
      <c r="Y87" s="55">
        <f>_xll.EQNXTDZ($A$1,$B87,Y$1,$B$1)</f>
        <v>10497.79</v>
      </c>
      <c r="Z87" s="55">
        <f>_xll.EQNXTDZ($A$1,$B87,Z$1,$B$1)</f>
        <v>20126</v>
      </c>
      <c r="AA87" s="55">
        <f>_xll.EQNXTDZ($A$1,$B87,AA$1,$B$1)</f>
        <v>13718</v>
      </c>
      <c r="AB87" s="55">
        <f>_xll.EQNXTDZ($A$1,$B87,AB$1,$B$1)</f>
        <v>7288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1937.87</v>
      </c>
      <c r="N88" s="55">
        <f>_xll.EQNXTDZ($A$1,$B88,N$1,$B$1)</f>
        <v>7555.74</v>
      </c>
      <c r="O88" s="55">
        <f>_xll.EQNXTDZ($A$1,$B88,O$1,$B$1)</f>
        <v>6920.77</v>
      </c>
      <c r="P88" s="55">
        <f>_xll.EQNXTDZ($A$1,$B88,P$1,$B$1)</f>
        <v>3502.19</v>
      </c>
      <c r="Q88" s="55">
        <f>_xll.EQNXTDZ($A$1,$B88,Q$1,$B$1)</f>
        <v>2604.66</v>
      </c>
      <c r="R88" s="55">
        <f>_xll.EQNXTDZ($A$1,$B88,R$1,$B$1)</f>
        <v>4932.8599999999997</v>
      </c>
      <c r="S88" s="55">
        <f>_xll.EQNXTDZ($A$1,$B88,S$1,$B$1)</f>
        <v>1290.43</v>
      </c>
      <c r="T88" s="55">
        <f>_xll.EQNXTDZ($A$1,$B88,T$1,$B$1)</f>
        <v>1510.62</v>
      </c>
      <c r="U88" s="55">
        <f>_xll.EQNXTDZ($A$1,$B88,U$1,$B$1)</f>
        <v>2785.05</v>
      </c>
      <c r="V88" s="55">
        <f>_xll.EQNXTDZ($A$1,$B88,V$1,$B$1)</f>
        <v>8701.08</v>
      </c>
      <c r="W88" s="55">
        <f>_xll.EQNXTDZ($A$1,$B88,W$1,$B$1)</f>
        <v>8701.91</v>
      </c>
      <c r="X88" s="55">
        <f>_xll.EQNXTDZ($A$1,$B88,X$1,$B$1)</f>
        <v>12707.75</v>
      </c>
      <c r="Y88" s="55">
        <f>_xll.EQNXTDZ($A$1,$B88,Y$1,$B$1)</f>
        <v>12400.04</v>
      </c>
      <c r="Z88" s="55">
        <f>_xll.EQNXTDZ($A$1,$B88,Z$1,$B$1)</f>
        <v>10491</v>
      </c>
      <c r="AA88" s="55">
        <f>_xll.EQNXTDZ($A$1,$B88,AA$1,$B$1)</f>
        <v>2877</v>
      </c>
      <c r="AB88" s="55">
        <f>_xll.EQNXTDZ($A$1,$B88,AB$1,$B$1)</f>
        <v>1587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4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4584.47</v>
      </c>
      <c r="U89" s="55">
        <f>_xll.EQNXTDZ($A$1,$B89,U$1,$B$1)</f>
        <v>6939.95</v>
      </c>
      <c r="V89" s="55">
        <f>_xll.EQNXTDZ($A$1,$B89,V$1,$B$1)</f>
        <v>4786.7700000000004</v>
      </c>
      <c r="W89" s="55">
        <f>_xll.EQNXTDZ($A$1,$B89,W$1,$B$1)</f>
        <v>6216.03</v>
      </c>
      <c r="X89" s="55">
        <f>_xll.EQNXTDZ($A$1,$B89,X$1,$B$1)</f>
        <v>7748.41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6.53</v>
      </c>
      <c r="N90" s="55">
        <f>_xll.EQNXTDZ($A$1,$B90,N$1,$B$1)</f>
        <v>14.15</v>
      </c>
      <c r="O90" s="55">
        <f>_xll.EQNXTDZ($A$1,$B90,O$1,$B$1)</f>
        <v>17.41</v>
      </c>
      <c r="P90" s="55">
        <f>_xll.EQNXTDZ($A$1,$B90,P$1,$B$1)</f>
        <v>22.3</v>
      </c>
      <c r="Q90" s="55">
        <f>_xll.EQNXTDZ($A$1,$B90,Q$1,$B$1)</f>
        <v>15.57</v>
      </c>
      <c r="R90" s="55">
        <f>_xll.EQNXTDZ($A$1,$B90,R$1,$B$1)</f>
        <v>57.22</v>
      </c>
      <c r="S90" s="55">
        <f>_xll.EQNXTDZ($A$1,$B90,S$1,$B$1)</f>
        <v>22.13</v>
      </c>
      <c r="T90" s="55">
        <f>_xll.EQNXTDZ($A$1,$B90,T$1,$B$1)</f>
        <v>22.23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76.510000000000005</v>
      </c>
      <c r="E91" s="55">
        <f>_xll.EQNXTDZ($A$1,$B91,E$1,$B$1)</f>
        <v>73.63</v>
      </c>
      <c r="F91" s="55">
        <f>_xll.EQNXTDZ($A$1,$B91,F$1,$B$1)</f>
        <v>70.010000000000005</v>
      </c>
      <c r="G91" s="55">
        <f>_xll.EQNXTDZ($A$1,$B91,G$1,$B$1)</f>
        <v>51.62</v>
      </c>
      <c r="H91" s="55">
        <f>_xll.EQNXTDZ($A$1,$B91,H$1,$B$1)</f>
        <v>412.21</v>
      </c>
      <c r="I91" s="55">
        <f>_xll.EQNXTDZ($A$1,$B91,I$1,$B$1)</f>
        <v>443.01</v>
      </c>
      <c r="J91" s="55">
        <f>_xll.EQNXTDZ($A$1,$B91,J$1,$B$1)</f>
        <v>566.16</v>
      </c>
      <c r="K91" s="55">
        <f>_xll.EQNXTDZ($A$1,$B91,K$1,$B$1)</f>
        <v>3718.65</v>
      </c>
      <c r="L91" s="55">
        <f>_xll.EQNXTDZ($A$1,$B91,L$1,$B$1)</f>
        <v>3422.87</v>
      </c>
      <c r="M91" s="55">
        <f>_xll.EQNXTDZ($A$1,$B91,M$1,$B$1)</f>
        <v>3584.79</v>
      </c>
      <c r="N91" s="55">
        <f>_xll.EQNXTDZ($A$1,$B91,N$1,$B$1)</f>
        <v>4232.92</v>
      </c>
      <c r="O91" s="55">
        <f>_xll.EQNXTDZ($A$1,$B91,O$1,$B$1)</f>
        <v>4127.7299999999996</v>
      </c>
      <c r="P91" s="55">
        <f>_xll.EQNXTDZ($A$1,$B91,P$1,$B$1)</f>
        <v>5000.99</v>
      </c>
      <c r="Q91" s="55">
        <f>_xll.EQNXTDZ($A$1,$B91,Q$1,$B$1)</f>
        <v>4696.99</v>
      </c>
      <c r="R91" s="55">
        <f>_xll.EQNXTDZ($A$1,$B91,R$1,$B$1)</f>
        <v>1364.8</v>
      </c>
      <c r="S91" s="55">
        <f>_xll.EQNXTDZ($A$1,$B91,S$1,$B$1)</f>
        <v>1189.93</v>
      </c>
      <c r="T91" s="55">
        <f>_xll.EQNXTDZ($A$1,$B91,T$1,$B$1)</f>
        <v>677.73</v>
      </c>
      <c r="U91" s="55">
        <f>_xll.EQNXTDZ($A$1,$B91,U$1,$B$1)</f>
        <v>1345.88</v>
      </c>
      <c r="V91" s="55">
        <f>_xll.EQNXTDZ($A$1,$B91,V$1,$B$1)</f>
        <v>1393.18</v>
      </c>
      <c r="W91" s="55">
        <f>_xll.EQNXTDZ($A$1,$B91,W$1,$B$1)</f>
        <v>1466.52</v>
      </c>
      <c r="X91" s="55">
        <f>_xll.EQNXTDZ($A$1,$B91,X$1,$B$1)</f>
        <v>1461.03</v>
      </c>
      <c r="Y91" s="55">
        <f>_xll.EQNXTDZ($A$1,$B91,Y$1,$B$1)</f>
        <v>1507.39</v>
      </c>
      <c r="Z91" s="55">
        <f>_xll.EQNXTDZ($A$1,$B91,Z$1,$B$1)</f>
        <v>1547</v>
      </c>
      <c r="AA91" s="55">
        <f>_xll.EQNXTDZ($A$1,$B91,AA$1,$B$1)</f>
        <v>1619</v>
      </c>
      <c r="AB91" s="55">
        <f>_xll.EQNXTDZ($A$1,$B91,AB$1,$B$1)</f>
        <v>2596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228.27</v>
      </c>
      <c r="S92" s="55">
        <f>_xll.EQNXTDZ($A$1,$B92,S$1,$B$1)</f>
        <v>225.43</v>
      </c>
      <c r="T92" s="55">
        <f>_xll.EQNXTDZ($A$1,$B92,T$1,$B$1)</f>
        <v>273.12</v>
      </c>
      <c r="U92" s="55">
        <f>_xll.EQNXTDZ($A$1,$B92,U$1,$B$1)</f>
        <v>369.97</v>
      </c>
      <c r="V92" s="55">
        <f>_xll.EQNXTDZ($A$1,$B92,V$1,$B$1)</f>
        <v>405.4</v>
      </c>
      <c r="W92" s="55">
        <f>_xll.EQNXTDZ($A$1,$B92,W$1,$B$1)</f>
        <v>461.97</v>
      </c>
      <c r="X92" s="55">
        <f>_xll.EQNXTDZ($A$1,$B92,X$1,$B$1)</f>
        <v>481.02</v>
      </c>
      <c r="Y92" s="55">
        <f>_xll.EQNXTDZ($A$1,$B92,Y$1,$B$1)</f>
        <v>516.66999999999996</v>
      </c>
      <c r="Z92" s="55">
        <f>_xll.EQNXTDZ($A$1,$B92,Z$1,$B$1)</f>
        <v>608</v>
      </c>
      <c r="AA92" s="55">
        <f>_xll.EQNXTDZ($A$1,$B92,AA$1,$B$1)</f>
        <v>662</v>
      </c>
      <c r="AB92" s="55">
        <f>_xll.EQNXTDZ($A$1,$B92,AB$1,$B$1)</f>
        <v>779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606.91999999999996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748.73</v>
      </c>
      <c r="H93" s="55">
        <f>_xll.EQNXTDZ($A$1,$B93,H$1,$B$1)</f>
        <v>591.02</v>
      </c>
      <c r="I93" s="55">
        <f>_xll.EQNXTDZ($A$1,$B93,I$1,$B$1)</f>
        <v>1069.9100000000001</v>
      </c>
      <c r="J93" s="55">
        <f>_xll.EQNXTDZ($A$1,$B93,J$1,$B$1)</f>
        <v>967.3</v>
      </c>
      <c r="K93" s="55">
        <f>_xll.EQNXTDZ($A$1,$B93,K$1,$B$1)</f>
        <v>1313.97</v>
      </c>
      <c r="L93" s="55">
        <f>_xll.EQNXTDZ($A$1,$B93,L$1,$B$1)</f>
        <v>0</v>
      </c>
      <c r="M93" s="55">
        <f>_xll.EQNXTDZ($A$1,$B93,M$1,$B$1)</f>
        <v>2393.15</v>
      </c>
      <c r="N93" s="55">
        <f>_xll.EQNXTDZ($A$1,$B93,N$1,$B$1)</f>
        <v>1276.67</v>
      </c>
      <c r="O93" s="55">
        <f>_xll.EQNXTDZ($A$1,$B93,O$1,$B$1)</f>
        <v>1894.43</v>
      </c>
      <c r="P93" s="55">
        <f>_xll.EQNXTDZ($A$1,$B93,P$1,$B$1)</f>
        <v>2599.31</v>
      </c>
      <c r="Q93" s="55">
        <f>_xll.EQNXTDZ($A$1,$B93,Q$1,$B$1)</f>
        <v>2916.82</v>
      </c>
      <c r="R93" s="55">
        <f>_xll.EQNXTDZ($A$1,$B93,R$1,$B$1)</f>
        <v>2327.71</v>
      </c>
      <c r="S93" s="55">
        <f>_xll.EQNXTDZ($A$1,$B93,S$1,$B$1)</f>
        <v>4894.21</v>
      </c>
      <c r="T93" s="55">
        <f>_xll.EQNXTDZ($A$1,$B93,T$1,$B$1)</f>
        <v>2142.04</v>
      </c>
      <c r="U93" s="55">
        <f>_xll.EQNXTDZ($A$1,$B93,U$1,$B$1)</f>
        <v>4849.4799999999996</v>
      </c>
      <c r="V93" s="55">
        <f>_xll.EQNXTDZ($A$1,$B93,V$1,$B$1)</f>
        <v>3868.33</v>
      </c>
      <c r="W93" s="55">
        <f>_xll.EQNXTDZ($A$1,$B93,W$1,$B$1)</f>
        <v>4233.2299999999996</v>
      </c>
      <c r="X93" s="55">
        <f>_xll.EQNXTDZ($A$1,$B93,X$1,$B$1)</f>
        <v>4519.16</v>
      </c>
      <c r="Y93" s="55">
        <f>_xll.EQNXTDZ($A$1,$B93,Y$1,$B$1)</f>
        <v>3714.01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1739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301.8</v>
      </c>
      <c r="D95" s="55">
        <f>_xll.EQNXTDZ($A$1,$B95,D$1,$B$1)</f>
        <v>322.93</v>
      </c>
      <c r="E95" s="55">
        <f>_xll.EQNXTDZ($A$1,$B95,E$1,$B$1)</f>
        <v>117.33</v>
      </c>
      <c r="F95" s="55">
        <f>_xll.EQNXTDZ($A$1,$B95,F$1,$B$1)</f>
        <v>121.16</v>
      </c>
      <c r="G95" s="55">
        <f>_xll.EQNXTDZ($A$1,$B95,G$1,$B$1)</f>
        <v>0.11</v>
      </c>
      <c r="H95" s="55">
        <f>_xll.EQNXTDZ($A$1,$B95,H$1,$B$1)</f>
        <v>131.47</v>
      </c>
      <c r="I95" s="55">
        <f>_xll.EQNXTDZ($A$1,$B95,I$1,$B$1)</f>
        <v>638.15</v>
      </c>
      <c r="J95" s="55">
        <f>_xll.EQNXTDZ($A$1,$B95,J$1,$B$1)</f>
        <v>1095.3699999999999</v>
      </c>
      <c r="K95" s="55">
        <f>_xll.EQNXTDZ($A$1,$B95,K$1,$B$1)</f>
        <v>2398.7800000000002</v>
      </c>
      <c r="L95" s="55">
        <f>_xll.EQNXTDZ($A$1,$B95,L$1,$B$1)</f>
        <v>2970.56</v>
      </c>
      <c r="M95" s="55">
        <f>_xll.EQNXTDZ($A$1,$B95,M$1,$B$1)</f>
        <v>3416.43</v>
      </c>
      <c r="N95" s="55">
        <f>_xll.EQNXTDZ($A$1,$B95,N$1,$B$1)</f>
        <v>2059.79</v>
      </c>
      <c r="O95" s="55">
        <f>_xll.EQNXTDZ($A$1,$B95,O$1,$B$1)</f>
        <v>1249.21</v>
      </c>
      <c r="P95" s="55">
        <f>_xll.EQNXTDZ($A$1,$B95,P$1,$B$1)</f>
        <v>503.94</v>
      </c>
      <c r="Q95" s="55">
        <f>_xll.EQNXTDZ($A$1,$B95,Q$1,$B$1)</f>
        <v>215.45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260.01</v>
      </c>
      <c r="D97" s="55">
        <f>_xll.EQNXTDZ($A$1,$B97,D$1,$B$1)</f>
        <v>533.20000000000005</v>
      </c>
      <c r="E97" s="55">
        <f>_xll.EQNXTDZ($A$1,$B97,E$1,$B$1)</f>
        <v>332.44</v>
      </c>
      <c r="F97" s="55">
        <f>_xll.EQNXTDZ($A$1,$B97,F$1,$B$1)</f>
        <v>274.57</v>
      </c>
      <c r="G97" s="55">
        <f>_xll.EQNXTDZ($A$1,$B97,G$1,$B$1)</f>
        <v>396.94</v>
      </c>
      <c r="H97" s="55">
        <f>_xll.EQNXTDZ($A$1,$B97,H$1,$B$1)</f>
        <v>687.43</v>
      </c>
      <c r="I97" s="55">
        <f>_xll.EQNXTDZ($A$1,$B97,I$1,$B$1)</f>
        <v>529.23</v>
      </c>
      <c r="J97" s="55">
        <f>_xll.EQNXTDZ($A$1,$B97,J$1,$B$1)</f>
        <v>750</v>
      </c>
      <c r="K97" s="55">
        <f>_xll.EQNXTDZ($A$1,$B97,K$1,$B$1)</f>
        <v>293.83999999999997</v>
      </c>
      <c r="L97" s="55">
        <f>_xll.EQNXTDZ($A$1,$B97,L$1,$B$1)</f>
        <v>3.49</v>
      </c>
      <c r="M97" s="55">
        <f>_xll.EQNXTDZ($A$1,$B97,M$1,$B$1)</f>
        <v>181.46</v>
      </c>
      <c r="N97" s="55">
        <f>_xll.EQNXTDZ($A$1,$B97,N$1,$B$1)</f>
        <v>248.55</v>
      </c>
      <c r="O97" s="55">
        <f>_xll.EQNXTDZ($A$1,$B97,O$1,$B$1)</f>
        <v>493.66</v>
      </c>
      <c r="P97" s="55">
        <f>_xll.EQNXTDZ($A$1,$B97,P$1,$B$1)</f>
        <v>730.57</v>
      </c>
      <c r="Q97" s="55">
        <f>_xll.EQNXTDZ($A$1,$B97,Q$1,$B$1)</f>
        <v>706.1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149.37</v>
      </c>
      <c r="H98" s="55">
        <f>_xll.EQNXTDZ($A$1,$B98,H$1,$B$1)</f>
        <v>379.81</v>
      </c>
      <c r="I98" s="55">
        <f>_xll.EQNXTDZ($A$1,$B98,I$1,$B$1)</f>
        <v>538.51</v>
      </c>
      <c r="J98" s="55">
        <f>_xll.EQNXTDZ($A$1,$B98,J$1,$B$1)</f>
        <v>1702.77</v>
      </c>
      <c r="K98" s="55">
        <f>_xll.EQNXTDZ($A$1,$B98,K$1,$B$1)</f>
        <v>2213.9499999999998</v>
      </c>
      <c r="L98" s="55">
        <f>_xll.EQNXTDZ($A$1,$B98,L$1,$B$1)</f>
        <v>1995.72</v>
      </c>
      <c r="M98" s="55">
        <f>_xll.EQNXTDZ($A$1,$B98,M$1,$B$1)</f>
        <v>895.74</v>
      </c>
      <c r="N98" s="55">
        <f>_xll.EQNXTDZ($A$1,$B98,N$1,$B$1)</f>
        <v>362.22</v>
      </c>
      <c r="O98" s="55">
        <f>_xll.EQNXTDZ($A$1,$B98,O$1,$B$1)</f>
        <v>13617.23</v>
      </c>
      <c r="P98" s="55">
        <f>_xll.EQNXTDZ($A$1,$B98,P$1,$B$1)</f>
        <v>12113.3</v>
      </c>
      <c r="Q98" s="55">
        <f>_xll.EQNXTDZ($A$1,$B98,Q$1,$B$1)</f>
        <v>9431.65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56.33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558.32000000000005</v>
      </c>
      <c r="H99" s="55">
        <f>_xll.EQNXTDZ($A$1,$B99,H$1,$B$1)</f>
        <v>1182.04</v>
      </c>
      <c r="I99" s="55">
        <f>_xll.EQNXTDZ($A$1,$B99,I$1,$B$1)</f>
        <v>3173.34</v>
      </c>
      <c r="J99" s="55">
        <f>_xll.EQNXTDZ($A$1,$B99,J$1,$B$1)</f>
        <v>4045.52</v>
      </c>
      <c r="K99" s="55">
        <f>_xll.EQNXTDZ($A$1,$B99,K$1,$B$1)</f>
        <v>4545.46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4105.72</v>
      </c>
      <c r="P99" s="55">
        <f>_xll.EQNXTDZ($A$1,$B99,P$1,$B$1)</f>
        <v>12243.98</v>
      </c>
      <c r="Q99" s="55">
        <f>_xll.EQNXTDZ($A$1,$B99,Q$1,$B$1)</f>
        <v>9005.09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255.85</v>
      </c>
      <c r="D104" s="55">
        <f>_xll.EQNXTDZ($A$1,$B104,D$1,$B$1)</f>
        <v>319.77</v>
      </c>
      <c r="E104" s="55">
        <f>_xll.EQNXTDZ($A$1,$B104,E$1,$B$1)</f>
        <v>319.77999999999997</v>
      </c>
      <c r="F104" s="55">
        <f>_xll.EQNXTDZ($A$1,$B104,F$1,$B$1)</f>
        <v>352.95</v>
      </c>
      <c r="G104" s="55">
        <f>_xll.EQNXTDZ($A$1,$B104,G$1,$B$1)</f>
        <v>361.74</v>
      </c>
      <c r="H104" s="55">
        <f>_xll.EQNXTDZ($A$1,$B104,H$1,$B$1)</f>
        <v>382.82</v>
      </c>
      <c r="I104" s="55">
        <f>_xll.EQNXTDZ($A$1,$B104,I$1,$B$1)</f>
        <v>385.36</v>
      </c>
      <c r="J104" s="55">
        <f>_xll.EQNXTDZ($A$1,$B104,J$1,$B$1)</f>
        <v>385.49</v>
      </c>
      <c r="K104" s="55">
        <f>_xll.EQNXTDZ($A$1,$B104,K$1,$B$1)</f>
        <v>514</v>
      </c>
      <c r="L104" s="55">
        <f>_xll.EQNXTDZ($A$1,$B104,L$1,$B$1)</f>
        <v>570.54999999999995</v>
      </c>
      <c r="M104" s="55">
        <f>_xll.EQNXTDZ($A$1,$B104,M$1,$B$1)</f>
        <v>634.6</v>
      </c>
      <c r="N104" s="55">
        <f>_xll.EQNXTDZ($A$1,$B104,N$1,$B$1)</f>
        <v>634.70000000000005</v>
      </c>
      <c r="O104" s="55">
        <f>_xll.EQNXTDZ($A$1,$B104,O$1,$B$1)</f>
        <v>638.02</v>
      </c>
      <c r="P104" s="55">
        <f>_xll.EQNXTDZ($A$1,$B104,P$1,$B$1)</f>
        <v>643.73</v>
      </c>
      <c r="Q104" s="55">
        <f>_xll.EQNXTDZ($A$1,$B104,Q$1,$B$1)</f>
        <v>643.73</v>
      </c>
      <c r="R104" s="55">
        <f>_xll.EQNXTDZ($A$1,$B104,R$1,$B$1)</f>
        <v>679.13</v>
      </c>
      <c r="S104" s="55">
        <f>_xll.EQNXTDZ($A$1,$B104,S$1,$B$1)</f>
        <v>679.17</v>
      </c>
      <c r="T104" s="55">
        <f>_xll.EQNXTDZ($A$1,$B104,T$1,$B$1)</f>
        <v>679.17</v>
      </c>
      <c r="U104" s="55">
        <f>_xll.EQNXTDZ($A$1,$B104,U$1,$B$1)</f>
        <v>679.17</v>
      </c>
      <c r="V104" s="55">
        <f>_xll.EQNXTDZ($A$1,$B104,V$1,$B$1)</f>
        <v>719.49</v>
      </c>
      <c r="W104" s="55">
        <f>_xll.EQNXTDZ($A$1,$B104,W$1,$B$1)</f>
        <v>765.76</v>
      </c>
      <c r="X104" s="55">
        <f>_xll.EQNXTDZ($A$1,$B104,X$1,$B$1)</f>
        <v>765.83</v>
      </c>
      <c r="Y104" s="55">
        <f>_xll.EQNXTDZ($A$1,$B104,Y$1,$B$1)</f>
        <v>765.97</v>
      </c>
      <c r="Z104" s="55">
        <f>_xll.EQNXTDZ($A$1,$B104,Z$1,$B$1)</f>
        <v>767</v>
      </c>
      <c r="AA104" s="55">
        <f>_xll.EQNXTDZ($A$1,$B104,AA$1,$B$1)</f>
        <v>736</v>
      </c>
      <c r="AB104" s="55">
        <f>_xll.EQNXTDZ($A$1,$B104,AB$1,$B$1)</f>
        <v>737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12.465898594111801</v>
      </c>
      <c r="D106" s="55">
        <f>_xll.EQNXTDZ($A$1,$B106,D$1,$B$1)</f>
        <v>24.1939999616697</v>
      </c>
      <c r="E106" s="55">
        <f>_xll.EQNXTDZ($A$1,$B106,E$1,$B$1)</f>
        <v>29.8280878735358</v>
      </c>
      <c r="F106" s="55">
        <f>_xll.EQNXTDZ($A$1,$B106,F$1,$B$1)</f>
        <v>93.077431931746304</v>
      </c>
      <c r="G106" s="55">
        <f>_xll.EQNXTDZ($A$1,$B106,G$1,$B$1)</f>
        <v>79.327574527787505</v>
      </c>
      <c r="H106" s="55">
        <f>_xll.EQNXTDZ($A$1,$B106,H$1,$B$1)</f>
        <v>178.719400904976</v>
      </c>
      <c r="I106" s="55">
        <f>_xll.EQNXTDZ($A$1,$B106,I$1,$B$1)</f>
        <v>139.46283938301099</v>
      </c>
      <c r="J106" s="55">
        <f>_xll.EQNXTDZ($A$1,$B106,J$1,$B$1)</f>
        <v>119.47524179091501</v>
      </c>
      <c r="K106" s="55">
        <f>_xll.EQNXTDZ($A$1,$B106,K$1,$B$1)</f>
        <v>35.678256356544097</v>
      </c>
      <c r="L106" s="55">
        <f>_xll.EQNXTDZ($A$1,$B106,L$1,$B$1)</f>
        <v>149.53997963749501</v>
      </c>
      <c r="M106" s="55">
        <f>_xll.EQNXTDZ($A$1,$B106,M$1,$B$1)</f>
        <v>246.85870662667099</v>
      </c>
      <c r="N106" s="55">
        <f>_xll.EQNXTDZ($A$1,$B106,N$1,$B$1)</f>
        <v>272.78134435660598</v>
      </c>
      <c r="O106" s="55">
        <f>_xll.EQNXTDZ($A$1,$B106,O$1,$B$1)</f>
        <v>266.44909697219401</v>
      </c>
      <c r="P106" s="55">
        <f>_xll.EQNXTDZ($A$1,$B106,P$1,$B$1)</f>
        <v>394.13292899693101</v>
      </c>
      <c r="Q106" s="55">
        <f>_xll.EQNXTDZ($A$1,$B106,Q$1,$B$1)</f>
        <v>544.12803891518104</v>
      </c>
      <c r="R106" s="55">
        <f>_xll.EQNXTDZ($A$1,$B106,R$1,$B$1)</f>
        <v>386.3</v>
      </c>
      <c r="S106" s="55">
        <f>_xll.EQNXTDZ($A$1,$B106,S$1,$B$1)</f>
        <v>465.95</v>
      </c>
      <c r="T106" s="55">
        <f>_xll.EQNXTDZ($A$1,$B106,T$1,$B$1)</f>
        <v>327.45</v>
      </c>
      <c r="U106" s="55">
        <f>_xll.EQNXTDZ($A$1,$B106,U$1,$B$1)</f>
        <v>174.3</v>
      </c>
      <c r="V106" s="55">
        <f>_xll.EQNXTDZ($A$1,$B106,V$1,$B$1)</f>
        <v>71.05</v>
      </c>
      <c r="W106" s="55">
        <f>_xll.EQNXTDZ($A$1,$B106,W$1,$B$1)</f>
        <v>301.85000000000002</v>
      </c>
      <c r="X106" s="55">
        <f>_xll.EQNXTDZ($A$1,$B106,X$1,$B$1)</f>
        <v>433.5</v>
      </c>
      <c r="Y106" s="55">
        <f>_xll.EQNXTDZ($A$1,$B106,Y$1,$B$1)</f>
        <v>420.6</v>
      </c>
      <c r="Z106" s="55">
        <f>_xll.EQNXTDZ($A$1,$B106,Z$1,$B$1)</f>
        <v>993</v>
      </c>
      <c r="AA106" s="55">
        <f>_xll.EQNXTDZ($A$1,$B106,AA$1,$B$1)</f>
        <v>674.05</v>
      </c>
      <c r="AB106" s="55">
        <f>_xll.EQNXTDZ($A$1,$B106,AB$1,$B$1)</f>
        <v>296.25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29.5310526264816</v>
      </c>
      <c r="D107" s="55">
        <f>_xll.EQNXTDZ($A$1,$B107,D$1,$B$1)</f>
        <v>29.36816232971</v>
      </c>
      <c r="E107" s="55">
        <f>_xll.EQNXTDZ($A$1,$B107,E$1,$B$1)</f>
        <v>33.2296205414141</v>
      </c>
      <c r="F107" s="55">
        <f>_xll.EQNXTDZ($A$1,$B107,F$1,$B$1)</f>
        <v>109.23231665862799</v>
      </c>
      <c r="G107" s="55">
        <f>_xll.EQNXTDZ($A$1,$B107,G$1,$B$1)</f>
        <v>100.99198399841499</v>
      </c>
      <c r="H107" s="55">
        <f>_xll.EQNXTDZ($A$1,$B107,H$1,$B$1)</f>
        <v>180.94237436680001</v>
      </c>
      <c r="I107" s="55">
        <f>_xll.EQNXTDZ($A$1,$B107,I$1,$B$1)</f>
        <v>191.06073633096801</v>
      </c>
      <c r="J107" s="55">
        <f>_xll.EQNXTDZ($A$1,$B107,J$1,$B$1)</f>
        <v>160.97394033903001</v>
      </c>
      <c r="K107" s="55">
        <f>_xll.EQNXTDZ($A$1,$B107,K$1,$B$1)</f>
        <v>146.98453838099499</v>
      </c>
      <c r="L107" s="55">
        <f>_xll.EQNXTDZ($A$1,$B107,L$1,$B$1)</f>
        <v>166.61725930233001</v>
      </c>
      <c r="M107" s="55">
        <f>_xll.EQNXTDZ($A$1,$B107,M$1,$B$1)</f>
        <v>273.35520427581798</v>
      </c>
      <c r="N107" s="55">
        <f>_xll.EQNXTDZ($A$1,$B107,N$1,$B$1)</f>
        <v>294.103208596304</v>
      </c>
      <c r="O107" s="55">
        <f>_xll.EQNXTDZ($A$1,$B107,O$1,$B$1)</f>
        <v>333.48187201811402</v>
      </c>
      <c r="P107" s="55">
        <f>_xll.EQNXTDZ($A$1,$B107,P$1,$B$1)</f>
        <v>415.850558698155</v>
      </c>
      <c r="Q107" s="55">
        <f>_xll.EQNXTDZ($A$1,$B107,Q$1,$B$1)</f>
        <v>605.57062681704895</v>
      </c>
      <c r="R107" s="55">
        <f>_xll.EQNXTDZ($A$1,$B107,R$1,$B$1)</f>
        <v>573.15</v>
      </c>
      <c r="S107" s="55">
        <f>_xll.EQNXTDZ($A$1,$B107,S$1,$B$1)</f>
        <v>598.6</v>
      </c>
      <c r="T107" s="55">
        <f>_xll.EQNXTDZ($A$1,$B107,T$1,$B$1)</f>
        <v>487</v>
      </c>
      <c r="U107" s="55">
        <f>_xll.EQNXTDZ($A$1,$B107,U$1,$B$1)</f>
        <v>372.4</v>
      </c>
      <c r="V107" s="55">
        <f>_xll.EQNXTDZ($A$1,$B107,V$1,$B$1)</f>
        <v>239.3</v>
      </c>
      <c r="W107" s="55">
        <f>_xll.EQNXTDZ($A$1,$B107,W$1,$B$1)</f>
        <v>357</v>
      </c>
      <c r="X107" s="55">
        <f>_xll.EQNXTDZ($A$1,$B107,X$1,$B$1)</f>
        <v>536.5</v>
      </c>
      <c r="Y107" s="55">
        <f>_xll.EQNXTDZ($A$1,$B107,Y$1,$B$1)</f>
        <v>494.5</v>
      </c>
      <c r="Z107" s="55">
        <f>_xll.EQNXTDZ($A$1,$B107,Z$1,$B$1)</f>
        <v>1065.5999999999999</v>
      </c>
      <c r="AA107" s="55">
        <f>_xll.EQNXTDZ($A$1,$B107,AA$1,$B$1)</f>
        <v>1179.05</v>
      </c>
      <c r="AB107" s="55">
        <f>_xll.EQNXTDZ($A$1,$B107,AB$1,$B$1)</f>
        <v>743.8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12.053881961101199</v>
      </c>
      <c r="D108" s="55">
        <f>_xll.EQNXTDZ($A$1,$B108,D$1,$B$1)</f>
        <v>11.1148673091235</v>
      </c>
      <c r="E108" s="55">
        <f>_xll.EQNXTDZ($A$1,$B108,E$1,$B$1)</f>
        <v>22.469279172322899</v>
      </c>
      <c r="F108" s="55">
        <f>_xll.EQNXTDZ($A$1,$B108,F$1,$B$1)</f>
        <v>28.467474806384399</v>
      </c>
      <c r="G108" s="55">
        <f>_xll.EQNXTDZ($A$1,$B108,G$1,$B$1)</f>
        <v>63.316416533351799</v>
      </c>
      <c r="H108" s="55">
        <f>_xll.EQNXTDZ($A$1,$B108,H$1,$B$1)</f>
        <v>77.085437501636704</v>
      </c>
      <c r="I108" s="55">
        <f>_xll.EQNXTDZ($A$1,$B108,I$1,$B$1)</f>
        <v>124.658985941118</v>
      </c>
      <c r="J108" s="55">
        <f>_xll.EQNXTDZ($A$1,$B108,J$1,$B$1)</f>
        <v>102.525069144501</v>
      </c>
      <c r="K108" s="55">
        <f>_xll.EQNXTDZ($A$1,$B108,K$1,$B$1)</f>
        <v>24.141693153069198</v>
      </c>
      <c r="L108" s="55">
        <f>_xll.EQNXTDZ($A$1,$B108,L$1,$B$1)</f>
        <v>34.649266156577198</v>
      </c>
      <c r="M108" s="55">
        <f>_xll.EQNXTDZ($A$1,$B108,M$1,$B$1)</f>
        <v>132.58142961111801</v>
      </c>
      <c r="N108" s="55">
        <f>_xll.EQNXTDZ($A$1,$B108,N$1,$B$1)</f>
        <v>136.19278944754001</v>
      </c>
      <c r="O108" s="55">
        <f>_xll.EQNXTDZ($A$1,$B108,O$1,$B$1)</f>
        <v>200.80150104161501</v>
      </c>
      <c r="P108" s="55">
        <f>_xll.EQNXTDZ($A$1,$B108,P$1,$B$1)</f>
        <v>249.431182126588</v>
      </c>
      <c r="Q108" s="55">
        <f>_xll.EQNXTDZ($A$1,$B108,Q$1,$B$1)</f>
        <v>395.46863742957999</v>
      </c>
      <c r="R108" s="55">
        <f>_xll.EQNXTDZ($A$1,$B108,R$1,$B$1)</f>
        <v>266</v>
      </c>
      <c r="S108" s="55">
        <f>_xll.EQNXTDZ($A$1,$B108,S$1,$B$1)</f>
        <v>368.4</v>
      </c>
      <c r="T108" s="55">
        <f>_xll.EQNXTDZ($A$1,$B108,T$1,$B$1)</f>
        <v>324.5</v>
      </c>
      <c r="U108" s="55">
        <f>_xll.EQNXTDZ($A$1,$B108,U$1,$B$1)</f>
        <v>141.9</v>
      </c>
      <c r="V108" s="55">
        <f>_xll.EQNXTDZ($A$1,$B108,V$1,$B$1)</f>
        <v>63.6</v>
      </c>
      <c r="W108" s="55">
        <f>_xll.EQNXTDZ($A$1,$B108,W$1,$B$1)</f>
        <v>64.8</v>
      </c>
      <c r="X108" s="55">
        <f>_xll.EQNXTDZ($A$1,$B108,X$1,$B$1)</f>
        <v>268.5</v>
      </c>
      <c r="Y108" s="55">
        <f>_xll.EQNXTDZ($A$1,$B108,Y$1,$B$1)</f>
        <v>366.05</v>
      </c>
      <c r="Z108" s="55">
        <f>_xll.EQNXTDZ($A$1,$B108,Z$1,$B$1)</f>
        <v>419.45</v>
      </c>
      <c r="AA108" s="55">
        <f>_xll.EQNXTDZ($A$1,$B108,AA$1,$B$1)</f>
        <v>606.20000000000005</v>
      </c>
      <c r="AB108" s="55">
        <f>_xll.EQNXTDZ($A$1,$B108,AB$1,$B$1)</f>
        <v>294.14999999999998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1664.3042499999999</v>
      </c>
      <c r="D109" s="55">
        <f>_xll.EQNXTDZ($A$1,$B109,D$1,$B$1)</f>
        <v>4037.0962500000001</v>
      </c>
      <c r="E109" s="55">
        <f>_xll.EQNXTDZ($A$1,$B109,E$1,$B$1)</f>
        <v>4977.3756999999996</v>
      </c>
      <c r="F109" s="55">
        <f>_xll.EQNXTDZ($A$1,$B109,F$1,$B$1)</f>
        <v>17142.781500000001</v>
      </c>
      <c r="G109" s="55">
        <f>_xll.EQNXTDZ($A$1,$B109,G$1,$B$1)</f>
        <v>14974.2273</v>
      </c>
      <c r="H109" s="55">
        <f>_xll.EQNXTDZ($A$1,$B109,H$1,$B$1)</f>
        <v>35701.7932</v>
      </c>
      <c r="I109" s="55">
        <f>_xll.EQNXTDZ($A$1,$B109,I$1,$B$1)</f>
        <v>28044.574000000001</v>
      </c>
      <c r="J109" s="55">
        <f>_xll.EQNXTDZ($A$1,$B109,J$1,$B$1)</f>
        <v>24033.374049999999</v>
      </c>
      <c r="K109" s="55">
        <f>_xll.EQNXTDZ($A$1,$B109,K$1,$B$1)</f>
        <v>9267.42</v>
      </c>
      <c r="L109" s="55">
        <f>_xll.EQNXTDZ($A$1,$B109,L$1,$B$1)</f>
        <v>43116.463499999998</v>
      </c>
      <c r="M109" s="55">
        <f>_xll.EQNXTDZ($A$1,$B109,M$1,$B$1)</f>
        <v>79166.350000000006</v>
      </c>
      <c r="N109" s="55">
        <f>_xll.EQNXTDZ($A$1,$B109,N$1,$B$1)</f>
        <v>87493.395000000004</v>
      </c>
      <c r="O109" s="55">
        <f>_xll.EQNXTDZ($A$1,$B109,O$1,$B$1)</f>
        <v>85909.392999999996</v>
      </c>
      <c r="P109" s="55">
        <f>_xll.EQNXTDZ($A$1,$B109,P$1,$B$1)</f>
        <v>128214.92275</v>
      </c>
      <c r="Q109" s="55">
        <f>_xll.EQNXTDZ($A$1,$B109,Q$1,$B$1)</f>
        <v>177009.65674999999</v>
      </c>
      <c r="R109" s="55">
        <f>_xll.EQNXTDZ($A$1,$B109,R$1,$B$1)</f>
        <v>131173.9595</v>
      </c>
      <c r="S109" s="55">
        <f>_xll.EQNXTDZ($A$1,$B109,S$1,$B$1)</f>
        <v>158229.63075000001</v>
      </c>
      <c r="T109" s="55">
        <f>_xll.EQNXTDZ($A$1,$B109,T$1,$B$1)</f>
        <v>111197.10825</v>
      </c>
      <c r="U109" s="55">
        <f>_xll.EQNXTDZ($A$1,$B109,U$1,$B$1)</f>
        <v>59189.665500000003</v>
      </c>
      <c r="V109" s="55">
        <f>_xll.EQNXTDZ($A$1,$B109,V$1,$B$1)</f>
        <v>25559.882249999999</v>
      </c>
      <c r="W109" s="55">
        <f>_xll.EQNXTDZ($A$1,$B109,W$1,$B$1)</f>
        <v>115572.32799999999</v>
      </c>
      <c r="X109" s="55">
        <f>_xll.EQNXTDZ($A$1,$B109,X$1,$B$1)</f>
        <v>165993.6525</v>
      </c>
      <c r="Y109" s="55">
        <f>_xll.EQNXTDZ($A$1,$B109,Y$1,$B$1)</f>
        <v>161083.49100000001</v>
      </c>
      <c r="Z109" s="55">
        <f>_xll.EQNXTDZ($A$1,$B109,Z$1,$B$1)</f>
        <v>380815.5</v>
      </c>
      <c r="AA109" s="55">
        <f>_xll.EQNXTDZ($A$1,$B109,AA$1,$B$1)</f>
        <v>248050.4</v>
      </c>
      <c r="AB109" s="55">
        <f>_xll.EQNXTDZ($A$1,$B109,AB$1,$B$1)</f>
        <v>109168.125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0.76628352490421503</v>
      </c>
      <c r="F110" s="55">
        <f>_xll.EQNXTDZ($A$1,$B110,F$1,$B$1)</f>
        <v>1.5325670498084301</v>
      </c>
      <c r="G110" s="55">
        <f>_xll.EQNXTDZ($A$1,$B110,G$1,$B$1)</f>
        <v>2.3946360153256698</v>
      </c>
      <c r="H110" s="55">
        <f>_xll.EQNXTDZ($A$1,$B110,H$1,$B$1)</f>
        <v>2.4904214559387001</v>
      </c>
      <c r="I110" s="55">
        <f>_xll.EQNXTDZ($A$1,$B110,I$1,$B$1)</f>
        <v>2.8735632183908</v>
      </c>
      <c r="J110" s="55">
        <f>_xll.EQNXTDZ($A$1,$B110,J$1,$B$1)</f>
        <v>2.8735632183908</v>
      </c>
      <c r="K110" s="55">
        <f>_xll.EQNXTDZ($A$1,$B110,K$1,$B$1)</f>
        <v>1.1881188118811901</v>
      </c>
      <c r="L110" s="55">
        <f>_xll.EQNXTDZ($A$1,$B110,L$1,$B$1)</f>
        <v>2.9702970297029698</v>
      </c>
      <c r="M110" s="55">
        <f>_xll.EQNXTDZ($A$1,$B110,M$1,$B$1)</f>
        <v>3.9603960396039599</v>
      </c>
      <c r="N110" s="55">
        <f>_xll.EQNXTDZ($A$1,$B110,N$1,$B$1)</f>
        <v>3.9603960396039599</v>
      </c>
      <c r="O110" s="55">
        <f>_xll.EQNXTDZ($A$1,$B110,O$1,$B$1)</f>
        <v>1.98019801980198</v>
      </c>
      <c r="P110" s="55">
        <f>_xll.EQNXTDZ($A$1,$B110,P$1,$B$1)</f>
        <v>1.98019801980198</v>
      </c>
      <c r="Q110" s="55">
        <f>_xll.EQNXTDZ($A$1,$B110,Q$1,$B$1)</f>
        <v>0</v>
      </c>
      <c r="R110" s="55">
        <f>_xll.EQNXTDZ($A$1,$B110,R$1,$B$1)</f>
        <v>0.2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2</v>
      </c>
      <c r="Z110" s="55">
        <f>_xll.EQNXTDZ($A$1,$B110,Z$1,$B$1)</f>
        <v>6</v>
      </c>
      <c r="AA110" s="55">
        <f>_xll.EQNXTDZ($A$1,$B110,AA$1,$B$1)</f>
        <v>6</v>
      </c>
      <c r="AB110" s="55">
        <f>_xll.EQNXTDZ($A$1,$B110,AB$1,$B$1)</f>
        <v>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25.35</v>
      </c>
      <c r="D112" s="56">
        <f>_xll.EQNXTDZ($A$1,$B112,D$5)</f>
        <v>32.21</v>
      </c>
      <c r="E112" s="56">
        <f>_xll.EQNXTDZ($A$1,$B112,E$5)</f>
        <v>32.21</v>
      </c>
      <c r="F112" s="56">
        <f>_xll.EQNXTDZ($A$1,$B112,F$5)</f>
        <v>33.35</v>
      </c>
      <c r="G112" s="56">
        <f>_xll.EQNXTDZ($A$1,$B112,G$5)</f>
        <v>32.35</v>
      </c>
      <c r="H112" s="56">
        <f>_xll.EQNXTDZ($A$1,$B112,H$5)</f>
        <v>33.65</v>
      </c>
      <c r="I112" s="56">
        <f>_xll.EQNXTDZ($A$1,$B112,I$5)</f>
        <v>33.43</v>
      </c>
      <c r="J112" s="56">
        <f>_xll.EQNXTDZ($A$1,$B112,J$5)</f>
        <v>33.42</v>
      </c>
      <c r="K112" s="56">
        <f>_xll.EQNXTDZ($A$1,$B112,K$5)</f>
        <v>41.73</v>
      </c>
      <c r="L112" s="56">
        <f>_xll.EQNXTDZ($A$1,$B112,L$5)</f>
        <v>37</v>
      </c>
      <c r="M112" s="56">
        <f>_xll.EQNXTDZ($A$1,$B112,M$5)</f>
        <v>34.83</v>
      </c>
      <c r="N112" s="56">
        <f>_xll.EQNXTDZ($A$1,$B112,N$5)</f>
        <v>34.81</v>
      </c>
      <c r="O112" s="56">
        <f>_xll.EQNXTDZ($A$1,$B112,O$5)</f>
        <v>34.71</v>
      </c>
      <c r="P112" s="56">
        <f>_xll.EQNXTDZ($A$1,$B112,P$5)</f>
        <v>34.33</v>
      </c>
      <c r="Q112" s="56">
        <f>_xll.EQNXTDZ($A$1,$B112,Q$5)</f>
        <v>34.33</v>
      </c>
      <c r="R112" s="56">
        <f>_xll.EQNXTDZ($A$1,$B112,R$5)</f>
        <v>33.01</v>
      </c>
      <c r="S112" s="56">
        <f>_xll.EQNXTDZ($A$1,$B112,S$5)</f>
        <v>34.729999999999997</v>
      </c>
      <c r="T112" s="56">
        <f>_xll.EQNXTDZ($A$1,$B112,T$5)</f>
        <v>36.369999999999997</v>
      </c>
      <c r="U112" s="56">
        <f>_xll.EQNXTDZ($A$1,$B112,U$5)</f>
        <v>38.369999999999997</v>
      </c>
      <c r="V112" s="56">
        <f>_xll.EQNXTDZ($A$1,$B112,V$5)</f>
        <v>42.39</v>
      </c>
      <c r="W112" s="56">
        <f>_xll.EQNXTDZ($A$1,$B112,W$5)</f>
        <v>46.41</v>
      </c>
      <c r="X112" s="56">
        <f>_xll.EQNXTDZ($A$1,$B112,X$5)</f>
        <v>46.4</v>
      </c>
      <c r="Y112" s="56">
        <f>_xll.EQNXTDZ($A$1,$B112,Y$5)</f>
        <v>46.39</v>
      </c>
      <c r="Z112" s="56">
        <f>_xll.EQNXTDZ($A$1,$B112,Z$5)</f>
        <v>46.36</v>
      </c>
      <c r="AA112" s="56">
        <f>_xll.EQNXTDZ($A$1,$B112,AA$5)</f>
        <v>42.58</v>
      </c>
      <c r="AB112" s="56">
        <f>_xll.EQNXTDZ($A$1,$B112,AB$5)</f>
        <v>42.56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32.630000000000003</v>
      </c>
      <c r="L113" s="56">
        <f>_xll.EQNXTDZ($A$1,$B113,L$5)</f>
        <v>24.02</v>
      </c>
      <c r="M113" s="56">
        <f>_xll.EQNXTDZ($A$1,$B113,M$5)</f>
        <v>23.47</v>
      </c>
      <c r="N113" s="56">
        <f>_xll.EQNXTDZ($A$1,$B113,N$5)</f>
        <v>8.3800000000000008</v>
      </c>
      <c r="O113" s="56">
        <f>_xll.EQNXTDZ($A$1,$B113,O$5)</f>
        <v>7.55</v>
      </c>
      <c r="P113" s="56">
        <f>_xll.EQNXTDZ($A$1,$B113,P$5)</f>
        <v>6.22</v>
      </c>
      <c r="Q113" s="56">
        <f>_xll.EQNXTDZ($A$1,$B113,Q$5)</f>
        <v>6.54</v>
      </c>
      <c r="R113" s="56">
        <f>_xll.EQNXTDZ($A$1,$B113,R$5)</f>
        <v>6.44</v>
      </c>
      <c r="S113" s="56">
        <f>_xll.EQNXTDZ($A$1,$B113,S$5)</f>
        <v>5.87</v>
      </c>
      <c r="T113" s="56">
        <f>_xll.EQNXTDZ($A$1,$B113,T$5)</f>
        <v>5.28</v>
      </c>
      <c r="U113" s="56">
        <f>_xll.EQNXTDZ($A$1,$B113,U$5)</f>
        <v>4.67</v>
      </c>
      <c r="V113" s="56">
        <f>_xll.EQNXTDZ($A$1,$B113,V$5)</f>
        <v>3.95</v>
      </c>
      <c r="W113" s="56">
        <f>_xll.EQNXTDZ($A$1,$B113,W$5)</f>
        <v>1.82</v>
      </c>
      <c r="X113" s="56">
        <f>_xll.EQNXTDZ($A$1,$B113,X$5)</f>
        <v>1.82</v>
      </c>
      <c r="Y113" s="56">
        <f>_xll.EQNXTDZ($A$1,$B113,Y$5)</f>
        <v>1.82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FI6" activePane="bottomRight" state="frozen"/>
      <selection pane="topRight" activeCell="C1" sqref="C1"/>
      <selection pane="bottomLeft" activeCell="A6" sqref="A6"/>
      <selection pane="bottomRight" activeCell="FL16" sqref="FL16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100570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232.506153455402</v>
      </c>
      <c r="D6" cm="1">
        <f t="array" ref="D6">_xll.EQNXTDZ($A$1,$B6,D$1)</f>
        <v>237.20574591886199</v>
      </c>
      <c r="E6" cm="1">
        <f t="array" ref="E6">_xll.EQNXTDZ($A$1,$B6,E$1)</f>
        <v>222.167050035789</v>
      </c>
      <c r="F6" cm="1">
        <f t="array" ref="F6">_xll.EQNXTDZ($A$1,$B6,F$1)</f>
        <v>233.69341891985499</v>
      </c>
      <c r="G6" cm="1">
        <f t="array" ref="G6">_xll.EQNXTDZ($A$1,$B6,G$1)</f>
        <v>265.15595372786299</v>
      </c>
      <c r="H6" cm="1">
        <f t="array" ref="H6">_xll.EQNXTDZ($A$1,$B6,H$1)</f>
        <v>254.27268697037599</v>
      </c>
      <c r="I6" cm="1">
        <f t="array" ref="I6">_xll.EQNXTDZ($A$1,$B6,I$1)</f>
        <v>270.10289316308399</v>
      </c>
      <c r="J6" cm="1">
        <f t="array" ref="J6">_xll.EQNXTDZ($A$1,$B6,J$1)</f>
        <v>312.64657230598698</v>
      </c>
      <c r="K6" cm="1">
        <f t="array" ref="K6">_xll.EQNXTDZ($A$1,$B6,K$1)</f>
        <v>294.63971276178199</v>
      </c>
      <c r="L6" cm="1">
        <f t="array" ref="L6">_xll.EQNXTDZ($A$1,$B6,L$1)</f>
        <v>287.91187512988103</v>
      </c>
      <c r="M6" cm="1">
        <f t="array" ref="M6">_xll.EQNXTDZ($A$1,$B6,M$1)</f>
        <v>264.11709644646601</v>
      </c>
      <c r="N6" cm="1">
        <f t="array" ref="N6">_xll.EQNXTDZ($A$1,$B6,N$1)</f>
        <v>292.56199819898899</v>
      </c>
      <c r="O6" cm="1">
        <f t="array" ref="O6">_xll.EQNXTDZ($A$1,$B6,O$1)</f>
        <v>306.46289801196099</v>
      </c>
      <c r="P6" cm="1">
        <f t="array" ref="P6">_xll.EQNXTDZ($A$1,$B6,P$1)</f>
        <v>275.04983259830499</v>
      </c>
      <c r="Q6" cm="1">
        <f t="array" ref="Q6">_xll.EQNXTDZ($A$1,$B6,Q$1)</f>
        <v>288.40656907340298</v>
      </c>
      <c r="R6" cm="1">
        <f t="array" ref="R6">_xll.EQNXTDZ($A$1,$B6,R$1)</f>
        <v>292.85881456510202</v>
      </c>
      <c r="S6" cm="1">
        <f t="array" ref="S6">_xll.EQNXTDZ($A$1,$B6,S$1)</f>
        <v>329.36722759703503</v>
      </c>
      <c r="T6" cm="1">
        <f t="array" ref="T6">_xll.EQNXTDZ($A$1,$B6,T$1)</f>
        <v>379.924948624997</v>
      </c>
      <c r="U6" cm="1">
        <f t="array" ref="U6">_xll.EQNXTDZ($A$1,$B6,U$1)</f>
        <v>393.776379043617</v>
      </c>
      <c r="V6" cm="1">
        <f t="array" ref="V6">_xll.EQNXTDZ($A$1,$B6,V$1)</f>
        <v>373.54339675356198</v>
      </c>
      <c r="W6" cm="1">
        <f t="array" ref="W6">_xll.EQNXTDZ($A$1,$B6,W$1)</f>
        <v>343.31759680435903</v>
      </c>
      <c r="X6" cm="1">
        <f t="array" ref="X6">_xll.EQNXTDZ($A$1,$B6,X$1)</f>
        <v>410.59597312336899</v>
      </c>
      <c r="Y6" cm="1">
        <f t="array" ref="Y6">_xll.EQNXTDZ($A$1,$B6,Y$1)</f>
        <v>400.850502435983</v>
      </c>
      <c r="Z6" cm="1">
        <f t="array" ref="Z6">_xll.EQNXTDZ($A$1,$B6,Z$1)</f>
        <v>413.56413678450201</v>
      </c>
      <c r="AA6" cm="1">
        <f t="array" ref="AA6">_xll.EQNXTDZ($A$1,$B6,AA$1)</f>
        <v>410.59597312336899</v>
      </c>
      <c r="AB6" cm="1">
        <f t="array" ref="AB6">_xll.EQNXTDZ($A$1,$B6,AB$1)</f>
        <v>428.207077512757</v>
      </c>
      <c r="AC6" cm="1">
        <f t="array" ref="AC6">_xll.EQNXTDZ($A$1,$B6,AC$1)</f>
        <v>440.07973215728799</v>
      </c>
      <c r="AD6" cm="1">
        <f t="array" ref="AD6">_xll.EQNXTDZ($A$1,$B6,AD$1)</f>
        <v>520.41802858528195</v>
      </c>
      <c r="AE6" cm="1">
        <f t="array" ref="AE6">_xll.EQNXTDZ($A$1,$B6,AE$1)</f>
        <v>495.88120898658502</v>
      </c>
      <c r="AF6" cm="1">
        <f t="array" ref="AF6">_xll.EQNXTDZ($A$1,$B6,AF$1)</f>
        <v>524.96921286568602</v>
      </c>
      <c r="AG6" cm="1">
        <f t="array" ref="AG6">_xll.EQNXTDZ($A$1,$B6,AG$1)</f>
        <v>534.12105082084599</v>
      </c>
      <c r="AH6" cm="1">
        <f t="array" ref="AH6">_xll.EQNXTDZ($A$1,$B6,AH$1)</f>
        <v>489.252310143388</v>
      </c>
      <c r="AI6" cm="1">
        <f t="array" ref="AI6">_xll.EQNXTDZ($A$1,$B6,AI$1)</f>
        <v>581.56220000461803</v>
      </c>
      <c r="AJ6" cm="1">
        <f t="array" ref="AJ6">_xll.EQNXTDZ($A$1,$B6,AJ$1)</f>
        <v>591.06032372024299</v>
      </c>
      <c r="AK6" cm="1">
        <f t="array" ref="AK6">_xll.EQNXTDZ($A$1,$B6,AK$1)</f>
        <v>543.27288877600495</v>
      </c>
      <c r="AL6" cm="1">
        <f t="array" ref="AL6">_xll.EQNXTDZ($A$1,$B6,AL$1)</f>
        <v>511.75</v>
      </c>
      <c r="AM6" cm="1">
        <f t="array" ref="AM6">_xll.EQNXTDZ($A$1,$B6,AM$1)</f>
        <v>482.9</v>
      </c>
      <c r="AN6" cm="1">
        <f t="array" ref="AN6">_xll.EQNXTDZ($A$1,$B6,AN$1)</f>
        <v>436.75</v>
      </c>
      <c r="AO6" cm="1">
        <f t="array" ref="AO6">_xll.EQNXTDZ($A$1,$B6,AO$1)</f>
        <v>386.35</v>
      </c>
      <c r="AP6" cm="1">
        <f t="array" ref="AP6">_xll.EQNXTDZ($A$1,$B6,AP$1)</f>
        <v>334.95</v>
      </c>
      <c r="AQ6" cm="1">
        <f t="array" ref="AQ6">_xll.EQNXTDZ($A$1,$B6,AQ$1)</f>
        <v>301.45</v>
      </c>
      <c r="AR6" cm="1">
        <f t="array" ref="AR6">_xll.EQNXTDZ($A$1,$B6,AR$1)</f>
        <v>386.1</v>
      </c>
      <c r="AS6" cm="1">
        <f t="array" ref="AS6">_xll.EQNXTDZ($A$1,$B6,AS$1)</f>
        <v>427</v>
      </c>
      <c r="AT6" cm="1">
        <f t="array" ref="AT6">_xll.EQNXTDZ($A$1,$B6,AT$1)</f>
        <v>392.5</v>
      </c>
      <c r="AU6" cm="1">
        <f t="array" ref="AU6">_xll.EQNXTDZ($A$1,$B6,AU$1)</f>
        <v>338.75</v>
      </c>
      <c r="AV6" cm="1">
        <f t="array" ref="AV6">_xll.EQNXTDZ($A$1,$B6,AV$1)</f>
        <v>301.10000000000002</v>
      </c>
      <c r="AW6" cm="1">
        <f t="array" ref="AW6">_xll.EQNXTDZ($A$1,$B6,AW$1)</f>
        <v>386.4</v>
      </c>
      <c r="AX6" cm="1">
        <f t="array" ref="AX6">_xll.EQNXTDZ($A$1,$B6,AX$1)</f>
        <v>407.95</v>
      </c>
      <c r="AY6" cm="1">
        <f t="array" ref="AY6">_xll.EQNXTDZ($A$1,$B6,AY$1)</f>
        <v>455.75</v>
      </c>
      <c r="AZ6" cm="1">
        <f t="array" ref="AZ6">_xll.EQNXTDZ($A$1,$B6,AZ$1)</f>
        <v>463.6</v>
      </c>
      <c r="BA6" cm="1">
        <f t="array" ref="BA6">_xll.EQNXTDZ($A$1,$B6,BA$1)</f>
        <v>506.8</v>
      </c>
      <c r="BB6" cm="1">
        <f t="array" ref="BB6">_xll.EQNXTDZ($A$1,$B6,BB$1)</f>
        <v>540.5</v>
      </c>
      <c r="BC6" cm="1">
        <f t="array" ref="BC6">_xll.EQNXTDZ($A$1,$B6,BC$1)</f>
        <v>539.4</v>
      </c>
      <c r="BD6" cm="1">
        <f t="array" ref="BD6">_xll.EQNXTDZ($A$1,$B6,BD$1)</f>
        <v>534.4</v>
      </c>
      <c r="BE6" cm="1">
        <f t="array" ref="BE6">_xll.EQNXTDZ($A$1,$B6,BE$1)</f>
        <v>457</v>
      </c>
      <c r="BF6" cm="1">
        <f t="array" ref="BF6">_xll.EQNXTDZ($A$1,$B6,BF$1)</f>
        <v>472</v>
      </c>
      <c r="BG6" cm="1">
        <f t="array" ref="BG6">_xll.EQNXTDZ($A$1,$B6,BG$1)</f>
        <v>527.5</v>
      </c>
      <c r="BH6" cm="1">
        <f t="array" ref="BH6">_xll.EQNXTDZ($A$1,$B6,BH$1)</f>
        <v>455.9</v>
      </c>
      <c r="BI6" cm="1">
        <f t="array" ref="BI6">_xll.EQNXTDZ($A$1,$B6,BI$1)</f>
        <v>468.25</v>
      </c>
      <c r="BJ6" cm="1">
        <f t="array" ref="BJ6">_xll.EQNXTDZ($A$1,$B6,BJ$1)</f>
        <v>456.6</v>
      </c>
      <c r="BK6" cm="1">
        <f t="array" ref="BK6">_xll.EQNXTDZ($A$1,$B6,BK$1)</f>
        <v>476.95</v>
      </c>
      <c r="BL6" cm="1">
        <f t="array" ref="BL6">_xll.EQNXTDZ($A$1,$B6,BL$1)</f>
        <v>431.5</v>
      </c>
      <c r="BM6" cm="1">
        <f t="array" ref="BM6">_xll.EQNXTDZ($A$1,$B6,BM$1)</f>
        <v>446.55</v>
      </c>
      <c r="BN6" cm="1">
        <f t="array" ref="BN6">_xll.EQNXTDZ($A$1,$B6,BN$1)</f>
        <v>379.35</v>
      </c>
      <c r="BO6" cm="1">
        <f t="array" ref="BO6">_xll.EQNXTDZ($A$1,$B6,BO$1)</f>
        <v>428</v>
      </c>
      <c r="BP6" cm="1">
        <f t="array" ref="BP6">_xll.EQNXTDZ($A$1,$B6,BP$1)</f>
        <v>430.95</v>
      </c>
      <c r="BQ6" cm="1">
        <f t="array" ref="BQ6">_xll.EQNXTDZ($A$1,$B6,BQ$1)</f>
        <v>407.9</v>
      </c>
      <c r="BR6" cm="1">
        <f t="array" ref="BR6">_xll.EQNXTDZ($A$1,$B6,BR$1)</f>
        <v>430.95</v>
      </c>
      <c r="BS6" cm="1">
        <f t="array" ref="BS6">_xll.EQNXTDZ($A$1,$B6,BS$1)</f>
        <v>399.9</v>
      </c>
      <c r="BT6" cm="1">
        <f t="array" ref="BT6">_xll.EQNXTDZ($A$1,$B6,BT$1)</f>
        <v>369.75</v>
      </c>
      <c r="BU6" cm="1">
        <f t="array" ref="BU6">_xll.EQNXTDZ($A$1,$B6,BU$1)</f>
        <v>335</v>
      </c>
      <c r="BV6" cm="1">
        <f t="array" ref="BV6">_xll.EQNXTDZ($A$1,$B6,BV$1)</f>
        <v>349.2</v>
      </c>
      <c r="BW6" cm="1">
        <f t="array" ref="BW6">_xll.EQNXTDZ($A$1,$B6,BW$1)</f>
        <v>284.5</v>
      </c>
      <c r="BX6" cm="1">
        <f t="array" ref="BX6">_xll.EQNXTDZ($A$1,$B6,BX$1)</f>
        <v>276</v>
      </c>
      <c r="BY6" cm="1">
        <f t="array" ref="BY6">_xll.EQNXTDZ($A$1,$B6,BY$1)</f>
        <v>250</v>
      </c>
      <c r="BZ6" cm="1">
        <f t="array" ref="BZ6">_xll.EQNXTDZ($A$1,$B6,BZ$1)</f>
        <v>271.39999999999998</v>
      </c>
      <c r="CA6" cm="1">
        <f t="array" ref="CA6">_xll.EQNXTDZ($A$1,$B6,CA$1)</f>
        <v>225</v>
      </c>
      <c r="CB6" cm="1">
        <f t="array" ref="CB6">_xll.EQNXTDZ($A$1,$B6,CB$1)</f>
        <v>182</v>
      </c>
      <c r="CC6" cm="1">
        <f t="array" ref="CC6">_xll.EQNXTDZ($A$1,$B6,CC$1)</f>
        <v>173.25</v>
      </c>
      <c r="CD6" cm="1">
        <f t="array" ref="CD6">_xll.EQNXTDZ($A$1,$B6,CD$1)</f>
        <v>173.5</v>
      </c>
      <c r="CE6" cm="1">
        <f t="array" ref="CE6">_xll.EQNXTDZ($A$1,$B6,CE$1)</f>
        <v>182</v>
      </c>
      <c r="CF6" cm="1">
        <f t="array" ref="CF6">_xll.EQNXTDZ($A$1,$B6,CF$1)</f>
        <v>178.65</v>
      </c>
      <c r="CG6" cm="1">
        <f t="array" ref="CG6">_xll.EQNXTDZ($A$1,$B6,CG$1)</f>
        <v>176.35</v>
      </c>
      <c r="CH6" cm="1">
        <f t="array" ref="CH6">_xll.EQNXTDZ($A$1,$B6,CH$1)</f>
        <v>211</v>
      </c>
      <c r="CI6" cm="1">
        <f t="array" ref="CI6">_xll.EQNXTDZ($A$1,$B6,CI$1)</f>
        <v>170.5</v>
      </c>
      <c r="CJ6" cm="1">
        <f t="array" ref="CJ6">_xll.EQNXTDZ($A$1,$B6,CJ$1)</f>
        <v>163.69999999999999</v>
      </c>
      <c r="CK6" cm="1">
        <f t="array" ref="CK6">_xll.EQNXTDZ($A$1,$B6,CK$1)</f>
        <v>135.5</v>
      </c>
      <c r="CL6" cm="1">
        <f t="array" ref="CL6">_xll.EQNXTDZ($A$1,$B6,CL$1)</f>
        <v>113.05</v>
      </c>
      <c r="CM6" cm="1">
        <f t="array" ref="CM6">_xll.EQNXTDZ($A$1,$B6,CM$1)</f>
        <v>118</v>
      </c>
      <c r="CN6" cm="1">
        <f t="array" ref="CN6">_xll.EQNXTDZ($A$1,$B6,CN$1)</f>
        <v>175.2</v>
      </c>
      <c r="CO6" cm="1">
        <f t="array" ref="CO6">_xll.EQNXTDZ($A$1,$B6,CO$1)</f>
        <v>160.94999999999999</v>
      </c>
      <c r="CP6" cm="1">
        <f t="array" ref="CP6">_xll.EQNXTDZ($A$1,$B6,CP$1)</f>
        <v>185.15</v>
      </c>
      <c r="CQ6" cm="1">
        <f t="array" ref="CQ6">_xll.EQNXTDZ($A$1,$B6,CQ$1)</f>
        <v>175.4</v>
      </c>
      <c r="CR6" cm="1">
        <f t="array" ref="CR6">_xll.EQNXTDZ($A$1,$B6,CR$1)</f>
        <v>133</v>
      </c>
      <c r="CS6" cm="1">
        <f t="array" ref="CS6">_xll.EQNXTDZ($A$1,$B6,CS$1)</f>
        <v>70.5</v>
      </c>
      <c r="CT6" cm="1">
        <f t="array" ref="CT6">_xll.EQNXTDZ($A$1,$B6,CT$1)</f>
        <v>87</v>
      </c>
      <c r="CU6" cm="1">
        <f t="array" ref="CU6">_xll.EQNXTDZ($A$1,$B6,CU$1)</f>
        <v>88.9</v>
      </c>
      <c r="CV6" cm="1">
        <f t="array" ref="CV6">_xll.EQNXTDZ($A$1,$B6,CV$1)</f>
        <v>99</v>
      </c>
      <c r="CW6" cm="1">
        <f t="array" ref="CW6">_xll.EQNXTDZ($A$1,$B6,CW$1)</f>
        <v>103</v>
      </c>
      <c r="CX6" cm="1">
        <f t="array" ref="CX6">_xll.EQNXTDZ($A$1,$B6,CX$1)</f>
        <v>143.4</v>
      </c>
      <c r="CY6" cm="1">
        <f t="array" ref="CY6">_xll.EQNXTDZ($A$1,$B6,CY$1)</f>
        <v>135.9</v>
      </c>
      <c r="CZ6" cm="1">
        <f t="array" ref="CZ6">_xll.EQNXTDZ($A$1,$B6,CZ$1)</f>
        <v>133.65</v>
      </c>
      <c r="DA6" cm="1">
        <f t="array" ref="DA6">_xll.EQNXTDZ($A$1,$B6,DA$1)</f>
        <v>182.35</v>
      </c>
      <c r="DB6" cm="1">
        <f t="array" ref="DB6">_xll.EQNXTDZ($A$1,$B6,DB$1)</f>
        <v>184.95</v>
      </c>
      <c r="DC6" cm="1">
        <f t="array" ref="DC6">_xll.EQNXTDZ($A$1,$B6,DC$1)</f>
        <v>269.75</v>
      </c>
      <c r="DD6" cm="1">
        <f t="array" ref="DD6">_xll.EQNXTDZ($A$1,$B6,DD$1)</f>
        <v>330</v>
      </c>
      <c r="DE6" cm="1">
        <f t="array" ref="DE6">_xll.EQNXTDZ($A$1,$B6,DE$1)</f>
        <v>306.75</v>
      </c>
      <c r="DF6" cm="1">
        <f t="array" ref="DF6">_xll.EQNXTDZ($A$1,$B6,DF$1)</f>
        <v>289.3</v>
      </c>
      <c r="DG6" cm="1">
        <f t="array" ref="DG6">_xll.EQNXTDZ($A$1,$B6,DG$1)</f>
        <v>319.2</v>
      </c>
      <c r="DH6" cm="1">
        <f t="array" ref="DH6">_xll.EQNXTDZ($A$1,$B6,DH$1)</f>
        <v>341.5</v>
      </c>
      <c r="DI6" cm="1">
        <f t="array" ref="DI6">_xll.EQNXTDZ($A$1,$B6,DI$1)</f>
        <v>299.14999999999998</v>
      </c>
      <c r="DJ6" cm="1">
        <f t="array" ref="DJ6">_xll.EQNXTDZ($A$1,$B6,DJ$1)</f>
        <v>289</v>
      </c>
      <c r="DK6" cm="1">
        <f t="array" ref="DK6">_xll.EQNXTDZ($A$1,$B6,DK$1)</f>
        <v>332.65</v>
      </c>
      <c r="DL6" cm="1">
        <f t="array" ref="DL6">_xll.EQNXTDZ($A$1,$B6,DL$1)</f>
        <v>486.45</v>
      </c>
      <c r="DM6" cm="1">
        <f t="array" ref="DM6">_xll.EQNXTDZ($A$1,$B6,DM$1)</f>
        <v>467.85</v>
      </c>
      <c r="DN6" cm="1">
        <f t="array" ref="DN6">_xll.EQNXTDZ($A$1,$B6,DN$1)</f>
        <v>493.5</v>
      </c>
      <c r="DO6" cm="1">
        <f t="array" ref="DO6">_xll.EQNXTDZ($A$1,$B6,DO$1)</f>
        <v>508</v>
      </c>
      <c r="DP6" cm="1">
        <f t="array" ref="DP6">_xll.EQNXTDZ($A$1,$B6,DP$1)</f>
        <v>452.95</v>
      </c>
      <c r="DQ6" cm="1">
        <f t="array" ref="DQ6">_xll.EQNXTDZ($A$1,$B6,DQ$1)</f>
        <v>434</v>
      </c>
      <c r="DR6" cm="1">
        <f t="array" ref="DR6">_xll.EQNXTDZ($A$1,$B6,DR$1)</f>
        <v>437.95</v>
      </c>
      <c r="DS6" cm="1">
        <f t="array" ref="DS6">_xll.EQNXTDZ($A$1,$B6,DS$1)</f>
        <v>445.1</v>
      </c>
      <c r="DT6" cm="1">
        <f t="array" ref="DT6">_xll.EQNXTDZ($A$1,$B6,DT$1)</f>
        <v>410.65</v>
      </c>
      <c r="DU6" cm="1">
        <f t="array" ref="DU6">_xll.EQNXTDZ($A$1,$B6,DU$1)</f>
        <v>451.95</v>
      </c>
      <c r="DV6" cm="1">
        <f t="array" ref="DV6">_xll.EQNXTDZ($A$1,$B6,DV$1)</f>
        <v>462.5</v>
      </c>
      <c r="DW6" cm="1">
        <f t="array" ref="DW6">_xll.EQNXTDZ($A$1,$B6,DW$1)</f>
        <v>405.5</v>
      </c>
      <c r="DX6" cm="1">
        <f t="array" ref="DX6">_xll.EQNXTDZ($A$1,$B6,DX$1)</f>
        <v>414.9</v>
      </c>
      <c r="DY6" cm="1">
        <f t="array" ref="DY6">_xll.EQNXTDZ($A$1,$B6,DY$1)</f>
        <v>443</v>
      </c>
      <c r="DZ6" cm="1">
        <f t="array" ref="DZ6">_xll.EQNXTDZ($A$1,$B6,DZ$1)</f>
        <v>392.5</v>
      </c>
      <c r="EA6" cm="1">
        <f t="array" ref="EA6">_xll.EQNXTDZ($A$1,$B6,EA$1)</f>
        <v>456.8</v>
      </c>
      <c r="EB6" cm="1">
        <f t="array" ref="EB6">_xll.EQNXTDZ($A$1,$B6,EB$1)</f>
        <v>421.5</v>
      </c>
      <c r="EC6" cm="1">
        <f t="array" ref="EC6">_xll.EQNXTDZ($A$1,$B6,EC$1)</f>
        <v>423</v>
      </c>
      <c r="ED6" cm="1">
        <f t="array" ref="ED6">_xll.EQNXTDZ($A$1,$B6,ED$1)</f>
        <v>482.5</v>
      </c>
      <c r="EE6" cm="1">
        <f t="array" ref="EE6">_xll.EQNXTDZ($A$1,$B6,EE$1)</f>
        <v>527.5</v>
      </c>
      <c r="EF6" cm="1">
        <f t="array" ref="EF6">_xll.EQNXTDZ($A$1,$B6,EF$1)</f>
        <v>600</v>
      </c>
      <c r="EG6" cm="1">
        <f t="array" ref="EG6">_xll.EQNXTDZ($A$1,$B6,EG$1)</f>
        <v>645</v>
      </c>
      <c r="EH6" cm="1">
        <f t="array" ref="EH6">_xll.EQNXTDZ($A$1,$B6,EH$1)</f>
        <v>604.20000000000005</v>
      </c>
      <c r="EI6" cm="1">
        <f t="array" ref="EI6">_xll.EQNXTDZ($A$1,$B6,EI$1)</f>
        <v>632.6</v>
      </c>
      <c r="EJ6" cm="1">
        <f t="array" ref="EJ6">_xll.EQNXTDZ($A$1,$B6,EJ$1)</f>
        <v>630</v>
      </c>
      <c r="EK6" cm="1">
        <f t="array" ref="EK6">_xll.EQNXTDZ($A$1,$B6,EK$1)</f>
        <v>708</v>
      </c>
      <c r="EL6" cm="1">
        <f t="array" ref="EL6">_xll.EQNXTDZ($A$1,$B6,EL$1)</f>
        <v>785</v>
      </c>
      <c r="EM6" cm="1">
        <f t="array" ref="EM6">_xll.EQNXTDZ($A$1,$B6,EM$1)</f>
        <v>900</v>
      </c>
      <c r="EN6" cm="1">
        <f t="array" ref="EN6">_xll.EQNXTDZ($A$1,$B6,EN$1)</f>
        <v>958.95</v>
      </c>
      <c r="EO6" cm="1">
        <f t="array" ref="EO6">_xll.EQNXTDZ($A$1,$B6,EO$1)</f>
        <v>1000</v>
      </c>
      <c r="EP6" cm="1">
        <f t="array" ref="EP6">_xll.EQNXTDZ($A$1,$B6,EP$1)</f>
        <v>1020</v>
      </c>
      <c r="EQ6" cm="1">
        <f t="array" ref="EQ6">_xll.EQNXTDZ($A$1,$B6,EQ$1)</f>
        <v>963</v>
      </c>
      <c r="ER6" cm="1">
        <f t="array" ref="ER6">_xll.EQNXTDZ($A$1,$B6,ER$1)</f>
        <v>989.75</v>
      </c>
      <c r="ES6" cm="1">
        <f t="array" ref="ES6">_xll.EQNXTDZ($A$1,$B6,ES$1)</f>
        <v>1167</v>
      </c>
      <c r="ET6" cm="1">
        <f t="array" ref="ET6">_xll.EQNXTDZ($A$1,$B6,ET$1)</f>
        <v>1105</v>
      </c>
      <c r="EU6" cm="1">
        <f t="array" ref="EU6">_xll.EQNXTDZ($A$1,$B6,EU$1)</f>
        <v>976.9</v>
      </c>
      <c r="EV6" cm="1">
        <f t="array" ref="EV6">_xll.EQNXTDZ($A$1,$B6,EV$1)</f>
        <v>847.95</v>
      </c>
      <c r="EW6" cm="1">
        <f t="array" ref="EW6">_xll.EQNXTDZ($A$1,$B6,EW$1)</f>
        <v>787.3</v>
      </c>
      <c r="EX6" cm="1">
        <f t="array" ref="EX6">_xll.EQNXTDZ($A$1,$B6,EX$1)</f>
        <v>740.45</v>
      </c>
      <c r="EY6" cm="1">
        <f t="array" ref="EY6">_xll.EQNXTDZ($A$1,$B6,EY$1)</f>
        <v>719.5</v>
      </c>
      <c r="EZ6" cm="1">
        <f t="array" ref="EZ6">_xll.EQNXTDZ($A$1,$B6,EZ$1)</f>
        <v>620.65</v>
      </c>
      <c r="FA6" cm="1">
        <f t="array" ref="FA6">_xll.EQNXTDZ($A$1,$B6,FA$1)</f>
        <v>670.55</v>
      </c>
      <c r="FB6" cm="1">
        <f t="array" ref="FB6">_xll.EQNXTDZ($A$1,$B6,FB$1)</f>
        <v>641</v>
      </c>
      <c r="FC6" cm="1">
        <f t="array" ref="FC6">_xll.EQNXTDZ($A$1,$B6,FC$1)</f>
        <v>717</v>
      </c>
      <c r="FD6" cm="1">
        <f t="array" ref="FD6">_xll.EQNXTDZ($A$1,$B6,FD$1)</f>
        <v>691.1</v>
      </c>
      <c r="FE6" cm="1">
        <f t="array" ref="FE6">_xll.EQNXTDZ($A$1,$B6,FE$1)</f>
        <v>667.95</v>
      </c>
      <c r="FF6" cm="1">
        <f t="array" ref="FF6">_xll.EQNXTDZ($A$1,$B6,FF$1)</f>
        <v>671.3</v>
      </c>
      <c r="FG6" cm="1">
        <f t="array" ref="FG6">_xll.EQNXTDZ($A$1,$B6,FG$1)</f>
        <v>681</v>
      </c>
      <c r="FH6" cm="1">
        <f t="array" ref="FH6">_xll.EQNXTDZ($A$1,$B6,FH$1)</f>
        <v>414</v>
      </c>
      <c r="FI6" cm="1">
        <f t="array" ref="FI6">_xll.EQNXTDZ($A$1,$B6,FI$1)</f>
        <v>359</v>
      </c>
      <c r="FJ6" cm="1">
        <f t="array" ref="FJ6">_xll.EQNXTDZ($A$1,$B6,FJ$1)</f>
        <v>368.85</v>
      </c>
      <c r="FK6" cm="1">
        <f t="array" ref="FK6">_xll.EQNXTDZ($A$1,$B6,FK$1)</f>
        <v>349.2</v>
      </c>
      <c r="FL6" cm="1">
        <f t="array" ref="FL6">_xll.EQNXTDZ($A$1,$B6,FL$1)</f>
        <v>358</v>
      </c>
      <c r="FM6" cm="1">
        <f t="array" ref="FM6">_xll.EQNXTDZ($A$1,$B6,FM$1)</f>
        <v>310</v>
      </c>
      <c r="FN6" cm="1">
        <f t="array" ref="FN6">_xll.EQNXTDZ($A$1,$B6,FN$1)</f>
        <v>338.4</v>
      </c>
      <c r="FO6" cm="1">
        <f t="array" ref="FO6">_xll.EQNXTDZ($A$1,$B6,FO$1)</f>
        <v>395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249.22680874644999</v>
      </c>
      <c r="D7" s="116" cm="1">
        <f t="array" ref="D7">_xll.EQNXTDZ($A$1,$B7,D$1)</f>
        <v>245.76395114179499</v>
      </c>
      <c r="E7" s="116" cm="1">
        <f t="array" ref="E7">_xll.EQNXTDZ($A$1,$B7,E$1)</f>
        <v>247.24803297236099</v>
      </c>
      <c r="F7" s="116" cm="1">
        <f t="array" ref="F7">_xll.EQNXTDZ($A$1,$B7,F$1)</f>
        <v>286.229915721905</v>
      </c>
      <c r="G7" s="116" cm="1">
        <f t="array" ref="G7">_xll.EQNXTDZ($A$1,$B7,G$1)</f>
        <v>280.68934355445703</v>
      </c>
      <c r="H7" s="116" cm="1">
        <f t="array" ref="H7">_xll.EQNXTDZ($A$1,$B7,H$1)</f>
        <v>282.470241751137</v>
      </c>
      <c r="I7" s="116" cm="1">
        <f t="array" ref="I7">_xll.EQNXTDZ($A$1,$B7,I$1)</f>
        <v>310.667796531899</v>
      </c>
      <c r="J7" s="116" cm="1">
        <f t="array" ref="J7">_xll.EQNXTDZ($A$1,$B7,J$1)</f>
        <v>333.81947308873401</v>
      </c>
      <c r="K7" s="116" cm="1">
        <f t="array" ref="K7">_xll.EQNXTDZ($A$1,$B7,K$1)</f>
        <v>308.68902075781</v>
      </c>
      <c r="L7" s="116" cm="1">
        <f t="array" ref="L7">_xll.EQNXTDZ($A$1,$B7,L$1)</f>
        <v>308.14485741993599</v>
      </c>
      <c r="M7" s="116" cm="1">
        <f t="array" ref="M7">_xll.EQNXTDZ($A$1,$B7,M$1)</f>
        <v>297.80575400032302</v>
      </c>
      <c r="N7" s="116" cm="1">
        <f t="array" ref="N7">_xll.EQNXTDZ($A$1,$B7,N$1)</f>
        <v>316.10942991064201</v>
      </c>
      <c r="O7" s="116" cm="1">
        <f t="array" ref="O7">_xll.EQNXTDZ($A$1,$B7,O$1)</f>
        <v>314.42747050266701</v>
      </c>
      <c r="P7" s="116" cm="1">
        <f t="array" ref="P7">_xll.EQNXTDZ($A$1,$B7,P$1)</f>
        <v>300.031876746173</v>
      </c>
      <c r="Q7" s="116" cm="1">
        <f t="array" ref="Q7">_xll.EQNXTDZ($A$1,$B7,Q$1)</f>
        <v>320.957430557159</v>
      </c>
      <c r="R7" s="116" cm="1">
        <f t="array" ref="R7">_xll.EQNXTDZ($A$1,$B7,R$1)</f>
        <v>351.08429171765698</v>
      </c>
      <c r="S7" s="116" cm="1">
        <f t="array" ref="S7">_xll.EQNXTDZ($A$1,$B7,S$1)</f>
        <v>389.12625597450898</v>
      </c>
      <c r="T7" s="116" cm="1">
        <f t="array" ref="T7">_xll.EQNXTDZ($A$1,$B7,T$1)</f>
        <v>400.751563647279</v>
      </c>
      <c r="U7" s="116" cm="1">
        <f t="array" ref="U7">_xll.EQNXTDZ($A$1,$B7,U$1)</f>
        <v>399.56429818282601</v>
      </c>
      <c r="V7" s="116" cm="1">
        <f t="array" ref="V7">_xll.EQNXTDZ($A$1,$B7,V$1)</f>
        <v>384.871888060218</v>
      </c>
      <c r="W7" s="116" cm="1">
        <f t="array" ref="W7">_xll.EQNXTDZ($A$1,$B7,W$1)</f>
        <v>413.76201436191099</v>
      </c>
      <c r="X7" s="116" cm="1">
        <f t="array" ref="X7">_xll.EQNXTDZ($A$1,$B7,X$1)</f>
        <v>416.23548407952097</v>
      </c>
      <c r="Y7" s="116" cm="1">
        <f t="array" ref="Y7">_xll.EQNXTDZ($A$1,$B7,Y$1)</f>
        <v>433.15401694797799</v>
      </c>
      <c r="Z7" s="116" cm="1">
        <f t="array" ref="Z7">_xll.EQNXTDZ($A$1,$B7,Z$1)</f>
        <v>460.06536747558198</v>
      </c>
      <c r="AA7" s="116" cm="1">
        <f t="array" ref="AA7">_xll.EQNXTDZ($A$1,$B7,AA$1)</f>
        <v>450.56724375995702</v>
      </c>
      <c r="AB7" s="116" cm="1">
        <f t="array" ref="AB7">_xll.EQNXTDZ($A$1,$B7,AB$1)</f>
        <v>483.01916645500899</v>
      </c>
      <c r="AC7" s="116" cm="1">
        <f t="array" ref="AC7">_xll.EQNXTDZ($A$1,$B7,AC$1)</f>
        <v>526.00807014708198</v>
      </c>
      <c r="AD7" s="116" cm="1">
        <f t="array" ref="AD7">_xll.EQNXTDZ($A$1,$B7,AD$1)</f>
        <v>536.84186751021696</v>
      </c>
      <c r="AE7" s="116" cm="1">
        <f t="array" ref="AE7">_xll.EQNXTDZ($A$1,$B7,AE$1)</f>
        <v>532.78537717333597</v>
      </c>
      <c r="AF7" s="116" cm="1">
        <f t="array" ref="AF7">_xll.EQNXTDZ($A$1,$B7,AF$1)</f>
        <v>544.85590939527594</v>
      </c>
      <c r="AG7" s="116" cm="1">
        <f t="array" ref="AG7">_xll.EQNXTDZ($A$1,$B7,AG$1)</f>
        <v>534.12105082084599</v>
      </c>
      <c r="AH7" s="116" cm="1">
        <f t="array" ref="AH7">_xll.EQNXTDZ($A$1,$B7,AH$1)</f>
        <v>601.25101895679904</v>
      </c>
      <c r="AI7" s="116" cm="1">
        <f t="array" ref="AI7">_xll.EQNXTDZ($A$1,$B7,AI$1)</f>
        <v>605.90114202590701</v>
      </c>
      <c r="AJ7" s="116" cm="1">
        <f t="array" ref="AJ7">_xll.EQNXTDZ($A$1,$B7,AJ$1)</f>
        <v>594.62212011360202</v>
      </c>
      <c r="AK7" s="116" cm="1">
        <f t="array" ref="AK7">_xll.EQNXTDZ($A$1,$B7,AK$1)</f>
        <v>573.5</v>
      </c>
      <c r="AL7" s="116" cm="1">
        <f t="array" ref="AL7">_xll.EQNXTDZ($A$1,$B7,AL$1)</f>
        <v>530.95000000000005</v>
      </c>
      <c r="AM7" s="116" cm="1">
        <f t="array" ref="AM7">_xll.EQNXTDZ($A$1,$B7,AM$1)</f>
        <v>482.9</v>
      </c>
      <c r="AN7" s="116" cm="1">
        <f t="array" ref="AN7">_xll.EQNXTDZ($A$1,$B7,AN$1)</f>
        <v>447.4</v>
      </c>
      <c r="AO7" s="116" cm="1">
        <f t="array" ref="AO7">_xll.EQNXTDZ($A$1,$B7,AO$1)</f>
        <v>396</v>
      </c>
      <c r="AP7" s="116" cm="1">
        <f t="array" ref="AP7">_xll.EQNXTDZ($A$1,$B7,AP$1)</f>
        <v>358.9</v>
      </c>
      <c r="AQ7" s="116" cm="1">
        <f t="array" ref="AQ7">_xll.EQNXTDZ($A$1,$B7,AQ$1)</f>
        <v>396.8</v>
      </c>
      <c r="AR7" s="116" cm="1">
        <f t="array" ref="AR7">_xll.EQNXTDZ($A$1,$B7,AR$1)</f>
        <v>431.9</v>
      </c>
      <c r="AS7" s="116" cm="1">
        <f t="array" ref="AS7">_xll.EQNXTDZ($A$1,$B7,AS$1)</f>
        <v>427</v>
      </c>
      <c r="AT7" s="116" cm="1">
        <f t="array" ref="AT7">_xll.EQNXTDZ($A$1,$B7,AT$1)</f>
        <v>403</v>
      </c>
      <c r="AU7" s="116" cm="1">
        <f t="array" ref="AU7">_xll.EQNXTDZ($A$1,$B7,AU$1)</f>
        <v>344.7</v>
      </c>
      <c r="AV7" s="116" cm="1">
        <f t="array" ref="AV7">_xll.EQNXTDZ($A$1,$B7,AV$1)</f>
        <v>393.6</v>
      </c>
      <c r="AW7" s="116" cm="1">
        <f t="array" ref="AW7">_xll.EQNXTDZ($A$1,$B7,AW$1)</f>
        <v>425.25</v>
      </c>
      <c r="AX7" s="116" cm="1">
        <f t="array" ref="AX7">_xll.EQNXTDZ($A$1,$B7,AX$1)</f>
        <v>464.9</v>
      </c>
      <c r="AY7" s="116" cm="1">
        <f t="array" ref="AY7">_xll.EQNXTDZ($A$1,$B7,AY$1)</f>
        <v>489.9</v>
      </c>
      <c r="AZ7" s="116" cm="1">
        <f t="array" ref="AZ7">_xll.EQNXTDZ($A$1,$B7,AZ$1)</f>
        <v>513.35</v>
      </c>
      <c r="BA7" s="116" cm="1">
        <f t="array" ref="BA7">_xll.EQNXTDZ($A$1,$B7,BA$1)</f>
        <v>548.79999999999995</v>
      </c>
      <c r="BB7" s="116" cm="1">
        <f t="array" ref="BB7">_xll.EQNXTDZ($A$1,$B7,BB$1)</f>
        <v>598.4</v>
      </c>
      <c r="BC7" s="116" cm="1">
        <f t="array" ref="BC7">_xll.EQNXTDZ($A$1,$B7,BC$1)</f>
        <v>571.1</v>
      </c>
      <c r="BD7" s="116" cm="1">
        <f t="array" ref="BD7">_xll.EQNXTDZ($A$1,$B7,BD$1)</f>
        <v>549.35</v>
      </c>
      <c r="BE7" s="116" cm="1">
        <f t="array" ref="BE7">_xll.EQNXTDZ($A$1,$B7,BE$1)</f>
        <v>486.25</v>
      </c>
      <c r="BF7" s="116" cm="1">
        <f t="array" ref="BF7">_xll.EQNXTDZ($A$1,$B7,BF$1)</f>
        <v>552</v>
      </c>
      <c r="BG7" s="116" cm="1">
        <f t="array" ref="BG7">_xll.EQNXTDZ($A$1,$B7,BG$1)</f>
        <v>544.5</v>
      </c>
      <c r="BH7" s="116" cm="1">
        <f t="array" ref="BH7">_xll.EQNXTDZ($A$1,$B7,BH$1)</f>
        <v>484.2</v>
      </c>
      <c r="BI7" s="116" cm="1">
        <f t="array" ref="BI7">_xll.EQNXTDZ($A$1,$B7,BI$1)</f>
        <v>480.55</v>
      </c>
      <c r="BJ7" s="116" cm="1">
        <f t="array" ref="BJ7">_xll.EQNXTDZ($A$1,$B7,BJ$1)</f>
        <v>488.25</v>
      </c>
      <c r="BK7" s="116" cm="1">
        <f t="array" ref="BK7">_xll.EQNXTDZ($A$1,$B7,BK$1)</f>
        <v>485.95</v>
      </c>
      <c r="BL7" s="116" cm="1">
        <f t="array" ref="BL7">_xll.EQNXTDZ($A$1,$B7,BL$1)</f>
        <v>468.35</v>
      </c>
      <c r="BM7" s="116" cm="1">
        <f t="array" ref="BM7">_xll.EQNXTDZ($A$1,$B7,BM$1)</f>
        <v>452.35</v>
      </c>
      <c r="BN7" s="116" cm="1">
        <f t="array" ref="BN7">_xll.EQNXTDZ($A$1,$B7,BN$1)</f>
        <v>427.7</v>
      </c>
      <c r="BO7" s="116" cm="1">
        <f t="array" ref="BO7">_xll.EQNXTDZ($A$1,$B7,BO$1)</f>
        <v>440.95</v>
      </c>
      <c r="BP7" s="116" cm="1">
        <f t="array" ref="BP7">_xll.EQNXTDZ($A$1,$B7,BP$1)</f>
        <v>468</v>
      </c>
      <c r="BQ7" s="116" cm="1">
        <f t="array" ref="BQ7">_xll.EQNXTDZ($A$1,$B7,BQ$1)</f>
        <v>433.45</v>
      </c>
      <c r="BR7" s="116" cm="1">
        <f t="array" ref="BR7">_xll.EQNXTDZ($A$1,$B7,BR$1)</f>
        <v>443.5</v>
      </c>
      <c r="BS7" s="116" cm="1">
        <f t="array" ref="BS7">_xll.EQNXTDZ($A$1,$B7,BS$1)</f>
        <v>403.8</v>
      </c>
      <c r="BT7" s="116" cm="1">
        <f t="array" ref="BT7">_xll.EQNXTDZ($A$1,$B7,BT$1)</f>
        <v>376.3</v>
      </c>
      <c r="BU7" s="116" cm="1">
        <f t="array" ref="BU7">_xll.EQNXTDZ($A$1,$B7,BU$1)</f>
        <v>372.35</v>
      </c>
      <c r="BV7" s="116" cm="1">
        <f t="array" ref="BV7">_xll.EQNXTDZ($A$1,$B7,BV$1)</f>
        <v>351.65</v>
      </c>
      <c r="BW7" s="116" cm="1">
        <f t="array" ref="BW7">_xll.EQNXTDZ($A$1,$B7,BW$1)</f>
        <v>315.55</v>
      </c>
      <c r="BX7" s="116" cm="1">
        <f t="array" ref="BX7">_xll.EQNXTDZ($A$1,$B7,BX$1)</f>
        <v>277</v>
      </c>
      <c r="BY7" s="116" cm="1">
        <f t="array" ref="BY7">_xll.EQNXTDZ($A$1,$B7,BY$1)</f>
        <v>274.7</v>
      </c>
      <c r="BZ7" s="116" cm="1">
        <f t="array" ref="BZ7">_xll.EQNXTDZ($A$1,$B7,BZ$1)</f>
        <v>282</v>
      </c>
      <c r="CA7" s="116" cm="1">
        <f t="array" ref="CA7">_xll.EQNXTDZ($A$1,$B7,CA$1)</f>
        <v>232.8</v>
      </c>
      <c r="CB7" s="116" cm="1">
        <f t="array" ref="CB7">_xll.EQNXTDZ($A$1,$B7,CB$1)</f>
        <v>200.75</v>
      </c>
      <c r="CC7" s="116" cm="1">
        <f t="array" ref="CC7">_xll.EQNXTDZ($A$1,$B7,CC$1)</f>
        <v>180.5</v>
      </c>
      <c r="CD7" s="116" cm="1">
        <f t="array" ref="CD7">_xll.EQNXTDZ($A$1,$B7,CD$1)</f>
        <v>198.3</v>
      </c>
      <c r="CE7" s="116" cm="1">
        <f t="array" ref="CE7">_xll.EQNXTDZ($A$1,$B7,CE$1)</f>
        <v>186.1</v>
      </c>
      <c r="CF7" s="116" cm="1">
        <f t="array" ref="CF7">_xll.EQNXTDZ($A$1,$B7,CF$1)</f>
        <v>198.35</v>
      </c>
      <c r="CG7" s="116" cm="1">
        <f t="array" ref="CG7">_xll.EQNXTDZ($A$1,$B7,CG$1)</f>
        <v>239.35</v>
      </c>
      <c r="CH7" s="116" cm="1">
        <f t="array" ref="CH7">_xll.EQNXTDZ($A$1,$B7,CH$1)</f>
        <v>213.65</v>
      </c>
      <c r="CI7" s="116" cm="1">
        <f t="array" ref="CI7">_xll.EQNXTDZ($A$1,$B7,CI$1)</f>
        <v>177.2</v>
      </c>
      <c r="CJ7" s="116" cm="1">
        <f t="array" ref="CJ7">_xll.EQNXTDZ($A$1,$B7,CJ$1)</f>
        <v>172.35</v>
      </c>
      <c r="CK7" s="116" cm="1">
        <f t="array" ref="CK7">_xll.EQNXTDZ($A$1,$B7,CK$1)</f>
        <v>136.30000000000001</v>
      </c>
      <c r="CL7" s="116" cm="1">
        <f t="array" ref="CL7">_xll.EQNXTDZ($A$1,$B7,CL$1)</f>
        <v>138.4</v>
      </c>
      <c r="CM7" s="116" cm="1">
        <f t="array" ref="CM7">_xll.EQNXTDZ($A$1,$B7,CM$1)</f>
        <v>179.65</v>
      </c>
      <c r="CN7" s="116" cm="1">
        <f t="array" ref="CN7">_xll.EQNXTDZ($A$1,$B7,CN$1)</f>
        <v>178.9</v>
      </c>
      <c r="CO7" s="116" cm="1">
        <f t="array" ref="CO7">_xll.EQNXTDZ($A$1,$B7,CO$1)</f>
        <v>187.9</v>
      </c>
      <c r="CP7" s="116" cm="1">
        <f t="array" ref="CP7">_xll.EQNXTDZ($A$1,$B7,CP$1)</f>
        <v>201.7</v>
      </c>
      <c r="CQ7" s="116" cm="1">
        <f t="array" ref="CQ7">_xll.EQNXTDZ($A$1,$B7,CQ$1)</f>
        <v>184.95</v>
      </c>
      <c r="CR7" s="116" cm="1">
        <f t="array" ref="CR7">_xll.EQNXTDZ($A$1,$B7,CR$1)</f>
        <v>133.9</v>
      </c>
      <c r="CS7" s="116" cm="1">
        <f t="array" ref="CS7">_xll.EQNXTDZ($A$1,$B7,CS$1)</f>
        <v>93.75</v>
      </c>
      <c r="CT7" s="116" cm="1">
        <f t="array" ref="CT7">_xll.EQNXTDZ($A$1,$B7,CT$1)</f>
        <v>92.5</v>
      </c>
      <c r="CU7" s="116" cm="1">
        <f t="array" ref="CU7">_xll.EQNXTDZ($A$1,$B7,CU$1)</f>
        <v>119.15</v>
      </c>
      <c r="CV7" s="116" cm="1">
        <f t="array" ref="CV7">_xll.EQNXTDZ($A$1,$B7,CV$1)</f>
        <v>112.6</v>
      </c>
      <c r="CW7" s="116" cm="1">
        <f t="array" ref="CW7">_xll.EQNXTDZ($A$1,$B7,CW$1)</f>
        <v>147.94999999999999</v>
      </c>
      <c r="CX7" s="116" cm="1">
        <f t="array" ref="CX7">_xll.EQNXTDZ($A$1,$B7,CX$1)</f>
        <v>155.19999999999999</v>
      </c>
      <c r="CY7" s="116" cm="1">
        <f t="array" ref="CY7">_xll.EQNXTDZ($A$1,$B7,CY$1)</f>
        <v>145.80000000000001</v>
      </c>
      <c r="CZ7" s="116" cm="1">
        <f t="array" ref="CZ7">_xll.EQNXTDZ($A$1,$B7,CZ$1)</f>
        <v>183.85</v>
      </c>
      <c r="DA7" s="116" cm="1">
        <f t="array" ref="DA7">_xll.EQNXTDZ($A$1,$B7,DA$1)</f>
        <v>188.8</v>
      </c>
      <c r="DB7" s="116" cm="1">
        <f t="array" ref="DB7">_xll.EQNXTDZ($A$1,$B7,DB$1)</f>
        <v>306.89999999999998</v>
      </c>
      <c r="DC7" s="116" cm="1">
        <f t="array" ref="DC7">_xll.EQNXTDZ($A$1,$B7,DC$1)</f>
        <v>341.9</v>
      </c>
      <c r="DD7" s="116" cm="1">
        <f t="array" ref="DD7">_xll.EQNXTDZ($A$1,$B7,DD$1)</f>
        <v>357</v>
      </c>
      <c r="DE7" s="116" cm="1">
        <f t="array" ref="DE7">_xll.EQNXTDZ($A$1,$B7,DE$1)</f>
        <v>325</v>
      </c>
      <c r="DF7" s="116" cm="1">
        <f t="array" ref="DF7">_xll.EQNXTDZ($A$1,$B7,DF$1)</f>
        <v>336.65</v>
      </c>
      <c r="DG7" s="116" cm="1">
        <f t="array" ref="DG7">_xll.EQNXTDZ($A$1,$B7,DG$1)</f>
        <v>360.75</v>
      </c>
      <c r="DH7" s="116" cm="1">
        <f t="array" ref="DH7">_xll.EQNXTDZ($A$1,$B7,DH$1)</f>
        <v>358.2</v>
      </c>
      <c r="DI7" s="116" cm="1">
        <f t="array" ref="DI7">_xll.EQNXTDZ($A$1,$B7,DI$1)</f>
        <v>311.5</v>
      </c>
      <c r="DJ7" s="116" cm="1">
        <f t="array" ref="DJ7">_xll.EQNXTDZ($A$1,$B7,DJ$1)</f>
        <v>337.9</v>
      </c>
      <c r="DK7" s="116" cm="1">
        <f t="array" ref="DK7">_xll.EQNXTDZ($A$1,$B7,DK$1)</f>
        <v>530</v>
      </c>
      <c r="DL7" s="116" cm="1">
        <f t="array" ref="DL7">_xll.EQNXTDZ($A$1,$B7,DL$1)</f>
        <v>536.70000000000005</v>
      </c>
      <c r="DM7" s="116" cm="1">
        <f t="array" ref="DM7">_xll.EQNXTDZ($A$1,$B7,DM$1)</f>
        <v>506.4</v>
      </c>
      <c r="DN7" s="116" cm="1">
        <f t="array" ref="DN7">_xll.EQNXTDZ($A$1,$B7,DN$1)</f>
        <v>528.5</v>
      </c>
      <c r="DO7" s="116" cm="1">
        <f t="array" ref="DO7">_xll.EQNXTDZ($A$1,$B7,DO$1)</f>
        <v>514.75</v>
      </c>
      <c r="DP7" s="116" cm="1">
        <f t="array" ref="DP7">_xll.EQNXTDZ($A$1,$B7,DP$1)</f>
        <v>458.5</v>
      </c>
      <c r="DQ7" s="116" cm="1">
        <f t="array" ref="DQ7">_xll.EQNXTDZ($A$1,$B7,DQ$1)</f>
        <v>462.7</v>
      </c>
      <c r="DR7" s="116" cm="1">
        <f t="array" ref="DR7">_xll.EQNXTDZ($A$1,$B7,DR$1)</f>
        <v>449.5</v>
      </c>
      <c r="DS7" s="116" cm="1">
        <f t="array" ref="DS7">_xll.EQNXTDZ($A$1,$B7,DS$1)</f>
        <v>446</v>
      </c>
      <c r="DT7" s="116" cm="1">
        <f t="array" ref="DT7">_xll.EQNXTDZ($A$1,$B7,DT$1)</f>
        <v>460.75</v>
      </c>
      <c r="DU7" s="116" cm="1">
        <f t="array" ref="DU7">_xll.EQNXTDZ($A$1,$B7,DU$1)</f>
        <v>494.4</v>
      </c>
      <c r="DV7" s="116" cm="1">
        <f t="array" ref="DV7">_xll.EQNXTDZ($A$1,$B7,DV$1)</f>
        <v>474.4</v>
      </c>
      <c r="DW7" s="116" cm="1">
        <f t="array" ref="DW7">_xll.EQNXTDZ($A$1,$B7,DW$1)</f>
        <v>417.65</v>
      </c>
      <c r="DX7" s="116" cm="1">
        <f t="array" ref="DX7">_xll.EQNXTDZ($A$1,$B7,DX$1)</f>
        <v>441.2</v>
      </c>
      <c r="DY7" s="116" cm="1">
        <f t="array" ref="DY7">_xll.EQNXTDZ($A$1,$B7,DY$1)</f>
        <v>443.6</v>
      </c>
      <c r="DZ7" s="116" cm="1">
        <f t="array" ref="DZ7">_xll.EQNXTDZ($A$1,$B7,DZ$1)</f>
        <v>454.8</v>
      </c>
      <c r="EA7" s="116" cm="1">
        <f t="array" ref="EA7">_xll.EQNXTDZ($A$1,$B7,EA$1)</f>
        <v>461.5</v>
      </c>
      <c r="EB7" s="116" cm="1">
        <f t="array" ref="EB7">_xll.EQNXTDZ($A$1,$B7,EB$1)</f>
        <v>442.05</v>
      </c>
      <c r="EC7" s="116" cm="1">
        <f t="array" ref="EC7">_xll.EQNXTDZ($A$1,$B7,EC$1)</f>
        <v>488</v>
      </c>
      <c r="ED7" s="116" cm="1">
        <f t="array" ref="ED7">_xll.EQNXTDZ($A$1,$B7,ED$1)</f>
        <v>537.15</v>
      </c>
      <c r="EE7" s="116" cm="1">
        <f t="array" ref="EE7">_xll.EQNXTDZ($A$1,$B7,EE$1)</f>
        <v>599</v>
      </c>
      <c r="EF7" s="116" cm="1">
        <f t="array" ref="EF7">_xll.EQNXTDZ($A$1,$B7,EF$1)</f>
        <v>665.4</v>
      </c>
      <c r="EG7" s="116" cm="1">
        <f t="array" ref="EG7">_xll.EQNXTDZ($A$1,$B7,EG$1)</f>
        <v>652.9</v>
      </c>
      <c r="EH7" s="116" cm="1">
        <f t="array" ref="EH7">_xll.EQNXTDZ($A$1,$B7,EH$1)</f>
        <v>647</v>
      </c>
      <c r="EI7" s="116" cm="1">
        <f t="array" ref="EI7">_xll.EQNXTDZ($A$1,$B7,EI$1)</f>
        <v>677.8</v>
      </c>
      <c r="EJ7" s="116" cm="1">
        <f t="array" ref="EJ7">_xll.EQNXTDZ($A$1,$B7,EJ$1)</f>
        <v>717.25</v>
      </c>
      <c r="EK7" s="116" cm="1">
        <f t="array" ref="EK7">_xll.EQNXTDZ($A$1,$B7,EK$1)</f>
        <v>802.9</v>
      </c>
      <c r="EL7" s="116" cm="1">
        <f t="array" ref="EL7">_xll.EQNXTDZ($A$1,$B7,EL$1)</f>
        <v>896.5</v>
      </c>
      <c r="EM7" s="116" cm="1">
        <f t="array" ref="EM7">_xll.EQNXTDZ($A$1,$B7,EM$1)</f>
        <v>976</v>
      </c>
      <c r="EN7" s="116" cm="1">
        <f t="array" ref="EN7">_xll.EQNXTDZ($A$1,$B7,EN$1)</f>
        <v>1065.5999999999999</v>
      </c>
      <c r="EO7" s="116" cm="1">
        <f t="array" ref="EO7">_xll.EQNXTDZ($A$1,$B7,EO$1)</f>
        <v>1029.5</v>
      </c>
      <c r="EP7" s="116" cm="1">
        <f t="array" ref="EP7">_xll.EQNXTDZ($A$1,$B7,EP$1)</f>
        <v>1050.3499999999999</v>
      </c>
      <c r="EQ7" s="116" cm="1">
        <f t="array" ref="EQ7">_xll.EQNXTDZ($A$1,$B7,EQ$1)</f>
        <v>1010.25</v>
      </c>
      <c r="ER7" s="116" cm="1">
        <f t="array" ref="ER7">_xll.EQNXTDZ($A$1,$B7,ER$1)</f>
        <v>1179</v>
      </c>
      <c r="ES7" s="116" cm="1">
        <f t="array" ref="ES7">_xll.EQNXTDZ($A$1,$B7,ES$1)</f>
        <v>1176</v>
      </c>
      <c r="ET7" s="116" cm="1">
        <f t="array" ref="ET7">_xll.EQNXTDZ($A$1,$B7,ET$1)</f>
        <v>1105</v>
      </c>
      <c r="EU7" s="116" cm="1">
        <f t="array" ref="EU7">_xll.EQNXTDZ($A$1,$B7,EU$1)</f>
        <v>984.5</v>
      </c>
      <c r="EV7" s="116" cm="1">
        <f t="array" ref="EV7">_xll.EQNXTDZ($A$1,$B7,EV$1)</f>
        <v>847.95</v>
      </c>
      <c r="EW7" s="116" cm="1">
        <f t="array" ref="EW7">_xll.EQNXTDZ($A$1,$B7,EW$1)</f>
        <v>820.35</v>
      </c>
      <c r="EX7" s="116" cm="1">
        <f t="array" ref="EX7">_xll.EQNXTDZ($A$1,$B7,EX$1)</f>
        <v>810</v>
      </c>
      <c r="EY7" s="116" cm="1">
        <f t="array" ref="EY7">_xll.EQNXTDZ($A$1,$B7,EY$1)</f>
        <v>725.45</v>
      </c>
      <c r="EZ7" s="116" cm="1">
        <f t="array" ref="EZ7">_xll.EQNXTDZ($A$1,$B7,EZ$1)</f>
        <v>723.05</v>
      </c>
      <c r="FA7" s="116" cm="1">
        <f t="array" ref="FA7">_xll.EQNXTDZ($A$1,$B7,FA$1)</f>
        <v>682.9</v>
      </c>
      <c r="FB7" s="116" cm="1">
        <f t="array" ref="FB7">_xll.EQNXTDZ($A$1,$B7,FB$1)</f>
        <v>742</v>
      </c>
      <c r="FC7" s="116" cm="1">
        <f t="array" ref="FC7">_xll.EQNXTDZ($A$1,$B7,FC$1)</f>
        <v>744</v>
      </c>
      <c r="FD7" s="116" cm="1">
        <f t="array" ref="FD7">_xll.EQNXTDZ($A$1,$B7,FD$1)</f>
        <v>706.5</v>
      </c>
      <c r="FE7" s="116" cm="1">
        <f t="array" ref="FE7">_xll.EQNXTDZ($A$1,$B7,FE$1)</f>
        <v>703.35</v>
      </c>
      <c r="FF7" s="116" cm="1">
        <f t="array" ref="FF7">_xll.EQNXTDZ($A$1,$B7,FF$1)</f>
        <v>725.25</v>
      </c>
      <c r="FG7" s="116" cm="1">
        <f t="array" ref="FG7">_xll.EQNXTDZ($A$1,$B7,FG$1)</f>
        <v>739.7</v>
      </c>
      <c r="FH7" s="116" cm="1">
        <f t="array" ref="FH7">_xll.EQNXTDZ($A$1,$B7,FH$1)</f>
        <v>417.85</v>
      </c>
      <c r="FI7" s="116" cm="1">
        <f t="array" ref="FI7">_xll.EQNXTDZ($A$1,$B7,FI$1)</f>
        <v>368.5</v>
      </c>
      <c r="FJ7" s="116" cm="1">
        <f t="array" ref="FJ7">_xll.EQNXTDZ($A$1,$B7,FJ$1)</f>
        <v>375</v>
      </c>
      <c r="FK7" s="116" cm="1">
        <f t="array" ref="FK7">_xll.EQNXTDZ($A$1,$B7,FK$1)</f>
        <v>394.05</v>
      </c>
      <c r="FL7" s="116" cm="1">
        <f t="array" ref="FL7">_xll.EQNXTDZ($A$1,$B7,FL$1)</f>
        <v>378.4</v>
      </c>
      <c r="FM7" s="116" cm="1">
        <f t="array" ref="FM7">_xll.EQNXTDZ($A$1,$B7,FM$1)</f>
        <v>367.95</v>
      </c>
      <c r="FN7" s="116" cm="1">
        <f t="array" ref="FN7">_xll.EQNXTDZ($A$1,$B7,FN$1)</f>
        <v>408</v>
      </c>
      <c r="FO7" s="116" cm="1">
        <f t="array" ref="FO7">_xll.EQNXTDZ($A$1,$B7,FO$1)</f>
        <v>407.8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286.229915721905</v>
      </c>
      <c r="HQ7" s="116">
        <f>+MAX(G7:I7)</f>
        <v>310.667796531899</v>
      </c>
      <c r="HR7" s="116">
        <f>+MAX(J7:L7)</f>
        <v>333.81947308873401</v>
      </c>
      <c r="HS7" s="116">
        <f>+MAX(M7:O7)</f>
        <v>316.10942991064201</v>
      </c>
      <c r="HT7" s="116">
        <f>+MAX(P7:R7)</f>
        <v>351.08429171765698</v>
      </c>
      <c r="HU7" s="116">
        <f>+MAX(S7:U7)</f>
        <v>400.751563647279</v>
      </c>
      <c r="HV7" s="116">
        <f>+MAX(V7:X7)</f>
        <v>416.23548407952097</v>
      </c>
      <c r="HW7" s="116">
        <f>+MAX(Y7:AA7)</f>
        <v>460.06536747558198</v>
      </c>
      <c r="HX7" s="116">
        <f>+MAX(AB7:AD7)</f>
        <v>536.84186751021696</v>
      </c>
      <c r="HY7" s="116">
        <f>+MAX(AE7:AG7)</f>
        <v>544.85590939527594</v>
      </c>
      <c r="HZ7" s="116">
        <f>+MAX(AH7:AJ7)</f>
        <v>605.90114202590701</v>
      </c>
      <c r="IA7" s="116">
        <f>+MAX(AK7:AM7)</f>
        <v>573.5</v>
      </c>
      <c r="IB7" s="116">
        <f>+MAX(AN7:AP7)</f>
        <v>447.4</v>
      </c>
      <c r="IC7" s="116">
        <f>+MAX(AQ7:AS7)</f>
        <v>431.9</v>
      </c>
      <c r="ID7" s="116">
        <f>+MAX(AT7:AV7)</f>
        <v>403</v>
      </c>
      <c r="IE7" s="116">
        <f>+MAX(AW7:AY7)</f>
        <v>489.9</v>
      </c>
      <c r="IF7" s="116">
        <f>+MAX(AZ7:BB7)</f>
        <v>598.4</v>
      </c>
      <c r="IG7" s="116">
        <f>+MAX(BC7:BE7)</f>
        <v>571.1</v>
      </c>
      <c r="IH7" s="116">
        <f>+MAX(BF7:BH7)</f>
        <v>552</v>
      </c>
      <c r="II7" s="116">
        <f>+MAX(BI7:BK7)</f>
        <v>488.25</v>
      </c>
      <c r="IJ7" s="116">
        <f>+MAX(BL7:BN7)</f>
        <v>468.35</v>
      </c>
      <c r="IK7" s="116">
        <f>+MAX(BO7:BQ7)</f>
        <v>468</v>
      </c>
      <c r="IL7" s="116">
        <f>+MAX(BR7:BT7)</f>
        <v>443.5</v>
      </c>
      <c r="IM7" s="116">
        <f>+MAX(BU7:BW7)</f>
        <v>372.35</v>
      </c>
      <c r="IN7" s="116">
        <f>+MAX(BX7:BZ7)</f>
        <v>282</v>
      </c>
      <c r="IO7" s="116">
        <f>+MAX(CA7:CC7)</f>
        <v>232.8</v>
      </c>
      <c r="IP7" s="116">
        <f>+MAX(CD7:CF7)</f>
        <v>198.35</v>
      </c>
      <c r="IQ7" s="116">
        <f>+MAX(CG7:CI7)</f>
        <v>239.35</v>
      </c>
      <c r="IR7" s="116">
        <f>+MAX(CJ7:CL7)</f>
        <v>172.35</v>
      </c>
      <c r="IS7" s="116">
        <f>+MAX(CM7:CO7)</f>
        <v>187.9</v>
      </c>
      <c r="IT7" s="116">
        <f>+MAX(CP7:CR7)</f>
        <v>201.7</v>
      </c>
      <c r="IU7" s="116">
        <f>+MAX(CS7:CU7)</f>
        <v>119.15</v>
      </c>
      <c r="IV7" s="116">
        <f>+MAX(CV7:CX7)</f>
        <v>155.19999999999999</v>
      </c>
      <c r="IW7" s="116">
        <f>+MAX(CY7:DA7)</f>
        <v>188.8</v>
      </c>
      <c r="IX7" s="116">
        <f>+MAX(DB7:DD7)</f>
        <v>357</v>
      </c>
      <c r="IY7" s="116">
        <f>+MAX(DE7:DG7)</f>
        <v>360.75</v>
      </c>
      <c r="IZ7" s="116">
        <f>+MAX(DH7:DJ7)</f>
        <v>358.2</v>
      </c>
      <c r="JA7" s="116">
        <f>+MAX(DK7:DM7)</f>
        <v>536.70000000000005</v>
      </c>
      <c r="JB7" s="116">
        <f>+MAX(DN7:DP7)</f>
        <v>528.5</v>
      </c>
      <c r="JC7" s="116">
        <f>+MAX(DQ7:DS7)</f>
        <v>462.7</v>
      </c>
      <c r="JD7" s="116">
        <f>+MAX(DT7:DV7)</f>
        <v>494.4</v>
      </c>
      <c r="JE7" s="116">
        <f>+MAX(DW7:DY7)</f>
        <v>443.6</v>
      </c>
      <c r="JF7" s="116">
        <f>+MAX(DZ7:EB7)</f>
        <v>461.5</v>
      </c>
      <c r="JG7" s="116">
        <f>+MAX(EC7:EE7)</f>
        <v>599</v>
      </c>
      <c r="JH7" s="116">
        <f>+MAX(EF7:EH7)</f>
        <v>665.4</v>
      </c>
      <c r="JI7" s="116">
        <f>+MAX(EI7:EK7)</f>
        <v>802.9</v>
      </c>
      <c r="JJ7" s="116">
        <f>+MAX(EL7:EN7)</f>
        <v>1065.5999999999999</v>
      </c>
      <c r="JK7" s="116">
        <f>MAX(EO7:EQ7)</f>
        <v>1050.3499999999999</v>
      </c>
      <c r="JL7" s="116">
        <f>MAX(ER7:ET7)</f>
        <v>1179</v>
      </c>
      <c r="JM7" s="116">
        <f>MAX(EU7:EW7)</f>
        <v>984.5</v>
      </c>
      <c r="JN7" s="116">
        <f>MAX(EX7:EZ7)</f>
        <v>810</v>
      </c>
      <c r="JO7" s="116">
        <f>MAX(FA7:FC7)</f>
        <v>744</v>
      </c>
      <c r="JP7" s="116">
        <f>MAX(FD7:FF7)</f>
        <v>725.25</v>
      </c>
      <c r="JQ7" s="116">
        <f>MAX(FG7:FI7)</f>
        <v>739.7</v>
      </c>
      <c r="JR7" s="116">
        <f>MAX(FJ7:FL7)</f>
        <v>394.05</v>
      </c>
      <c r="JS7" s="116">
        <f>MAX(FM7:FO7)</f>
        <v>408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214.944518460366</v>
      </c>
      <c r="D8" s="116" cm="1">
        <f t="array" ref="D8">_xll.EQNXTDZ($A$1,$B8,D$1)</f>
        <v>200.89521046433799</v>
      </c>
      <c r="E8" s="116" cm="1">
        <f t="array" ref="E8">_xll.EQNXTDZ($A$1,$B8,E$1)</f>
        <v>213.85619178461701</v>
      </c>
      <c r="F8" s="116" cm="1">
        <f t="array" ref="F8">_xll.EQNXTDZ($A$1,$B8,F$1)</f>
        <v>222.66174397931101</v>
      </c>
      <c r="G8" s="116" cm="1">
        <f t="array" ref="G8">_xll.EQNXTDZ($A$1,$B8,G$1)</f>
        <v>217.121171811864</v>
      </c>
      <c r="H8" s="116" cm="1">
        <f t="array" ref="H8">_xll.EQNXTDZ($A$1,$B8,H$1)</f>
        <v>253.283299083331</v>
      </c>
      <c r="I8" s="116" cm="1">
        <f t="array" ref="I8">_xll.EQNXTDZ($A$1,$B8,I$1)</f>
        <v>266.44215798101999</v>
      </c>
      <c r="J8" s="116" cm="1">
        <f t="array" ref="J8">_xll.EQNXTDZ($A$1,$B8,J$1)</f>
        <v>278.80950656907299</v>
      </c>
      <c r="K8" s="116" cm="1">
        <f t="array" ref="K8">_xll.EQNXTDZ($A$1,$B8,K$1)</f>
        <v>265.40330069962403</v>
      </c>
      <c r="L8" s="116" cm="1">
        <f t="array" ref="L8">_xll.EQNXTDZ($A$1,$B8,L$1)</f>
        <v>262.28672885543398</v>
      </c>
      <c r="M8" s="116" cm="1">
        <f t="array" ref="M8">_xll.EQNXTDZ($A$1,$B8,M$1)</f>
        <v>249.12786995774499</v>
      </c>
      <c r="N8" s="116" cm="1">
        <f t="array" ref="N8">_xll.EQNXTDZ($A$1,$B8,N$1)</f>
        <v>279.84836385046998</v>
      </c>
      <c r="O8" s="116" cm="1">
        <f t="array" ref="O8">_xll.EQNXTDZ($A$1,$B8,O$1)</f>
        <v>260.307953081346</v>
      </c>
      <c r="P8" s="116" cm="1">
        <f t="array" ref="P8">_xll.EQNXTDZ($A$1,$B8,P$1)</f>
        <v>274.06044471126103</v>
      </c>
      <c r="Q8" s="116" cm="1">
        <f t="array" ref="Q8">_xll.EQNXTDZ($A$1,$B8,Q$1)</f>
        <v>268.915627698631</v>
      </c>
      <c r="R8" s="116" cm="1">
        <f t="array" ref="R8">_xll.EQNXTDZ($A$1,$B8,R$1)</f>
        <v>288.95073241127699</v>
      </c>
      <c r="S8" s="116" cm="1">
        <f t="array" ref="S8">_xll.EQNXTDZ($A$1,$B8,S$1)</f>
        <v>326.79481909072001</v>
      </c>
      <c r="T8" s="116" cm="1">
        <f t="array" ref="T8">_xll.EQNXTDZ($A$1,$B8,T$1)</f>
        <v>354.29980235055098</v>
      </c>
      <c r="U8" s="116" cm="1">
        <f t="array" ref="U8">_xll.EQNXTDZ($A$1,$B8,U$1)</f>
        <v>355.19025144889002</v>
      </c>
      <c r="V8" s="116" cm="1">
        <f t="array" ref="V8">_xll.EQNXTDZ($A$1,$B8,V$1)</f>
        <v>341.833514973793</v>
      </c>
      <c r="W8" s="116" cm="1">
        <f t="array" ref="W8">_xll.EQNXTDZ($A$1,$B8,W$1)</f>
        <v>328.57571728739998</v>
      </c>
      <c r="X8" s="116" cm="1">
        <f t="array" ref="X8">_xll.EQNXTDZ($A$1,$B8,X$1)</f>
        <v>374.73066221801503</v>
      </c>
      <c r="Y8" s="116" cm="1">
        <f t="array" ref="Y8">_xll.EQNXTDZ($A$1,$B8,Y$1)</f>
        <v>395.26046087418302</v>
      </c>
      <c r="Z8" s="116" cm="1">
        <f t="array" ref="Z8">_xll.EQNXTDZ($A$1,$B8,Z$1)</f>
        <v>402.73033942136698</v>
      </c>
      <c r="AA8" s="116" cm="1">
        <f t="array" ref="AA8">_xll.EQNXTDZ($A$1,$B8,AA$1)</f>
        <v>406.19319702602201</v>
      </c>
      <c r="AB8" s="116" cm="1">
        <f t="array" ref="AB8">_xll.EQNXTDZ($A$1,$B8,AB$1)</f>
        <v>428.207077512757</v>
      </c>
      <c r="AC8" s="116" cm="1">
        <f t="array" ref="AC8">_xll.EQNXTDZ($A$1,$B8,AC$1)</f>
        <v>425.83254658385101</v>
      </c>
      <c r="AD8" s="116" cm="1">
        <f t="array" ref="AD8">_xll.EQNXTDZ($A$1,$B8,AD$1)</f>
        <v>486.18520769355098</v>
      </c>
      <c r="AE8" s="116" cm="1">
        <f t="array" ref="AE8">_xll.EQNXTDZ($A$1,$B8,AE$1)</f>
        <v>463.033531136715</v>
      </c>
      <c r="AF8" s="116" cm="1">
        <f t="array" ref="AF8">_xll.EQNXTDZ($A$1,$B8,AF$1)</f>
        <v>506.07190422314102</v>
      </c>
      <c r="AG8" s="116" cm="1">
        <f t="array" ref="AG8">_xll.EQNXTDZ($A$1,$B8,AG$1)</f>
        <v>463.67663326329398</v>
      </c>
      <c r="AH8" s="116" cm="1">
        <f t="array" ref="AH8">_xll.EQNXTDZ($A$1,$B8,AH$1)</f>
        <v>484.00855434205403</v>
      </c>
      <c r="AI8" s="116" cm="1">
        <f t="array" ref="AI8">_xll.EQNXTDZ($A$1,$B8,AI$1)</f>
        <v>535.55566325706002</v>
      </c>
      <c r="AJ8" s="116" cm="1">
        <f t="array" ref="AJ8">_xll.EQNXTDZ($A$1,$B8,AJ$1)</f>
        <v>512.65133367198496</v>
      </c>
      <c r="AK8" s="116" cm="1">
        <f t="array" ref="AK8">_xll.EQNXTDZ($A$1,$B8,AK$1)</f>
        <v>506.75</v>
      </c>
      <c r="AL8" s="116" cm="1">
        <f t="array" ref="AL8">_xll.EQNXTDZ($A$1,$B8,AL$1)</f>
        <v>463.55</v>
      </c>
      <c r="AM8" s="116" cm="1">
        <f t="array" ref="AM8">_xll.EQNXTDZ($A$1,$B8,AM$1)</f>
        <v>417.25</v>
      </c>
      <c r="AN8" s="116" cm="1">
        <f t="array" ref="AN8">_xll.EQNXTDZ($A$1,$B8,AN$1)</f>
        <v>366.1</v>
      </c>
      <c r="AO8" s="116" cm="1">
        <f t="array" ref="AO8">_xll.EQNXTDZ($A$1,$B8,AO$1)</f>
        <v>301.60000000000002</v>
      </c>
      <c r="AP8" s="116" cm="1">
        <f t="array" ref="AP8">_xll.EQNXTDZ($A$1,$B8,AP$1)</f>
        <v>279.10000000000002</v>
      </c>
      <c r="AQ8" s="116" cm="1">
        <f t="array" ref="AQ8">_xll.EQNXTDZ($A$1,$B8,AQ$1)</f>
        <v>291.5</v>
      </c>
      <c r="AR8" s="116" cm="1">
        <f t="array" ref="AR8">_xll.EQNXTDZ($A$1,$B8,AR$1)</f>
        <v>373.05</v>
      </c>
      <c r="AS8" s="116" cm="1">
        <f t="array" ref="AS8">_xll.EQNXTDZ($A$1,$B8,AS$1)</f>
        <v>360.5</v>
      </c>
      <c r="AT8" s="116" cm="1">
        <f t="array" ref="AT8">_xll.EQNXTDZ($A$1,$B8,AT$1)</f>
        <v>323</v>
      </c>
      <c r="AU8" s="116" cm="1">
        <f t="array" ref="AU8">_xll.EQNXTDZ($A$1,$B8,AU$1)</f>
        <v>265.8</v>
      </c>
      <c r="AV8" s="116" cm="1">
        <f t="array" ref="AV8">_xll.EQNXTDZ($A$1,$B8,AV$1)</f>
        <v>301.10000000000002</v>
      </c>
      <c r="AW8" s="116" cm="1">
        <f t="array" ref="AW8">_xll.EQNXTDZ($A$1,$B8,AW$1)</f>
        <v>369</v>
      </c>
      <c r="AX8" s="116" cm="1">
        <f t="array" ref="AX8">_xll.EQNXTDZ($A$1,$B8,AX$1)</f>
        <v>376.1</v>
      </c>
      <c r="AY8" s="116" cm="1">
        <f t="array" ref="AY8">_xll.EQNXTDZ($A$1,$B8,AY$1)</f>
        <v>421.25</v>
      </c>
      <c r="AZ8" s="116" cm="1">
        <f t="array" ref="AZ8">_xll.EQNXTDZ($A$1,$B8,AZ$1)</f>
        <v>454.1</v>
      </c>
      <c r="BA8" s="116" cm="1">
        <f t="array" ref="BA8">_xll.EQNXTDZ($A$1,$B8,BA$1)</f>
        <v>475.5</v>
      </c>
      <c r="BB8" s="116" cm="1">
        <f t="array" ref="BB8">_xll.EQNXTDZ($A$1,$B8,BB$1)</f>
        <v>516.65</v>
      </c>
      <c r="BC8" s="116" cm="1">
        <f t="array" ref="BC8">_xll.EQNXTDZ($A$1,$B8,BC$1)</f>
        <v>510.75</v>
      </c>
      <c r="BD8" s="116" cm="1">
        <f t="array" ref="BD8">_xll.EQNXTDZ($A$1,$B8,BD$1)</f>
        <v>443.15</v>
      </c>
      <c r="BE8" s="116" cm="1">
        <f t="array" ref="BE8">_xll.EQNXTDZ($A$1,$B8,BE$1)</f>
        <v>428.3</v>
      </c>
      <c r="BF8" s="116" cm="1">
        <f t="array" ref="BF8">_xll.EQNXTDZ($A$1,$B8,BF$1)</f>
        <v>469.05</v>
      </c>
      <c r="BG8" s="116" cm="1">
        <f t="array" ref="BG8">_xll.EQNXTDZ($A$1,$B8,BG$1)</f>
        <v>434.35</v>
      </c>
      <c r="BH8" s="116" cm="1">
        <f t="array" ref="BH8">_xll.EQNXTDZ($A$1,$B8,BH$1)</f>
        <v>448</v>
      </c>
      <c r="BI8" s="116" cm="1">
        <f t="array" ref="BI8">_xll.EQNXTDZ($A$1,$B8,BI$1)</f>
        <v>437.6</v>
      </c>
      <c r="BJ8" s="116" cm="1">
        <f t="array" ref="BJ8">_xll.EQNXTDZ($A$1,$B8,BJ$1)</f>
        <v>417.25</v>
      </c>
      <c r="BK8" s="116" cm="1">
        <f t="array" ref="BK8">_xll.EQNXTDZ($A$1,$B8,BK$1)</f>
        <v>428.05</v>
      </c>
      <c r="BL8" s="116" cm="1">
        <f t="array" ref="BL8">_xll.EQNXTDZ($A$1,$B8,BL$1)</f>
        <v>426</v>
      </c>
      <c r="BM8" s="116" cm="1">
        <f t="array" ref="BM8">_xll.EQNXTDZ($A$1,$B8,BM$1)</f>
        <v>358.5</v>
      </c>
      <c r="BN8" s="116" cm="1">
        <f t="array" ref="BN8">_xll.EQNXTDZ($A$1,$B8,BN$1)</f>
        <v>374.05</v>
      </c>
      <c r="BO8" s="116" cm="1">
        <f t="array" ref="BO8">_xll.EQNXTDZ($A$1,$B8,BO$1)</f>
        <v>409.35</v>
      </c>
      <c r="BP8" s="116" cm="1">
        <f t="array" ref="BP8">_xll.EQNXTDZ($A$1,$B8,BP$1)</f>
        <v>402.25</v>
      </c>
      <c r="BQ8" s="116" cm="1">
        <f t="array" ref="BQ8">_xll.EQNXTDZ($A$1,$B8,BQ$1)</f>
        <v>389.3</v>
      </c>
      <c r="BR8" s="116" cm="1">
        <f t="array" ref="BR8">_xll.EQNXTDZ($A$1,$B8,BR$1)</f>
        <v>395</v>
      </c>
      <c r="BS8" s="116" cm="1">
        <f t="array" ref="BS8">_xll.EQNXTDZ($A$1,$B8,BS$1)</f>
        <v>356.5</v>
      </c>
      <c r="BT8" s="116" cm="1">
        <f t="array" ref="BT8">_xll.EQNXTDZ($A$1,$B8,BT$1)</f>
        <v>324.3</v>
      </c>
      <c r="BU8" s="116" cm="1">
        <f t="array" ref="BU8">_xll.EQNXTDZ($A$1,$B8,BU$1)</f>
        <v>326</v>
      </c>
      <c r="BV8" s="116" cm="1">
        <f t="array" ref="BV8">_xll.EQNXTDZ($A$1,$B8,BV$1)</f>
        <v>281.60000000000002</v>
      </c>
      <c r="BW8" s="116" cm="1">
        <f t="array" ref="BW8">_xll.EQNXTDZ($A$1,$B8,BW$1)</f>
        <v>261.85000000000002</v>
      </c>
      <c r="BX8" s="116" cm="1">
        <f t="array" ref="BX8">_xll.EQNXTDZ($A$1,$B8,BX$1)</f>
        <v>247.3</v>
      </c>
      <c r="BY8" s="116" cm="1">
        <f t="array" ref="BY8">_xll.EQNXTDZ($A$1,$B8,BY$1)</f>
        <v>243.1</v>
      </c>
      <c r="BZ8" s="116" cm="1">
        <f t="array" ref="BZ8">_xll.EQNXTDZ($A$1,$B8,BZ$1)</f>
        <v>219.5</v>
      </c>
      <c r="CA8" s="116" cm="1">
        <f t="array" ref="CA8">_xll.EQNXTDZ($A$1,$B8,CA$1)</f>
        <v>164.6</v>
      </c>
      <c r="CB8" s="116" cm="1">
        <f t="array" ref="CB8">_xll.EQNXTDZ($A$1,$B8,CB$1)</f>
        <v>170.35</v>
      </c>
      <c r="CC8" s="116" cm="1">
        <f t="array" ref="CC8">_xll.EQNXTDZ($A$1,$B8,CC$1)</f>
        <v>154.65</v>
      </c>
      <c r="CD8" s="116" cm="1">
        <f t="array" ref="CD8">_xll.EQNXTDZ($A$1,$B8,CD$1)</f>
        <v>165.1</v>
      </c>
      <c r="CE8" s="116" cm="1">
        <f t="array" ref="CE8">_xll.EQNXTDZ($A$1,$B8,CE$1)</f>
        <v>129</v>
      </c>
      <c r="CF8" s="116" cm="1">
        <f t="array" ref="CF8">_xll.EQNXTDZ($A$1,$B8,CF$1)</f>
        <v>167.55</v>
      </c>
      <c r="CG8" s="116" cm="1">
        <f t="array" ref="CG8">_xll.EQNXTDZ($A$1,$B8,CG$1)</f>
        <v>176.35</v>
      </c>
      <c r="CH8" s="116" cm="1">
        <f t="array" ref="CH8">_xll.EQNXTDZ($A$1,$B8,CH$1)</f>
        <v>167.4</v>
      </c>
      <c r="CI8" s="116" cm="1">
        <f t="array" ref="CI8">_xll.EQNXTDZ($A$1,$B8,CI$1)</f>
        <v>152.15</v>
      </c>
      <c r="CJ8" s="116" cm="1">
        <f t="array" ref="CJ8">_xll.EQNXTDZ($A$1,$B8,CJ$1)</f>
        <v>132.5</v>
      </c>
      <c r="CK8" s="116" cm="1">
        <f t="array" ref="CK8">_xll.EQNXTDZ($A$1,$B8,CK$1)</f>
        <v>106.2</v>
      </c>
      <c r="CL8" s="116" cm="1">
        <f t="array" ref="CL8">_xll.EQNXTDZ($A$1,$B8,CL$1)</f>
        <v>106</v>
      </c>
      <c r="CM8" s="116" cm="1">
        <f t="array" ref="CM8">_xll.EQNXTDZ($A$1,$B8,CM$1)</f>
        <v>112.65</v>
      </c>
      <c r="CN8" s="116" cm="1">
        <f t="array" ref="CN8">_xll.EQNXTDZ($A$1,$B8,CN$1)</f>
        <v>159.9</v>
      </c>
      <c r="CO8" s="116" cm="1">
        <f t="array" ref="CO8">_xll.EQNXTDZ($A$1,$B8,CO$1)</f>
        <v>157.4</v>
      </c>
      <c r="CP8" s="116" cm="1">
        <f t="array" ref="CP8">_xll.EQNXTDZ($A$1,$B8,CP$1)</f>
        <v>174.9</v>
      </c>
      <c r="CQ8" s="116" cm="1">
        <f t="array" ref="CQ8">_xll.EQNXTDZ($A$1,$B8,CQ$1)</f>
        <v>127.05</v>
      </c>
      <c r="CR8" s="116" cm="1">
        <f t="array" ref="CR8">_xll.EQNXTDZ($A$1,$B8,CR$1)</f>
        <v>63.5</v>
      </c>
      <c r="CS8" s="116" cm="1">
        <f t="array" ref="CS8">_xll.EQNXTDZ($A$1,$B8,CS$1)</f>
        <v>64.8</v>
      </c>
      <c r="CT8" s="116" cm="1">
        <f t="array" ref="CT8">_xll.EQNXTDZ($A$1,$B8,CT$1)</f>
        <v>79.599999999999994</v>
      </c>
      <c r="CU8" s="116" cm="1">
        <f t="array" ref="CU8">_xll.EQNXTDZ($A$1,$B8,CU$1)</f>
        <v>88</v>
      </c>
      <c r="CV8" s="116" cm="1">
        <f t="array" ref="CV8">_xll.EQNXTDZ($A$1,$B8,CV$1)</f>
        <v>98.2</v>
      </c>
      <c r="CW8" s="116" cm="1">
        <f t="array" ref="CW8">_xll.EQNXTDZ($A$1,$B8,CW$1)</f>
        <v>102.9</v>
      </c>
      <c r="CX8" s="116" cm="1">
        <f t="array" ref="CX8">_xll.EQNXTDZ($A$1,$B8,CX$1)</f>
        <v>122.15</v>
      </c>
      <c r="CY8" s="116" cm="1">
        <f t="array" ref="CY8">_xll.EQNXTDZ($A$1,$B8,CY$1)</f>
        <v>126</v>
      </c>
      <c r="CZ8" s="116" cm="1">
        <f t="array" ref="CZ8">_xll.EQNXTDZ($A$1,$B8,CZ$1)</f>
        <v>131.1</v>
      </c>
      <c r="DA8" s="116" cm="1">
        <f t="array" ref="DA8">_xll.EQNXTDZ($A$1,$B8,DA$1)</f>
        <v>156.69999999999999</v>
      </c>
      <c r="DB8" s="116" cm="1">
        <f t="array" ref="DB8">_xll.EQNXTDZ($A$1,$B8,DB$1)</f>
        <v>184.5</v>
      </c>
      <c r="DC8" s="116" cm="1">
        <f t="array" ref="DC8">_xll.EQNXTDZ($A$1,$B8,DC$1)</f>
        <v>255.35</v>
      </c>
      <c r="DD8" s="116" cm="1">
        <f t="array" ref="DD8">_xll.EQNXTDZ($A$1,$B8,DD$1)</f>
        <v>282.25</v>
      </c>
      <c r="DE8" s="116" cm="1">
        <f t="array" ref="DE8">_xll.EQNXTDZ($A$1,$B8,DE$1)</f>
        <v>280.55</v>
      </c>
      <c r="DF8" s="116" cm="1">
        <f t="array" ref="DF8">_xll.EQNXTDZ($A$1,$B8,DF$1)</f>
        <v>285</v>
      </c>
      <c r="DG8" s="116" cm="1">
        <f t="array" ref="DG8">_xll.EQNXTDZ($A$1,$B8,DG$1)</f>
        <v>315.60000000000002</v>
      </c>
      <c r="DH8" s="116" cm="1">
        <f t="array" ref="DH8">_xll.EQNXTDZ($A$1,$B8,DH$1)</f>
        <v>283.60000000000002</v>
      </c>
      <c r="DI8" s="116" cm="1">
        <f t="array" ref="DI8">_xll.EQNXTDZ($A$1,$B8,DI$1)</f>
        <v>268.45</v>
      </c>
      <c r="DJ8" s="116" cm="1">
        <f t="array" ref="DJ8">_xll.EQNXTDZ($A$1,$B8,DJ$1)</f>
        <v>287.3</v>
      </c>
      <c r="DK8" s="116" cm="1">
        <f t="array" ref="DK8">_xll.EQNXTDZ($A$1,$B8,DK$1)</f>
        <v>325.7</v>
      </c>
      <c r="DL8" s="116" cm="1">
        <f t="array" ref="DL8">_xll.EQNXTDZ($A$1,$B8,DL$1)</f>
        <v>443.1</v>
      </c>
      <c r="DM8" s="116" cm="1">
        <f t="array" ref="DM8">_xll.EQNXTDZ($A$1,$B8,DM$1)</f>
        <v>440</v>
      </c>
      <c r="DN8" s="116" cm="1">
        <f t="array" ref="DN8">_xll.EQNXTDZ($A$1,$B8,DN$1)</f>
        <v>467.65</v>
      </c>
      <c r="DO8" s="116" cm="1">
        <f t="array" ref="DO8">_xll.EQNXTDZ($A$1,$B8,DO$1)</f>
        <v>405.45</v>
      </c>
      <c r="DP8" s="116" cm="1">
        <f t="array" ref="DP8">_xll.EQNXTDZ($A$1,$B8,DP$1)</f>
        <v>376.35</v>
      </c>
      <c r="DQ8" s="116" cm="1">
        <f t="array" ref="DQ8">_xll.EQNXTDZ($A$1,$B8,DQ$1)</f>
        <v>417</v>
      </c>
      <c r="DR8" s="116" cm="1">
        <f t="array" ref="DR8">_xll.EQNXTDZ($A$1,$B8,DR$1)</f>
        <v>366.2</v>
      </c>
      <c r="DS8" s="116" cm="1">
        <f t="array" ref="DS8">_xll.EQNXTDZ($A$1,$B8,DS$1)</f>
        <v>376.65</v>
      </c>
      <c r="DT8" s="116" cm="1">
        <f t="array" ref="DT8">_xll.EQNXTDZ($A$1,$B8,DT$1)</f>
        <v>402.3</v>
      </c>
      <c r="DU8" s="116" cm="1">
        <f t="array" ref="DU8">_xll.EQNXTDZ($A$1,$B8,DU$1)</f>
        <v>447.6</v>
      </c>
      <c r="DV8" s="116" cm="1">
        <f t="array" ref="DV8">_xll.EQNXTDZ($A$1,$B8,DV$1)</f>
        <v>390.35</v>
      </c>
      <c r="DW8" s="116" cm="1">
        <f t="array" ref="DW8">_xll.EQNXTDZ($A$1,$B8,DW$1)</f>
        <v>391.1</v>
      </c>
      <c r="DX8" s="116" cm="1">
        <f t="array" ref="DX8">_xll.EQNXTDZ($A$1,$B8,DX$1)</f>
        <v>409.2</v>
      </c>
      <c r="DY8" s="116" cm="1">
        <f t="array" ref="DY8">_xll.EQNXTDZ($A$1,$B8,DY$1)</f>
        <v>375.2</v>
      </c>
      <c r="DZ8" s="116" cm="1">
        <f t="array" ref="DZ8">_xll.EQNXTDZ($A$1,$B8,DZ$1)</f>
        <v>381</v>
      </c>
      <c r="EA8" s="116" cm="1">
        <f t="array" ref="EA8">_xll.EQNXTDZ($A$1,$B8,EA$1)</f>
        <v>413.05</v>
      </c>
      <c r="EB8" s="116" cm="1">
        <f t="array" ref="EB8">_xll.EQNXTDZ($A$1,$B8,EB$1)</f>
        <v>400.45</v>
      </c>
      <c r="EC8" s="116" cm="1">
        <f t="array" ref="EC8">_xll.EQNXTDZ($A$1,$B8,EC$1)</f>
        <v>419.5</v>
      </c>
      <c r="ED8" s="116" cm="1">
        <f t="array" ref="ED8">_xll.EQNXTDZ($A$1,$B8,ED$1)</f>
        <v>474.55</v>
      </c>
      <c r="EE8" s="116" cm="1">
        <f t="array" ref="EE8">_xll.EQNXTDZ($A$1,$B8,EE$1)</f>
        <v>522.85</v>
      </c>
      <c r="EF8" s="116" cm="1">
        <f t="array" ref="EF8">_xll.EQNXTDZ($A$1,$B8,EF$1)</f>
        <v>584.95000000000005</v>
      </c>
      <c r="EG8" s="116" cm="1">
        <f t="array" ref="EG8">_xll.EQNXTDZ($A$1,$B8,EG$1)</f>
        <v>593.29999999999995</v>
      </c>
      <c r="EH8" s="116" cm="1">
        <f t="array" ref="EH8">_xll.EQNXTDZ($A$1,$B8,EH$1)</f>
        <v>601.9</v>
      </c>
      <c r="EI8" s="116" cm="1">
        <f t="array" ref="EI8">_xll.EQNXTDZ($A$1,$B8,EI$1)</f>
        <v>608.29999999999995</v>
      </c>
      <c r="EJ8" s="116" cm="1">
        <f t="array" ref="EJ8">_xll.EQNXTDZ($A$1,$B8,EJ$1)</f>
        <v>626.29999999999995</v>
      </c>
      <c r="EK8" s="116" cm="1">
        <f t="array" ref="EK8">_xll.EQNXTDZ($A$1,$B8,EK$1)</f>
        <v>696.25</v>
      </c>
      <c r="EL8" s="116" cm="1">
        <f t="array" ref="EL8">_xll.EQNXTDZ($A$1,$B8,EL$1)</f>
        <v>776.25</v>
      </c>
      <c r="EM8" s="116" cm="1">
        <f t="array" ref="EM8">_xll.EQNXTDZ($A$1,$B8,EM$1)</f>
        <v>876.3</v>
      </c>
      <c r="EN8" s="116" cm="1">
        <f t="array" ref="EN8">_xll.EQNXTDZ($A$1,$B8,EN$1)</f>
        <v>921.2</v>
      </c>
      <c r="EO8" s="116" cm="1">
        <f t="array" ref="EO8">_xll.EQNXTDZ($A$1,$B8,EO$1)</f>
        <v>944</v>
      </c>
      <c r="EP8" s="116" cm="1">
        <f t="array" ref="EP8">_xll.EQNXTDZ($A$1,$B8,EP$1)</f>
        <v>919</v>
      </c>
      <c r="EQ8" s="116" cm="1">
        <f t="array" ref="EQ8">_xll.EQNXTDZ($A$1,$B8,EQ$1)</f>
        <v>855.4</v>
      </c>
      <c r="ER8" s="116" cm="1">
        <f t="array" ref="ER8">_xll.EQNXTDZ($A$1,$B8,ER$1)</f>
        <v>967.2</v>
      </c>
      <c r="ES8" s="116" cm="1">
        <f t="array" ref="ES8">_xll.EQNXTDZ($A$1,$B8,ES$1)</f>
        <v>1008.4</v>
      </c>
      <c r="ET8" s="116" cm="1">
        <f t="array" ref="ET8">_xll.EQNXTDZ($A$1,$B8,ET$1)</f>
        <v>949.2</v>
      </c>
      <c r="EU8" s="116" cm="1">
        <f t="array" ref="EU8">_xll.EQNXTDZ($A$1,$B8,EU$1)</f>
        <v>825.7</v>
      </c>
      <c r="EV8" s="116" cm="1">
        <f t="array" ref="EV8">_xll.EQNXTDZ($A$1,$B8,EV$1)</f>
        <v>759.2</v>
      </c>
      <c r="EW8" s="116" cm="1">
        <f t="array" ref="EW8">_xll.EQNXTDZ($A$1,$B8,EW$1)</f>
        <v>717.7</v>
      </c>
      <c r="EX8" s="116" cm="1">
        <f t="array" ref="EX8">_xll.EQNXTDZ($A$1,$B8,EX$1)</f>
        <v>683.2</v>
      </c>
      <c r="EY8" s="116" cm="1">
        <f t="array" ref="EY8">_xll.EQNXTDZ($A$1,$B8,EY$1)</f>
        <v>618.45000000000005</v>
      </c>
      <c r="EZ8" s="116" cm="1">
        <f t="array" ref="EZ8">_xll.EQNXTDZ($A$1,$B8,EZ$1)</f>
        <v>606.29999999999995</v>
      </c>
      <c r="FA8" s="116" cm="1">
        <f t="array" ref="FA8">_xll.EQNXTDZ($A$1,$B8,FA$1)</f>
        <v>535.75</v>
      </c>
      <c r="FB8" s="116" cm="1">
        <f t="array" ref="FB8">_xll.EQNXTDZ($A$1,$B8,FB$1)</f>
        <v>635.54999999999995</v>
      </c>
      <c r="FC8" s="116" cm="1">
        <f t="array" ref="FC8">_xll.EQNXTDZ($A$1,$B8,FC$1)</f>
        <v>666.1</v>
      </c>
      <c r="FD8" s="116" cm="1">
        <f t="array" ref="FD8">_xll.EQNXTDZ($A$1,$B8,FD$1)</f>
        <v>652.35</v>
      </c>
      <c r="FE8" s="116" cm="1">
        <f t="array" ref="FE8">_xll.EQNXTDZ($A$1,$B8,FE$1)</f>
        <v>627.1</v>
      </c>
      <c r="FF8" s="116" cm="1">
        <f t="array" ref="FF8">_xll.EQNXTDZ($A$1,$B8,FF$1)</f>
        <v>655.29999999999995</v>
      </c>
      <c r="FG8" s="116" cm="1">
        <f t="array" ref="FG8">_xll.EQNXTDZ($A$1,$B8,FG$1)</f>
        <v>376.3</v>
      </c>
      <c r="FH8" s="116" cm="1">
        <f t="array" ref="FH8">_xll.EQNXTDZ($A$1,$B8,FH$1)</f>
        <v>352</v>
      </c>
      <c r="FI8" s="116" cm="1">
        <f t="array" ref="FI8">_xll.EQNXTDZ($A$1,$B8,FI$1)</f>
        <v>337.7</v>
      </c>
      <c r="FJ8" s="116" cm="1">
        <f t="array" ref="FJ8">_xll.EQNXTDZ($A$1,$B8,FJ$1)</f>
        <v>335.6</v>
      </c>
      <c r="FK8" s="116" cm="1">
        <f t="array" ref="FK8">_xll.EQNXTDZ($A$1,$B8,FK$1)</f>
        <v>339.35</v>
      </c>
      <c r="FL8" s="116" cm="1">
        <f t="array" ref="FL8">_xll.EQNXTDZ($A$1,$B8,FL$1)</f>
        <v>294.3</v>
      </c>
      <c r="FM8" s="116" cm="1">
        <f t="array" ref="FM8">_xll.EQNXTDZ($A$1,$B8,FM$1)</f>
        <v>295.05</v>
      </c>
      <c r="FN8" s="116" cm="1">
        <f t="array" ref="FN8">_xll.EQNXTDZ($A$1,$B8,FN$1)</f>
        <v>333.65</v>
      </c>
      <c r="FO8" s="116" cm="1">
        <f t="array" ref="FO8">_xll.EQNXTDZ($A$1,$B8,FO$1)</f>
        <v>372.35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200.89521046433799</v>
      </c>
      <c r="HQ8" s="116">
        <f>+MIN(G8:I8)</f>
        <v>217.121171811864</v>
      </c>
      <c r="HR8" s="116">
        <f>+MIN(J8:L8)</f>
        <v>262.28672885543398</v>
      </c>
      <c r="HS8" s="116">
        <f>+MIN(M8:O8)</f>
        <v>249.12786995774499</v>
      </c>
      <c r="HT8" s="116">
        <f>+MIN(P8:R8)</f>
        <v>268.915627698631</v>
      </c>
      <c r="HU8" s="116">
        <f>+MIN(S8:U8)</f>
        <v>326.79481909072001</v>
      </c>
      <c r="HV8" s="116">
        <f>+MIN(V8:X8)</f>
        <v>328.57571728739998</v>
      </c>
      <c r="HW8" s="116">
        <f>+MIN(Y8:AA8)</f>
        <v>395.26046087418302</v>
      </c>
      <c r="HX8" s="116">
        <f>+MIN(AB8:AD8)</f>
        <v>425.83254658385101</v>
      </c>
      <c r="HY8" s="116">
        <f>+MIN(AE8:AG8)</f>
        <v>463.033531136715</v>
      </c>
      <c r="HZ8" s="116">
        <f>+MIN(AH8:AJ8)</f>
        <v>484.00855434205403</v>
      </c>
      <c r="IA8" s="116">
        <f>+MIN(AK8:AM8)</f>
        <v>417.25</v>
      </c>
      <c r="IB8" s="116">
        <f>+MIN(AN8:AP8)</f>
        <v>279.10000000000002</v>
      </c>
      <c r="IC8" s="116">
        <f>+MIN(AQ8:AS8)</f>
        <v>291.5</v>
      </c>
      <c r="ID8" s="116">
        <f>+MIN(AT8:AV8)</f>
        <v>265.8</v>
      </c>
      <c r="IE8" s="116">
        <f>+MIN(AW8:AY8)</f>
        <v>369</v>
      </c>
      <c r="IF8" s="116">
        <f>+MIN(AZ8:BB8)</f>
        <v>454.1</v>
      </c>
      <c r="IG8" s="116">
        <f>+MIN(BC8:BE8)</f>
        <v>428.3</v>
      </c>
      <c r="IH8" s="116">
        <f>+MIN(BF8:BH8)</f>
        <v>434.35</v>
      </c>
      <c r="II8" s="116">
        <f>+MIN(BI8:BK8)</f>
        <v>417.25</v>
      </c>
      <c r="IJ8" s="116">
        <f>+MIN(BL8:BN8)</f>
        <v>358.5</v>
      </c>
      <c r="IK8" s="116">
        <f>+MIN(BO8:BQ8)</f>
        <v>389.3</v>
      </c>
      <c r="IL8" s="116">
        <f>+MIN(BR8:BT8)</f>
        <v>324.3</v>
      </c>
      <c r="IM8" s="116">
        <f>+MIN(BU8:BW8)</f>
        <v>261.85000000000002</v>
      </c>
      <c r="IN8" s="116">
        <f>+MIN(BX8:BZ8)</f>
        <v>219.5</v>
      </c>
      <c r="IO8" s="116">
        <f>+MIN(CA8:CC8)</f>
        <v>154.65</v>
      </c>
      <c r="IP8" s="116">
        <f>+MIN(CD8:CF8)</f>
        <v>129</v>
      </c>
      <c r="IQ8" s="116">
        <f>+MIN(CG8:CI8)</f>
        <v>152.15</v>
      </c>
      <c r="IR8" s="116">
        <f>+MIN(CJ8:CL8)</f>
        <v>106</v>
      </c>
      <c r="IS8" s="116">
        <f>+MIN(CM8:CO8)</f>
        <v>112.65</v>
      </c>
      <c r="IT8" s="116">
        <f>+MIN(CP8:CR8)</f>
        <v>63.5</v>
      </c>
      <c r="IU8" s="116">
        <f>+MIN(CS8:CU8)</f>
        <v>64.8</v>
      </c>
      <c r="IV8" s="116">
        <f>+MIN(CV8:CX8)</f>
        <v>98.2</v>
      </c>
      <c r="IW8" s="116">
        <f>+MIN(CY8:DA8)</f>
        <v>126</v>
      </c>
      <c r="IX8" s="116">
        <f>+MIN(DB8:DD8)</f>
        <v>184.5</v>
      </c>
      <c r="IY8" s="116">
        <f>+MIN(DE8:DG8)</f>
        <v>280.55</v>
      </c>
      <c r="IZ8" s="116">
        <f>+MIN(DH8:DJ8)</f>
        <v>268.45</v>
      </c>
      <c r="JA8" s="116">
        <f>+MIN(DK8:DM8)</f>
        <v>325.7</v>
      </c>
      <c r="JB8" s="116">
        <f>+MIN(DN8:DP8)</f>
        <v>376.35</v>
      </c>
      <c r="JC8" s="116">
        <f>+MIN(DQ8:DS8)</f>
        <v>366.2</v>
      </c>
      <c r="JD8" s="116">
        <f>+MIN(DT8:DV8)</f>
        <v>390.35</v>
      </c>
      <c r="JE8" s="116">
        <f>+MIN(DW8:DY8)</f>
        <v>375.2</v>
      </c>
      <c r="JF8" s="116">
        <f>+MIN(DZ8:EB8)</f>
        <v>381</v>
      </c>
      <c r="JG8" s="116">
        <f>+MIN(EC8:EE8)</f>
        <v>419.5</v>
      </c>
      <c r="JH8" s="116">
        <f>+MIN(EF8:EH8)</f>
        <v>584.95000000000005</v>
      </c>
      <c r="JI8" s="116">
        <f>+MIN(EI8:EK8)</f>
        <v>608.29999999999995</v>
      </c>
      <c r="JJ8" s="116">
        <f>+MIN(EL8:EN8)</f>
        <v>776.25</v>
      </c>
      <c r="JK8" s="116">
        <f>MIN(EO8:EQ8)</f>
        <v>855.4</v>
      </c>
      <c r="JL8" s="116">
        <f>MIN(ER8:ET8)</f>
        <v>949.2</v>
      </c>
      <c r="JM8" s="116">
        <f>MIN(EU8:EW8)</f>
        <v>717.7</v>
      </c>
      <c r="JN8" s="116">
        <f>MIN(EX8:EZ8)</f>
        <v>606.29999999999995</v>
      </c>
      <c r="JO8" s="116">
        <f>MIN(FA8:FC8)</f>
        <v>535.75</v>
      </c>
      <c r="JP8" s="116">
        <f>MIN(FD8:FF8)</f>
        <v>627.1</v>
      </c>
      <c r="JQ8" s="116">
        <f>MIN(FG8:FI8)</f>
        <v>337.7</v>
      </c>
      <c r="JR8" s="116">
        <f>MIN(FJ8:FL8)</f>
        <v>294.3</v>
      </c>
      <c r="JS8" s="116">
        <f>MIN(FM8:FO8)</f>
        <v>295.05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239.87709321388201</v>
      </c>
      <c r="D9" s="116" cm="1">
        <f t="array" ref="D9">_xll.EQNXTDZ($A$1,$B9,D$1)</f>
        <v>223.849009443765</v>
      </c>
      <c r="E9" s="116" cm="1">
        <f t="array" ref="E9">_xll.EQNXTDZ($A$1,$B9,E$1)</f>
        <v>231.81358193447099</v>
      </c>
      <c r="F9" s="116" cm="1">
        <f t="array" ref="F9">_xll.EQNXTDZ($A$1,$B9,F$1)</f>
        <v>264.71072917869299</v>
      </c>
      <c r="G9" s="116" cm="1">
        <f t="array" ref="G9">_xll.EQNXTDZ($A$1,$B9,G$1)</f>
        <v>252.04656422452601</v>
      </c>
      <c r="H9" s="116" cm="1">
        <f t="array" ref="H9">_xll.EQNXTDZ($A$1,$B9,H$1)</f>
        <v>270.548117712254</v>
      </c>
      <c r="I9" s="116" cm="1">
        <f t="array" ref="I9">_xll.EQNXTDZ($A$1,$B9,I$1)</f>
        <v>309.33212288438898</v>
      </c>
      <c r="J9" s="116" cm="1">
        <f t="array" ref="J9">_xll.EQNXTDZ($A$1,$B9,J$1)</f>
        <v>294.83759033919</v>
      </c>
      <c r="K9" s="116" cm="1">
        <f t="array" ref="K9">_xll.EQNXTDZ($A$1,$B9,K$1)</f>
        <v>284.498486919578</v>
      </c>
      <c r="L9" s="116" cm="1">
        <f t="array" ref="L9">_xll.EQNXTDZ($A$1,$B9,L$1)</f>
        <v>266.29374979796302</v>
      </c>
      <c r="M9" s="116" cm="1">
        <f t="array" ref="M9">_xll.EQNXTDZ($A$1,$B9,M$1)</f>
        <v>296.816366113279</v>
      </c>
      <c r="N9" s="116" cm="1">
        <f t="array" ref="N9">_xll.EQNXTDZ($A$1,$B9,N$1)</f>
        <v>309.97522501096802</v>
      </c>
      <c r="O9" s="116" cm="1">
        <f t="array" ref="O9">_xll.EQNXTDZ($A$1,$B9,O$1)</f>
        <v>278.31481262555099</v>
      </c>
      <c r="P9" s="116" cm="1">
        <f t="array" ref="P9">_xll.EQNXTDZ($A$1,$B9,P$1)</f>
        <v>287.41718118635799</v>
      </c>
      <c r="Q9" s="116" cm="1">
        <f t="array" ref="Q9">_xll.EQNXTDZ($A$1,$B9,Q$1)</f>
        <v>296.07432519799602</v>
      </c>
      <c r="R9" s="116" cm="1">
        <f t="array" ref="R9">_xll.EQNXTDZ($A$1,$B9,R$1)</f>
        <v>328.97147244221702</v>
      </c>
      <c r="S9" s="116" cm="1">
        <f t="array" ref="S9">_xll.EQNXTDZ($A$1,$B9,S$1)</f>
        <v>377.10519314692101</v>
      </c>
      <c r="T9" s="116" cm="1">
        <f t="array" ref="T9">_xll.EQNXTDZ($A$1,$B9,T$1)</f>
        <v>394.46895056454798</v>
      </c>
      <c r="U9" s="116" cm="1">
        <f t="array" ref="U9">_xll.EQNXTDZ($A$1,$B9,U$1)</f>
        <v>372.40560068346099</v>
      </c>
      <c r="V9" s="116" cm="1">
        <f t="array" ref="V9">_xll.EQNXTDZ($A$1,$B9,V$1)</f>
        <v>345.84053591632198</v>
      </c>
      <c r="W9" s="116" cm="1">
        <f t="array" ref="W9">_xll.EQNXTDZ($A$1,$B9,W$1)</f>
        <v>412.52527950310599</v>
      </c>
      <c r="X9" s="116" cm="1">
        <f t="array" ref="X9">_xll.EQNXTDZ($A$1,$B9,X$1)</f>
        <v>394.41948117019501</v>
      </c>
      <c r="Y9" s="116" cm="1">
        <f t="array" ref="Y9">_xll.EQNXTDZ($A$1,$B9,Y$1)</f>
        <v>410.34862615160802</v>
      </c>
      <c r="Z9" s="116" cm="1">
        <f t="array" ref="Z9">_xll.EQNXTDZ($A$1,$B9,Z$1)</f>
        <v>410.64544251772099</v>
      </c>
      <c r="AA9" s="116" cm="1">
        <f t="array" ref="AA9">_xll.EQNXTDZ($A$1,$B9,AA$1)</f>
        <v>426.72299568219103</v>
      </c>
      <c r="AB9" s="116" cm="1">
        <f t="array" ref="AB9">_xll.EQNXTDZ($A$1,$B9,AB$1)</f>
        <v>442.00903853702499</v>
      </c>
      <c r="AC9" s="116" cm="1">
        <f t="array" ref="AC9">_xll.EQNXTDZ($A$1,$B9,AC$1)</f>
        <v>519.47811009258999</v>
      </c>
      <c r="AD9" s="116" cm="1">
        <f t="array" ref="AD9">_xll.EQNXTDZ($A$1,$B9,AD$1)</f>
        <v>496.82112747927698</v>
      </c>
      <c r="AE9" s="116" cm="1">
        <f t="array" ref="AE9">_xll.EQNXTDZ($A$1,$B9,AE$1)</f>
        <v>530.16349927266799</v>
      </c>
      <c r="AF9" s="116" cm="1">
        <f t="array" ref="AF9">_xll.EQNXTDZ($A$1,$B9,AF$1)</f>
        <v>527.83843773811395</v>
      </c>
      <c r="AG9" s="116" cm="1">
        <f t="array" ref="AG9">_xll.EQNXTDZ($A$1,$B9,AG$1)</f>
        <v>490.29116742478499</v>
      </c>
      <c r="AH9" s="116" cm="1">
        <f t="array" ref="AH9">_xll.EQNXTDZ($A$1,$B9,AH$1)</f>
        <v>578.94032210395096</v>
      </c>
      <c r="AI9" s="116" cm="1">
        <f t="array" ref="AI9">_xll.EQNXTDZ($A$1,$B9,AI$1)</f>
        <v>587.05330277771395</v>
      </c>
      <c r="AJ9" s="116" cm="1">
        <f t="array" ref="AJ9">_xll.EQNXTDZ($A$1,$B9,AJ$1)</f>
        <v>544.36121545175399</v>
      </c>
      <c r="AK9" s="116" cm="1">
        <f t="array" ref="AK9">_xll.EQNXTDZ($A$1,$B9,AK$1)</f>
        <v>508.25</v>
      </c>
      <c r="AL9" s="116" cm="1">
        <f t="array" ref="AL9">_xll.EQNXTDZ($A$1,$B9,AL$1)</f>
        <v>481.65</v>
      </c>
      <c r="AM9" s="116" cm="1">
        <f t="array" ref="AM9">_xll.EQNXTDZ($A$1,$B9,AM$1)</f>
        <v>434.15</v>
      </c>
      <c r="AN9" s="116" cm="1">
        <f t="array" ref="AN9">_xll.EQNXTDZ($A$1,$B9,AN$1)</f>
        <v>383.85</v>
      </c>
      <c r="AO9" s="116" cm="1">
        <f t="array" ref="AO9">_xll.EQNXTDZ($A$1,$B9,AO$1)</f>
        <v>340.15</v>
      </c>
      <c r="AP9" s="116" cm="1">
        <f t="array" ref="AP9">_xll.EQNXTDZ($A$1,$B9,AP$1)</f>
        <v>298.60000000000002</v>
      </c>
      <c r="AQ9" s="116" cm="1">
        <f t="array" ref="AQ9">_xll.EQNXTDZ($A$1,$B9,AQ$1)</f>
        <v>384.95</v>
      </c>
      <c r="AR9" s="116" cm="1">
        <f t="array" ref="AR9">_xll.EQNXTDZ($A$1,$B9,AR$1)</f>
        <v>423.25</v>
      </c>
      <c r="AS9" s="116" cm="1">
        <f t="array" ref="AS9">_xll.EQNXTDZ($A$1,$B9,AS$1)</f>
        <v>391.3</v>
      </c>
      <c r="AT9" s="116" cm="1">
        <f t="array" ref="AT9">_xll.EQNXTDZ($A$1,$B9,AT$1)</f>
        <v>336.9</v>
      </c>
      <c r="AU9" s="116" cm="1">
        <f t="array" ref="AU9">_xll.EQNXTDZ($A$1,$B9,AU$1)</f>
        <v>299.7</v>
      </c>
      <c r="AV9" s="116" cm="1">
        <f t="array" ref="AV9">_xll.EQNXTDZ($A$1,$B9,AV$1)</f>
        <v>386.6</v>
      </c>
      <c r="AW9" s="116" cm="1">
        <f t="array" ref="AW9">_xll.EQNXTDZ($A$1,$B9,AW$1)</f>
        <v>408.35</v>
      </c>
      <c r="AX9" s="116" cm="1">
        <f t="array" ref="AX9">_xll.EQNXTDZ($A$1,$B9,AX$1)</f>
        <v>459.65</v>
      </c>
      <c r="AY9" s="116" cm="1">
        <f t="array" ref="AY9">_xll.EQNXTDZ($A$1,$B9,AY$1)</f>
        <v>459.25</v>
      </c>
      <c r="AZ9" s="116" cm="1">
        <f t="array" ref="AZ9">_xll.EQNXTDZ($A$1,$B9,AZ$1)</f>
        <v>503.2</v>
      </c>
      <c r="BA9" s="116" cm="1">
        <f t="array" ref="BA9">_xll.EQNXTDZ($A$1,$B9,BA$1)</f>
        <v>537.70000000000005</v>
      </c>
      <c r="BB9" s="116" cm="1">
        <f t="array" ref="BB9">_xll.EQNXTDZ($A$1,$B9,BB$1)</f>
        <v>534.85</v>
      </c>
      <c r="BC9" s="116" cm="1">
        <f t="array" ref="BC9">_xll.EQNXTDZ($A$1,$B9,BC$1)</f>
        <v>531.95000000000005</v>
      </c>
      <c r="BD9" s="116" cm="1">
        <f t="array" ref="BD9">_xll.EQNXTDZ($A$1,$B9,BD$1)</f>
        <v>459.3</v>
      </c>
      <c r="BE9" s="116" cm="1">
        <f t="array" ref="BE9">_xll.EQNXTDZ($A$1,$B9,BE$1)</f>
        <v>472</v>
      </c>
      <c r="BF9" s="116" cm="1">
        <f t="array" ref="BF9">_xll.EQNXTDZ($A$1,$B9,BF$1)</f>
        <v>523.54999999999995</v>
      </c>
      <c r="BG9" s="116" cm="1">
        <f t="array" ref="BG9">_xll.EQNXTDZ($A$1,$B9,BG$1)</f>
        <v>456.75</v>
      </c>
      <c r="BH9" s="116" cm="1">
        <f t="array" ref="BH9">_xll.EQNXTDZ($A$1,$B9,BH$1)</f>
        <v>465.85</v>
      </c>
      <c r="BI9" s="116" cm="1">
        <f t="array" ref="BI9">_xll.EQNXTDZ($A$1,$B9,BI$1)</f>
        <v>458.9</v>
      </c>
      <c r="BJ9" s="116" cm="1">
        <f t="array" ref="BJ9">_xll.EQNXTDZ($A$1,$B9,BJ$1)</f>
        <v>476.15</v>
      </c>
      <c r="BK9" s="116" cm="1">
        <f t="array" ref="BK9">_xll.EQNXTDZ($A$1,$B9,BK$1)</f>
        <v>432.55</v>
      </c>
      <c r="BL9" s="116" cm="1">
        <f t="array" ref="BL9">_xll.EQNXTDZ($A$1,$B9,BL$1)</f>
        <v>444.6</v>
      </c>
      <c r="BM9" s="116" cm="1">
        <f t="array" ref="BM9">_xll.EQNXTDZ($A$1,$B9,BM$1)</f>
        <v>376.55</v>
      </c>
      <c r="BN9" s="116" cm="1">
        <f t="array" ref="BN9">_xll.EQNXTDZ($A$1,$B9,BN$1)</f>
        <v>401.5</v>
      </c>
      <c r="BO9" s="116" cm="1">
        <f t="array" ref="BO9">_xll.EQNXTDZ($A$1,$B9,BO$1)</f>
        <v>428.4</v>
      </c>
      <c r="BP9" s="116" cm="1">
        <f t="array" ref="BP9">_xll.EQNXTDZ($A$1,$B9,BP$1)</f>
        <v>404.15</v>
      </c>
      <c r="BQ9" s="116" cm="1">
        <f t="array" ref="BQ9">_xll.EQNXTDZ($A$1,$B9,BQ$1)</f>
        <v>431.85</v>
      </c>
      <c r="BR9" s="116" cm="1">
        <f t="array" ref="BR9">_xll.EQNXTDZ($A$1,$B9,BR$1)</f>
        <v>399.5</v>
      </c>
      <c r="BS9" s="116" cm="1">
        <f t="array" ref="BS9">_xll.EQNXTDZ($A$1,$B9,BS$1)</f>
        <v>369.9</v>
      </c>
      <c r="BT9" s="116" cm="1">
        <f t="array" ref="BT9">_xll.EQNXTDZ($A$1,$B9,BT$1)</f>
        <v>326.85000000000002</v>
      </c>
      <c r="BU9" s="116" cm="1">
        <f t="array" ref="BU9">_xll.EQNXTDZ($A$1,$B9,BU$1)</f>
        <v>340.4</v>
      </c>
      <c r="BV9" s="116" cm="1">
        <f t="array" ref="BV9">_xll.EQNXTDZ($A$1,$B9,BV$1)</f>
        <v>282.5</v>
      </c>
      <c r="BW9" s="116" cm="1">
        <f t="array" ref="BW9">_xll.EQNXTDZ($A$1,$B9,BW$1)</f>
        <v>269.3</v>
      </c>
      <c r="BX9" s="116" cm="1">
        <f t="array" ref="BX9">_xll.EQNXTDZ($A$1,$B9,BX$1)</f>
        <v>264.10000000000002</v>
      </c>
      <c r="BY9" s="116" cm="1">
        <f t="array" ref="BY9">_xll.EQNXTDZ($A$1,$B9,BY$1)</f>
        <v>267.5</v>
      </c>
      <c r="BZ9" s="116" cm="1">
        <f t="array" ref="BZ9">_xll.EQNXTDZ($A$1,$B9,BZ$1)</f>
        <v>223.7</v>
      </c>
      <c r="CA9" s="116" cm="1">
        <f t="array" ref="CA9">_xll.EQNXTDZ($A$1,$B9,CA$1)</f>
        <v>179.1</v>
      </c>
      <c r="CB9" s="116" cm="1">
        <f t="array" ref="CB9">_xll.EQNXTDZ($A$1,$B9,CB$1)</f>
        <v>171.95</v>
      </c>
      <c r="CC9" s="116" cm="1">
        <f t="array" ref="CC9">_xll.EQNXTDZ($A$1,$B9,CC$1)</f>
        <v>172.7</v>
      </c>
      <c r="CD9" s="116" cm="1">
        <f t="array" ref="CD9">_xll.EQNXTDZ($A$1,$B9,CD$1)</f>
        <v>181.2</v>
      </c>
      <c r="CE9" s="116" cm="1">
        <f t="array" ref="CE9">_xll.EQNXTDZ($A$1,$B9,CE$1)</f>
        <v>177.45</v>
      </c>
      <c r="CF9" s="116" cm="1">
        <f t="array" ref="CF9">_xll.EQNXTDZ($A$1,$B9,CF$1)</f>
        <v>174.25</v>
      </c>
      <c r="CG9" s="116" cm="1">
        <f t="array" ref="CG9">_xll.EQNXTDZ($A$1,$B9,CG$1)</f>
        <v>214.3</v>
      </c>
      <c r="CH9" s="116" cm="1">
        <f t="array" ref="CH9">_xll.EQNXTDZ($A$1,$B9,CH$1)</f>
        <v>172.6</v>
      </c>
      <c r="CI9" s="116" cm="1">
        <f t="array" ref="CI9">_xll.EQNXTDZ($A$1,$B9,CI$1)</f>
        <v>162.55000000000001</v>
      </c>
      <c r="CJ9" s="116" cm="1">
        <f t="array" ref="CJ9">_xll.EQNXTDZ($A$1,$B9,CJ$1)</f>
        <v>135.6</v>
      </c>
      <c r="CK9" s="116" cm="1">
        <f t="array" ref="CK9">_xll.EQNXTDZ($A$1,$B9,CK$1)</f>
        <v>116.7</v>
      </c>
      <c r="CL9" s="116" cm="1">
        <f t="array" ref="CL9">_xll.EQNXTDZ($A$1,$B9,CL$1)</f>
        <v>117.45</v>
      </c>
      <c r="CM9" s="116" cm="1">
        <f t="array" ref="CM9">_xll.EQNXTDZ($A$1,$B9,CM$1)</f>
        <v>177.7</v>
      </c>
      <c r="CN9" s="116" cm="1">
        <f t="array" ref="CN9">_xll.EQNXTDZ($A$1,$B9,CN$1)</f>
        <v>161.5</v>
      </c>
      <c r="CO9" s="116" cm="1">
        <f t="array" ref="CO9">_xll.EQNXTDZ($A$1,$B9,CO$1)</f>
        <v>185.15</v>
      </c>
      <c r="CP9" s="116" cm="1">
        <f t="array" ref="CP9">_xll.EQNXTDZ($A$1,$B9,CP$1)</f>
        <v>176.6</v>
      </c>
      <c r="CQ9" s="116" cm="1">
        <f t="array" ref="CQ9">_xll.EQNXTDZ($A$1,$B9,CQ$1)</f>
        <v>128.94999999999999</v>
      </c>
      <c r="CR9" s="116" cm="1">
        <f t="array" ref="CR9">_xll.EQNXTDZ($A$1,$B9,CR$1)</f>
        <v>71.05</v>
      </c>
      <c r="CS9" s="116" cm="1">
        <f t="array" ref="CS9">_xll.EQNXTDZ($A$1,$B9,CS$1)</f>
        <v>93.25</v>
      </c>
      <c r="CT9" s="116" cm="1">
        <f t="array" ref="CT9">_xll.EQNXTDZ($A$1,$B9,CT$1)</f>
        <v>87</v>
      </c>
      <c r="CU9" s="116" cm="1">
        <f t="array" ref="CU9">_xll.EQNXTDZ($A$1,$B9,CU$1)</f>
        <v>98.25</v>
      </c>
      <c r="CV9" s="116" cm="1">
        <f t="array" ref="CV9">_xll.EQNXTDZ($A$1,$B9,CV$1)</f>
        <v>104.65</v>
      </c>
      <c r="CW9" s="116" cm="1">
        <f t="array" ref="CW9">_xll.EQNXTDZ($A$1,$B9,CW$1)</f>
        <v>143.19999999999999</v>
      </c>
      <c r="CX9" s="116" cm="1">
        <f t="array" ref="CX9">_xll.EQNXTDZ($A$1,$B9,CX$1)</f>
        <v>133.30000000000001</v>
      </c>
      <c r="CY9" s="116" cm="1">
        <f t="array" ref="CY9">_xll.EQNXTDZ($A$1,$B9,CY$1)</f>
        <v>132.65</v>
      </c>
      <c r="CZ9" s="116" cm="1">
        <f t="array" ref="CZ9">_xll.EQNXTDZ($A$1,$B9,CZ$1)</f>
        <v>180.35</v>
      </c>
      <c r="DA9" s="116" cm="1">
        <f t="array" ref="DA9">_xll.EQNXTDZ($A$1,$B9,DA$1)</f>
        <v>183.85</v>
      </c>
      <c r="DB9" s="116" cm="1">
        <f t="array" ref="DB9">_xll.EQNXTDZ($A$1,$B9,DB$1)</f>
        <v>262.7</v>
      </c>
      <c r="DC9" s="116" cm="1">
        <f t="array" ref="DC9">_xll.EQNXTDZ($A$1,$B9,DC$1)</f>
        <v>322.95</v>
      </c>
      <c r="DD9" s="116" cm="1">
        <f t="array" ref="DD9">_xll.EQNXTDZ($A$1,$B9,DD$1)</f>
        <v>301.8</v>
      </c>
      <c r="DE9" s="116" cm="1">
        <f t="array" ref="DE9">_xll.EQNXTDZ($A$1,$B9,DE$1)</f>
        <v>293.85000000000002</v>
      </c>
      <c r="DF9" s="116" cm="1">
        <f t="array" ref="DF9">_xll.EQNXTDZ($A$1,$B9,DF$1)</f>
        <v>318.75</v>
      </c>
      <c r="DG9" s="116" cm="1">
        <f t="array" ref="DG9">_xll.EQNXTDZ($A$1,$B9,DG$1)</f>
        <v>339.6</v>
      </c>
      <c r="DH9" s="116" cm="1">
        <f t="array" ref="DH9">_xll.EQNXTDZ($A$1,$B9,DH$1)</f>
        <v>293.95</v>
      </c>
      <c r="DI9" s="116" cm="1">
        <f t="array" ref="DI9">_xll.EQNXTDZ($A$1,$B9,DI$1)</f>
        <v>287.3</v>
      </c>
      <c r="DJ9" s="116" cm="1">
        <f t="array" ref="DJ9">_xll.EQNXTDZ($A$1,$B9,DJ$1)</f>
        <v>333.35</v>
      </c>
      <c r="DK9" s="116" cm="1">
        <f t="array" ref="DK9">_xll.EQNXTDZ($A$1,$B9,DK$1)</f>
        <v>483.7</v>
      </c>
      <c r="DL9" s="116" cm="1">
        <f t="array" ref="DL9">_xll.EQNXTDZ($A$1,$B9,DL$1)</f>
        <v>458.6</v>
      </c>
      <c r="DM9" s="116" cm="1">
        <f t="array" ref="DM9">_xll.EQNXTDZ($A$1,$B9,DM$1)</f>
        <v>482.4</v>
      </c>
      <c r="DN9" s="116" cm="1">
        <f t="array" ref="DN9">_xll.EQNXTDZ($A$1,$B9,DN$1)</f>
        <v>517.75</v>
      </c>
      <c r="DO9" s="116" cm="1">
        <f t="array" ref="DO9">_xll.EQNXTDZ($A$1,$B9,DO$1)</f>
        <v>454.05</v>
      </c>
      <c r="DP9" s="116" cm="1">
        <f t="array" ref="DP9">_xll.EQNXTDZ($A$1,$B9,DP$1)</f>
        <v>433.75</v>
      </c>
      <c r="DQ9" s="116" cm="1">
        <f t="array" ref="DQ9">_xll.EQNXTDZ($A$1,$B9,DQ$1)</f>
        <v>437.6</v>
      </c>
      <c r="DR9" s="116" cm="1">
        <f t="array" ref="DR9">_xll.EQNXTDZ($A$1,$B9,DR$1)</f>
        <v>443.55</v>
      </c>
      <c r="DS9" s="116" cm="1">
        <f t="array" ref="DS9">_xll.EQNXTDZ($A$1,$B9,DS$1)</f>
        <v>411.8</v>
      </c>
      <c r="DT9" s="116" cm="1">
        <f t="array" ref="DT9">_xll.EQNXTDZ($A$1,$B9,DT$1)</f>
        <v>449.6</v>
      </c>
      <c r="DU9" s="116" cm="1">
        <f t="array" ref="DU9">_xll.EQNXTDZ($A$1,$B9,DU$1)</f>
        <v>471.1</v>
      </c>
      <c r="DV9" s="116" cm="1">
        <f t="array" ref="DV9">_xll.EQNXTDZ($A$1,$B9,DV$1)</f>
        <v>404.6</v>
      </c>
      <c r="DW9" s="116" cm="1">
        <f t="array" ref="DW9">_xll.EQNXTDZ($A$1,$B9,DW$1)</f>
        <v>412.75</v>
      </c>
      <c r="DX9" s="116" cm="1">
        <f t="array" ref="DX9">_xll.EQNXTDZ($A$1,$B9,DX$1)</f>
        <v>439.4</v>
      </c>
      <c r="DY9" s="116" cm="1">
        <f t="array" ref="DY9">_xll.EQNXTDZ($A$1,$B9,DY$1)</f>
        <v>387.95</v>
      </c>
      <c r="DZ9" s="116" cm="1">
        <f t="array" ref="DZ9">_xll.EQNXTDZ($A$1,$B9,DZ$1)</f>
        <v>452.1</v>
      </c>
      <c r="EA9" s="116" cm="1">
        <f t="array" ref="EA9">_xll.EQNXTDZ($A$1,$B9,EA$1)</f>
        <v>420.7</v>
      </c>
      <c r="EB9" s="116" cm="1">
        <f t="array" ref="EB9">_xll.EQNXTDZ($A$1,$B9,EB$1)</f>
        <v>420.8</v>
      </c>
      <c r="EC9" s="116" cm="1">
        <f t="array" ref="EC9">_xll.EQNXTDZ($A$1,$B9,EC$1)</f>
        <v>484.95</v>
      </c>
      <c r="ED9" s="116" cm="1">
        <f t="array" ref="ED9">_xll.EQNXTDZ($A$1,$B9,ED$1)</f>
        <v>526.29999999999995</v>
      </c>
      <c r="EE9" s="116" cm="1">
        <f t="array" ref="EE9">_xll.EQNXTDZ($A$1,$B9,EE$1)</f>
        <v>595.54999999999995</v>
      </c>
      <c r="EF9" s="116" cm="1">
        <f t="array" ref="EF9">_xll.EQNXTDZ($A$1,$B9,EF$1)</f>
        <v>644.29999999999995</v>
      </c>
      <c r="EG9" s="116" cm="1">
        <f t="array" ref="EG9">_xll.EQNXTDZ($A$1,$B9,EG$1)</f>
        <v>601</v>
      </c>
      <c r="EH9" s="116" cm="1">
        <f t="array" ref="EH9">_xll.EQNXTDZ($A$1,$B9,EH$1)</f>
        <v>630.20000000000005</v>
      </c>
      <c r="EI9" s="116" cm="1">
        <f t="array" ref="EI9">_xll.EQNXTDZ($A$1,$B9,EI$1)</f>
        <v>628.65</v>
      </c>
      <c r="EJ9" s="116" cm="1">
        <f t="array" ref="EJ9">_xll.EQNXTDZ($A$1,$B9,EJ$1)</f>
        <v>706.4</v>
      </c>
      <c r="EK9" s="116" cm="1">
        <f t="array" ref="EK9">_xll.EQNXTDZ($A$1,$B9,EK$1)</f>
        <v>779.95</v>
      </c>
      <c r="EL9" s="116" cm="1">
        <f t="array" ref="EL9">_xll.EQNXTDZ($A$1,$B9,EL$1)</f>
        <v>884.2</v>
      </c>
      <c r="EM9" s="116" cm="1">
        <f t="array" ref="EM9">_xll.EQNXTDZ($A$1,$B9,EM$1)</f>
        <v>950.2</v>
      </c>
      <c r="EN9" s="116" cm="1">
        <f t="array" ref="EN9">_xll.EQNXTDZ($A$1,$B9,EN$1)</f>
        <v>992.8</v>
      </c>
      <c r="EO9" s="116" cm="1">
        <f t="array" ref="EO9">_xll.EQNXTDZ($A$1,$B9,EO$1)</f>
        <v>1007.9</v>
      </c>
      <c r="EP9" s="116" cm="1">
        <f t="array" ref="EP9">_xll.EQNXTDZ($A$1,$B9,EP$1)</f>
        <v>923</v>
      </c>
      <c r="EQ9" s="116" cm="1">
        <f t="array" ref="EQ9">_xll.EQNXTDZ($A$1,$B9,EQ$1)</f>
        <v>989.75</v>
      </c>
      <c r="ER9" s="116" cm="1">
        <f t="array" ref="ER9">_xll.EQNXTDZ($A$1,$B9,ER$1)</f>
        <v>1156.6500000000001</v>
      </c>
      <c r="ES9" s="116" cm="1">
        <f t="array" ref="ES9">_xll.EQNXTDZ($A$1,$B9,ES$1)</f>
        <v>1111.3499999999999</v>
      </c>
      <c r="ET9" s="116" cm="1">
        <f t="array" ref="ET9">_xll.EQNXTDZ($A$1,$B9,ET$1)</f>
        <v>974.65</v>
      </c>
      <c r="EU9" s="116" cm="1">
        <f t="array" ref="EU9">_xll.EQNXTDZ($A$1,$B9,EU$1)</f>
        <v>834.05</v>
      </c>
      <c r="EV9" s="116" cm="1">
        <f t="array" ref="EV9">_xll.EQNXTDZ($A$1,$B9,EV$1)</f>
        <v>786.45</v>
      </c>
      <c r="EW9" s="116" cm="1">
        <f t="array" ref="EW9">_xll.EQNXTDZ($A$1,$B9,EW$1)</f>
        <v>740.15</v>
      </c>
      <c r="EX9" s="116" cm="1">
        <f t="array" ref="EX9">_xll.EQNXTDZ($A$1,$B9,EX$1)</f>
        <v>716.1</v>
      </c>
      <c r="EY9" s="116" cm="1">
        <f t="array" ref="EY9">_xll.EQNXTDZ($A$1,$B9,EY$1)</f>
        <v>620.65</v>
      </c>
      <c r="EZ9" s="116" cm="1">
        <f t="array" ref="EZ9">_xll.EQNXTDZ($A$1,$B9,EZ$1)</f>
        <v>674.45</v>
      </c>
      <c r="FA9" s="116" cm="1">
        <f t="array" ref="FA9">_xll.EQNXTDZ($A$1,$B9,FA$1)</f>
        <v>644.25</v>
      </c>
      <c r="FB9" s="116" cm="1">
        <f t="array" ref="FB9">_xll.EQNXTDZ($A$1,$B9,FB$1)</f>
        <v>719.5</v>
      </c>
      <c r="FC9" s="116" cm="1">
        <f t="array" ref="FC9">_xll.EQNXTDZ($A$1,$B9,FC$1)</f>
        <v>688</v>
      </c>
      <c r="FD9" s="116" cm="1">
        <f t="array" ref="FD9">_xll.EQNXTDZ($A$1,$B9,FD$1)</f>
        <v>665.95</v>
      </c>
      <c r="FE9" s="116" cm="1">
        <f t="array" ref="FE9">_xll.EQNXTDZ($A$1,$B9,FE$1)</f>
        <v>669</v>
      </c>
      <c r="FF9" s="116" cm="1">
        <f t="array" ref="FF9">_xll.EQNXTDZ($A$1,$B9,FF$1)</f>
        <v>680.2</v>
      </c>
      <c r="FG9" s="116" cm="1">
        <f t="array" ref="FG9">_xll.EQNXTDZ($A$1,$B9,FG$1)</f>
        <v>410</v>
      </c>
      <c r="FH9" s="116" cm="1">
        <f t="array" ref="FH9">_xll.EQNXTDZ($A$1,$B9,FH$1)</f>
        <v>356.8</v>
      </c>
      <c r="FI9" s="116" cm="1">
        <f t="array" ref="FI9">_xll.EQNXTDZ($A$1,$B9,FI$1)</f>
        <v>367.35</v>
      </c>
      <c r="FJ9" s="116" cm="1">
        <f t="array" ref="FJ9">_xll.EQNXTDZ($A$1,$B9,FJ$1)</f>
        <v>350.05</v>
      </c>
      <c r="FK9" s="116" cm="1">
        <f t="array" ref="FK9">_xll.EQNXTDZ($A$1,$B9,FK$1)</f>
        <v>382.65</v>
      </c>
      <c r="FL9" s="116" cm="1">
        <f t="array" ref="FL9">_xll.EQNXTDZ($A$1,$B9,FL$1)</f>
        <v>296.2</v>
      </c>
      <c r="FM9" s="116" cm="1">
        <f t="array" ref="FM9">_xll.EQNXTDZ($A$1,$B9,FM$1)</f>
        <v>341.55</v>
      </c>
      <c r="FN9" s="116" cm="1">
        <f t="array" ref="FN9">_xll.EQNXTDZ($A$1,$B9,FN$1)</f>
        <v>393.9</v>
      </c>
      <c r="FO9" s="116" cm="1">
        <f t="array" ref="FO9">_xll.EQNXTDZ($A$1,$B9,FO$1)</f>
        <v>393.6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264.71072917869299</v>
      </c>
      <c r="HQ9" s="116">
        <f>+I9</f>
        <v>309.33212288438898</v>
      </c>
      <c r="HR9" s="116">
        <f>+L9</f>
        <v>266.29374979796302</v>
      </c>
      <c r="HS9" s="116">
        <f>+O9</f>
        <v>278.31481262555099</v>
      </c>
      <c r="HT9" s="116">
        <f>+R9</f>
        <v>328.97147244221702</v>
      </c>
      <c r="HU9" s="116">
        <f>+U9</f>
        <v>372.40560068346099</v>
      </c>
      <c r="HV9" s="116">
        <f>+X9</f>
        <v>394.41948117019501</v>
      </c>
      <c r="HW9" s="116">
        <f>+AA9</f>
        <v>426.72299568219103</v>
      </c>
      <c r="HX9" s="116">
        <f>+AD9</f>
        <v>496.82112747927698</v>
      </c>
      <c r="HY9" s="116">
        <f>+AG9</f>
        <v>490.29116742478499</v>
      </c>
      <c r="HZ9" s="116">
        <f>+AJ9</f>
        <v>544.36121545175399</v>
      </c>
      <c r="IA9" s="116">
        <f>+AM9</f>
        <v>434.15</v>
      </c>
      <c r="IB9" s="116">
        <f>+AP9</f>
        <v>298.60000000000002</v>
      </c>
      <c r="IC9" s="116">
        <f>+AS9</f>
        <v>391.3</v>
      </c>
      <c r="ID9" s="116">
        <f>+AV9</f>
        <v>386.6</v>
      </c>
      <c r="IE9" s="116">
        <f>+AY9</f>
        <v>459.25</v>
      </c>
      <c r="IF9" s="116">
        <f>+BB9</f>
        <v>534.85</v>
      </c>
      <c r="IG9" s="116">
        <f>+BE9</f>
        <v>472</v>
      </c>
      <c r="IH9" s="116">
        <f>+BH9</f>
        <v>465.85</v>
      </c>
      <c r="II9" s="116">
        <f>+BK9</f>
        <v>432.55</v>
      </c>
      <c r="IJ9" s="116">
        <f>+BN9</f>
        <v>401.5</v>
      </c>
      <c r="IK9" s="116">
        <f>+BQ9</f>
        <v>431.85</v>
      </c>
      <c r="IL9" s="116">
        <f>+BT9</f>
        <v>326.85000000000002</v>
      </c>
      <c r="IM9" s="116">
        <f>+BW9</f>
        <v>269.3</v>
      </c>
      <c r="IN9" s="116">
        <f>+BZ9</f>
        <v>223.7</v>
      </c>
      <c r="IO9" s="116">
        <f>+CC9</f>
        <v>172.7</v>
      </c>
      <c r="IP9" s="116">
        <f>+CF9</f>
        <v>174.25</v>
      </c>
      <c r="IQ9" s="116">
        <f>+CI9</f>
        <v>162.55000000000001</v>
      </c>
      <c r="IR9" s="116">
        <f>+CL9</f>
        <v>117.45</v>
      </c>
      <c r="IS9" s="116">
        <f>+CO9</f>
        <v>185.15</v>
      </c>
      <c r="IT9" s="116">
        <f>+CR9</f>
        <v>71.05</v>
      </c>
      <c r="IU9" s="116">
        <f>+CU9</f>
        <v>98.25</v>
      </c>
      <c r="IV9" s="116">
        <f>+CX9</f>
        <v>133.30000000000001</v>
      </c>
      <c r="IW9" s="116">
        <f>+DA9</f>
        <v>183.85</v>
      </c>
      <c r="IX9" s="116">
        <f>+DD9</f>
        <v>301.8</v>
      </c>
      <c r="IY9" s="116">
        <f>+DG9</f>
        <v>339.6</v>
      </c>
      <c r="IZ9" s="116">
        <f>+DJ9</f>
        <v>333.35</v>
      </c>
      <c r="JA9" s="116">
        <f>+DM9</f>
        <v>482.4</v>
      </c>
      <c r="JB9" s="116">
        <f>+DP9</f>
        <v>433.75</v>
      </c>
      <c r="JC9" s="116">
        <f>+DS9</f>
        <v>411.8</v>
      </c>
      <c r="JD9" s="116">
        <f>+DV9</f>
        <v>404.6</v>
      </c>
      <c r="JE9" s="116">
        <f>+DY9</f>
        <v>387.95</v>
      </c>
      <c r="JF9" s="116">
        <f>+EB9</f>
        <v>420.8</v>
      </c>
      <c r="JG9" s="116">
        <f>+EE9</f>
        <v>595.54999999999995</v>
      </c>
      <c r="JH9" s="116">
        <f>+EH9</f>
        <v>630.20000000000005</v>
      </c>
      <c r="JI9" s="116">
        <f>+EK9</f>
        <v>779.95</v>
      </c>
      <c r="JJ9" s="116">
        <f>+EN9</f>
        <v>992.8</v>
      </c>
      <c r="JK9" s="116">
        <f>EQ9</f>
        <v>989.75</v>
      </c>
      <c r="JL9" s="116">
        <f>ET9</f>
        <v>974.65</v>
      </c>
      <c r="JM9" s="116">
        <f>EW9</f>
        <v>740.15</v>
      </c>
      <c r="JN9" s="116">
        <f>EZ9</f>
        <v>674.45</v>
      </c>
      <c r="JO9" s="116">
        <f>FC9</f>
        <v>688</v>
      </c>
      <c r="JP9" s="116">
        <f>FF9</f>
        <v>680.2</v>
      </c>
      <c r="JQ9" s="116">
        <f>FI9</f>
        <v>367.35</v>
      </c>
      <c r="JR9" s="116">
        <f>FL9</f>
        <v>296.2</v>
      </c>
      <c r="JS9" s="116">
        <f>FO9</f>
        <v>393.6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232.51220864636301</v>
      </c>
      <c r="D13" cm="1">
        <f t="array" ref="D13">_xll.EQNXTDZ($A$1,$B13,D$1)</f>
        <v>237.36033555005301</v>
      </c>
      <c r="E13" cm="1">
        <f t="array" ref="E13">_xll.EQNXTDZ($A$1,$B13,E$1)</f>
        <v>222.123365281313</v>
      </c>
      <c r="F13" cm="1">
        <f t="array" ref="F13">_xll.EQNXTDZ($A$1,$B13,F$1)</f>
        <v>234.491035953992</v>
      </c>
      <c r="G13" cm="1">
        <f t="array" ref="G13">_xll.EQNXTDZ($A$1,$B13,G$1)</f>
        <v>264.47026966456502</v>
      </c>
      <c r="H13" cm="1">
        <f t="array" ref="H13">_xll.EQNXTDZ($A$1,$B13,H$1)</f>
        <v>254.279309030278</v>
      </c>
      <c r="I13" cm="1">
        <f t="array" ref="I13">_xll.EQNXTDZ($A$1,$B13,I$1)</f>
        <v>270.30781022206997</v>
      </c>
      <c r="J13" cm="1">
        <f t="array" ref="J13">_xll.EQNXTDZ($A$1,$B13,J$1)</f>
        <v>311.31900617267303</v>
      </c>
      <c r="K13" cm="1">
        <f t="array" ref="K13">_xll.EQNXTDZ($A$1,$B13,K$1)</f>
        <v>294.84526883666501</v>
      </c>
      <c r="L13" cm="1">
        <f t="array" ref="L13">_xll.EQNXTDZ($A$1,$B13,L$1)</f>
        <v>284.951132298522</v>
      </c>
      <c r="M13" cm="1">
        <f t="array" ref="M13">_xll.EQNXTDZ($A$1,$B13,M$1)</f>
        <v>266.05333151066799</v>
      </c>
      <c r="N13" cm="1">
        <f t="array" ref="N13">_xll.EQNXTDZ($A$1,$B13,N$1)</f>
        <v>292.96538289441798</v>
      </c>
      <c r="O13" cm="1">
        <f t="array" ref="O13">_xll.EQNXTDZ($A$1,$B13,O$1)</f>
        <v>306.71823268243702</v>
      </c>
      <c r="P13" cm="1">
        <f t="array" ref="P13">_xll.EQNXTDZ($A$1,$B13,P$1)</f>
        <v>277.03582306800701</v>
      </c>
      <c r="Q13" cm="1">
        <f t="array" ref="Q13">_xll.EQNXTDZ($A$1,$B13,Q$1)</f>
        <v>288.90878691377901</v>
      </c>
      <c r="R13" cm="1">
        <f t="array" ref="R13">_xll.EQNXTDZ($A$1,$B13,R$1)</f>
        <v>293.46008972132501</v>
      </c>
      <c r="S13" cm="1">
        <f t="array" ref="S13">_xll.EQNXTDZ($A$1,$B13,S$1)</f>
        <v>328.48533306635102</v>
      </c>
      <c r="T13" cm="1">
        <f t="array" ref="T13">_xll.EQNXTDZ($A$1,$B13,T$1)</f>
        <v>378.45072258397403</v>
      </c>
      <c r="U13" cm="1">
        <f t="array" ref="U13">_xll.EQNXTDZ($A$1,$B13,U$1)</f>
        <v>393.29192739118901</v>
      </c>
      <c r="V13" cm="1">
        <f t="array" ref="V13">_xll.EQNXTDZ($A$1,$B13,V$1)</f>
        <v>374.09730250719099</v>
      </c>
      <c r="W13" cm="1">
        <f t="array" ref="W13">_xll.EQNXTDZ($A$1,$B13,W$1)</f>
        <v>344.31595152737998</v>
      </c>
      <c r="X13" cm="1">
        <f t="array" ref="X13">_xll.EQNXTDZ($A$1,$B13,X$1)</f>
        <v>409.22148721759902</v>
      </c>
      <c r="Y13" cm="1">
        <f t="array" ref="Y13">_xll.EQNXTDZ($A$1,$B13,Y$1)</f>
        <v>398.73370248716799</v>
      </c>
      <c r="Z13" cm="1">
        <f t="array" ref="Z13">_xll.EQNXTDZ($A$1,$B13,Z$1)</f>
        <v>411.79396271751602</v>
      </c>
      <c r="AA13" cm="1">
        <f t="array" ref="AA13">_xll.EQNXTDZ($A$1,$B13,AA$1)</f>
        <v>413.574907294382</v>
      </c>
      <c r="AB13" cm="1">
        <f t="array" ref="AB13">_xll.EQNXTDZ($A$1,$B13,AB$1)</f>
        <v>427.426698447783</v>
      </c>
      <c r="AC13" cm="1">
        <f t="array" ref="AC13">_xll.EQNXTDZ($A$1,$B13,AC$1)</f>
        <v>440.28907594736899</v>
      </c>
      <c r="AD13" cm="1">
        <f t="array" ref="AD13">_xll.EQNXTDZ($A$1,$B13,AD$1)</f>
        <v>520.43158190632801</v>
      </c>
      <c r="AE13" cm="1">
        <f t="array" ref="AE13">_xll.EQNXTDZ($A$1,$B13,AE$1)</f>
        <v>497.32877308976401</v>
      </c>
      <c r="AF13" cm="1">
        <f t="array" ref="AF13">_xll.EQNXTDZ($A$1,$B13,AF$1)</f>
        <v>526.36806382921395</v>
      </c>
      <c r="AG13" cm="1">
        <f t="array" ref="AG13">_xll.EQNXTDZ($A$1,$B13,AG$1)</f>
        <v>532.79925257900697</v>
      </c>
      <c r="AH13" cm="1">
        <f t="array" ref="AH13">_xll.EQNXTDZ($A$1,$B13,AH$1)</f>
        <v>487.38516586893002</v>
      </c>
      <c r="AI13" cm="1">
        <f t="array" ref="AI13">_xll.EQNXTDZ($A$1,$B13,AI$1)</f>
        <v>578.80698748137195</v>
      </c>
      <c r="AJ13" cm="1">
        <f t="array" ref="AJ13">_xll.EQNXTDZ($A$1,$B13,AJ$1)</f>
        <v>591.66936498095799</v>
      </c>
      <c r="AK13" cm="1">
        <f t="array" ref="AK13">_xll.EQNXTDZ($A$1,$B13,AK$1)</f>
        <v>544.17750959787099</v>
      </c>
      <c r="AL13" cm="1">
        <f t="array" ref="AL13">_xll.EQNXTDZ($A$1,$B13,AL$1)</f>
        <v>513.4</v>
      </c>
      <c r="AM13" cm="1">
        <f t="array" ref="AM13">_xll.EQNXTDZ($A$1,$B13,AM$1)</f>
        <v>482.8</v>
      </c>
      <c r="AN13" cm="1">
        <f t="array" ref="AN13">_xll.EQNXTDZ($A$1,$B13,AN$1)</f>
        <v>436.95</v>
      </c>
      <c r="AO13" cm="1">
        <f t="array" ref="AO13">_xll.EQNXTDZ($A$1,$B13,AO$1)</f>
        <v>385</v>
      </c>
      <c r="AP13" cm="1">
        <f t="array" ref="AP13">_xll.EQNXTDZ($A$1,$B13,AP$1)</f>
        <v>335.15</v>
      </c>
      <c r="AQ13" cm="1">
        <f t="array" ref="AQ13">_xll.EQNXTDZ($A$1,$B13,AQ$1)</f>
        <v>300.10000000000002</v>
      </c>
      <c r="AR13" cm="1">
        <f t="array" ref="AR13">_xll.EQNXTDZ($A$1,$B13,AR$1)</f>
        <v>387</v>
      </c>
      <c r="AS13" cm="1">
        <f t="array" ref="AS13">_xll.EQNXTDZ($A$1,$B13,AS$1)</f>
        <v>425.5</v>
      </c>
      <c r="AT13" cm="1">
        <f t="array" ref="AT13">_xll.EQNXTDZ($A$1,$B13,AT$1)</f>
        <v>393.8</v>
      </c>
      <c r="AU13" cm="1">
        <f t="array" ref="AU13">_xll.EQNXTDZ($A$1,$B13,AU$1)</f>
        <v>340</v>
      </c>
      <c r="AV13" cm="1">
        <f t="array" ref="AV13">_xll.EQNXTDZ($A$1,$B13,AV$1)</f>
        <v>300.3</v>
      </c>
      <c r="AW13" cm="1">
        <f t="array" ref="AW13">_xll.EQNXTDZ($A$1,$B13,AW$1)</f>
        <v>388.4</v>
      </c>
      <c r="AX13" cm="1">
        <f t="array" ref="AX13">_xll.EQNXTDZ($A$1,$B13,AX$1)</f>
        <v>410</v>
      </c>
      <c r="AY13" cm="1">
        <f t="array" ref="AY13">_xll.EQNXTDZ($A$1,$B13,AY$1)</f>
        <v>455.7</v>
      </c>
      <c r="AZ13" cm="1">
        <f t="array" ref="AZ13">_xll.EQNXTDZ($A$1,$B13,AZ$1)</f>
        <v>463</v>
      </c>
      <c r="BA13" cm="1">
        <f t="array" ref="BA13">_xll.EQNXTDZ($A$1,$B13,BA$1)</f>
        <v>504</v>
      </c>
      <c r="BB13" cm="1">
        <f t="array" ref="BB13">_xll.EQNXTDZ($A$1,$B13,BB$1)</f>
        <v>540.04999999999995</v>
      </c>
      <c r="BC13" cm="1">
        <f t="array" ref="BC13">_xll.EQNXTDZ($A$1,$B13,BC$1)</f>
        <v>542.9</v>
      </c>
      <c r="BD13" cm="1">
        <f t="array" ref="BD13">_xll.EQNXTDZ($A$1,$B13,BD$1)</f>
        <v>533</v>
      </c>
      <c r="BE13" cm="1">
        <f t="array" ref="BE13">_xll.EQNXTDZ($A$1,$B13,BE$1)</f>
        <v>458</v>
      </c>
      <c r="BF13" cm="1">
        <f t="array" ref="BF13">_xll.EQNXTDZ($A$1,$B13,BF$1)</f>
        <v>474.95</v>
      </c>
      <c r="BG13" cm="1">
        <f t="array" ref="BG13">_xll.EQNXTDZ($A$1,$B13,BG$1)</f>
        <v>525.54999999999995</v>
      </c>
      <c r="BH13" cm="1">
        <f t="array" ref="BH13">_xll.EQNXTDZ($A$1,$B13,BH$1)</f>
        <v>457.5</v>
      </c>
      <c r="BI13" cm="1">
        <f t="array" ref="BI13">_xll.EQNXTDZ($A$1,$B13,BI$1)</f>
        <v>469</v>
      </c>
      <c r="BJ13" cm="1">
        <f t="array" ref="BJ13">_xll.EQNXTDZ($A$1,$B13,BJ$1)</f>
        <v>457.8</v>
      </c>
      <c r="BK13" cm="1">
        <f t="array" ref="BK13">_xll.EQNXTDZ($A$1,$B13,BK$1)</f>
        <v>477</v>
      </c>
      <c r="BL13" cm="1">
        <f t="array" ref="BL13">_xll.EQNXTDZ($A$1,$B13,BL$1)</f>
        <v>433.7</v>
      </c>
      <c r="BM13" cm="1">
        <f t="array" ref="BM13">_xll.EQNXTDZ($A$1,$B13,BM$1)</f>
        <v>445</v>
      </c>
      <c r="BN13" cm="1">
        <f t="array" ref="BN13">_xll.EQNXTDZ($A$1,$B13,BN$1)</f>
        <v>379</v>
      </c>
      <c r="BO13" cm="1">
        <f t="array" ref="BO13">_xll.EQNXTDZ($A$1,$B13,BO$1)</f>
        <v>428.25</v>
      </c>
      <c r="BP13" cm="1">
        <f t="array" ref="BP13">_xll.EQNXTDZ($A$1,$B13,BP$1)</f>
        <v>430.05</v>
      </c>
      <c r="BQ13" cm="1">
        <f t="array" ref="BQ13">_xll.EQNXTDZ($A$1,$B13,BQ$1)</f>
        <v>409.1</v>
      </c>
      <c r="BR13" cm="1">
        <f t="array" ref="BR13">_xll.EQNXTDZ($A$1,$B13,BR$1)</f>
        <v>432.2</v>
      </c>
      <c r="BS13" cm="1">
        <f t="array" ref="BS13">_xll.EQNXTDZ($A$1,$B13,BS$1)</f>
        <v>401</v>
      </c>
      <c r="BT13" cm="1">
        <f t="array" ref="BT13">_xll.EQNXTDZ($A$1,$B13,BT$1)</f>
        <v>367.9</v>
      </c>
      <c r="BU13" cm="1">
        <f t="array" ref="BU13">_xll.EQNXTDZ($A$1,$B13,BU$1)</f>
        <v>335</v>
      </c>
      <c r="BV13" cm="1">
        <f t="array" ref="BV13">_xll.EQNXTDZ($A$1,$B13,BV$1)</f>
        <v>349.75</v>
      </c>
      <c r="BW13" cm="1">
        <f t="array" ref="BW13">_xll.EQNXTDZ($A$1,$B13,BW$1)</f>
        <v>286.64999999999998</v>
      </c>
      <c r="BX13" cm="1">
        <f t="array" ref="BX13">_xll.EQNXTDZ($A$1,$B13,BX$1)</f>
        <v>276</v>
      </c>
      <c r="BY13" cm="1">
        <f t="array" ref="BY13">_xll.EQNXTDZ($A$1,$B13,BY$1)</f>
        <v>248</v>
      </c>
      <c r="BZ13" cm="1">
        <f t="array" ref="BZ13">_xll.EQNXTDZ($A$1,$B13,BZ$1)</f>
        <v>271.7</v>
      </c>
      <c r="CA13" cm="1">
        <f t="array" ref="CA13">_xll.EQNXTDZ($A$1,$B13,CA$1)</f>
        <v>224.3</v>
      </c>
      <c r="CB13" cm="1">
        <f t="array" ref="CB13">_xll.EQNXTDZ($A$1,$B13,CB$1)</f>
        <v>179.2</v>
      </c>
      <c r="CC13" cm="1">
        <f t="array" ref="CC13">_xll.EQNXTDZ($A$1,$B13,CC$1)</f>
        <v>173.7</v>
      </c>
      <c r="CD13" cm="1">
        <f t="array" ref="CD13">_xll.EQNXTDZ($A$1,$B13,CD$1)</f>
        <v>173.7</v>
      </c>
      <c r="CE13" cm="1">
        <f t="array" ref="CE13">_xll.EQNXTDZ($A$1,$B13,CE$1)</f>
        <v>182</v>
      </c>
      <c r="CF13" cm="1">
        <f t="array" ref="CF13">_xll.EQNXTDZ($A$1,$B13,CF$1)</f>
        <v>179.2</v>
      </c>
      <c r="CG13" cm="1">
        <f t="array" ref="CG13">_xll.EQNXTDZ($A$1,$B13,CG$1)</f>
        <v>176</v>
      </c>
      <c r="CH13" cm="1">
        <f t="array" ref="CH13">_xll.EQNXTDZ($A$1,$B13,CH$1)</f>
        <v>212.9</v>
      </c>
      <c r="CI13" cm="1">
        <f t="array" ref="CI13">_xll.EQNXTDZ($A$1,$B13,CI$1)</f>
        <v>170</v>
      </c>
      <c r="CJ13" cm="1">
        <f t="array" ref="CJ13">_xll.EQNXTDZ($A$1,$B13,CJ$1)</f>
        <v>163.75</v>
      </c>
      <c r="CK13" cm="1">
        <f t="array" ref="CK13">_xll.EQNXTDZ($A$1,$B13,CK$1)</f>
        <v>135.80000000000001</v>
      </c>
      <c r="CL13" cm="1">
        <f t="array" ref="CL13">_xll.EQNXTDZ($A$1,$B13,CL$1)</f>
        <v>111.65</v>
      </c>
      <c r="CM13" cm="1">
        <f t="array" ref="CM13">_xll.EQNXTDZ($A$1,$B13,CM$1)</f>
        <v>118.4</v>
      </c>
      <c r="CN13" cm="1">
        <f t="array" ref="CN13">_xll.EQNXTDZ($A$1,$B13,CN$1)</f>
        <v>175.1</v>
      </c>
      <c r="CO13" cm="1">
        <f t="array" ref="CO13">_xll.EQNXTDZ($A$1,$B13,CO$1)</f>
        <v>161</v>
      </c>
      <c r="CP13" cm="1">
        <f t="array" ref="CP13">_xll.EQNXTDZ($A$1,$B13,CP$1)</f>
        <v>185.85</v>
      </c>
      <c r="CQ13" cm="1">
        <f t="array" ref="CQ13">_xll.EQNXTDZ($A$1,$B13,CQ$1)</f>
        <v>176</v>
      </c>
      <c r="CR13" cm="1">
        <f t="array" ref="CR13">_xll.EQNXTDZ($A$1,$B13,CR$1)</f>
        <v>133.5</v>
      </c>
      <c r="CS13" cm="1">
        <f t="array" ref="CS13">_xll.EQNXTDZ($A$1,$B13,CS$1)</f>
        <v>71.099999999999994</v>
      </c>
      <c r="CT13" cm="1">
        <f t="array" ref="CT13">_xll.EQNXTDZ($A$1,$B13,CT$1)</f>
        <v>87.45</v>
      </c>
      <c r="CU13" cm="1">
        <f t="array" ref="CU13">_xll.EQNXTDZ($A$1,$B13,CU$1)</f>
        <v>89</v>
      </c>
      <c r="CV13" cm="1">
        <f t="array" ref="CV13">_xll.EQNXTDZ($A$1,$B13,CV$1)</f>
        <v>98.75</v>
      </c>
      <c r="CW13" cm="1">
        <f t="array" ref="CW13">_xll.EQNXTDZ($A$1,$B13,CW$1)</f>
        <v>103.4</v>
      </c>
      <c r="CX13" cm="1">
        <f t="array" ref="CX13">_xll.EQNXTDZ($A$1,$B13,CX$1)</f>
        <v>144</v>
      </c>
      <c r="CY13" cm="1">
        <f t="array" ref="CY13">_xll.EQNXTDZ($A$1,$B13,CY$1)</f>
        <v>135.69999999999999</v>
      </c>
      <c r="CZ13" cm="1">
        <f t="array" ref="CZ13">_xll.EQNXTDZ($A$1,$B13,CZ$1)</f>
        <v>133.69999999999999</v>
      </c>
      <c r="DA13" cm="1">
        <f t="array" ref="DA13">_xll.EQNXTDZ($A$1,$B13,DA$1)</f>
        <v>183.25</v>
      </c>
      <c r="DB13" cm="1">
        <f t="array" ref="DB13">_xll.EQNXTDZ($A$1,$B13,DB$1)</f>
        <v>185.25</v>
      </c>
      <c r="DC13" cm="1">
        <f t="array" ref="DC13">_xll.EQNXTDZ($A$1,$B13,DC$1)</f>
        <v>270.39999999999998</v>
      </c>
      <c r="DD13" cm="1">
        <f t="array" ref="DD13">_xll.EQNXTDZ($A$1,$B13,DD$1)</f>
        <v>329.9</v>
      </c>
      <c r="DE13" cm="1">
        <f t="array" ref="DE13">_xll.EQNXTDZ($A$1,$B13,DE$1)</f>
        <v>306.5</v>
      </c>
      <c r="DF13" cm="1">
        <f t="array" ref="DF13">_xll.EQNXTDZ($A$1,$B13,DF$1)</f>
        <v>285.64999999999998</v>
      </c>
      <c r="DG13" cm="1">
        <f t="array" ref="DG13">_xll.EQNXTDZ($A$1,$B13,DG$1)</f>
        <v>319.64999999999998</v>
      </c>
      <c r="DH13" cm="1">
        <f t="array" ref="DH13">_xll.EQNXTDZ($A$1,$B13,DH$1)</f>
        <v>341.65</v>
      </c>
      <c r="DI13" cm="1">
        <f t="array" ref="DI13">_xll.EQNXTDZ($A$1,$B13,DI$1)</f>
        <v>300.39999999999998</v>
      </c>
      <c r="DJ13" cm="1">
        <f t="array" ref="DJ13">_xll.EQNXTDZ($A$1,$B13,DJ$1)</f>
        <v>288.5</v>
      </c>
      <c r="DK13" cm="1">
        <f t="array" ref="DK13">_xll.EQNXTDZ($A$1,$B13,DK$1)</f>
        <v>333</v>
      </c>
      <c r="DL13" cm="1">
        <f t="array" ref="DL13">_xll.EQNXTDZ($A$1,$B13,DL$1)</f>
        <v>486.9</v>
      </c>
      <c r="DM13" cm="1">
        <f t="array" ref="DM13">_xll.EQNXTDZ($A$1,$B13,DM$1)</f>
        <v>468</v>
      </c>
      <c r="DN13" cm="1">
        <f t="array" ref="DN13">_xll.EQNXTDZ($A$1,$B13,DN$1)</f>
        <v>492.25</v>
      </c>
      <c r="DO13" cm="1">
        <f t="array" ref="DO13">_xll.EQNXTDZ($A$1,$B13,DO$1)</f>
        <v>507</v>
      </c>
      <c r="DP13" cm="1">
        <f t="array" ref="DP13">_xll.EQNXTDZ($A$1,$B13,DP$1)</f>
        <v>451.2</v>
      </c>
      <c r="DQ13" cm="1">
        <f t="array" ref="DQ13">_xll.EQNXTDZ($A$1,$B13,DQ$1)</f>
        <v>434.1</v>
      </c>
      <c r="DR13" cm="1">
        <f t="array" ref="DR13">_xll.EQNXTDZ($A$1,$B13,DR$1)</f>
        <v>438</v>
      </c>
      <c r="DS13" cm="1">
        <f t="array" ref="DS13">_xll.EQNXTDZ($A$1,$B13,DS$1)</f>
        <v>444.2</v>
      </c>
      <c r="DT13" cm="1">
        <f t="array" ref="DT13">_xll.EQNXTDZ($A$1,$B13,DT$1)</f>
        <v>411.3</v>
      </c>
      <c r="DU13" cm="1">
        <f t="array" ref="DU13">_xll.EQNXTDZ($A$1,$B13,DU$1)</f>
        <v>451.1</v>
      </c>
      <c r="DV13" cm="1">
        <f t="array" ref="DV13">_xll.EQNXTDZ($A$1,$B13,DV$1)</f>
        <v>464</v>
      </c>
      <c r="DW13" cm="1">
        <f t="array" ref="DW13">_xll.EQNXTDZ($A$1,$B13,DW$1)</f>
        <v>405.9</v>
      </c>
      <c r="DX13" cm="1">
        <f t="array" ref="DX13">_xll.EQNXTDZ($A$1,$B13,DX$1)</f>
        <v>414</v>
      </c>
      <c r="DY13" cm="1">
        <f t="array" ref="DY13">_xll.EQNXTDZ($A$1,$B13,DY$1)</f>
        <v>442.3</v>
      </c>
      <c r="DZ13" cm="1">
        <f t="array" ref="DZ13">_xll.EQNXTDZ($A$1,$B13,DZ$1)</f>
        <v>392</v>
      </c>
      <c r="EA13" cm="1">
        <f t="array" ref="EA13">_xll.EQNXTDZ($A$1,$B13,EA$1)</f>
        <v>455.05</v>
      </c>
      <c r="EB13" cm="1">
        <f t="array" ref="EB13">_xll.EQNXTDZ($A$1,$B13,EB$1)</f>
        <v>421</v>
      </c>
      <c r="EC13" cm="1">
        <f t="array" ref="EC13">_xll.EQNXTDZ($A$1,$B13,EC$1)</f>
        <v>423.1</v>
      </c>
      <c r="ED13" cm="1">
        <f t="array" ref="ED13">_xll.EQNXTDZ($A$1,$B13,ED$1)</f>
        <v>482.25</v>
      </c>
      <c r="EE13" cm="1">
        <f t="array" ref="EE13">_xll.EQNXTDZ($A$1,$B13,EE$1)</f>
        <v>526.6</v>
      </c>
      <c r="EF13" cm="1">
        <f t="array" ref="EF13">_xll.EQNXTDZ($A$1,$B13,EF$1)</f>
        <v>600</v>
      </c>
      <c r="EG13" cm="1">
        <f t="array" ref="EG13">_xll.EQNXTDZ($A$1,$B13,EG$1)</f>
        <v>644.65</v>
      </c>
      <c r="EH13" cm="1">
        <f t="array" ref="EH13">_xll.EQNXTDZ($A$1,$B13,EH$1)</f>
        <v>603.54999999999995</v>
      </c>
      <c r="EI13" cm="1">
        <f t="array" ref="EI13">_xll.EQNXTDZ($A$1,$B13,EI$1)</f>
        <v>632.5</v>
      </c>
      <c r="EJ13" cm="1">
        <f t="array" ref="EJ13">_xll.EQNXTDZ($A$1,$B13,EJ$1)</f>
        <v>630.70000000000005</v>
      </c>
      <c r="EK13" cm="1">
        <f t="array" ref="EK13">_xll.EQNXTDZ($A$1,$B13,EK$1)</f>
        <v>709.7</v>
      </c>
      <c r="EL13" cm="1">
        <f t="array" ref="EL13">_xll.EQNXTDZ($A$1,$B13,EL$1)</f>
        <v>786.7</v>
      </c>
      <c r="EM13" cm="1">
        <f t="array" ref="EM13">_xll.EQNXTDZ($A$1,$B13,EM$1)</f>
        <v>901.9</v>
      </c>
      <c r="EN13" cm="1">
        <f t="array" ref="EN13">_xll.EQNXTDZ($A$1,$B13,EN$1)</f>
        <v>957.05</v>
      </c>
      <c r="EO13" cm="1">
        <f t="array" ref="EO13">_xll.EQNXTDZ($A$1,$B13,EO$1)</f>
        <v>1000</v>
      </c>
      <c r="EP13" cm="1">
        <f t="array" ref="EP13">_xll.EQNXTDZ($A$1,$B13,EP$1)</f>
        <v>1018.9</v>
      </c>
      <c r="EQ13" cm="1">
        <f t="array" ref="EQ13">_xll.EQNXTDZ($A$1,$B13,EQ$1)</f>
        <v>964.35</v>
      </c>
      <c r="ER13" cm="1">
        <f t="array" ref="ER13">_xll.EQNXTDZ($A$1,$B13,ER$1)</f>
        <v>990</v>
      </c>
      <c r="ES13" cm="1">
        <f t="array" ref="ES13">_xll.EQNXTDZ($A$1,$B13,ES$1)</f>
        <v>1166.8499999999999</v>
      </c>
      <c r="ET13" cm="1">
        <f t="array" ref="ET13">_xll.EQNXTDZ($A$1,$B13,ET$1)</f>
        <v>1103.5999999999999</v>
      </c>
      <c r="EU13" cm="1">
        <f t="array" ref="EU13">_xll.EQNXTDZ($A$1,$B13,EU$1)</f>
        <v>975.25</v>
      </c>
      <c r="EV13" cm="1">
        <f t="array" ref="EV13">_xll.EQNXTDZ($A$1,$B13,EV$1)</f>
        <v>849</v>
      </c>
      <c r="EW13" cm="1">
        <f t="array" ref="EW13">_xll.EQNXTDZ($A$1,$B13,EW$1)</f>
        <v>787.35</v>
      </c>
      <c r="EX13" cm="1">
        <f t="array" ref="EX13">_xll.EQNXTDZ($A$1,$B13,EX$1)</f>
        <v>741.6</v>
      </c>
      <c r="EY13" cm="1">
        <f t="array" ref="EY13">_xll.EQNXTDZ($A$1,$B13,EY$1)</f>
        <v>724.85</v>
      </c>
      <c r="EZ13" cm="1">
        <f t="array" ref="EZ13">_xll.EQNXTDZ($A$1,$B13,EZ$1)</f>
        <v>621</v>
      </c>
      <c r="FA13" cm="1">
        <f t="array" ref="FA13">_xll.EQNXTDZ($A$1,$B13,FA$1)</f>
        <v>670</v>
      </c>
      <c r="FB13" cm="1">
        <f t="array" ref="FB13">_xll.EQNXTDZ($A$1,$B13,FB$1)</f>
        <v>644.20000000000005</v>
      </c>
      <c r="FC13" cm="1">
        <f t="array" ref="FC13">_xll.EQNXTDZ($A$1,$B13,FC$1)</f>
        <v>712.25</v>
      </c>
      <c r="FD13" cm="1">
        <f t="array" ref="FD13">_xll.EQNXTDZ($A$1,$B13,FD$1)</f>
        <v>688.1</v>
      </c>
      <c r="FE13" cm="1">
        <f t="array" ref="FE13">_xll.EQNXTDZ($A$1,$B13,FE$1)</f>
        <v>667.4</v>
      </c>
      <c r="FF13" cm="1">
        <f t="array" ref="FF13">_xll.EQNXTDZ($A$1,$B13,FF$1)</f>
        <v>672.7</v>
      </c>
      <c r="FG13" cm="1">
        <f t="array" ref="FG13">_xll.EQNXTDZ($A$1,$B13,FG$1)</f>
        <v>680.6</v>
      </c>
      <c r="FH13" cm="1">
        <f t="array" ref="FH13">_xll.EQNXTDZ($A$1,$B13,FH$1)</f>
        <v>414.9</v>
      </c>
      <c r="FI13" cm="1">
        <f t="array" ref="FI13">_xll.EQNXTDZ($A$1,$B13,FI$1)</f>
        <v>358.6</v>
      </c>
      <c r="FJ13" cm="1">
        <f t="array" ref="FJ13">_xll.EQNXTDZ($A$1,$B13,FJ$1)</f>
        <v>368.5</v>
      </c>
      <c r="FK13" cm="1">
        <f t="array" ref="FK13">_xll.EQNXTDZ($A$1,$B13,FK$1)</f>
        <v>349.65</v>
      </c>
      <c r="FL13" cm="1">
        <f t="array" ref="FL13">_xll.EQNXTDZ($A$1,$B13,FL$1)</f>
        <v>348.15</v>
      </c>
      <c r="FM13" cm="1">
        <f t="array" ref="FM13">_xll.EQNXTDZ($A$1,$B13,FM$1)</f>
        <v>308.10000000000002</v>
      </c>
      <c r="FN13" cm="1">
        <f t="array" ref="FN13">_xll.EQNXTDZ($A$1,$B13,FN$1)</f>
        <v>340.75</v>
      </c>
      <c r="FO13" cm="1">
        <f t="array" ref="FO13">_xll.EQNXTDZ($A$1,$B13,FO$1)</f>
        <v>394.95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249.18382871313401</v>
      </c>
      <c r="D14" s="116" cm="1">
        <f t="array" ref="D14">_xll.EQNXTDZ($A$1,$B14,D$1)</f>
        <v>245.522998194021</v>
      </c>
      <c r="E14" s="116" cm="1">
        <f t="array" ref="E14">_xll.EQNXTDZ($A$1,$B14,E$1)</f>
        <v>247.10606004012399</v>
      </c>
      <c r="F14" s="116" cm="1">
        <f t="array" ref="F14">_xll.EQNXTDZ($A$1,$B14,F$1)</f>
        <v>286.23737004847999</v>
      </c>
      <c r="G14" s="116" cm="1">
        <f t="array" ref="G14">_xll.EQNXTDZ($A$1,$B14,G$1)</f>
        <v>280.64718290442897</v>
      </c>
      <c r="H14" s="116" cm="1">
        <f t="array" ref="H14">_xll.EQNXTDZ($A$1,$B14,H$1)</f>
        <v>282.47759816398599</v>
      </c>
      <c r="I14" s="116" cm="1">
        <f t="array" ref="I14">_xll.EQNXTDZ($A$1,$B14,I$1)</f>
        <v>310.626416615003</v>
      </c>
      <c r="J14" s="116" cm="1">
        <f t="array" ref="J14">_xll.EQNXTDZ($A$1,$B14,J$1)</f>
        <v>333.48187201811402</v>
      </c>
      <c r="K14" s="116" cm="1">
        <f t="array" ref="K14">_xll.EQNXTDZ($A$1,$B14,K$1)</f>
        <v>308.69705999006499</v>
      </c>
      <c r="L14" s="116" cm="1">
        <f t="array" ref="L14">_xll.EQNXTDZ($A$1,$B14,L$1)</f>
        <v>307.707646336251</v>
      </c>
      <c r="M14" s="116" cm="1">
        <f t="array" ref="M14">_xll.EQNXTDZ($A$1,$B14,M$1)</f>
        <v>297.71456843272603</v>
      </c>
      <c r="N14" s="116" cm="1">
        <f t="array" ref="N14">_xll.EQNXTDZ($A$1,$B14,N$1)</f>
        <v>316.11766239367302</v>
      </c>
      <c r="O14" s="116" cm="1">
        <f t="array" ref="O14">_xll.EQNXTDZ($A$1,$B14,O$1)</f>
        <v>314.03989372066201</v>
      </c>
      <c r="P14" s="116" cm="1">
        <f t="array" ref="P14">_xll.EQNXTDZ($A$1,$B14,P$1)</f>
        <v>299.89127847111803</v>
      </c>
      <c r="Q14" s="116" cm="1">
        <f t="array" ref="Q14">_xll.EQNXTDZ($A$1,$B14,Q$1)</f>
        <v>320.96578929736302</v>
      </c>
      <c r="R14" s="116" cm="1">
        <f t="array" ref="R14">_xll.EQNXTDZ($A$1,$B14,R$1)</f>
        <v>351.14290573869903</v>
      </c>
      <c r="S14" s="116" cm="1">
        <f t="array" ref="S14">_xll.EQNXTDZ($A$1,$B14,S$1)</f>
        <v>388.83956594902401</v>
      </c>
      <c r="T14" s="116" cm="1">
        <f t="array" ref="T14">_xll.EQNXTDZ($A$1,$B14,T$1)</f>
        <v>400.71252979479601</v>
      </c>
      <c r="U14" s="116" cm="1">
        <f t="array" ref="U14">_xll.EQNXTDZ($A$1,$B14,U$1)</f>
        <v>399.327350679456</v>
      </c>
      <c r="V14" s="116" cm="1">
        <f t="array" ref="V14">_xll.EQNXTDZ($A$1,$B14,V$1)</f>
        <v>384.88191133376699</v>
      </c>
      <c r="W14" s="116" cm="1">
        <f t="array" ref="W14">_xll.EQNXTDZ($A$1,$B14,W$1)</f>
        <v>413.574907294382</v>
      </c>
      <c r="X14" s="116" cm="1">
        <f t="array" ref="X14">_xll.EQNXTDZ($A$1,$B14,X$1)</f>
        <v>415.850558698155</v>
      </c>
      <c r="Y14" s="116" cm="1">
        <f t="array" ref="Y14">_xll.EQNXTDZ($A$1,$B14,Y$1)</f>
        <v>433.06635627452403</v>
      </c>
      <c r="Z14" s="116" cm="1">
        <f t="array" ref="Z14">_xll.EQNXTDZ($A$1,$B14,Z$1)</f>
        <v>459.28581810060302</v>
      </c>
      <c r="AA14" s="116" cm="1">
        <f t="array" ref="AA14">_xll.EQNXTDZ($A$1,$B14,AA$1)</f>
        <v>450.08427112012998</v>
      </c>
      <c r="AB14" s="116" cm="1">
        <f t="array" ref="AB14">_xll.EQNXTDZ($A$1,$B14,AB$1)</f>
        <v>482.883333744075</v>
      </c>
      <c r="AC14" s="116" cm="1">
        <f t="array" ref="AC14">_xll.EQNXTDZ($A$1,$B14,AC$1)</f>
        <v>525.378650175399</v>
      </c>
      <c r="AD14" s="116" cm="1">
        <f t="array" ref="AD14">_xll.EQNXTDZ($A$1,$B14,AD$1)</f>
        <v>538.73573450189303</v>
      </c>
      <c r="AE14" s="116" cm="1">
        <f t="array" ref="AE14">_xll.EQNXTDZ($A$1,$B14,AE$1)</f>
        <v>531.31513209828495</v>
      </c>
      <c r="AF14" s="116" cm="1">
        <f t="array" ref="AF14">_xll.EQNXTDZ($A$1,$B14,AF$1)</f>
        <v>544.96904052092304</v>
      </c>
      <c r="AG14" s="116" cm="1">
        <f t="array" ref="AG14">_xll.EQNXTDZ($A$1,$B14,AG$1)</f>
        <v>534.28337305972798</v>
      </c>
      <c r="AH14" s="116" cm="1">
        <f t="array" ref="AH14">_xll.EQNXTDZ($A$1,$B14,AH$1)</f>
        <v>601.95926698062704</v>
      </c>
      <c r="AI14" s="116" cm="1">
        <f t="array" ref="AI14">_xll.EQNXTDZ($A$1,$B14,AI$1)</f>
        <v>605.57062681704895</v>
      </c>
      <c r="AJ14" s="116" cm="1">
        <f t="array" ref="AJ14">_xll.EQNXTDZ($A$1,$B14,AJ$1)</f>
        <v>594.14289911549395</v>
      </c>
      <c r="AK14" s="116" cm="1">
        <f t="array" ref="AK14">_xll.EQNXTDZ($A$1,$B14,AK$1)</f>
        <v>573.15</v>
      </c>
      <c r="AL14" s="116" cm="1">
        <f t="array" ref="AL14">_xll.EQNXTDZ($A$1,$B14,AL$1)</f>
        <v>530.95000000000005</v>
      </c>
      <c r="AM14" s="116" cm="1">
        <f t="array" ref="AM14">_xll.EQNXTDZ($A$1,$B14,AM$1)</f>
        <v>483</v>
      </c>
      <c r="AN14" s="116" cm="1">
        <f t="array" ref="AN14">_xll.EQNXTDZ($A$1,$B14,AN$1)</f>
        <v>447.4</v>
      </c>
      <c r="AO14" s="116" cm="1">
        <f t="array" ref="AO14">_xll.EQNXTDZ($A$1,$B14,AO$1)</f>
        <v>395.6</v>
      </c>
      <c r="AP14" s="116" cm="1">
        <f t="array" ref="AP14">_xll.EQNXTDZ($A$1,$B14,AP$1)</f>
        <v>359</v>
      </c>
      <c r="AQ14" s="116" cm="1">
        <f t="array" ref="AQ14">_xll.EQNXTDZ($A$1,$B14,AQ$1)</f>
        <v>396.9</v>
      </c>
      <c r="AR14" s="116" cm="1">
        <f t="array" ref="AR14">_xll.EQNXTDZ($A$1,$B14,AR$1)</f>
        <v>431.9</v>
      </c>
      <c r="AS14" s="116" cm="1">
        <f t="array" ref="AS14">_xll.EQNXTDZ($A$1,$B14,AS$1)</f>
        <v>427.1</v>
      </c>
      <c r="AT14" s="116" cm="1">
        <f t="array" ref="AT14">_xll.EQNXTDZ($A$1,$B14,AT$1)</f>
        <v>402.9</v>
      </c>
      <c r="AU14" s="116" cm="1">
        <f t="array" ref="AU14">_xll.EQNXTDZ($A$1,$B14,AU$1)</f>
        <v>344.6</v>
      </c>
      <c r="AV14" s="116" cm="1">
        <f t="array" ref="AV14">_xll.EQNXTDZ($A$1,$B14,AV$1)</f>
        <v>393.5</v>
      </c>
      <c r="AW14" s="116" cm="1">
        <f t="array" ref="AW14">_xll.EQNXTDZ($A$1,$B14,AW$1)</f>
        <v>425</v>
      </c>
      <c r="AX14" s="116" cm="1">
        <f t="array" ref="AX14">_xll.EQNXTDZ($A$1,$B14,AX$1)</f>
        <v>463.9</v>
      </c>
      <c r="AY14" s="116" cm="1">
        <f t="array" ref="AY14">_xll.EQNXTDZ($A$1,$B14,AY$1)</f>
        <v>489.6</v>
      </c>
      <c r="AZ14" s="116" cm="1">
        <f t="array" ref="AZ14">_xll.EQNXTDZ($A$1,$B14,AZ$1)</f>
        <v>513.5</v>
      </c>
      <c r="BA14" s="116" cm="1">
        <f t="array" ref="BA14">_xll.EQNXTDZ($A$1,$B14,BA$1)</f>
        <v>548.15</v>
      </c>
      <c r="BB14" s="116" cm="1">
        <f t="array" ref="BB14">_xll.EQNXTDZ($A$1,$B14,BB$1)</f>
        <v>598.6</v>
      </c>
      <c r="BC14" s="116" cm="1">
        <f t="array" ref="BC14">_xll.EQNXTDZ($A$1,$B14,BC$1)</f>
        <v>571.04999999999995</v>
      </c>
      <c r="BD14" s="116" cm="1">
        <f t="array" ref="BD14">_xll.EQNXTDZ($A$1,$B14,BD$1)</f>
        <v>549.20000000000005</v>
      </c>
      <c r="BE14" s="116" cm="1">
        <f t="array" ref="BE14">_xll.EQNXTDZ($A$1,$B14,BE$1)</f>
        <v>478.15</v>
      </c>
      <c r="BF14" s="116" cm="1">
        <f t="array" ref="BF14">_xll.EQNXTDZ($A$1,$B14,BF$1)</f>
        <v>553</v>
      </c>
      <c r="BG14" s="116" cm="1">
        <f t="array" ref="BG14">_xll.EQNXTDZ($A$1,$B14,BG$1)</f>
        <v>544.79999999999995</v>
      </c>
      <c r="BH14" s="116" cm="1">
        <f t="array" ref="BH14">_xll.EQNXTDZ($A$1,$B14,BH$1)</f>
        <v>484.3</v>
      </c>
      <c r="BI14" s="116" cm="1">
        <f t="array" ref="BI14">_xll.EQNXTDZ($A$1,$B14,BI$1)</f>
        <v>480</v>
      </c>
      <c r="BJ14" s="116" cm="1">
        <f t="array" ref="BJ14">_xll.EQNXTDZ($A$1,$B14,BJ$1)</f>
        <v>487</v>
      </c>
      <c r="BK14" s="116" cm="1">
        <f t="array" ref="BK14">_xll.EQNXTDZ($A$1,$B14,BK$1)</f>
        <v>485.95</v>
      </c>
      <c r="BL14" s="116" cm="1">
        <f t="array" ref="BL14">_xll.EQNXTDZ($A$1,$B14,BL$1)</f>
        <v>468</v>
      </c>
      <c r="BM14" s="116" cm="1">
        <f t="array" ref="BM14">_xll.EQNXTDZ($A$1,$B14,BM$1)</f>
        <v>452.25</v>
      </c>
      <c r="BN14" s="116" cm="1">
        <f t="array" ref="BN14">_xll.EQNXTDZ($A$1,$B14,BN$1)</f>
        <v>428.2</v>
      </c>
      <c r="BO14" s="116" cm="1">
        <f t="array" ref="BO14">_xll.EQNXTDZ($A$1,$B14,BO$1)</f>
        <v>439.9</v>
      </c>
      <c r="BP14" s="116" cm="1">
        <f t="array" ref="BP14">_xll.EQNXTDZ($A$1,$B14,BP$1)</f>
        <v>466.95</v>
      </c>
      <c r="BQ14" s="116" cm="1">
        <f t="array" ref="BQ14">_xll.EQNXTDZ($A$1,$B14,BQ$1)</f>
        <v>432.5</v>
      </c>
      <c r="BR14" s="116" cm="1">
        <f t="array" ref="BR14">_xll.EQNXTDZ($A$1,$B14,BR$1)</f>
        <v>443.55</v>
      </c>
      <c r="BS14" s="116" cm="1">
        <f t="array" ref="BS14">_xll.EQNXTDZ($A$1,$B14,BS$1)</f>
        <v>403.85</v>
      </c>
      <c r="BT14" s="116" cm="1">
        <f t="array" ref="BT14">_xll.EQNXTDZ($A$1,$B14,BT$1)</f>
        <v>376.25</v>
      </c>
      <c r="BU14" s="116" cm="1">
        <f t="array" ref="BU14">_xll.EQNXTDZ($A$1,$B14,BU$1)</f>
        <v>372.4</v>
      </c>
      <c r="BV14" s="116" cm="1">
        <f t="array" ref="BV14">_xll.EQNXTDZ($A$1,$B14,BV$1)</f>
        <v>352</v>
      </c>
      <c r="BW14" s="116" cm="1">
        <f t="array" ref="BW14">_xll.EQNXTDZ($A$1,$B14,BW$1)</f>
        <v>315</v>
      </c>
      <c r="BX14" s="116" cm="1">
        <f t="array" ref="BX14">_xll.EQNXTDZ($A$1,$B14,BX$1)</f>
        <v>277.10000000000002</v>
      </c>
      <c r="BY14" s="116" cm="1">
        <f t="array" ref="BY14">_xll.EQNXTDZ($A$1,$B14,BY$1)</f>
        <v>274.60000000000002</v>
      </c>
      <c r="BZ14" s="116" cm="1">
        <f t="array" ref="BZ14">_xll.EQNXTDZ($A$1,$B14,BZ$1)</f>
        <v>282</v>
      </c>
      <c r="CA14" s="116" cm="1">
        <f t="array" ref="CA14">_xll.EQNXTDZ($A$1,$B14,CA$1)</f>
        <v>232.75</v>
      </c>
      <c r="CB14" s="116" cm="1">
        <f t="array" ref="CB14">_xll.EQNXTDZ($A$1,$B14,CB$1)</f>
        <v>200.75</v>
      </c>
      <c r="CC14" s="116" cm="1">
        <f t="array" ref="CC14">_xll.EQNXTDZ($A$1,$B14,CC$1)</f>
        <v>180.45</v>
      </c>
      <c r="CD14" s="116" cm="1">
        <f t="array" ref="CD14">_xll.EQNXTDZ($A$1,$B14,CD$1)</f>
        <v>187.55</v>
      </c>
      <c r="CE14" s="116" cm="1">
        <f t="array" ref="CE14">_xll.EQNXTDZ($A$1,$B14,CE$1)</f>
        <v>186.05</v>
      </c>
      <c r="CF14" s="116" cm="1">
        <f t="array" ref="CF14">_xll.EQNXTDZ($A$1,$B14,CF$1)</f>
        <v>198.3</v>
      </c>
      <c r="CG14" s="116" cm="1">
        <f t="array" ref="CG14">_xll.EQNXTDZ($A$1,$B14,CG$1)</f>
        <v>239.3</v>
      </c>
      <c r="CH14" s="116" cm="1">
        <f t="array" ref="CH14">_xll.EQNXTDZ($A$1,$B14,CH$1)</f>
        <v>213.7</v>
      </c>
      <c r="CI14" s="116" cm="1">
        <f t="array" ref="CI14">_xll.EQNXTDZ($A$1,$B14,CI$1)</f>
        <v>177</v>
      </c>
      <c r="CJ14" s="116" cm="1">
        <f t="array" ref="CJ14">_xll.EQNXTDZ($A$1,$B14,CJ$1)</f>
        <v>172.4</v>
      </c>
      <c r="CK14" s="116" cm="1">
        <f t="array" ref="CK14">_xll.EQNXTDZ($A$1,$B14,CK$1)</f>
        <v>136.25</v>
      </c>
      <c r="CL14" s="116" cm="1">
        <f t="array" ref="CL14">_xll.EQNXTDZ($A$1,$B14,CL$1)</f>
        <v>138.44999999999999</v>
      </c>
      <c r="CM14" s="116" cm="1">
        <f t="array" ref="CM14">_xll.EQNXTDZ($A$1,$B14,CM$1)</f>
        <v>179.5</v>
      </c>
      <c r="CN14" s="116" cm="1">
        <f t="array" ref="CN14">_xll.EQNXTDZ($A$1,$B14,CN$1)</f>
        <v>178.75</v>
      </c>
      <c r="CO14" s="116" cm="1">
        <f t="array" ref="CO14">_xll.EQNXTDZ($A$1,$B14,CO$1)</f>
        <v>187.9</v>
      </c>
      <c r="CP14" s="116" cm="1">
        <f t="array" ref="CP14">_xll.EQNXTDZ($A$1,$B14,CP$1)</f>
        <v>201.8</v>
      </c>
      <c r="CQ14" s="116" cm="1">
        <f t="array" ref="CQ14">_xll.EQNXTDZ($A$1,$B14,CQ$1)</f>
        <v>185</v>
      </c>
      <c r="CR14" s="116" cm="1">
        <f t="array" ref="CR14">_xll.EQNXTDZ($A$1,$B14,CR$1)</f>
        <v>133.80000000000001</v>
      </c>
      <c r="CS14" s="116" cm="1">
        <f t="array" ref="CS14">_xll.EQNXTDZ($A$1,$B14,CS$1)</f>
        <v>93.75</v>
      </c>
      <c r="CT14" s="116" cm="1">
        <f t="array" ref="CT14">_xll.EQNXTDZ($A$1,$B14,CT$1)</f>
        <v>94.1</v>
      </c>
      <c r="CU14" s="116" cm="1">
        <f t="array" ref="CU14">_xll.EQNXTDZ($A$1,$B14,CU$1)</f>
        <v>119.05</v>
      </c>
      <c r="CV14" s="116" cm="1">
        <f t="array" ref="CV14">_xll.EQNXTDZ($A$1,$B14,CV$1)</f>
        <v>112.6</v>
      </c>
      <c r="CW14" s="116" cm="1">
        <f t="array" ref="CW14">_xll.EQNXTDZ($A$1,$B14,CW$1)</f>
        <v>147.9</v>
      </c>
      <c r="CX14" s="116" cm="1">
        <f t="array" ref="CX14">_xll.EQNXTDZ($A$1,$B14,CX$1)</f>
        <v>155.15</v>
      </c>
      <c r="CY14" s="116" cm="1">
        <f t="array" ref="CY14">_xll.EQNXTDZ($A$1,$B14,CY$1)</f>
        <v>145.69999999999999</v>
      </c>
      <c r="CZ14" s="116" cm="1">
        <f t="array" ref="CZ14">_xll.EQNXTDZ($A$1,$B14,CZ$1)</f>
        <v>183.75</v>
      </c>
      <c r="DA14" s="116" cm="1">
        <f t="array" ref="DA14">_xll.EQNXTDZ($A$1,$B14,DA$1)</f>
        <v>188.75</v>
      </c>
      <c r="DB14" s="116" cm="1">
        <f t="array" ref="DB14">_xll.EQNXTDZ($A$1,$B14,DB$1)</f>
        <v>306.89999999999998</v>
      </c>
      <c r="DC14" s="116" cm="1">
        <f t="array" ref="DC14">_xll.EQNXTDZ($A$1,$B14,DC$1)</f>
        <v>341.85</v>
      </c>
      <c r="DD14" s="116" cm="1">
        <f t="array" ref="DD14">_xll.EQNXTDZ($A$1,$B14,DD$1)</f>
        <v>357</v>
      </c>
      <c r="DE14" s="116" cm="1">
        <f t="array" ref="DE14">_xll.EQNXTDZ($A$1,$B14,DE$1)</f>
        <v>325</v>
      </c>
      <c r="DF14" s="116" cm="1">
        <f t="array" ref="DF14">_xll.EQNXTDZ($A$1,$B14,DF$1)</f>
        <v>336.55</v>
      </c>
      <c r="DG14" s="116" cm="1">
        <f t="array" ref="DG14">_xll.EQNXTDZ($A$1,$B14,DG$1)</f>
        <v>360.65</v>
      </c>
      <c r="DH14" s="116" cm="1">
        <f t="array" ref="DH14">_xll.EQNXTDZ($A$1,$B14,DH$1)</f>
        <v>358.1</v>
      </c>
      <c r="DI14" s="116" cm="1">
        <f t="array" ref="DI14">_xll.EQNXTDZ($A$1,$B14,DI$1)</f>
        <v>311.2</v>
      </c>
      <c r="DJ14" s="116" cm="1">
        <f t="array" ref="DJ14">_xll.EQNXTDZ($A$1,$B14,DJ$1)</f>
        <v>337.85</v>
      </c>
      <c r="DK14" s="116" cm="1">
        <f t="array" ref="DK14">_xll.EQNXTDZ($A$1,$B14,DK$1)</f>
        <v>532.4</v>
      </c>
      <c r="DL14" s="116" cm="1">
        <f t="array" ref="DL14">_xll.EQNXTDZ($A$1,$B14,DL$1)</f>
        <v>536.5</v>
      </c>
      <c r="DM14" s="116" cm="1">
        <f t="array" ref="DM14">_xll.EQNXTDZ($A$1,$B14,DM$1)</f>
        <v>506.3</v>
      </c>
      <c r="DN14" s="116" cm="1">
        <f t="array" ref="DN14">_xll.EQNXTDZ($A$1,$B14,DN$1)</f>
        <v>528.35</v>
      </c>
      <c r="DO14" s="116" cm="1">
        <f t="array" ref="DO14">_xll.EQNXTDZ($A$1,$B14,DO$1)</f>
        <v>514.65</v>
      </c>
      <c r="DP14" s="116" cm="1">
        <f t="array" ref="DP14">_xll.EQNXTDZ($A$1,$B14,DP$1)</f>
        <v>459.95</v>
      </c>
      <c r="DQ14" s="116" cm="1">
        <f t="array" ref="DQ14">_xll.EQNXTDZ($A$1,$B14,DQ$1)</f>
        <v>462.65</v>
      </c>
      <c r="DR14" s="116" cm="1">
        <f t="array" ref="DR14">_xll.EQNXTDZ($A$1,$B14,DR$1)</f>
        <v>449.5</v>
      </c>
      <c r="DS14" s="116" cm="1">
        <f t="array" ref="DS14">_xll.EQNXTDZ($A$1,$B14,DS$1)</f>
        <v>446</v>
      </c>
      <c r="DT14" s="116" cm="1">
        <f t="array" ref="DT14">_xll.EQNXTDZ($A$1,$B14,DT$1)</f>
        <v>460.75</v>
      </c>
      <c r="DU14" s="116" cm="1">
        <f t="array" ref="DU14">_xll.EQNXTDZ($A$1,$B14,DU$1)</f>
        <v>494.5</v>
      </c>
      <c r="DV14" s="116" cm="1">
        <f t="array" ref="DV14">_xll.EQNXTDZ($A$1,$B14,DV$1)</f>
        <v>474.4</v>
      </c>
      <c r="DW14" s="116" cm="1">
        <f t="array" ref="DW14">_xll.EQNXTDZ($A$1,$B14,DW$1)</f>
        <v>417.5</v>
      </c>
      <c r="DX14" s="116" cm="1">
        <f t="array" ref="DX14">_xll.EQNXTDZ($A$1,$B14,DX$1)</f>
        <v>441.1</v>
      </c>
      <c r="DY14" s="116" cm="1">
        <f t="array" ref="DY14">_xll.EQNXTDZ($A$1,$B14,DY$1)</f>
        <v>443.4</v>
      </c>
      <c r="DZ14" s="116" cm="1">
        <f t="array" ref="DZ14">_xll.EQNXTDZ($A$1,$B14,DZ$1)</f>
        <v>454.85</v>
      </c>
      <c r="EA14" s="116" cm="1">
        <f t="array" ref="EA14">_xll.EQNXTDZ($A$1,$B14,EA$1)</f>
        <v>461.3</v>
      </c>
      <c r="EB14" s="116" cm="1">
        <f t="array" ref="EB14">_xll.EQNXTDZ($A$1,$B14,EB$1)</f>
        <v>442</v>
      </c>
      <c r="EC14" s="116" cm="1">
        <f t="array" ref="EC14">_xll.EQNXTDZ($A$1,$B14,EC$1)</f>
        <v>487.9</v>
      </c>
      <c r="ED14" s="116" cm="1">
        <f t="array" ref="ED14">_xll.EQNXTDZ($A$1,$B14,ED$1)</f>
        <v>537.15</v>
      </c>
      <c r="EE14" s="116" cm="1">
        <f t="array" ref="EE14">_xll.EQNXTDZ($A$1,$B14,EE$1)</f>
        <v>599</v>
      </c>
      <c r="EF14" s="116" cm="1">
        <f t="array" ref="EF14">_xll.EQNXTDZ($A$1,$B14,EF$1)</f>
        <v>665.3</v>
      </c>
      <c r="EG14" s="116" cm="1">
        <f t="array" ref="EG14">_xll.EQNXTDZ($A$1,$B14,EG$1)</f>
        <v>652.9</v>
      </c>
      <c r="EH14" s="116" cm="1">
        <f t="array" ref="EH14">_xll.EQNXTDZ($A$1,$B14,EH$1)</f>
        <v>647</v>
      </c>
      <c r="EI14" s="116" cm="1">
        <f t="array" ref="EI14">_xll.EQNXTDZ($A$1,$B14,EI$1)</f>
        <v>677.9</v>
      </c>
      <c r="EJ14" s="116" cm="1">
        <f t="array" ref="EJ14">_xll.EQNXTDZ($A$1,$B14,EJ$1)</f>
        <v>717</v>
      </c>
      <c r="EK14" s="116" cm="1">
        <f t="array" ref="EK14">_xll.EQNXTDZ($A$1,$B14,EK$1)</f>
        <v>802.6</v>
      </c>
      <c r="EL14" s="116" cm="1">
        <f t="array" ref="EL14">_xll.EQNXTDZ($A$1,$B14,EL$1)</f>
        <v>896.65</v>
      </c>
      <c r="EM14" s="116" cm="1">
        <f t="array" ref="EM14">_xll.EQNXTDZ($A$1,$B14,EM$1)</f>
        <v>976.3</v>
      </c>
      <c r="EN14" s="116" cm="1">
        <f t="array" ref="EN14">_xll.EQNXTDZ($A$1,$B14,EN$1)</f>
        <v>1065.5999999999999</v>
      </c>
      <c r="EO14" s="116" cm="1">
        <f t="array" ref="EO14">_xll.EQNXTDZ($A$1,$B14,EO$1)</f>
        <v>1029.5999999999999</v>
      </c>
      <c r="EP14" s="116" cm="1">
        <f t="array" ref="EP14">_xll.EQNXTDZ($A$1,$B14,EP$1)</f>
        <v>1050</v>
      </c>
      <c r="EQ14" s="116" cm="1">
        <f t="array" ref="EQ14">_xll.EQNXTDZ($A$1,$B14,EQ$1)</f>
        <v>1010</v>
      </c>
      <c r="ER14" s="116" cm="1">
        <f t="array" ref="ER14">_xll.EQNXTDZ($A$1,$B14,ER$1)</f>
        <v>1179.05</v>
      </c>
      <c r="ES14" s="116" cm="1">
        <f t="array" ref="ES14">_xll.EQNXTDZ($A$1,$B14,ES$1)</f>
        <v>1176.3</v>
      </c>
      <c r="ET14" s="116" cm="1">
        <f t="array" ref="ET14">_xll.EQNXTDZ($A$1,$B14,ET$1)</f>
        <v>1104.95</v>
      </c>
      <c r="EU14" s="116" cm="1">
        <f t="array" ref="EU14">_xll.EQNXTDZ($A$1,$B14,EU$1)</f>
        <v>984.4</v>
      </c>
      <c r="EV14" s="116" cm="1">
        <f t="array" ref="EV14">_xll.EQNXTDZ($A$1,$B14,EV$1)</f>
        <v>849</v>
      </c>
      <c r="EW14" s="116" cm="1">
        <f t="array" ref="EW14">_xll.EQNXTDZ($A$1,$B14,EW$1)</f>
        <v>821.95</v>
      </c>
      <c r="EX14" s="116" cm="1">
        <f t="array" ref="EX14">_xll.EQNXTDZ($A$1,$B14,EX$1)</f>
        <v>809.95</v>
      </c>
      <c r="EY14" s="116" cm="1">
        <f t="array" ref="EY14">_xll.EQNXTDZ($A$1,$B14,EY$1)</f>
        <v>725.35</v>
      </c>
      <c r="EZ14" s="116" cm="1">
        <f t="array" ref="EZ14">_xll.EQNXTDZ($A$1,$B14,EZ$1)</f>
        <v>722.5</v>
      </c>
      <c r="FA14" s="116" cm="1">
        <f t="array" ref="FA14">_xll.EQNXTDZ($A$1,$B14,FA$1)</f>
        <v>683</v>
      </c>
      <c r="FB14" s="116" cm="1">
        <f t="array" ref="FB14">_xll.EQNXTDZ($A$1,$B14,FB$1)</f>
        <v>742</v>
      </c>
      <c r="FC14" s="116" cm="1">
        <f t="array" ref="FC14">_xll.EQNXTDZ($A$1,$B14,FC$1)</f>
        <v>743.8</v>
      </c>
      <c r="FD14" s="116" cm="1">
        <f t="array" ref="FD14">_xll.EQNXTDZ($A$1,$B14,FD$1)</f>
        <v>706.5</v>
      </c>
      <c r="FE14" s="116" cm="1">
        <f t="array" ref="FE14">_xll.EQNXTDZ($A$1,$B14,FE$1)</f>
        <v>703</v>
      </c>
      <c r="FF14" s="116" cm="1">
        <f t="array" ref="FF14">_xll.EQNXTDZ($A$1,$B14,FF$1)</f>
        <v>725</v>
      </c>
      <c r="FG14" s="116" cm="1">
        <f t="array" ref="FG14">_xll.EQNXTDZ($A$1,$B14,FG$1)</f>
        <v>739.55</v>
      </c>
      <c r="FH14" s="116" cm="1">
        <f t="array" ref="FH14">_xll.EQNXTDZ($A$1,$B14,FH$1)</f>
        <v>418</v>
      </c>
      <c r="FI14" s="116" cm="1">
        <f t="array" ref="FI14">_xll.EQNXTDZ($A$1,$B14,FI$1)</f>
        <v>368.45</v>
      </c>
      <c r="FJ14" s="116" cm="1">
        <f t="array" ref="FJ14">_xll.EQNXTDZ($A$1,$B14,FJ$1)</f>
        <v>375</v>
      </c>
      <c r="FK14" s="116" cm="1">
        <f t="array" ref="FK14">_xll.EQNXTDZ($A$1,$B14,FK$1)</f>
        <v>394</v>
      </c>
      <c r="FL14" s="116" cm="1">
        <f t="array" ref="FL14">_xll.EQNXTDZ($A$1,$B14,FL$1)</f>
        <v>378.4</v>
      </c>
      <c r="FM14" s="116" cm="1">
        <f t="array" ref="FM14">_xll.EQNXTDZ($A$1,$B14,FM$1)</f>
        <v>367.85</v>
      </c>
      <c r="FN14" s="116" cm="1">
        <f t="array" ref="FN14">_xll.EQNXTDZ($A$1,$B14,FN$1)</f>
        <v>408.2</v>
      </c>
      <c r="FO14" s="116" cm="1">
        <f t="array" ref="FO14">_xll.EQNXTDZ($A$1,$B14,FO$1)</f>
        <v>407.9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286.23737004847999</v>
      </c>
      <c r="HQ14" s="116">
        <f>+MAX(G14:I14)</f>
        <v>310.626416615003</v>
      </c>
      <c r="HR14" s="116">
        <f>+MAX(J14:L14)</f>
        <v>333.48187201811402</v>
      </c>
      <c r="HS14" s="116">
        <f>+MAX(M14:O14)</f>
        <v>316.11766239367302</v>
      </c>
      <c r="HT14" s="116">
        <f>+MAX(P14:R14)</f>
        <v>351.14290573869903</v>
      </c>
      <c r="HU14" s="116">
        <f>+MAX(S14:U14)</f>
        <v>400.71252979479601</v>
      </c>
      <c r="HV14" s="116">
        <f>+MAX(V14:X14)</f>
        <v>415.850558698155</v>
      </c>
      <c r="HW14" s="116">
        <f>+MAX(Y14:AA14)</f>
        <v>459.28581810060302</v>
      </c>
      <c r="HX14" s="116">
        <f>+MAX(AB14:AD14)</f>
        <v>538.73573450189303</v>
      </c>
      <c r="HY14" s="116">
        <f>+MAX(AE14:AG14)</f>
        <v>544.96904052092304</v>
      </c>
      <c r="HZ14" s="116">
        <f>+MAX(AH14:AJ14)</f>
        <v>605.57062681704895</v>
      </c>
      <c r="IA14" s="116">
        <f>+MAX(AK14:AM14)</f>
        <v>573.15</v>
      </c>
      <c r="IB14" s="116">
        <f>+MAX(AN14:AP14)</f>
        <v>447.4</v>
      </c>
      <c r="IC14" s="116">
        <f>+MAX(AQ14:AS14)</f>
        <v>431.9</v>
      </c>
      <c r="ID14" s="116">
        <f>+MAX(AT14:AV14)</f>
        <v>402.9</v>
      </c>
      <c r="IE14" s="116">
        <f>+MAX(AW14:AY14)</f>
        <v>489.6</v>
      </c>
      <c r="IF14" s="116">
        <f>+MAX(AZ14:BB14)</f>
        <v>598.6</v>
      </c>
      <c r="IG14" s="116">
        <f>+MAX(BC14:BE14)</f>
        <v>571.04999999999995</v>
      </c>
      <c r="IH14" s="116">
        <f>+MAX(BF14:BH14)</f>
        <v>553</v>
      </c>
      <c r="II14" s="116">
        <f>+MAX(BI14:BK14)</f>
        <v>487</v>
      </c>
      <c r="IJ14" s="116">
        <f>+MAX(BL14:BN14)</f>
        <v>468</v>
      </c>
      <c r="IK14" s="116">
        <f>+MAX(BO14:BQ14)</f>
        <v>466.95</v>
      </c>
      <c r="IL14" s="116">
        <f>+MAX(BR14:BT14)</f>
        <v>443.55</v>
      </c>
      <c r="IM14" s="116">
        <f>+MAX(BU14:BW14)</f>
        <v>372.4</v>
      </c>
      <c r="IN14" s="116">
        <f>+MAX(BX14:BZ14)</f>
        <v>282</v>
      </c>
      <c r="IO14" s="116">
        <f>+MAX(CA14:CC14)</f>
        <v>232.75</v>
      </c>
      <c r="IP14" s="116">
        <f>+MAX(CD14:CF14)</f>
        <v>198.3</v>
      </c>
      <c r="IQ14" s="116">
        <f>+MAX(CG14:CI14)</f>
        <v>239.3</v>
      </c>
      <c r="IR14" s="116">
        <f>+MAX(CJ14:CL14)</f>
        <v>172.4</v>
      </c>
      <c r="IS14" s="116">
        <f>+MAX(CM14:CO14)</f>
        <v>187.9</v>
      </c>
      <c r="IT14" s="116">
        <f>+MAX(CP14:CR14)</f>
        <v>201.8</v>
      </c>
      <c r="IU14" s="116">
        <f>+MAX(CS14:CU14)</f>
        <v>119.05</v>
      </c>
      <c r="IV14" s="116">
        <f>+MAX(CV14:CX14)</f>
        <v>155.15</v>
      </c>
      <c r="IW14" s="116">
        <f>+MAX(CY14:DA14)</f>
        <v>188.75</v>
      </c>
      <c r="IX14" s="116">
        <f>+MAX(DB14:DD14)</f>
        <v>357</v>
      </c>
      <c r="IY14" s="116">
        <f>+MAX(DE14:DG14)</f>
        <v>360.65</v>
      </c>
      <c r="IZ14" s="116">
        <f>+MAX(DH14:DJ14)</f>
        <v>358.1</v>
      </c>
      <c r="JA14" s="116">
        <f>+MAX(DK14:DM14)</f>
        <v>536.5</v>
      </c>
      <c r="JB14" s="116">
        <f>+MAX(DN14:DP14)</f>
        <v>528.35</v>
      </c>
      <c r="JC14" s="116">
        <f>+MAX(DQ14:DS14)</f>
        <v>462.65</v>
      </c>
      <c r="JD14" s="116">
        <f>+MAX(DT14:DV14)</f>
        <v>494.5</v>
      </c>
      <c r="JE14" s="116">
        <f>+MAX(DW14:DY14)</f>
        <v>443.4</v>
      </c>
      <c r="JF14" s="116">
        <f>+MAX(DZ14:EB14)</f>
        <v>461.3</v>
      </c>
      <c r="JG14" s="116">
        <f>+MAX(EC14:EE14)</f>
        <v>599</v>
      </c>
      <c r="JH14" s="116">
        <f>+MAX(EF14:EH14)</f>
        <v>665.3</v>
      </c>
      <c r="JI14" s="116">
        <f>+MAX(EI14:EK14)</f>
        <v>802.6</v>
      </c>
      <c r="JJ14" s="116">
        <f>+MAX(EL14:EN14)</f>
        <v>1065.5999999999999</v>
      </c>
      <c r="JK14" s="116">
        <f>MAX(EO14:EQ14)</f>
        <v>1050</v>
      </c>
      <c r="JL14" s="116">
        <f>MAX(ER14:ET14)</f>
        <v>1179.05</v>
      </c>
      <c r="JM14" s="116">
        <f>MAX(EU14:EW14)</f>
        <v>984.4</v>
      </c>
      <c r="JN14" s="116">
        <f>MAX(EX14:EZ14)</f>
        <v>809.95</v>
      </c>
      <c r="JO14" s="116">
        <f>MAX(FA14:FC14)</f>
        <v>743.8</v>
      </c>
      <c r="JP14" s="116">
        <f>MAX(FD14:FF14)</f>
        <v>725</v>
      </c>
      <c r="JQ14" s="116">
        <f>MAX(FG14:FI14)</f>
        <v>739.55</v>
      </c>
      <c r="JR14" s="116">
        <f>MAX(FJ14:FL14)</f>
        <v>394</v>
      </c>
      <c r="JS14" s="116">
        <f>MAX(FM14:FO14)</f>
        <v>408.2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214.70276287770599</v>
      </c>
      <c r="D15" s="116" cm="1">
        <f t="array" ref="D15">_xll.EQNXTDZ($A$1,$B15,D$1)</f>
        <v>200.80150104161501</v>
      </c>
      <c r="E15" s="116" cm="1">
        <f t="array" ref="E15">_xll.EQNXTDZ($A$1,$B15,E$1)</f>
        <v>213.96070263734501</v>
      </c>
      <c r="F15" s="116" cm="1">
        <f t="array" ref="F15">_xll.EQNXTDZ($A$1,$B15,F$1)</f>
        <v>222.76648415629199</v>
      </c>
      <c r="G15" s="116" cm="1">
        <f t="array" ref="G15">_xll.EQNXTDZ($A$1,$B15,G$1)</f>
        <v>242.75263996334101</v>
      </c>
      <c r="H15" s="116" cm="1">
        <f t="array" ref="H15">_xll.EQNXTDZ($A$1,$B15,H$1)</f>
        <v>253.487778107227</v>
      </c>
      <c r="I15" s="116" cm="1">
        <f t="array" ref="I15">_xll.EQNXTDZ($A$1,$B15,I$1)</f>
        <v>266.44909697219401</v>
      </c>
      <c r="J15" s="116" cm="1">
        <f t="array" ref="J15">_xll.EQNXTDZ($A$1,$B15,J$1)</f>
        <v>279.06412105832698</v>
      </c>
      <c r="K15" s="116" cm="1">
        <f t="array" ref="K15">_xll.EQNXTDZ($A$1,$B15,K$1)</f>
        <v>267.29009857793602</v>
      </c>
      <c r="L15" s="116" cm="1">
        <f t="array" ref="L15">_xll.EQNXTDZ($A$1,$B15,L$1)</f>
        <v>262.34303030886502</v>
      </c>
      <c r="M15" s="116" cm="1">
        <f t="array" ref="M15">_xll.EQNXTDZ($A$1,$B15,M$1)</f>
        <v>249.431182126588</v>
      </c>
      <c r="N15" s="116" cm="1">
        <f t="array" ref="N15">_xll.EQNXTDZ($A$1,$B15,N$1)</f>
        <v>280.00406402944998</v>
      </c>
      <c r="O15" s="116" cm="1">
        <f t="array" ref="O15">_xll.EQNXTDZ($A$1,$B15,O$1)</f>
        <v>260.314732318545</v>
      </c>
      <c r="P15" s="116" cm="1">
        <f t="array" ref="P15">_xll.EQNXTDZ($A$1,$B15,P$1)</f>
        <v>274.21599415463601</v>
      </c>
      <c r="Q15" s="116" cm="1">
        <f t="array" ref="Q15">_xll.EQNXTDZ($A$1,$B15,Q$1)</f>
        <v>269.6152206644</v>
      </c>
      <c r="R15" s="116" cm="1">
        <f t="array" ref="R15">_xll.EQNXTDZ($A$1,$B15,R$1)</f>
        <v>289.05719896185099</v>
      </c>
      <c r="S15" s="116" cm="1">
        <f t="array" ref="S15">_xll.EQNXTDZ($A$1,$B15,S$1)</f>
        <v>326.75385917217602</v>
      </c>
      <c r="T15" s="116" cm="1">
        <f t="array" ref="T15">_xll.EQNXTDZ($A$1,$B15,T$1)</f>
        <v>354.21008806552402</v>
      </c>
      <c r="U15" s="116" cm="1">
        <f t="array" ref="U15">_xll.EQNXTDZ($A$1,$B15,U$1)</f>
        <v>355.54579649817299</v>
      </c>
      <c r="V15" s="116" cm="1">
        <f t="array" ref="V15">_xll.EQNXTDZ($A$1,$B15,V$1)</f>
        <v>340.35829691212302</v>
      </c>
      <c r="W15" s="116" cm="1">
        <f t="array" ref="W15">_xll.EQNXTDZ($A$1,$B15,W$1)</f>
        <v>327.54539009522802</v>
      </c>
      <c r="X15" s="116" cm="1">
        <f t="array" ref="X15">_xll.EQNXTDZ($A$1,$B15,X$1)</f>
        <v>375.13618684369601</v>
      </c>
      <c r="Y15" s="116" cm="1">
        <f t="array" ref="Y15">_xll.EQNXTDZ($A$1,$B15,Y$1)</f>
        <v>395.46863742957999</v>
      </c>
      <c r="Z15" s="116" cm="1">
        <f t="array" ref="Z15">_xll.EQNXTDZ($A$1,$B15,Z$1)</f>
        <v>402.74082778511598</v>
      </c>
      <c r="AA15" s="116" cm="1">
        <f t="array" ref="AA15">_xll.EQNXTDZ($A$1,$B15,AA$1)</f>
        <v>406.40165830422802</v>
      </c>
      <c r="AB15" s="116" cm="1">
        <f t="array" ref="AB15">_xll.EQNXTDZ($A$1,$B15,AB$1)</f>
        <v>427.426698447783</v>
      </c>
      <c r="AC15" s="116" cm="1">
        <f t="array" ref="AC15">_xll.EQNXTDZ($A$1,$B15,AC$1)</f>
        <v>425.94257796706103</v>
      </c>
      <c r="AD15" s="116" cm="1">
        <f t="array" ref="AD15">_xll.EQNXTDZ($A$1,$B15,AD$1)</f>
        <v>485.85157470551798</v>
      </c>
      <c r="AE15" s="116" cm="1">
        <f t="array" ref="AE15">_xll.EQNXTDZ($A$1,$B15,AE$1)</f>
        <v>463.19400203317002</v>
      </c>
      <c r="AF15" s="116" cm="1">
        <f t="array" ref="AF15">_xll.EQNXTDZ($A$1,$B15,AF$1)</f>
        <v>506.08508392601999</v>
      </c>
      <c r="AG15" s="116" cm="1">
        <f t="array" ref="AG15">_xll.EQNXTDZ($A$1,$B15,AG$1)</f>
        <v>464.03500363891197</v>
      </c>
      <c r="AH15" s="116" cm="1">
        <f t="array" ref="AH15">_xll.EQNXTDZ($A$1,$B15,AH$1)</f>
        <v>484.21904217672397</v>
      </c>
      <c r="AI15" s="116" cm="1">
        <f t="array" ref="AI15">_xll.EQNXTDZ($A$1,$B15,AI$1)</f>
        <v>535.37172807892398</v>
      </c>
      <c r="AJ15" s="116" cm="1">
        <f t="array" ref="AJ15">_xll.EQNXTDZ($A$1,$B15,AJ$1)</f>
        <v>513.06045018541101</v>
      </c>
      <c r="AK15" s="116" cm="1">
        <f t="array" ref="AK15">_xll.EQNXTDZ($A$1,$B15,AK$1)</f>
        <v>506.95</v>
      </c>
      <c r="AL15" s="116" cm="1">
        <f t="array" ref="AL15">_xll.EQNXTDZ($A$1,$B15,AL$1)</f>
        <v>463.9</v>
      </c>
      <c r="AM15" s="116" cm="1">
        <f t="array" ref="AM15">_xll.EQNXTDZ($A$1,$B15,AM$1)</f>
        <v>418</v>
      </c>
      <c r="AN15" s="116" cm="1">
        <f t="array" ref="AN15">_xll.EQNXTDZ($A$1,$B15,AN$1)</f>
        <v>366.25</v>
      </c>
      <c r="AO15" s="116" cm="1">
        <f t="array" ref="AO15">_xll.EQNXTDZ($A$1,$B15,AO$1)</f>
        <v>304.10000000000002</v>
      </c>
      <c r="AP15" s="116" cm="1">
        <f t="array" ref="AP15">_xll.EQNXTDZ($A$1,$B15,AP$1)</f>
        <v>279.14999999999998</v>
      </c>
      <c r="AQ15" s="116" cm="1">
        <f t="array" ref="AQ15">_xll.EQNXTDZ($A$1,$B15,AQ$1)</f>
        <v>291.75</v>
      </c>
      <c r="AR15" s="116" cm="1">
        <f t="array" ref="AR15">_xll.EQNXTDZ($A$1,$B15,AR$1)</f>
        <v>372</v>
      </c>
      <c r="AS15" s="116" cm="1">
        <f t="array" ref="AS15">_xll.EQNXTDZ($A$1,$B15,AS$1)</f>
        <v>360.5</v>
      </c>
      <c r="AT15" s="116" cm="1">
        <f t="array" ref="AT15">_xll.EQNXTDZ($A$1,$B15,AT$1)</f>
        <v>323.35000000000002</v>
      </c>
      <c r="AU15" s="116" cm="1">
        <f t="array" ref="AU15">_xll.EQNXTDZ($A$1,$B15,AU$1)</f>
        <v>266</v>
      </c>
      <c r="AV15" s="116" cm="1">
        <f t="array" ref="AV15">_xll.EQNXTDZ($A$1,$B15,AV$1)</f>
        <v>300.3</v>
      </c>
      <c r="AW15" s="116" cm="1">
        <f t="array" ref="AW15">_xll.EQNXTDZ($A$1,$B15,AW$1)</f>
        <v>368.4</v>
      </c>
      <c r="AX15" s="116" cm="1">
        <f t="array" ref="AX15">_xll.EQNXTDZ($A$1,$B15,AX$1)</f>
        <v>376.05</v>
      </c>
      <c r="AY15" s="116" cm="1">
        <f t="array" ref="AY15">_xll.EQNXTDZ($A$1,$B15,AY$1)</f>
        <v>425</v>
      </c>
      <c r="AZ15" s="116" cm="1">
        <f t="array" ref="AZ15">_xll.EQNXTDZ($A$1,$B15,AZ$1)</f>
        <v>454</v>
      </c>
      <c r="BA15" s="116" cm="1">
        <f t="array" ref="BA15">_xll.EQNXTDZ($A$1,$B15,BA$1)</f>
        <v>476.25</v>
      </c>
      <c r="BB15" s="116" cm="1">
        <f t="array" ref="BB15">_xll.EQNXTDZ($A$1,$B15,BB$1)</f>
        <v>517.20000000000005</v>
      </c>
      <c r="BC15" s="116" cm="1">
        <f t="array" ref="BC15">_xll.EQNXTDZ($A$1,$B15,BC$1)</f>
        <v>510.65</v>
      </c>
      <c r="BD15" s="116" cm="1">
        <f t="array" ref="BD15">_xll.EQNXTDZ($A$1,$B15,BD$1)</f>
        <v>443.65</v>
      </c>
      <c r="BE15" s="116" cm="1">
        <f t="array" ref="BE15">_xll.EQNXTDZ($A$1,$B15,BE$1)</f>
        <v>429</v>
      </c>
      <c r="BF15" s="116" cm="1">
        <f t="array" ref="BF15">_xll.EQNXTDZ($A$1,$B15,BF$1)</f>
        <v>469.2</v>
      </c>
      <c r="BG15" s="116" cm="1">
        <f t="array" ref="BG15">_xll.EQNXTDZ($A$1,$B15,BG$1)</f>
        <v>435</v>
      </c>
      <c r="BH15" s="116" cm="1">
        <f t="array" ref="BH15">_xll.EQNXTDZ($A$1,$B15,BH$1)</f>
        <v>448</v>
      </c>
      <c r="BI15" s="116" cm="1">
        <f t="array" ref="BI15">_xll.EQNXTDZ($A$1,$B15,BI$1)</f>
        <v>437</v>
      </c>
      <c r="BJ15" s="116" cm="1">
        <f t="array" ref="BJ15">_xll.EQNXTDZ($A$1,$B15,BJ$1)</f>
        <v>417.1</v>
      </c>
      <c r="BK15" s="116" cm="1">
        <f t="array" ref="BK15">_xll.EQNXTDZ($A$1,$B15,BK$1)</f>
        <v>428</v>
      </c>
      <c r="BL15" s="116" cm="1">
        <f t="array" ref="BL15">_xll.EQNXTDZ($A$1,$B15,BL$1)</f>
        <v>426.1</v>
      </c>
      <c r="BM15" s="116" cm="1">
        <f t="array" ref="BM15">_xll.EQNXTDZ($A$1,$B15,BM$1)</f>
        <v>357.95</v>
      </c>
      <c r="BN15" s="116" cm="1">
        <f t="array" ref="BN15">_xll.EQNXTDZ($A$1,$B15,BN$1)</f>
        <v>374</v>
      </c>
      <c r="BO15" s="116" cm="1">
        <f t="array" ref="BO15">_xll.EQNXTDZ($A$1,$B15,BO$1)</f>
        <v>409.95</v>
      </c>
      <c r="BP15" s="116" cm="1">
        <f t="array" ref="BP15">_xll.EQNXTDZ($A$1,$B15,BP$1)</f>
        <v>402.95</v>
      </c>
      <c r="BQ15" s="116" cm="1">
        <f t="array" ref="BQ15">_xll.EQNXTDZ($A$1,$B15,BQ$1)</f>
        <v>389.75</v>
      </c>
      <c r="BR15" s="116" cm="1">
        <f t="array" ref="BR15">_xll.EQNXTDZ($A$1,$B15,BR$1)</f>
        <v>395.3</v>
      </c>
      <c r="BS15" s="116" cm="1">
        <f t="array" ref="BS15">_xll.EQNXTDZ($A$1,$B15,BS$1)</f>
        <v>357</v>
      </c>
      <c r="BT15" s="116" cm="1">
        <f t="array" ref="BT15">_xll.EQNXTDZ($A$1,$B15,BT$1)</f>
        <v>324.5</v>
      </c>
      <c r="BU15" s="116" cm="1">
        <f t="array" ref="BU15">_xll.EQNXTDZ($A$1,$B15,BU$1)</f>
        <v>326.10000000000002</v>
      </c>
      <c r="BV15" s="116" cm="1">
        <f t="array" ref="BV15">_xll.EQNXTDZ($A$1,$B15,BV$1)</f>
        <v>282</v>
      </c>
      <c r="BW15" s="116" cm="1">
        <f t="array" ref="BW15">_xll.EQNXTDZ($A$1,$B15,BW$1)</f>
        <v>262.5</v>
      </c>
      <c r="BX15" s="116" cm="1">
        <f t="array" ref="BX15">_xll.EQNXTDZ($A$1,$B15,BX$1)</f>
        <v>247.55</v>
      </c>
      <c r="BY15" s="116" cm="1">
        <f t="array" ref="BY15">_xll.EQNXTDZ($A$1,$B15,BY$1)</f>
        <v>243.25</v>
      </c>
      <c r="BZ15" s="116" cm="1">
        <f t="array" ref="BZ15">_xll.EQNXTDZ($A$1,$B15,BZ$1)</f>
        <v>219.65</v>
      </c>
      <c r="CA15" s="116" cm="1">
        <f t="array" ref="CA15">_xll.EQNXTDZ($A$1,$B15,CA$1)</f>
        <v>164.55</v>
      </c>
      <c r="CB15" s="116" cm="1">
        <f t="array" ref="CB15">_xll.EQNXTDZ($A$1,$B15,CB$1)</f>
        <v>170.5</v>
      </c>
      <c r="CC15" s="116" cm="1">
        <f t="array" ref="CC15">_xll.EQNXTDZ($A$1,$B15,CC$1)</f>
        <v>154.69999999999999</v>
      </c>
      <c r="CD15" s="116" cm="1">
        <f t="array" ref="CD15">_xll.EQNXTDZ($A$1,$B15,CD$1)</f>
        <v>165.4</v>
      </c>
      <c r="CE15" s="116" cm="1">
        <f t="array" ref="CE15">_xll.EQNXTDZ($A$1,$B15,CE$1)</f>
        <v>141.9</v>
      </c>
      <c r="CF15" s="116" cm="1">
        <f t="array" ref="CF15">_xll.EQNXTDZ($A$1,$B15,CF$1)</f>
        <v>167.5</v>
      </c>
      <c r="CG15" s="116" cm="1">
        <f t="array" ref="CG15">_xll.EQNXTDZ($A$1,$B15,CG$1)</f>
        <v>176</v>
      </c>
      <c r="CH15" s="116" cm="1">
        <f t="array" ref="CH15">_xll.EQNXTDZ($A$1,$B15,CH$1)</f>
        <v>167.5</v>
      </c>
      <c r="CI15" s="116" cm="1">
        <f t="array" ref="CI15">_xll.EQNXTDZ($A$1,$B15,CI$1)</f>
        <v>152.1</v>
      </c>
      <c r="CJ15" s="116" cm="1">
        <f t="array" ref="CJ15">_xll.EQNXTDZ($A$1,$B15,CJ$1)</f>
        <v>132.5</v>
      </c>
      <c r="CK15" s="116" cm="1">
        <f t="array" ref="CK15">_xll.EQNXTDZ($A$1,$B15,CK$1)</f>
        <v>106.2</v>
      </c>
      <c r="CL15" s="116" cm="1">
        <f t="array" ref="CL15">_xll.EQNXTDZ($A$1,$B15,CL$1)</f>
        <v>106</v>
      </c>
      <c r="CM15" s="116" cm="1">
        <f t="array" ref="CM15">_xll.EQNXTDZ($A$1,$B15,CM$1)</f>
        <v>112</v>
      </c>
      <c r="CN15" s="116" cm="1">
        <f t="array" ref="CN15">_xll.EQNXTDZ($A$1,$B15,CN$1)</f>
        <v>160</v>
      </c>
      <c r="CO15" s="116" cm="1">
        <f t="array" ref="CO15">_xll.EQNXTDZ($A$1,$B15,CO$1)</f>
        <v>157.44999999999999</v>
      </c>
      <c r="CP15" s="116" cm="1">
        <f t="array" ref="CP15">_xll.EQNXTDZ($A$1,$B15,CP$1)</f>
        <v>174.85</v>
      </c>
      <c r="CQ15" s="116" cm="1">
        <f t="array" ref="CQ15">_xll.EQNXTDZ($A$1,$B15,CQ$1)</f>
        <v>127.05</v>
      </c>
      <c r="CR15" s="116" cm="1">
        <f t="array" ref="CR15">_xll.EQNXTDZ($A$1,$B15,CR$1)</f>
        <v>63.6</v>
      </c>
      <c r="CS15" s="116" cm="1">
        <f t="array" ref="CS15">_xll.EQNXTDZ($A$1,$B15,CS$1)</f>
        <v>64.8</v>
      </c>
      <c r="CT15" s="116" cm="1">
        <f t="array" ref="CT15">_xll.EQNXTDZ($A$1,$B15,CT$1)</f>
        <v>79.599999999999994</v>
      </c>
      <c r="CU15" s="116" cm="1">
        <f t="array" ref="CU15">_xll.EQNXTDZ($A$1,$B15,CU$1)</f>
        <v>88.05</v>
      </c>
      <c r="CV15" s="116" cm="1">
        <f t="array" ref="CV15">_xll.EQNXTDZ($A$1,$B15,CV$1)</f>
        <v>98.2</v>
      </c>
      <c r="CW15" s="116" cm="1">
        <f t="array" ref="CW15">_xll.EQNXTDZ($A$1,$B15,CW$1)</f>
        <v>103</v>
      </c>
      <c r="CX15" s="116" cm="1">
        <f t="array" ref="CX15">_xll.EQNXTDZ($A$1,$B15,CX$1)</f>
        <v>122.15</v>
      </c>
      <c r="CY15" s="116" cm="1">
        <f t="array" ref="CY15">_xll.EQNXTDZ($A$1,$B15,CY$1)</f>
        <v>126</v>
      </c>
      <c r="CZ15" s="116" cm="1">
        <f t="array" ref="CZ15">_xll.EQNXTDZ($A$1,$B15,CZ$1)</f>
        <v>131.1</v>
      </c>
      <c r="DA15" s="116" cm="1">
        <f t="array" ref="DA15">_xll.EQNXTDZ($A$1,$B15,DA$1)</f>
        <v>156.55000000000001</v>
      </c>
      <c r="DB15" s="116" cm="1">
        <f t="array" ref="DB15">_xll.EQNXTDZ($A$1,$B15,DB$1)</f>
        <v>184.55</v>
      </c>
      <c r="DC15" s="116" cm="1">
        <f t="array" ref="DC15">_xll.EQNXTDZ($A$1,$B15,DC$1)</f>
        <v>255.55</v>
      </c>
      <c r="DD15" s="116" cm="1">
        <f t="array" ref="DD15">_xll.EQNXTDZ($A$1,$B15,DD$1)</f>
        <v>282.35000000000002</v>
      </c>
      <c r="DE15" s="116" cm="1">
        <f t="array" ref="DE15">_xll.EQNXTDZ($A$1,$B15,DE$1)</f>
        <v>280.55</v>
      </c>
      <c r="DF15" s="116" cm="1">
        <f t="array" ref="DF15">_xll.EQNXTDZ($A$1,$B15,DF$1)</f>
        <v>285.14999999999998</v>
      </c>
      <c r="DG15" s="116" cm="1">
        <f t="array" ref="DG15">_xll.EQNXTDZ($A$1,$B15,DG$1)</f>
        <v>315.5</v>
      </c>
      <c r="DH15" s="116" cm="1">
        <f t="array" ref="DH15">_xll.EQNXTDZ($A$1,$B15,DH$1)</f>
        <v>283.64999999999998</v>
      </c>
      <c r="DI15" s="116" cm="1">
        <f t="array" ref="DI15">_xll.EQNXTDZ($A$1,$B15,DI$1)</f>
        <v>268.5</v>
      </c>
      <c r="DJ15" s="116" cm="1">
        <f t="array" ref="DJ15">_xll.EQNXTDZ($A$1,$B15,DJ$1)</f>
        <v>287.35000000000002</v>
      </c>
      <c r="DK15" s="116" cm="1">
        <f t="array" ref="DK15">_xll.EQNXTDZ($A$1,$B15,DK$1)</f>
        <v>325.8</v>
      </c>
      <c r="DL15" s="116" cm="1">
        <f t="array" ref="DL15">_xll.EQNXTDZ($A$1,$B15,DL$1)</f>
        <v>442.9</v>
      </c>
      <c r="DM15" s="116" cm="1">
        <f t="array" ref="DM15">_xll.EQNXTDZ($A$1,$B15,DM$1)</f>
        <v>440</v>
      </c>
      <c r="DN15" s="116" cm="1">
        <f t="array" ref="DN15">_xll.EQNXTDZ($A$1,$B15,DN$1)</f>
        <v>467.6</v>
      </c>
      <c r="DO15" s="116" cm="1">
        <f t="array" ref="DO15">_xll.EQNXTDZ($A$1,$B15,DO$1)</f>
        <v>411.1</v>
      </c>
      <c r="DP15" s="116" cm="1">
        <f t="array" ref="DP15">_xll.EQNXTDZ($A$1,$B15,DP$1)</f>
        <v>376.15</v>
      </c>
      <c r="DQ15" s="116" cm="1">
        <f t="array" ref="DQ15">_xll.EQNXTDZ($A$1,$B15,DQ$1)</f>
        <v>416.85</v>
      </c>
      <c r="DR15" s="116" cm="1">
        <f t="array" ref="DR15">_xll.EQNXTDZ($A$1,$B15,DR$1)</f>
        <v>366.05</v>
      </c>
      <c r="DS15" s="116" cm="1">
        <f t="array" ref="DS15">_xll.EQNXTDZ($A$1,$B15,DS$1)</f>
        <v>376.7</v>
      </c>
      <c r="DT15" s="116" cm="1">
        <f t="array" ref="DT15">_xll.EQNXTDZ($A$1,$B15,DT$1)</f>
        <v>402.15</v>
      </c>
      <c r="DU15" s="116" cm="1">
        <f t="array" ref="DU15">_xll.EQNXTDZ($A$1,$B15,DU$1)</f>
        <v>447.75</v>
      </c>
      <c r="DV15" s="116" cm="1">
        <f t="array" ref="DV15">_xll.EQNXTDZ($A$1,$B15,DV$1)</f>
        <v>390.45</v>
      </c>
      <c r="DW15" s="116" cm="1">
        <f t="array" ref="DW15">_xll.EQNXTDZ($A$1,$B15,DW$1)</f>
        <v>391.2</v>
      </c>
      <c r="DX15" s="116" cm="1">
        <f t="array" ref="DX15">_xll.EQNXTDZ($A$1,$B15,DX$1)</f>
        <v>409.3</v>
      </c>
      <c r="DY15" s="116" cm="1">
        <f t="array" ref="DY15">_xll.EQNXTDZ($A$1,$B15,DY$1)</f>
        <v>375.5</v>
      </c>
      <c r="DZ15" s="116" cm="1">
        <f t="array" ref="DZ15">_xll.EQNXTDZ($A$1,$B15,DZ$1)</f>
        <v>381</v>
      </c>
      <c r="EA15" s="116" cm="1">
        <f t="array" ref="EA15">_xll.EQNXTDZ($A$1,$B15,EA$1)</f>
        <v>413.35</v>
      </c>
      <c r="EB15" s="116" cm="1">
        <f t="array" ref="EB15">_xll.EQNXTDZ($A$1,$B15,EB$1)</f>
        <v>400.4</v>
      </c>
      <c r="EC15" s="116" cm="1">
        <f t="array" ref="EC15">_xll.EQNXTDZ($A$1,$B15,EC$1)</f>
        <v>419.45</v>
      </c>
      <c r="ED15" s="116" cm="1">
        <f t="array" ref="ED15">_xll.EQNXTDZ($A$1,$B15,ED$1)</f>
        <v>474.6</v>
      </c>
      <c r="EE15" s="116" cm="1">
        <f t="array" ref="EE15">_xll.EQNXTDZ($A$1,$B15,EE$1)</f>
        <v>522.79999999999995</v>
      </c>
      <c r="EF15" s="116" cm="1">
        <f t="array" ref="EF15">_xll.EQNXTDZ($A$1,$B15,EF$1)</f>
        <v>585</v>
      </c>
      <c r="EG15" s="116" cm="1">
        <f t="array" ref="EG15">_xll.EQNXTDZ($A$1,$B15,EG$1)</f>
        <v>593.5</v>
      </c>
      <c r="EH15" s="116" cm="1">
        <f t="array" ref="EH15">_xll.EQNXTDZ($A$1,$B15,EH$1)</f>
        <v>601.65</v>
      </c>
      <c r="EI15" s="116" cm="1">
        <f t="array" ref="EI15">_xll.EQNXTDZ($A$1,$B15,EI$1)</f>
        <v>608.45000000000005</v>
      </c>
      <c r="EJ15" s="116" cm="1">
        <f t="array" ref="EJ15">_xll.EQNXTDZ($A$1,$B15,EJ$1)</f>
        <v>626.35</v>
      </c>
      <c r="EK15" s="116" cm="1">
        <f t="array" ref="EK15">_xll.EQNXTDZ($A$1,$B15,EK$1)</f>
        <v>695.9</v>
      </c>
      <c r="EL15" s="116" cm="1">
        <f t="array" ref="EL15">_xll.EQNXTDZ($A$1,$B15,EL$1)</f>
        <v>776.2</v>
      </c>
      <c r="EM15" s="116" cm="1">
        <f t="array" ref="EM15">_xll.EQNXTDZ($A$1,$B15,EM$1)</f>
        <v>876.1</v>
      </c>
      <c r="EN15" s="116" cm="1">
        <f t="array" ref="EN15">_xll.EQNXTDZ($A$1,$B15,EN$1)</f>
        <v>921.25</v>
      </c>
      <c r="EO15" s="116" cm="1">
        <f t="array" ref="EO15">_xll.EQNXTDZ($A$1,$B15,EO$1)</f>
        <v>943.95</v>
      </c>
      <c r="EP15" s="116" cm="1">
        <f t="array" ref="EP15">_xll.EQNXTDZ($A$1,$B15,EP$1)</f>
        <v>919</v>
      </c>
      <c r="EQ15" s="116" cm="1">
        <f t="array" ref="EQ15">_xll.EQNXTDZ($A$1,$B15,EQ$1)</f>
        <v>855.45</v>
      </c>
      <c r="ER15" s="116" cm="1">
        <f t="array" ref="ER15">_xll.EQNXTDZ($A$1,$B15,ER$1)</f>
        <v>967.05</v>
      </c>
      <c r="ES15" s="116" cm="1">
        <f t="array" ref="ES15">_xll.EQNXTDZ($A$1,$B15,ES$1)</f>
        <v>1008.45</v>
      </c>
      <c r="ET15" s="116" cm="1">
        <f t="array" ref="ET15">_xll.EQNXTDZ($A$1,$B15,ET$1)</f>
        <v>950.05</v>
      </c>
      <c r="EU15" s="116" cm="1">
        <f t="array" ref="EU15">_xll.EQNXTDZ($A$1,$B15,EU$1)</f>
        <v>826.05</v>
      </c>
      <c r="EV15" s="116" cm="1">
        <f t="array" ref="EV15">_xll.EQNXTDZ($A$1,$B15,EV$1)</f>
        <v>759.1</v>
      </c>
      <c r="EW15" s="116" cm="1">
        <f t="array" ref="EW15">_xll.EQNXTDZ($A$1,$B15,EW$1)</f>
        <v>718</v>
      </c>
      <c r="EX15" s="116" cm="1">
        <f t="array" ref="EX15">_xll.EQNXTDZ($A$1,$B15,EX$1)</f>
        <v>684.25</v>
      </c>
      <c r="EY15" s="116" cm="1">
        <f t="array" ref="EY15">_xll.EQNXTDZ($A$1,$B15,EY$1)</f>
        <v>618.45000000000005</v>
      </c>
      <c r="EZ15" s="116" cm="1">
        <f t="array" ref="EZ15">_xll.EQNXTDZ($A$1,$B15,EZ$1)</f>
        <v>606.20000000000005</v>
      </c>
      <c r="FA15" s="116" cm="1">
        <f t="array" ref="FA15">_xll.EQNXTDZ($A$1,$B15,FA$1)</f>
        <v>542.54999999999995</v>
      </c>
      <c r="FB15" s="116" cm="1">
        <f t="array" ref="FB15">_xll.EQNXTDZ($A$1,$B15,FB$1)</f>
        <v>635.75</v>
      </c>
      <c r="FC15" s="116" cm="1">
        <f t="array" ref="FC15">_xll.EQNXTDZ($A$1,$B15,FC$1)</f>
        <v>666.25</v>
      </c>
      <c r="FD15" s="116" cm="1">
        <f t="array" ref="FD15">_xll.EQNXTDZ($A$1,$B15,FD$1)</f>
        <v>652.04999999999995</v>
      </c>
      <c r="FE15" s="116" cm="1">
        <f t="array" ref="FE15">_xll.EQNXTDZ($A$1,$B15,FE$1)</f>
        <v>627.29999999999995</v>
      </c>
      <c r="FF15" s="116" cm="1">
        <f t="array" ref="FF15">_xll.EQNXTDZ($A$1,$B15,FF$1)</f>
        <v>655.29999999999995</v>
      </c>
      <c r="FG15" s="116" cm="1">
        <f t="array" ref="FG15">_xll.EQNXTDZ($A$1,$B15,FG$1)</f>
        <v>376.9</v>
      </c>
      <c r="FH15" s="116" cm="1">
        <f t="array" ref="FH15">_xll.EQNXTDZ($A$1,$B15,FH$1)</f>
        <v>351.85</v>
      </c>
      <c r="FI15" s="116" cm="1">
        <f t="array" ref="FI15">_xll.EQNXTDZ($A$1,$B15,FI$1)</f>
        <v>337.9</v>
      </c>
      <c r="FJ15" s="116" cm="1">
        <f t="array" ref="FJ15">_xll.EQNXTDZ($A$1,$B15,FJ$1)</f>
        <v>335.35</v>
      </c>
      <c r="FK15" s="116" cm="1">
        <f t="array" ref="FK15">_xll.EQNXTDZ($A$1,$B15,FK$1)</f>
        <v>339.4</v>
      </c>
      <c r="FL15" s="116" cm="1">
        <f t="array" ref="FL15">_xll.EQNXTDZ($A$1,$B15,FL$1)</f>
        <v>294.14999999999998</v>
      </c>
      <c r="FM15" s="116" cm="1">
        <f t="array" ref="FM15">_xll.EQNXTDZ($A$1,$B15,FM$1)</f>
        <v>295.10000000000002</v>
      </c>
      <c r="FN15" s="116" cm="1">
        <f t="array" ref="FN15">_xll.EQNXTDZ($A$1,$B15,FN$1)</f>
        <v>333.65</v>
      </c>
      <c r="FO15" s="116" cm="1">
        <f t="array" ref="FO15">_xll.EQNXTDZ($A$1,$B15,FO$1)</f>
        <v>372.5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200.80150104161501</v>
      </c>
      <c r="HQ15" s="116">
        <f>+MIN(G15:I15)</f>
        <v>242.75263996334101</v>
      </c>
      <c r="HR15" s="116">
        <f>+MIN(J15:L15)</f>
        <v>262.34303030886502</v>
      </c>
      <c r="HS15" s="116">
        <f>+MIN(M15:O15)</f>
        <v>249.431182126588</v>
      </c>
      <c r="HT15" s="116">
        <f>+MIN(P15:R15)</f>
        <v>269.6152206644</v>
      </c>
      <c r="HU15" s="116">
        <f>+MIN(S15:U15)</f>
        <v>326.75385917217602</v>
      </c>
      <c r="HV15" s="116">
        <f>+MIN(V15:X15)</f>
        <v>327.54539009522802</v>
      </c>
      <c r="HW15" s="116">
        <f>+MIN(Y15:AA15)</f>
        <v>395.46863742957999</v>
      </c>
      <c r="HX15" s="116">
        <f>+MIN(AB15:AD15)</f>
        <v>425.94257796706103</v>
      </c>
      <c r="HY15" s="116">
        <f>+MIN(AE15:AG15)</f>
        <v>463.19400203317002</v>
      </c>
      <c r="HZ15" s="116">
        <f>+MIN(AH15:AJ15)</f>
        <v>484.21904217672397</v>
      </c>
      <c r="IA15" s="116">
        <f>+MIN(AK15:AM15)</f>
        <v>418</v>
      </c>
      <c r="IB15" s="116">
        <f>+MIN(AN15:AP15)</f>
        <v>279.14999999999998</v>
      </c>
      <c r="IC15" s="116">
        <f>+MIN(AQ15:AS15)</f>
        <v>291.75</v>
      </c>
      <c r="ID15" s="116">
        <f>+MIN(AT15:AV15)</f>
        <v>266</v>
      </c>
      <c r="IE15" s="116">
        <f>+MIN(AW15:AY15)</f>
        <v>368.4</v>
      </c>
      <c r="IF15" s="116">
        <f>+MIN(AZ15:BB15)</f>
        <v>454</v>
      </c>
      <c r="IG15" s="116">
        <f>+MIN(BC15:BE15)</f>
        <v>429</v>
      </c>
      <c r="IH15" s="116">
        <f>+MIN(BF15:BH15)</f>
        <v>435</v>
      </c>
      <c r="II15" s="116">
        <f>+MIN(BI15:BK15)</f>
        <v>417.1</v>
      </c>
      <c r="IJ15" s="116">
        <f>+MIN(BL15:BN15)</f>
        <v>357.95</v>
      </c>
      <c r="IK15" s="116">
        <f>+MIN(BO15:BQ15)</f>
        <v>389.75</v>
      </c>
      <c r="IL15" s="116">
        <f>+MIN(BR15:BT15)</f>
        <v>324.5</v>
      </c>
      <c r="IM15" s="116">
        <f>+MIN(BU15:BW15)</f>
        <v>262.5</v>
      </c>
      <c r="IN15" s="116">
        <f>+MIN(BX15:BZ15)</f>
        <v>219.65</v>
      </c>
      <c r="IO15" s="116">
        <f>+MIN(CA15:CC15)</f>
        <v>154.69999999999999</v>
      </c>
      <c r="IP15" s="116">
        <f>+MIN(CD15:CF15)</f>
        <v>141.9</v>
      </c>
      <c r="IQ15" s="116">
        <f>+MIN(CG15:CI15)</f>
        <v>152.1</v>
      </c>
      <c r="IR15" s="116">
        <f>+MIN(CJ15:CL15)</f>
        <v>106</v>
      </c>
      <c r="IS15" s="116">
        <f>+MIN(CM15:CO15)</f>
        <v>112</v>
      </c>
      <c r="IT15" s="116">
        <f>+MIN(CP15:CR15)</f>
        <v>63.6</v>
      </c>
      <c r="IU15" s="116">
        <f>+MIN(CS15:CU15)</f>
        <v>64.8</v>
      </c>
      <c r="IV15" s="116">
        <f>+MIN(CV15:CX15)</f>
        <v>98.2</v>
      </c>
      <c r="IW15" s="116">
        <f>+MIN(CY15:DA15)</f>
        <v>126</v>
      </c>
      <c r="IX15" s="116">
        <f>+MIN(DB15:DD15)</f>
        <v>184.55</v>
      </c>
      <c r="IY15" s="116">
        <f>+MIN(DE15:DG15)</f>
        <v>280.55</v>
      </c>
      <c r="IZ15" s="116">
        <f>+MIN(DH15:DJ15)</f>
        <v>268.5</v>
      </c>
      <c r="JA15" s="116">
        <f>+MIN(DK15:DM15)</f>
        <v>325.8</v>
      </c>
      <c r="JB15" s="116">
        <f>+MIN(DN15:DP15)</f>
        <v>376.15</v>
      </c>
      <c r="JC15" s="116">
        <f>+MIN(DQ15:DS15)</f>
        <v>366.05</v>
      </c>
      <c r="JD15" s="116">
        <f>+MIN(DT15:DV15)</f>
        <v>390.45</v>
      </c>
      <c r="JE15" s="116">
        <f>+MIN(DW15:DY15)</f>
        <v>375.5</v>
      </c>
      <c r="JF15" s="116">
        <f>+MIN(DZ15:EB15)</f>
        <v>381</v>
      </c>
      <c r="JG15" s="116">
        <f>+MIN(EC15:EE15)</f>
        <v>419.45</v>
      </c>
      <c r="JH15" s="116">
        <f>+MIN(EF15:EH15)</f>
        <v>585</v>
      </c>
      <c r="JI15" s="116">
        <f>+MIN(EI15:EK15)</f>
        <v>608.45000000000005</v>
      </c>
      <c r="JJ15" s="116">
        <f>+MIN(EL15:EN15)</f>
        <v>776.2</v>
      </c>
      <c r="JK15" s="116">
        <f>MIN(EO15:EQ15)</f>
        <v>855.45</v>
      </c>
      <c r="JL15" s="116">
        <f>MIN(ER15:ET15)</f>
        <v>950.05</v>
      </c>
      <c r="JM15" s="116">
        <f>MIN(EU15:EW15)</f>
        <v>718</v>
      </c>
      <c r="JN15" s="116">
        <f>MIN(EX15:EZ15)</f>
        <v>606.20000000000005</v>
      </c>
      <c r="JO15" s="116">
        <f>MIN(FA15:FC15)</f>
        <v>542.54999999999995</v>
      </c>
      <c r="JP15" s="116">
        <f>MIN(FD15:FF15)</f>
        <v>627.29999999999995</v>
      </c>
      <c r="JQ15" s="116">
        <f>MIN(FG15:FI15)</f>
        <v>337.9</v>
      </c>
      <c r="JR15" s="116">
        <f>MIN(FJ15:FL15)</f>
        <v>294.14999999999998</v>
      </c>
      <c r="JS15" s="116">
        <f>MIN(FM15:FO15)</f>
        <v>295.10000000000002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239.487574905754</v>
      </c>
      <c r="D16" s="116" cm="1">
        <f t="array" ref="D16">_xll.EQNXTDZ($A$1,$B16,D$1)</f>
        <v>223.50854439665301</v>
      </c>
      <c r="E16" s="116" cm="1">
        <f t="array" ref="E16">_xll.EQNXTDZ($A$1,$B16,E$1)</f>
        <v>231.275441579095</v>
      </c>
      <c r="F16" s="116" cm="1">
        <f t="array" ref="F16">_xll.EQNXTDZ($A$1,$B16,F$1)</f>
        <v>264.61868171263802</v>
      </c>
      <c r="G16" s="116" cm="1">
        <f t="array" ref="G16">_xll.EQNXTDZ($A$1,$B16,G$1)</f>
        <v>251.95418694381399</v>
      </c>
      <c r="H16" s="116" cm="1">
        <f t="array" ref="H16">_xll.EQNXTDZ($A$1,$B16,H$1)</f>
        <v>271.346694558575</v>
      </c>
      <c r="I16" s="116" cm="1">
        <f t="array" ref="I16">_xll.EQNXTDZ($A$1,$B16,I$1)</f>
        <v>309.09282545159101</v>
      </c>
      <c r="J16" s="116" cm="1">
        <f t="array" ref="J16">_xll.EQNXTDZ($A$1,$B16,J$1)</f>
        <v>294.84526883666501</v>
      </c>
      <c r="K16" s="116" cm="1">
        <f t="array" ref="K16">_xll.EQNXTDZ($A$1,$B16,K$1)</f>
        <v>284.35748410623302</v>
      </c>
      <c r="L16" s="116" cm="1">
        <f t="array" ref="L16">_xll.EQNXTDZ($A$1,$B16,L$1)</f>
        <v>266.44909697219401</v>
      </c>
      <c r="M16" s="116" cm="1">
        <f t="array" ref="M16">_xll.EQNXTDZ($A$1,$B16,M$1)</f>
        <v>296.279918634696</v>
      </c>
      <c r="N16" s="116" cm="1">
        <f t="array" ref="N16">_xll.EQNXTDZ($A$1,$B16,N$1)</f>
        <v>310.13170978809598</v>
      </c>
      <c r="O16" s="116" cm="1">
        <f t="array" ref="O16">_xll.EQNXTDZ($A$1,$B16,O$1)</f>
        <v>278.47047286603799</v>
      </c>
      <c r="P16" s="116" cm="1">
        <f t="array" ref="P16">_xll.EQNXTDZ($A$1,$B16,P$1)</f>
        <v>287.47413711574802</v>
      </c>
      <c r="Q16" s="116" cm="1">
        <f t="array" ref="Q16">_xll.EQNXTDZ($A$1,$B16,Q$1)</f>
        <v>295.53785839433499</v>
      </c>
      <c r="R16" s="116" cm="1">
        <f t="array" ref="R16">_xll.EQNXTDZ($A$1,$B16,R$1)</f>
        <v>328.83162784518601</v>
      </c>
      <c r="S16" s="116" cm="1">
        <f t="array" ref="S16">_xll.EQNXTDZ($A$1,$B16,S$1)</f>
        <v>376.17507118020097</v>
      </c>
      <c r="T16" s="116" cm="1">
        <f t="array" ref="T16">_xll.EQNXTDZ($A$1,$B16,T$1)</f>
        <v>394.38028241038501</v>
      </c>
      <c r="U16" s="116" cm="1">
        <f t="array" ref="U16">_xll.EQNXTDZ($A$1,$B16,U$1)</f>
        <v>372.41529929570697</v>
      </c>
      <c r="V16" s="116" cm="1">
        <f t="array" ref="V16">_xll.EQNXTDZ($A$1,$B16,V$1)</f>
        <v>346.14636678693699</v>
      </c>
      <c r="W16" s="116" cm="1">
        <f t="array" ref="W16">_xll.EQNXTDZ($A$1,$B16,W$1)</f>
        <v>412.634964323259</v>
      </c>
      <c r="X16" s="116" cm="1">
        <f t="array" ref="X16">_xll.EQNXTDZ($A$1,$B16,X$1)</f>
        <v>394.13292899693101</v>
      </c>
      <c r="Y16" s="116" cm="1">
        <f t="array" ref="Y16">_xll.EQNXTDZ($A$1,$B16,Y$1)</f>
        <v>410.06248882334103</v>
      </c>
      <c r="Z16" s="116" cm="1">
        <f t="array" ref="Z16">_xll.EQNXTDZ($A$1,$B16,Z$1)</f>
        <v>411.05190247715598</v>
      </c>
      <c r="AA16" s="116" cm="1">
        <f t="array" ref="AA16">_xll.EQNXTDZ($A$1,$B16,AA$1)</f>
        <v>426.58569684204002</v>
      </c>
      <c r="AB16" s="116" cm="1">
        <f t="array" ref="AB16">_xll.EQNXTDZ($A$1,$B16,AB$1)</f>
        <v>442.16896188961601</v>
      </c>
      <c r="AC16" s="116" cm="1">
        <f t="array" ref="AC16">_xll.EQNXTDZ($A$1,$B16,AC$1)</f>
        <v>518.84852006022504</v>
      </c>
      <c r="AD16" s="116" cm="1">
        <f t="array" ref="AD16">_xll.EQNXTDZ($A$1,$B16,AD$1)</f>
        <v>497.42771445514501</v>
      </c>
      <c r="AE16" s="116" cm="1">
        <f t="array" ref="AE16">_xll.EQNXTDZ($A$1,$B16,AE$1)</f>
        <v>529.97942366563598</v>
      </c>
      <c r="AF16" s="116" cm="1">
        <f t="array" ref="AF16">_xll.EQNXTDZ($A$1,$B16,AF$1)</f>
        <v>527.30800680033701</v>
      </c>
      <c r="AG16" s="116" cm="1">
        <f t="array" ref="AG16">_xll.EQNXTDZ($A$1,$B16,AG$1)</f>
        <v>490.84811365728001</v>
      </c>
      <c r="AH16" s="116" cm="1">
        <f t="array" ref="AH16">_xll.EQNXTDZ($A$1,$B16,AH$1)</f>
        <v>578.75751679868199</v>
      </c>
      <c r="AI16" s="116" cm="1">
        <f t="array" ref="AI16">_xll.EQNXTDZ($A$1,$B16,AI$1)</f>
        <v>587.36541558686599</v>
      </c>
      <c r="AJ16" s="116" cm="1">
        <f t="array" ref="AJ16">_xll.EQNXTDZ($A$1,$B16,AJ$1)</f>
        <v>544.12803891518104</v>
      </c>
      <c r="AK16" s="116" cm="1">
        <f t="array" ref="AK16">_xll.EQNXTDZ($A$1,$B16,AK$1)</f>
        <v>508.45</v>
      </c>
      <c r="AL16" s="116" cm="1">
        <f t="array" ref="AL16">_xll.EQNXTDZ($A$1,$B16,AL$1)</f>
        <v>481.6</v>
      </c>
      <c r="AM16" s="116" cm="1">
        <f t="array" ref="AM16">_xll.EQNXTDZ($A$1,$B16,AM$1)</f>
        <v>434.55</v>
      </c>
      <c r="AN16" s="116" cm="1">
        <f t="array" ref="AN16">_xll.EQNXTDZ($A$1,$B16,AN$1)</f>
        <v>384.35</v>
      </c>
      <c r="AO16" s="116" cm="1">
        <f t="array" ref="AO16">_xll.EQNXTDZ($A$1,$B16,AO$1)</f>
        <v>340.15</v>
      </c>
      <c r="AP16" s="116" cm="1">
        <f t="array" ref="AP16">_xll.EQNXTDZ($A$1,$B16,AP$1)</f>
        <v>298.45</v>
      </c>
      <c r="AQ16" s="116" cm="1">
        <f t="array" ref="AQ16">_xll.EQNXTDZ($A$1,$B16,AQ$1)</f>
        <v>384.45</v>
      </c>
      <c r="AR16" s="116" cm="1">
        <f t="array" ref="AR16">_xll.EQNXTDZ($A$1,$B16,AR$1)</f>
        <v>423.35</v>
      </c>
      <c r="AS16" s="116" cm="1">
        <f t="array" ref="AS16">_xll.EQNXTDZ($A$1,$B16,AS$1)</f>
        <v>391.25</v>
      </c>
      <c r="AT16" s="116" cm="1">
        <f t="array" ref="AT16">_xll.EQNXTDZ($A$1,$B16,AT$1)</f>
        <v>336.7</v>
      </c>
      <c r="AU16" s="116" cm="1">
        <f t="array" ref="AU16">_xll.EQNXTDZ($A$1,$B16,AU$1)</f>
        <v>300.25</v>
      </c>
      <c r="AV16" s="116" cm="1">
        <f t="array" ref="AV16">_xll.EQNXTDZ($A$1,$B16,AV$1)</f>
        <v>386.3</v>
      </c>
      <c r="AW16" s="116" cm="1">
        <f t="array" ref="AW16">_xll.EQNXTDZ($A$1,$B16,AW$1)</f>
        <v>408.85</v>
      </c>
      <c r="AX16" s="116" cm="1">
        <f t="array" ref="AX16">_xll.EQNXTDZ($A$1,$B16,AX$1)</f>
        <v>458.2</v>
      </c>
      <c r="AY16" s="116" cm="1">
        <f t="array" ref="AY16">_xll.EQNXTDZ($A$1,$B16,AY$1)</f>
        <v>459.25</v>
      </c>
      <c r="AZ16" s="116" cm="1">
        <f t="array" ref="AZ16">_xll.EQNXTDZ($A$1,$B16,AZ$1)</f>
        <v>503</v>
      </c>
      <c r="BA16" s="116" cm="1">
        <f t="array" ref="BA16">_xll.EQNXTDZ($A$1,$B16,BA$1)</f>
        <v>537.45000000000005</v>
      </c>
      <c r="BB16" s="116" cm="1">
        <f t="array" ref="BB16">_xll.EQNXTDZ($A$1,$B16,BB$1)</f>
        <v>534.75</v>
      </c>
      <c r="BC16" s="116" cm="1">
        <f t="array" ref="BC16">_xll.EQNXTDZ($A$1,$B16,BC$1)</f>
        <v>532.35</v>
      </c>
      <c r="BD16" s="116" cm="1">
        <f t="array" ref="BD16">_xll.EQNXTDZ($A$1,$B16,BD$1)</f>
        <v>459.35</v>
      </c>
      <c r="BE16" s="116" cm="1">
        <f t="array" ref="BE16">_xll.EQNXTDZ($A$1,$B16,BE$1)</f>
        <v>471.35</v>
      </c>
      <c r="BF16" s="116" cm="1">
        <f t="array" ref="BF16">_xll.EQNXTDZ($A$1,$B16,BF$1)</f>
        <v>523.6</v>
      </c>
      <c r="BG16" s="116" cm="1">
        <f t="array" ref="BG16">_xll.EQNXTDZ($A$1,$B16,BG$1)</f>
        <v>456.15</v>
      </c>
      <c r="BH16" s="116" cm="1">
        <f t="array" ref="BH16">_xll.EQNXTDZ($A$1,$B16,BH$1)</f>
        <v>465.95</v>
      </c>
      <c r="BI16" s="116" cm="1">
        <f t="array" ref="BI16">_xll.EQNXTDZ($A$1,$B16,BI$1)</f>
        <v>457.8</v>
      </c>
      <c r="BJ16" s="116" cm="1">
        <f t="array" ref="BJ16">_xll.EQNXTDZ($A$1,$B16,BJ$1)</f>
        <v>476.2</v>
      </c>
      <c r="BK16" s="116" cm="1">
        <f t="array" ref="BK16">_xll.EQNXTDZ($A$1,$B16,BK$1)</f>
        <v>432.5</v>
      </c>
      <c r="BL16" s="116" cm="1">
        <f t="array" ref="BL16">_xll.EQNXTDZ($A$1,$B16,BL$1)</f>
        <v>444.5</v>
      </c>
      <c r="BM16" s="116" cm="1">
        <f t="array" ref="BM16">_xll.EQNXTDZ($A$1,$B16,BM$1)</f>
        <v>376.6</v>
      </c>
      <c r="BN16" s="116" cm="1">
        <f t="array" ref="BN16">_xll.EQNXTDZ($A$1,$B16,BN$1)</f>
        <v>401.25</v>
      </c>
      <c r="BO16" s="116" cm="1">
        <f t="array" ref="BO16">_xll.EQNXTDZ($A$1,$B16,BO$1)</f>
        <v>428.55</v>
      </c>
      <c r="BP16" s="116" cm="1">
        <f t="array" ref="BP16">_xll.EQNXTDZ($A$1,$B16,BP$1)</f>
        <v>404.65</v>
      </c>
      <c r="BQ16" s="116" cm="1">
        <f t="array" ref="BQ16">_xll.EQNXTDZ($A$1,$B16,BQ$1)</f>
        <v>431.2</v>
      </c>
      <c r="BR16" s="116" cm="1">
        <f t="array" ref="BR16">_xll.EQNXTDZ($A$1,$B16,BR$1)</f>
        <v>399.25</v>
      </c>
      <c r="BS16" s="116" cm="1">
        <f t="array" ref="BS16">_xll.EQNXTDZ($A$1,$B16,BS$1)</f>
        <v>370.2</v>
      </c>
      <c r="BT16" s="116" cm="1">
        <f t="array" ref="BT16">_xll.EQNXTDZ($A$1,$B16,BT$1)</f>
        <v>327.45</v>
      </c>
      <c r="BU16" s="116" cm="1">
        <f t="array" ref="BU16">_xll.EQNXTDZ($A$1,$B16,BU$1)</f>
        <v>340.2</v>
      </c>
      <c r="BV16" s="116" cm="1">
        <f t="array" ref="BV16">_xll.EQNXTDZ($A$1,$B16,BV$1)</f>
        <v>282.89999999999998</v>
      </c>
      <c r="BW16" s="116" cm="1">
        <f t="array" ref="BW16">_xll.EQNXTDZ($A$1,$B16,BW$1)</f>
        <v>269.3</v>
      </c>
      <c r="BX16" s="116" cm="1">
        <f t="array" ref="BX16">_xll.EQNXTDZ($A$1,$B16,BX$1)</f>
        <v>264.14999999999998</v>
      </c>
      <c r="BY16" s="116" cm="1">
        <f t="array" ref="BY16">_xll.EQNXTDZ($A$1,$B16,BY$1)</f>
        <v>267.10000000000002</v>
      </c>
      <c r="BZ16" s="116" cm="1">
        <f t="array" ref="BZ16">_xll.EQNXTDZ($A$1,$B16,BZ$1)</f>
        <v>223.45</v>
      </c>
      <c r="CA16" s="116" cm="1">
        <f t="array" ref="CA16">_xll.EQNXTDZ($A$1,$B16,CA$1)</f>
        <v>178.65</v>
      </c>
      <c r="CB16" s="116" cm="1">
        <f t="array" ref="CB16">_xll.EQNXTDZ($A$1,$B16,CB$1)</f>
        <v>171.95</v>
      </c>
      <c r="CC16" s="116" cm="1">
        <f t="array" ref="CC16">_xll.EQNXTDZ($A$1,$B16,CC$1)</f>
        <v>172.6</v>
      </c>
      <c r="CD16" s="116" cm="1">
        <f t="array" ref="CD16">_xll.EQNXTDZ($A$1,$B16,CD$1)</f>
        <v>181.25</v>
      </c>
      <c r="CE16" s="116" cm="1">
        <f t="array" ref="CE16">_xll.EQNXTDZ($A$1,$B16,CE$1)</f>
        <v>177.85</v>
      </c>
      <c r="CF16" s="116" cm="1">
        <f t="array" ref="CF16">_xll.EQNXTDZ($A$1,$B16,CF$1)</f>
        <v>174.3</v>
      </c>
      <c r="CG16" s="116" cm="1">
        <f t="array" ref="CG16">_xll.EQNXTDZ($A$1,$B16,CG$1)</f>
        <v>214.2</v>
      </c>
      <c r="CH16" s="116" cm="1">
        <f t="array" ref="CH16">_xll.EQNXTDZ($A$1,$B16,CH$1)</f>
        <v>172.5</v>
      </c>
      <c r="CI16" s="116" cm="1">
        <f t="array" ref="CI16">_xll.EQNXTDZ($A$1,$B16,CI$1)</f>
        <v>162.6</v>
      </c>
      <c r="CJ16" s="116" cm="1">
        <f t="array" ref="CJ16">_xll.EQNXTDZ($A$1,$B16,CJ$1)</f>
        <v>135.6</v>
      </c>
      <c r="CK16" s="116" cm="1">
        <f t="array" ref="CK16">_xll.EQNXTDZ($A$1,$B16,CK$1)</f>
        <v>116.75</v>
      </c>
      <c r="CL16" s="116" cm="1">
        <f t="array" ref="CL16">_xll.EQNXTDZ($A$1,$B16,CL$1)</f>
        <v>117.45</v>
      </c>
      <c r="CM16" s="116" cm="1">
        <f t="array" ref="CM16">_xll.EQNXTDZ($A$1,$B16,CM$1)</f>
        <v>177.7</v>
      </c>
      <c r="CN16" s="116" cm="1">
        <f t="array" ref="CN16">_xll.EQNXTDZ($A$1,$B16,CN$1)</f>
        <v>161.44999999999999</v>
      </c>
      <c r="CO16" s="116" cm="1">
        <f t="array" ref="CO16">_xll.EQNXTDZ($A$1,$B16,CO$1)</f>
        <v>185.1</v>
      </c>
      <c r="CP16" s="116" cm="1">
        <f t="array" ref="CP16">_xll.EQNXTDZ($A$1,$B16,CP$1)</f>
        <v>176.6</v>
      </c>
      <c r="CQ16" s="116" cm="1">
        <f t="array" ref="CQ16">_xll.EQNXTDZ($A$1,$B16,CQ$1)</f>
        <v>129</v>
      </c>
      <c r="CR16" s="116" cm="1">
        <f t="array" ref="CR16">_xll.EQNXTDZ($A$1,$B16,CR$1)</f>
        <v>71.05</v>
      </c>
      <c r="CS16" s="116" cm="1">
        <f t="array" ref="CS16">_xll.EQNXTDZ($A$1,$B16,CS$1)</f>
        <v>93.1</v>
      </c>
      <c r="CT16" s="116" cm="1">
        <f t="array" ref="CT16">_xll.EQNXTDZ($A$1,$B16,CT$1)</f>
        <v>86.9</v>
      </c>
      <c r="CU16" s="116" cm="1">
        <f t="array" ref="CU16">_xll.EQNXTDZ($A$1,$B16,CU$1)</f>
        <v>98.25</v>
      </c>
      <c r="CV16" s="116" cm="1">
        <f t="array" ref="CV16">_xll.EQNXTDZ($A$1,$B16,CV$1)</f>
        <v>104.7</v>
      </c>
      <c r="CW16" s="116" cm="1">
        <f t="array" ref="CW16">_xll.EQNXTDZ($A$1,$B16,CW$1)</f>
        <v>143.19999999999999</v>
      </c>
      <c r="CX16" s="116" cm="1">
        <f t="array" ref="CX16">_xll.EQNXTDZ($A$1,$B16,CX$1)</f>
        <v>133.30000000000001</v>
      </c>
      <c r="CY16" s="116" cm="1">
        <f t="array" ref="CY16">_xll.EQNXTDZ($A$1,$B16,CY$1)</f>
        <v>132.69999999999999</v>
      </c>
      <c r="CZ16" s="116" cm="1">
        <f t="array" ref="CZ16">_xll.EQNXTDZ($A$1,$B16,CZ$1)</f>
        <v>180.25</v>
      </c>
      <c r="DA16" s="116" cm="1">
        <f t="array" ref="DA16">_xll.EQNXTDZ($A$1,$B16,DA$1)</f>
        <v>183.7</v>
      </c>
      <c r="DB16" s="116" cm="1">
        <f t="array" ref="DB16">_xll.EQNXTDZ($A$1,$B16,DB$1)</f>
        <v>262.60000000000002</v>
      </c>
      <c r="DC16" s="116" cm="1">
        <f t="array" ref="DC16">_xll.EQNXTDZ($A$1,$B16,DC$1)</f>
        <v>323</v>
      </c>
      <c r="DD16" s="116" cm="1">
        <f t="array" ref="DD16">_xll.EQNXTDZ($A$1,$B16,DD$1)</f>
        <v>301.85000000000002</v>
      </c>
      <c r="DE16" s="116" cm="1">
        <f t="array" ref="DE16">_xll.EQNXTDZ($A$1,$B16,DE$1)</f>
        <v>293.95</v>
      </c>
      <c r="DF16" s="116" cm="1">
        <f t="array" ref="DF16">_xll.EQNXTDZ($A$1,$B16,DF$1)</f>
        <v>318.7</v>
      </c>
      <c r="DG16" s="116" cm="1">
        <f t="array" ref="DG16">_xll.EQNXTDZ($A$1,$B16,DG$1)</f>
        <v>339.55</v>
      </c>
      <c r="DH16" s="116" cm="1">
        <f t="array" ref="DH16">_xll.EQNXTDZ($A$1,$B16,DH$1)</f>
        <v>293.95</v>
      </c>
      <c r="DI16" s="116" cm="1">
        <f t="array" ref="DI16">_xll.EQNXTDZ($A$1,$B16,DI$1)</f>
        <v>287.35000000000002</v>
      </c>
      <c r="DJ16" s="116" cm="1">
        <f t="array" ref="DJ16">_xll.EQNXTDZ($A$1,$B16,DJ$1)</f>
        <v>333.2</v>
      </c>
      <c r="DK16" s="116" cm="1">
        <f t="array" ref="DK16">_xll.EQNXTDZ($A$1,$B16,DK$1)</f>
        <v>483.75</v>
      </c>
      <c r="DL16" s="116" cm="1">
        <f t="array" ref="DL16">_xll.EQNXTDZ($A$1,$B16,DL$1)</f>
        <v>458.8</v>
      </c>
      <c r="DM16" s="116" cm="1">
        <f t="array" ref="DM16">_xll.EQNXTDZ($A$1,$B16,DM$1)</f>
        <v>482.35</v>
      </c>
      <c r="DN16" s="116" cm="1">
        <f t="array" ref="DN16">_xll.EQNXTDZ($A$1,$B16,DN$1)</f>
        <v>517.5</v>
      </c>
      <c r="DO16" s="116" cm="1">
        <f t="array" ref="DO16">_xll.EQNXTDZ($A$1,$B16,DO$1)</f>
        <v>454.15</v>
      </c>
      <c r="DP16" s="116" cm="1">
        <f t="array" ref="DP16">_xll.EQNXTDZ($A$1,$B16,DP$1)</f>
        <v>433.5</v>
      </c>
      <c r="DQ16" s="116" cm="1">
        <f t="array" ref="DQ16">_xll.EQNXTDZ($A$1,$B16,DQ$1)</f>
        <v>437.55</v>
      </c>
      <c r="DR16" s="116" cm="1">
        <f t="array" ref="DR16">_xll.EQNXTDZ($A$1,$B16,DR$1)</f>
        <v>443.85</v>
      </c>
      <c r="DS16" s="116" cm="1">
        <f t="array" ref="DS16">_xll.EQNXTDZ($A$1,$B16,DS$1)</f>
        <v>411.7</v>
      </c>
      <c r="DT16" s="116" cm="1">
        <f t="array" ref="DT16">_xll.EQNXTDZ($A$1,$B16,DT$1)</f>
        <v>449.65</v>
      </c>
      <c r="DU16" s="116" cm="1">
        <f t="array" ref="DU16">_xll.EQNXTDZ($A$1,$B16,DU$1)</f>
        <v>471</v>
      </c>
      <c r="DV16" s="116" cm="1">
        <f t="array" ref="DV16">_xll.EQNXTDZ($A$1,$B16,DV$1)</f>
        <v>404.65</v>
      </c>
      <c r="DW16" s="116" cm="1">
        <f t="array" ref="DW16">_xll.EQNXTDZ($A$1,$B16,DW$1)</f>
        <v>412.6</v>
      </c>
      <c r="DX16" s="116" cm="1">
        <f t="array" ref="DX16">_xll.EQNXTDZ($A$1,$B16,DX$1)</f>
        <v>439.35</v>
      </c>
      <c r="DY16" s="116" cm="1">
        <f t="array" ref="DY16">_xll.EQNXTDZ($A$1,$B16,DY$1)</f>
        <v>388.1</v>
      </c>
      <c r="DZ16" s="116" cm="1">
        <f t="array" ref="DZ16">_xll.EQNXTDZ($A$1,$B16,DZ$1)</f>
        <v>452.15</v>
      </c>
      <c r="EA16" s="116" cm="1">
        <f t="array" ref="EA16">_xll.EQNXTDZ($A$1,$B16,EA$1)</f>
        <v>420.6</v>
      </c>
      <c r="EB16" s="116" cm="1">
        <f t="array" ref="EB16">_xll.EQNXTDZ($A$1,$B16,EB$1)</f>
        <v>420.6</v>
      </c>
      <c r="EC16" s="116" cm="1">
        <f t="array" ref="EC16">_xll.EQNXTDZ($A$1,$B16,EC$1)</f>
        <v>485.15</v>
      </c>
      <c r="ED16" s="116" cm="1">
        <f t="array" ref="ED16">_xll.EQNXTDZ($A$1,$B16,ED$1)</f>
        <v>526.45000000000005</v>
      </c>
      <c r="EE16" s="116" cm="1">
        <f t="array" ref="EE16">_xll.EQNXTDZ($A$1,$B16,EE$1)</f>
        <v>595.5</v>
      </c>
      <c r="EF16" s="116" cm="1">
        <f t="array" ref="EF16">_xll.EQNXTDZ($A$1,$B16,EF$1)</f>
        <v>644.04999999999995</v>
      </c>
      <c r="EG16" s="116" cm="1">
        <f t="array" ref="EG16">_xll.EQNXTDZ($A$1,$B16,EG$1)</f>
        <v>601.1</v>
      </c>
      <c r="EH16" s="116" cm="1">
        <f t="array" ref="EH16">_xll.EQNXTDZ($A$1,$B16,EH$1)</f>
        <v>630.35</v>
      </c>
      <c r="EI16" s="116" cm="1">
        <f t="array" ref="EI16">_xll.EQNXTDZ($A$1,$B16,EI$1)</f>
        <v>628.5</v>
      </c>
      <c r="EJ16" s="116" cm="1">
        <f t="array" ref="EJ16">_xll.EQNXTDZ($A$1,$B16,EJ$1)</f>
        <v>706.25</v>
      </c>
      <c r="EK16" s="116" cm="1">
        <f t="array" ref="EK16">_xll.EQNXTDZ($A$1,$B16,EK$1)</f>
        <v>780.75</v>
      </c>
      <c r="EL16" s="116" cm="1">
        <f t="array" ref="EL16">_xll.EQNXTDZ($A$1,$B16,EL$1)</f>
        <v>884.2</v>
      </c>
      <c r="EM16" s="116" cm="1">
        <f t="array" ref="EM16">_xll.EQNXTDZ($A$1,$B16,EM$1)</f>
        <v>950.8</v>
      </c>
      <c r="EN16" s="116" cm="1">
        <f t="array" ref="EN16">_xll.EQNXTDZ($A$1,$B16,EN$1)</f>
        <v>993</v>
      </c>
      <c r="EO16" s="116" cm="1">
        <f t="array" ref="EO16">_xll.EQNXTDZ($A$1,$B16,EO$1)</f>
        <v>1007.85</v>
      </c>
      <c r="EP16" s="116" cm="1">
        <f t="array" ref="EP16">_xll.EQNXTDZ($A$1,$B16,EP$1)</f>
        <v>922.85</v>
      </c>
      <c r="EQ16" s="116" cm="1">
        <f t="array" ref="EQ16">_xll.EQNXTDZ($A$1,$B16,EQ$1)</f>
        <v>990.1</v>
      </c>
      <c r="ER16" s="116" cm="1">
        <f t="array" ref="ER16">_xll.EQNXTDZ($A$1,$B16,ER$1)</f>
        <v>1156.3499999999999</v>
      </c>
      <c r="ES16" s="116" cm="1">
        <f t="array" ref="ES16">_xll.EQNXTDZ($A$1,$B16,ES$1)</f>
        <v>1109.4000000000001</v>
      </c>
      <c r="ET16" s="116" cm="1">
        <f t="array" ref="ET16">_xll.EQNXTDZ($A$1,$B16,ET$1)</f>
        <v>974.7</v>
      </c>
      <c r="EU16" s="116" cm="1">
        <f t="array" ref="EU16">_xll.EQNXTDZ($A$1,$B16,EU$1)</f>
        <v>834.1</v>
      </c>
      <c r="EV16" s="116" cm="1">
        <f t="array" ref="EV16">_xll.EQNXTDZ($A$1,$B16,EV$1)</f>
        <v>786.85</v>
      </c>
      <c r="EW16" s="116" cm="1">
        <f t="array" ref="EW16">_xll.EQNXTDZ($A$1,$B16,EW$1)</f>
        <v>740.7</v>
      </c>
      <c r="EX16" s="116" cm="1">
        <f t="array" ref="EX16">_xll.EQNXTDZ($A$1,$B16,EX$1)</f>
        <v>716</v>
      </c>
      <c r="EY16" s="116" cm="1">
        <f t="array" ref="EY16">_xll.EQNXTDZ($A$1,$B16,EY$1)</f>
        <v>620.54999999999995</v>
      </c>
      <c r="EZ16" s="116" cm="1">
        <f t="array" ref="EZ16">_xll.EQNXTDZ($A$1,$B16,EZ$1)</f>
        <v>674.05</v>
      </c>
      <c r="FA16" s="116" cm="1">
        <f t="array" ref="FA16">_xll.EQNXTDZ($A$1,$B16,FA$1)</f>
        <v>644.15</v>
      </c>
      <c r="FB16" s="116" cm="1">
        <f t="array" ref="FB16">_xll.EQNXTDZ($A$1,$B16,FB$1)</f>
        <v>719.45</v>
      </c>
      <c r="FC16" s="116" cm="1">
        <f t="array" ref="FC16">_xll.EQNXTDZ($A$1,$B16,FC$1)</f>
        <v>688.05</v>
      </c>
      <c r="FD16" s="116" cm="1">
        <f t="array" ref="FD16">_xll.EQNXTDZ($A$1,$B16,FD$1)</f>
        <v>666.05</v>
      </c>
      <c r="FE16" s="116" cm="1">
        <f t="array" ref="FE16">_xll.EQNXTDZ($A$1,$B16,FE$1)</f>
        <v>668.8</v>
      </c>
      <c r="FF16" s="116" cm="1">
        <f t="array" ref="FF16">_xll.EQNXTDZ($A$1,$B16,FF$1)</f>
        <v>680.45</v>
      </c>
      <c r="FG16" s="116" cm="1">
        <f t="array" ref="FG16">_xll.EQNXTDZ($A$1,$B16,FG$1)</f>
        <v>410.1</v>
      </c>
      <c r="FH16" s="116" cm="1">
        <f t="array" ref="FH16">_xll.EQNXTDZ($A$1,$B16,FH$1)</f>
        <v>356.85</v>
      </c>
      <c r="FI16" s="116" cm="1">
        <f t="array" ref="FI16">_xll.EQNXTDZ($A$1,$B16,FI$1)</f>
        <v>367.5</v>
      </c>
      <c r="FJ16" s="116" cm="1">
        <f t="array" ref="FJ16">_xll.EQNXTDZ($A$1,$B16,FJ$1)</f>
        <v>349.95</v>
      </c>
      <c r="FK16" s="116" cm="1">
        <f t="array" ref="FK16">_xll.EQNXTDZ($A$1,$B16,FK$1)</f>
        <v>383.15</v>
      </c>
      <c r="FL16" s="116" cm="1">
        <f t="array" ref="FL16">_xll.EQNXTDZ($A$1,$B16,FL$1)</f>
        <v>296.25</v>
      </c>
      <c r="FM16" s="116" cm="1">
        <f t="array" ref="FM16">_xll.EQNXTDZ($A$1,$B16,FM$1)</f>
        <v>341.6</v>
      </c>
      <c r="FN16" s="116" cm="1">
        <f t="array" ref="FN16">_xll.EQNXTDZ($A$1,$B16,FN$1)</f>
        <v>393.25</v>
      </c>
      <c r="FO16" s="116" cm="1">
        <f t="array" ref="FO16">_xll.EQNXTDZ($A$1,$B16,FO$1)</f>
        <v>393.6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264.61868171263802</v>
      </c>
      <c r="HQ16" s="116">
        <f>+I16</f>
        <v>309.09282545159101</v>
      </c>
      <c r="HR16" s="116">
        <f>+L16</f>
        <v>266.44909697219401</v>
      </c>
      <c r="HS16" s="116">
        <f>+O16</f>
        <v>278.47047286603799</v>
      </c>
      <c r="HT16" s="116">
        <f>+R16</f>
        <v>328.83162784518601</v>
      </c>
      <c r="HU16" s="116">
        <f>+U16</f>
        <v>372.41529929570697</v>
      </c>
      <c r="HV16" s="116">
        <f>+X16</f>
        <v>394.13292899693101</v>
      </c>
      <c r="HW16" s="116">
        <f>+AA16</f>
        <v>426.58569684204002</v>
      </c>
      <c r="HX16" s="116">
        <f>+AD16</f>
        <v>497.42771445514501</v>
      </c>
      <c r="HY16" s="116">
        <f>+AG16</f>
        <v>490.84811365728001</v>
      </c>
      <c r="HZ16" s="116">
        <f>+AJ16</f>
        <v>544.12803891518104</v>
      </c>
      <c r="IA16" s="116">
        <f>+AM16</f>
        <v>434.55</v>
      </c>
      <c r="IB16" s="116">
        <f>+AP16</f>
        <v>298.45</v>
      </c>
      <c r="IC16" s="116">
        <f>+AS16</f>
        <v>391.25</v>
      </c>
      <c r="ID16" s="116">
        <f>+AV16</f>
        <v>386.3</v>
      </c>
      <c r="IE16" s="116">
        <f>+AY16</f>
        <v>459.25</v>
      </c>
      <c r="IF16" s="116">
        <f>+BB16</f>
        <v>534.75</v>
      </c>
      <c r="IG16" s="116">
        <f>+BE16</f>
        <v>471.35</v>
      </c>
      <c r="IH16" s="116">
        <f>+BH16</f>
        <v>465.95</v>
      </c>
      <c r="II16" s="116">
        <f>+BK16</f>
        <v>432.5</v>
      </c>
      <c r="IJ16" s="116">
        <f>+BN16</f>
        <v>401.25</v>
      </c>
      <c r="IK16" s="116">
        <f>+BQ16</f>
        <v>431.2</v>
      </c>
      <c r="IL16" s="116">
        <f>+BT16</f>
        <v>327.45</v>
      </c>
      <c r="IM16" s="116">
        <f>+BW16</f>
        <v>269.3</v>
      </c>
      <c r="IN16" s="116">
        <f>+BZ16</f>
        <v>223.45</v>
      </c>
      <c r="IO16" s="116">
        <f>+CC16</f>
        <v>172.6</v>
      </c>
      <c r="IP16" s="116">
        <f>+CF16</f>
        <v>174.3</v>
      </c>
      <c r="IQ16" s="116">
        <f>+CI16</f>
        <v>162.6</v>
      </c>
      <c r="IR16" s="116">
        <f>+CL16</f>
        <v>117.45</v>
      </c>
      <c r="IS16" s="116">
        <f>+CO16</f>
        <v>185.1</v>
      </c>
      <c r="IT16" s="116">
        <f>+CR16</f>
        <v>71.05</v>
      </c>
      <c r="IU16" s="116">
        <f>+CU16</f>
        <v>98.25</v>
      </c>
      <c r="IV16" s="116">
        <f>+CX16</f>
        <v>133.30000000000001</v>
      </c>
      <c r="IW16" s="116">
        <f>+DA16</f>
        <v>183.7</v>
      </c>
      <c r="IX16" s="116">
        <f>+DD16</f>
        <v>301.85000000000002</v>
      </c>
      <c r="IY16" s="116">
        <f>+DG16</f>
        <v>339.55</v>
      </c>
      <c r="IZ16" s="116">
        <f>+DJ16</f>
        <v>333.2</v>
      </c>
      <c r="JA16" s="116">
        <f>+DM16</f>
        <v>482.35</v>
      </c>
      <c r="JB16" s="116">
        <f>+DP16</f>
        <v>433.5</v>
      </c>
      <c r="JC16" s="116">
        <f>+DS16</f>
        <v>411.7</v>
      </c>
      <c r="JD16" s="116">
        <f>+DV16</f>
        <v>404.65</v>
      </c>
      <c r="JE16" s="116">
        <f>+DY16</f>
        <v>388.1</v>
      </c>
      <c r="JF16" s="116">
        <f>+EB16</f>
        <v>420.6</v>
      </c>
      <c r="JG16" s="116">
        <f>+EE16</f>
        <v>595.5</v>
      </c>
      <c r="JH16" s="116">
        <f>+EH16</f>
        <v>630.35</v>
      </c>
      <c r="JI16" s="116">
        <f>+EK16</f>
        <v>780.75</v>
      </c>
      <c r="JJ16" s="116">
        <f>+EN16</f>
        <v>993</v>
      </c>
      <c r="JK16" s="116">
        <f>EQ16</f>
        <v>990.1</v>
      </c>
      <c r="JL16" s="116">
        <f>ET16</f>
        <v>974.7</v>
      </c>
      <c r="JM16" s="116">
        <f>EW16</f>
        <v>740.7</v>
      </c>
      <c r="JN16" s="116">
        <f>EZ16</f>
        <v>674.05</v>
      </c>
      <c r="JO16" s="116">
        <f>FC16</f>
        <v>688.05</v>
      </c>
      <c r="JP16" s="116">
        <f>FF16</f>
        <v>680.45</v>
      </c>
      <c r="JQ16" s="116">
        <f>FI16</f>
        <v>367.5</v>
      </c>
      <c r="JR16" s="116">
        <f>FL16</f>
        <v>296.25</v>
      </c>
      <c r="JS16" s="116">
        <f>FO16</f>
        <v>393.6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286.23737004847999</v>
      </c>
      <c r="HQ19" s="116">
        <f t="shared" ref="HQ19:JI21" si="1">+IF(HQ14=0,HQ7,HQ14)</f>
        <v>310.626416615003</v>
      </c>
      <c r="HR19" s="116">
        <f t="shared" si="1"/>
        <v>333.48187201811402</v>
      </c>
      <c r="HS19" s="116">
        <f t="shared" si="1"/>
        <v>316.11766239367302</v>
      </c>
      <c r="HT19" s="116">
        <f t="shared" si="1"/>
        <v>351.14290573869903</v>
      </c>
      <c r="HU19" s="116">
        <f t="shared" si="1"/>
        <v>400.71252979479601</v>
      </c>
      <c r="HV19" s="116">
        <f t="shared" si="1"/>
        <v>415.850558698155</v>
      </c>
      <c r="HW19" s="116">
        <f t="shared" si="1"/>
        <v>459.28581810060302</v>
      </c>
      <c r="HX19" s="116">
        <f t="shared" si="1"/>
        <v>538.73573450189303</v>
      </c>
      <c r="HY19" s="116">
        <f t="shared" si="1"/>
        <v>544.96904052092304</v>
      </c>
      <c r="HZ19" s="116">
        <f t="shared" si="1"/>
        <v>605.57062681704895</v>
      </c>
      <c r="IA19" s="116">
        <f t="shared" si="1"/>
        <v>573.15</v>
      </c>
      <c r="IB19" s="116">
        <f t="shared" si="1"/>
        <v>447.4</v>
      </c>
      <c r="IC19" s="116">
        <f t="shared" si="1"/>
        <v>431.9</v>
      </c>
      <c r="ID19" s="116">
        <f t="shared" si="1"/>
        <v>402.9</v>
      </c>
      <c r="IE19" s="116">
        <f t="shared" si="1"/>
        <v>489.6</v>
      </c>
      <c r="IF19" s="116">
        <f t="shared" si="1"/>
        <v>598.6</v>
      </c>
      <c r="IG19" s="116">
        <f t="shared" si="1"/>
        <v>571.04999999999995</v>
      </c>
      <c r="IH19" s="116">
        <f t="shared" si="1"/>
        <v>553</v>
      </c>
      <c r="II19" s="116">
        <f t="shared" si="1"/>
        <v>487</v>
      </c>
      <c r="IJ19" s="116">
        <f t="shared" si="1"/>
        <v>468</v>
      </c>
      <c r="IK19" s="116">
        <f t="shared" si="1"/>
        <v>466.95</v>
      </c>
      <c r="IL19" s="116">
        <f t="shared" si="1"/>
        <v>443.55</v>
      </c>
      <c r="IM19" s="116">
        <f t="shared" si="1"/>
        <v>372.4</v>
      </c>
      <c r="IN19" s="116">
        <f t="shared" si="1"/>
        <v>282</v>
      </c>
      <c r="IO19" s="116">
        <f t="shared" si="1"/>
        <v>232.75</v>
      </c>
      <c r="IP19" s="116">
        <f t="shared" si="1"/>
        <v>198.3</v>
      </c>
      <c r="IQ19" s="116">
        <f t="shared" si="1"/>
        <v>239.3</v>
      </c>
      <c r="IR19" s="116">
        <f t="shared" si="1"/>
        <v>172.4</v>
      </c>
      <c r="IS19" s="116">
        <f t="shared" si="1"/>
        <v>187.9</v>
      </c>
      <c r="IT19" s="116">
        <f t="shared" si="1"/>
        <v>201.8</v>
      </c>
      <c r="IU19" s="116">
        <f t="shared" si="1"/>
        <v>119.05</v>
      </c>
      <c r="IV19" s="116">
        <f t="shared" si="1"/>
        <v>155.15</v>
      </c>
      <c r="IW19" s="116">
        <f t="shared" si="1"/>
        <v>188.75</v>
      </c>
      <c r="IX19" s="116">
        <f t="shared" si="1"/>
        <v>357</v>
      </c>
      <c r="IY19" s="116">
        <f t="shared" si="1"/>
        <v>360.65</v>
      </c>
      <c r="IZ19" s="116">
        <f t="shared" si="1"/>
        <v>358.1</v>
      </c>
      <c r="JA19" s="116">
        <f t="shared" si="1"/>
        <v>536.5</v>
      </c>
      <c r="JB19" s="116">
        <f t="shared" si="1"/>
        <v>528.35</v>
      </c>
      <c r="JC19" s="116">
        <f t="shared" si="1"/>
        <v>462.65</v>
      </c>
      <c r="JD19" s="116">
        <f t="shared" si="1"/>
        <v>494.5</v>
      </c>
      <c r="JE19" s="116">
        <f t="shared" si="1"/>
        <v>443.4</v>
      </c>
      <c r="JF19" s="116">
        <f t="shared" si="1"/>
        <v>461.3</v>
      </c>
      <c r="JG19" s="116">
        <f t="shared" si="1"/>
        <v>599</v>
      </c>
      <c r="JH19" s="116">
        <f t="shared" si="1"/>
        <v>665.3</v>
      </c>
      <c r="JI19" s="116">
        <f t="shared" si="1"/>
        <v>802.6</v>
      </c>
      <c r="JJ19" s="116">
        <f t="shared" ref="JJ19:JJ21" si="2">+IF(JJ14=0,JJ7,JJ14)</f>
        <v>1065.5999999999999</v>
      </c>
      <c r="JK19" s="116">
        <f t="shared" ref="JK19" si="3">+IF(JK14=0,JK7,JK14)</f>
        <v>1050</v>
      </c>
      <c r="JL19" s="116">
        <f t="shared" ref="JL19:JM19" si="4">+IF(JL14=0,JL7,JL14)</f>
        <v>1179.05</v>
      </c>
      <c r="JM19" s="116">
        <f t="shared" si="4"/>
        <v>984.4</v>
      </c>
      <c r="JN19" s="116">
        <f t="shared" ref="JN19:JO19" si="5">+IF(JN14=0,JN7,JN14)</f>
        <v>809.95</v>
      </c>
      <c r="JO19" s="116">
        <f t="shared" si="5"/>
        <v>743.8</v>
      </c>
      <c r="JP19" s="116">
        <f t="shared" ref="JP19" si="6">+IF(JP14=0,JP7,JP14)</f>
        <v>725</v>
      </c>
      <c r="JQ19" s="116">
        <f t="shared" ref="JQ19:KH19" si="7">+IF(JQ14=0,JQ7,JQ14)</f>
        <v>739.55</v>
      </c>
      <c r="JR19" s="116">
        <f t="shared" si="7"/>
        <v>394</v>
      </c>
      <c r="JS19" s="116">
        <f t="shared" si="7"/>
        <v>408.2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200.80150104161501</v>
      </c>
      <c r="HQ20" s="116">
        <f t="shared" si="8"/>
        <v>242.75263996334101</v>
      </c>
      <c r="HR20" s="116">
        <f t="shared" si="8"/>
        <v>262.34303030886502</v>
      </c>
      <c r="HS20" s="116">
        <f t="shared" si="8"/>
        <v>249.431182126588</v>
      </c>
      <c r="HT20" s="116">
        <f t="shared" si="8"/>
        <v>269.6152206644</v>
      </c>
      <c r="HU20" s="116">
        <f t="shared" si="8"/>
        <v>326.75385917217602</v>
      </c>
      <c r="HV20" s="116">
        <f t="shared" si="8"/>
        <v>327.54539009522802</v>
      </c>
      <c r="HW20" s="116">
        <f t="shared" si="8"/>
        <v>395.46863742957999</v>
      </c>
      <c r="HX20" s="116">
        <f t="shared" si="8"/>
        <v>425.94257796706103</v>
      </c>
      <c r="HY20" s="116">
        <f t="shared" si="8"/>
        <v>463.19400203317002</v>
      </c>
      <c r="HZ20" s="116">
        <f t="shared" si="8"/>
        <v>484.21904217672397</v>
      </c>
      <c r="IA20" s="116">
        <f t="shared" si="8"/>
        <v>418</v>
      </c>
      <c r="IB20" s="116">
        <f t="shared" si="8"/>
        <v>279.14999999999998</v>
      </c>
      <c r="IC20" s="116">
        <f t="shared" si="8"/>
        <v>291.75</v>
      </c>
      <c r="ID20" s="116">
        <f t="shared" si="8"/>
        <v>266</v>
      </c>
      <c r="IE20" s="116">
        <f t="shared" si="8"/>
        <v>368.4</v>
      </c>
      <c r="IF20" s="116">
        <f t="shared" si="1"/>
        <v>454</v>
      </c>
      <c r="IG20" s="116">
        <f t="shared" si="1"/>
        <v>429</v>
      </c>
      <c r="IH20" s="116">
        <f t="shared" si="1"/>
        <v>435</v>
      </c>
      <c r="II20" s="116">
        <f t="shared" si="1"/>
        <v>417.1</v>
      </c>
      <c r="IJ20" s="116">
        <f t="shared" si="1"/>
        <v>357.95</v>
      </c>
      <c r="IK20" s="116">
        <f t="shared" si="1"/>
        <v>389.75</v>
      </c>
      <c r="IL20" s="116">
        <f t="shared" si="1"/>
        <v>324.5</v>
      </c>
      <c r="IM20" s="116">
        <f t="shared" si="1"/>
        <v>262.5</v>
      </c>
      <c r="IN20" s="116">
        <f t="shared" si="1"/>
        <v>219.65</v>
      </c>
      <c r="IO20" s="116">
        <f t="shared" si="1"/>
        <v>154.69999999999999</v>
      </c>
      <c r="IP20" s="116">
        <f t="shared" si="1"/>
        <v>141.9</v>
      </c>
      <c r="IQ20" s="116">
        <f t="shared" si="1"/>
        <v>152.1</v>
      </c>
      <c r="IR20" s="116">
        <f t="shared" si="1"/>
        <v>106</v>
      </c>
      <c r="IS20" s="116">
        <f t="shared" si="1"/>
        <v>112</v>
      </c>
      <c r="IT20" s="116">
        <f t="shared" si="1"/>
        <v>63.6</v>
      </c>
      <c r="IU20" s="116">
        <f t="shared" si="1"/>
        <v>64.8</v>
      </c>
      <c r="IV20" s="116">
        <f t="shared" si="1"/>
        <v>98.2</v>
      </c>
      <c r="IW20" s="116">
        <f t="shared" si="1"/>
        <v>126</v>
      </c>
      <c r="IX20" s="116">
        <f t="shared" si="1"/>
        <v>184.55</v>
      </c>
      <c r="IY20" s="116">
        <f t="shared" si="1"/>
        <v>280.55</v>
      </c>
      <c r="IZ20" s="116">
        <f t="shared" si="1"/>
        <v>268.5</v>
      </c>
      <c r="JA20" s="116">
        <f t="shared" si="1"/>
        <v>325.8</v>
      </c>
      <c r="JB20" s="116">
        <f t="shared" si="1"/>
        <v>376.15</v>
      </c>
      <c r="JC20" s="116">
        <f t="shared" si="1"/>
        <v>366.05</v>
      </c>
      <c r="JD20" s="116">
        <f t="shared" si="1"/>
        <v>390.45</v>
      </c>
      <c r="JE20" s="116">
        <f t="shared" si="1"/>
        <v>375.5</v>
      </c>
      <c r="JF20" s="116">
        <f t="shared" si="1"/>
        <v>381</v>
      </c>
      <c r="JG20" s="116">
        <f t="shared" si="1"/>
        <v>419.45</v>
      </c>
      <c r="JH20" s="116">
        <f t="shared" si="1"/>
        <v>585</v>
      </c>
      <c r="JI20" s="116">
        <f t="shared" si="1"/>
        <v>608.45000000000005</v>
      </c>
      <c r="JJ20" s="116">
        <f t="shared" si="2"/>
        <v>776.2</v>
      </c>
      <c r="JK20" s="116">
        <f t="shared" ref="JK20" si="9">+IF(JK15=0,JK8,JK15)</f>
        <v>855.45</v>
      </c>
      <c r="JL20" s="116">
        <f t="shared" ref="JL20:JM20" si="10">+IF(JL15=0,JL8,JL15)</f>
        <v>950.05</v>
      </c>
      <c r="JM20" s="116">
        <f t="shared" si="10"/>
        <v>718</v>
      </c>
      <c r="JN20" s="116">
        <f t="shared" ref="JN20:JO20" si="11">+IF(JN15=0,JN8,JN15)</f>
        <v>606.20000000000005</v>
      </c>
      <c r="JO20" s="116">
        <f t="shared" si="11"/>
        <v>542.54999999999995</v>
      </c>
      <c r="JP20" s="116">
        <f t="shared" ref="JP20" si="12">+IF(JP15=0,JP8,JP15)</f>
        <v>627.29999999999995</v>
      </c>
      <c r="JQ20" s="116">
        <f t="shared" ref="JQ20:KH20" si="13">+IF(JQ15=0,JQ8,JQ15)</f>
        <v>337.9</v>
      </c>
      <c r="JR20" s="116">
        <f t="shared" si="13"/>
        <v>294.14999999999998</v>
      </c>
      <c r="JS20" s="116">
        <f t="shared" si="13"/>
        <v>295.10000000000002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264.61868171263802</v>
      </c>
      <c r="HQ21" s="116">
        <f t="shared" si="1"/>
        <v>309.09282545159101</v>
      </c>
      <c r="HR21" s="116">
        <f t="shared" si="1"/>
        <v>266.44909697219401</v>
      </c>
      <c r="HS21" s="116">
        <f t="shared" si="1"/>
        <v>278.47047286603799</v>
      </c>
      <c r="HT21" s="116">
        <f t="shared" si="1"/>
        <v>328.83162784518601</v>
      </c>
      <c r="HU21" s="116">
        <f t="shared" si="1"/>
        <v>372.41529929570697</v>
      </c>
      <c r="HV21" s="116">
        <f t="shared" si="1"/>
        <v>394.13292899693101</v>
      </c>
      <c r="HW21" s="116">
        <f t="shared" si="1"/>
        <v>426.58569684204002</v>
      </c>
      <c r="HX21" s="116">
        <f t="shared" si="1"/>
        <v>497.42771445514501</v>
      </c>
      <c r="HY21" s="116">
        <f t="shared" si="1"/>
        <v>490.84811365728001</v>
      </c>
      <c r="HZ21" s="116">
        <f t="shared" si="1"/>
        <v>544.12803891518104</v>
      </c>
      <c r="IA21" s="116">
        <f t="shared" si="1"/>
        <v>434.55</v>
      </c>
      <c r="IB21" s="116">
        <f t="shared" si="1"/>
        <v>298.45</v>
      </c>
      <c r="IC21" s="116">
        <f t="shared" si="1"/>
        <v>391.25</v>
      </c>
      <c r="ID21" s="116">
        <f t="shared" si="1"/>
        <v>386.3</v>
      </c>
      <c r="IE21" s="116">
        <f t="shared" si="1"/>
        <v>459.25</v>
      </c>
      <c r="IF21" s="116">
        <f t="shared" si="1"/>
        <v>534.75</v>
      </c>
      <c r="IG21" s="116">
        <f t="shared" si="1"/>
        <v>471.35</v>
      </c>
      <c r="IH21" s="116">
        <f t="shared" si="1"/>
        <v>465.95</v>
      </c>
      <c r="II21" s="116">
        <f t="shared" si="1"/>
        <v>432.5</v>
      </c>
      <c r="IJ21" s="116">
        <f t="shared" si="1"/>
        <v>401.25</v>
      </c>
      <c r="IK21" s="116">
        <f t="shared" si="1"/>
        <v>431.2</v>
      </c>
      <c r="IL21" s="116">
        <f t="shared" si="1"/>
        <v>327.45</v>
      </c>
      <c r="IM21" s="116">
        <f t="shared" si="1"/>
        <v>269.3</v>
      </c>
      <c r="IN21" s="116">
        <f t="shared" si="1"/>
        <v>223.45</v>
      </c>
      <c r="IO21" s="116">
        <f t="shared" si="1"/>
        <v>172.6</v>
      </c>
      <c r="IP21" s="116">
        <f t="shared" si="1"/>
        <v>174.3</v>
      </c>
      <c r="IQ21" s="116">
        <f t="shared" si="1"/>
        <v>162.6</v>
      </c>
      <c r="IR21" s="116">
        <f t="shared" si="1"/>
        <v>117.45</v>
      </c>
      <c r="IS21" s="116">
        <f t="shared" si="1"/>
        <v>185.1</v>
      </c>
      <c r="IT21" s="116">
        <f t="shared" si="1"/>
        <v>71.05</v>
      </c>
      <c r="IU21" s="116">
        <f t="shared" si="1"/>
        <v>98.25</v>
      </c>
      <c r="IV21" s="116">
        <f t="shared" si="1"/>
        <v>133.30000000000001</v>
      </c>
      <c r="IW21" s="116">
        <f t="shared" si="1"/>
        <v>183.7</v>
      </c>
      <c r="IX21" s="116">
        <f t="shared" si="1"/>
        <v>301.85000000000002</v>
      </c>
      <c r="IY21" s="116">
        <f t="shared" si="1"/>
        <v>339.55</v>
      </c>
      <c r="IZ21" s="116">
        <f t="shared" si="1"/>
        <v>333.2</v>
      </c>
      <c r="JA21" s="116">
        <f t="shared" si="1"/>
        <v>482.35</v>
      </c>
      <c r="JB21" s="116">
        <f t="shared" si="1"/>
        <v>433.5</v>
      </c>
      <c r="JC21" s="116">
        <f t="shared" si="1"/>
        <v>411.7</v>
      </c>
      <c r="JD21" s="116">
        <f t="shared" si="1"/>
        <v>404.65</v>
      </c>
      <c r="JE21" s="116">
        <f t="shared" si="1"/>
        <v>388.1</v>
      </c>
      <c r="JF21" s="116">
        <f t="shared" si="1"/>
        <v>420.6</v>
      </c>
      <c r="JG21" s="116">
        <f t="shared" si="1"/>
        <v>595.5</v>
      </c>
      <c r="JH21" s="116">
        <f t="shared" si="1"/>
        <v>630.35</v>
      </c>
      <c r="JI21" s="116">
        <f t="shared" si="1"/>
        <v>780.75</v>
      </c>
      <c r="JJ21" s="116">
        <f t="shared" si="2"/>
        <v>993</v>
      </c>
      <c r="JK21" s="116">
        <f t="shared" ref="JK21" si="14">+IF(JK16=0,JK9,JK16)</f>
        <v>990.1</v>
      </c>
      <c r="JL21" s="116">
        <f t="shared" ref="JL21:JM21" si="15">+IF(JL16=0,JL9,JL16)</f>
        <v>974.7</v>
      </c>
      <c r="JM21" s="116">
        <f t="shared" si="15"/>
        <v>740.7</v>
      </c>
      <c r="JN21" s="116">
        <f t="shared" ref="JN21:JO21" si="16">+IF(JN16=0,JN9,JN16)</f>
        <v>674.05</v>
      </c>
      <c r="JO21" s="116">
        <f t="shared" si="16"/>
        <v>688.05</v>
      </c>
      <c r="JP21" s="116">
        <f t="shared" ref="JP21" si="17">+IF(JP16=0,JP9,JP16)</f>
        <v>680.45</v>
      </c>
      <c r="JQ21" s="116">
        <f t="shared" ref="JQ21:KH21" si="18">+IF(JQ16=0,JQ9,JQ16)</f>
        <v>367.5</v>
      </c>
      <c r="JR21" s="116">
        <f t="shared" si="18"/>
        <v>296.25</v>
      </c>
      <c r="JS21" s="116">
        <f t="shared" si="18"/>
        <v>393.6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100570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2707731241</v>
      </c>
      <c r="D6" cm="1">
        <f t="array" ref="D6">_xll.EQNXTDZ($A$1,$B6,D$1)</f>
        <v>2707731241</v>
      </c>
      <c r="E6" cm="1">
        <f t="array" ref="E6">_xll.EQNXTDZ($A$1,$B6,E$1)</f>
        <v>2707846826</v>
      </c>
      <c r="F6" cm="1">
        <f t="array" ref="F6">_xll.EQNXTDZ($A$1,$B6,F$1)</f>
        <v>2708156151</v>
      </c>
      <c r="G6" cm="1">
        <f t="array" ref="G6">_xll.EQNXTDZ($A$1,$B6,G$1)</f>
        <v>2736705717</v>
      </c>
      <c r="H6" cm="1">
        <f t="array" ref="H6">_xll.EQNXTDZ($A$1,$B6,H$1)</f>
        <v>2736705717</v>
      </c>
      <c r="I6" cm="1">
        <f t="array" ref="I6">_xll.EQNXTDZ($A$1,$B6,I$1)</f>
        <v>2736712897</v>
      </c>
      <c r="J6" cm="1">
        <f t="array" ref="J6">_xll.EQNXTDZ($A$1,$B6,J$1)</f>
        <v>2736713122</v>
      </c>
      <c r="K6" cm="1">
        <f t="array" ref="K6">_xll.EQNXTDZ($A$1,$B6,K$1)</f>
        <v>2736713122</v>
      </c>
      <c r="L6" cm="1">
        <f t="array" ref="L6">_xll.EQNXTDZ($A$1,$B6,L$1)</f>
        <v>2736713122</v>
      </c>
      <c r="M6" cm="1">
        <f t="array" ref="M6">_xll.EQNXTDZ($A$1,$B6,M$1)</f>
        <v>2736713122</v>
      </c>
      <c r="N6" cm="1">
        <f t="array" ref="N6">_xll.EQNXTDZ($A$1,$B6,N$1)</f>
        <v>2736713122</v>
      </c>
      <c r="O6" cm="1">
        <f t="array" ref="O6">_xll.EQNXTDZ($A$1,$B6,O$1)</f>
        <v>2887203602</v>
      </c>
      <c r="P6" cm="1">
        <f t="array" ref="P6">_xll.EQNXTDZ($A$1,$B6,P$1)</f>
        <v>2887203602</v>
      </c>
      <c r="Q6" cm="1">
        <f t="array" ref="Q6">_xll.EQNXTDZ($A$1,$B6,Q$1)</f>
        <v>2887203602</v>
      </c>
      <c r="R6" cm="1">
        <f t="array" ref="R6">_xll.EQNXTDZ($A$1,$B6,R$1)</f>
        <v>2887203602</v>
      </c>
      <c r="S6" cm="1">
        <f t="array" ref="S6">_xll.EQNXTDZ($A$1,$B6,S$1)</f>
        <v>2887203602</v>
      </c>
      <c r="T6" cm="1">
        <f t="array" ref="T6">_xll.EQNXTDZ($A$1,$B6,T$1)</f>
        <v>2887203602</v>
      </c>
      <c r="U6" cm="1">
        <f t="array" ref="U6">_xll.EQNXTDZ($A$1,$B6,U$1)</f>
        <v>2887348428</v>
      </c>
      <c r="V6" cm="1">
        <f t="array" ref="V6">_xll.EQNXTDZ($A$1,$B6,V$1)</f>
        <v>2887348428</v>
      </c>
      <c r="W6" cm="1">
        <f t="array" ref="W6">_xll.EQNXTDZ($A$1,$B6,W$1)</f>
        <v>2887348428</v>
      </c>
      <c r="X6" cm="1">
        <f t="array" ref="X6">_xll.EQNXTDZ($A$1,$B6,X$1)</f>
        <v>2887348694</v>
      </c>
      <c r="Y6" cm="1">
        <f t="array" ref="Y6">_xll.EQNXTDZ($A$1,$B6,Y$1)</f>
        <v>2887348694</v>
      </c>
      <c r="Z6" cm="1">
        <f t="array" ref="Z6">_xll.EQNXTDZ($A$1,$B6,Z$1)</f>
        <v>2887348694</v>
      </c>
      <c r="AA6" cm="1">
        <f t="array" ref="AA6">_xll.EQNXTDZ($A$1,$B6,AA$1)</f>
        <v>2887348694</v>
      </c>
      <c r="AB6" cm="1">
        <f t="array" ref="AB6">_xll.EQNXTDZ($A$1,$B6,AB$1)</f>
        <v>2887348694</v>
      </c>
      <c r="AC6" cm="1">
        <f t="array" ref="AC6">_xll.EQNXTDZ($A$1,$B6,AC$1)</f>
        <v>2887348694</v>
      </c>
      <c r="AD6" cm="1">
        <f t="array" ref="AD6">_xll.EQNXTDZ($A$1,$B6,AD$1)</f>
        <v>2887348694</v>
      </c>
      <c r="AE6" cm="1">
        <f t="array" ref="AE6">_xll.EQNXTDZ($A$1,$B6,AE$1)</f>
        <v>2887348694</v>
      </c>
      <c r="AF6" cm="1">
        <f t="array" ref="AF6">_xll.EQNXTDZ($A$1,$B6,AF$1)</f>
        <v>2887348694</v>
      </c>
      <c r="AG6" cm="1">
        <f t="array" ref="AG6">_xll.EQNXTDZ($A$1,$B6,AG$1)</f>
        <v>3088972101</v>
      </c>
      <c r="AH6" cm="1">
        <f t="array" ref="AH6">_xll.EQNXTDZ($A$1,$B6,AH$1)</f>
        <v>3088973894</v>
      </c>
      <c r="AI6" cm="1">
        <f t="array" ref="AI6">_xll.EQNXTDZ($A$1,$B6,AI$1)</f>
        <v>3088973894</v>
      </c>
      <c r="AJ6" cm="1">
        <f t="array" ref="AJ6">_xll.EQNXTDZ($A$1,$B6,AJ$1)</f>
        <v>3088973894</v>
      </c>
      <c r="AK6" cm="1">
        <f t="array" ref="AK6">_xll.EQNXTDZ($A$1,$B6,AK$1)</f>
        <v>3088973894</v>
      </c>
      <c r="AL6" cm="1">
        <f t="array" ref="AL6">_xll.EQNXTDZ($A$1,$B6,AL$1)</f>
        <v>3320307765</v>
      </c>
      <c r="AM6" cm="1">
        <f t="array" ref="AM6">_xll.EQNXTDZ($A$1,$B6,AM$1)</f>
        <v>3320307765</v>
      </c>
      <c r="AN6" cm="1">
        <f t="array" ref="AN6">_xll.EQNXTDZ($A$1,$B6,AN$1)</f>
        <v>3320307765</v>
      </c>
      <c r="AO6" cm="1">
        <f t="array" ref="AO6">_xll.EQNXTDZ($A$1,$B6,AO$1)</f>
        <v>3320552265</v>
      </c>
      <c r="AP6" cm="1">
        <f t="array" ref="AP6">_xll.EQNXTDZ($A$1,$B6,AP$1)</f>
        <v>3320662007</v>
      </c>
      <c r="AQ6" cm="1">
        <f t="array" ref="AQ6">_xll.EQNXTDZ($A$1,$B6,AQ$1)</f>
        <v>3320912308</v>
      </c>
      <c r="AR6" cm="1">
        <f t="array" ref="AR6">_xll.EQNXTDZ($A$1,$B6,AR$1)</f>
        <v>3321175244</v>
      </c>
      <c r="AS6" cm="1">
        <f t="array" ref="AS6">_xll.EQNXTDZ($A$1,$B6,AS$1)</f>
        <v>3321290234</v>
      </c>
      <c r="AT6" cm="1">
        <f t="array" ref="AT6">_xll.EQNXTDZ($A$1,$B6,AT$1)</f>
        <v>3321344325</v>
      </c>
      <c r="AU6" cm="1">
        <f t="array" ref="AU6">_xll.EQNXTDZ($A$1,$B6,AU$1)</f>
        <v>3321490582</v>
      </c>
      <c r="AV6" cm="1">
        <f t="array" ref="AV6">_xll.EQNXTDZ($A$1,$B6,AV$1)</f>
        <v>3322317000</v>
      </c>
      <c r="AW6" cm="1">
        <f t="array" ref="AW6">_xll.EQNXTDZ($A$1,$B6,AW$1)</f>
        <v>3322847115</v>
      </c>
      <c r="AX6" cm="1">
        <f t="array" ref="AX6">_xll.EQNXTDZ($A$1,$B6,AX$1)</f>
        <v>3323739001</v>
      </c>
      <c r="AY6" cm="1">
        <f t="array" ref="AY6">_xll.EQNXTDZ($A$1,$B6,AY$1)</f>
        <v>3323978912</v>
      </c>
    </row>
    <row r="7" spans="1:51" x14ac:dyDescent="0.25">
      <c r="B7" t="s">
        <v>429</v>
      </c>
      <c r="C7" s="100">
        <f>+C6/10^7</f>
        <v>270.77312410000002</v>
      </c>
      <c r="D7" s="100">
        <f t="shared" ref="D7:X7" si="0">+D6/10^7</f>
        <v>270.77312410000002</v>
      </c>
      <c r="E7" s="100">
        <f t="shared" si="0"/>
        <v>270.7846826</v>
      </c>
      <c r="F7" s="100">
        <f t="shared" si="0"/>
        <v>270.8156151</v>
      </c>
      <c r="G7" s="100">
        <f t="shared" si="0"/>
        <v>273.67057169999998</v>
      </c>
      <c r="H7" s="100">
        <f t="shared" si="0"/>
        <v>273.67057169999998</v>
      </c>
      <c r="I7" s="100">
        <f t="shared" si="0"/>
        <v>273.67128969999999</v>
      </c>
      <c r="J7" s="100">
        <f t="shared" si="0"/>
        <v>273.67131219999999</v>
      </c>
      <c r="K7" s="100">
        <f t="shared" si="0"/>
        <v>273.67131219999999</v>
      </c>
      <c r="L7" s="100">
        <f t="shared" si="0"/>
        <v>273.67131219999999</v>
      </c>
      <c r="M7" s="100">
        <f t="shared" si="0"/>
        <v>273.67131219999999</v>
      </c>
      <c r="N7" s="100">
        <f t="shared" si="0"/>
        <v>273.67131219999999</v>
      </c>
      <c r="O7" s="100">
        <f t="shared" si="0"/>
        <v>288.72036020000002</v>
      </c>
      <c r="P7" s="100">
        <f t="shared" si="0"/>
        <v>288.72036020000002</v>
      </c>
      <c r="Q7" s="100">
        <f t="shared" si="0"/>
        <v>288.72036020000002</v>
      </c>
      <c r="R7" s="100">
        <f t="shared" si="0"/>
        <v>288.72036020000002</v>
      </c>
      <c r="S7" s="100">
        <f t="shared" si="0"/>
        <v>288.72036020000002</v>
      </c>
      <c r="T7" s="100">
        <f t="shared" si="0"/>
        <v>288.72036020000002</v>
      </c>
      <c r="U7" s="100">
        <f t="shared" si="0"/>
        <v>288.73484280000002</v>
      </c>
      <c r="V7" s="100">
        <f t="shared" si="0"/>
        <v>288.73484280000002</v>
      </c>
      <c r="W7" s="100">
        <f t="shared" si="0"/>
        <v>288.73484280000002</v>
      </c>
      <c r="X7" s="100">
        <f t="shared" si="0"/>
        <v>288.73486939999998</v>
      </c>
      <c r="Y7" s="100">
        <f t="shared" ref="Y7:AS7" si="1">+Y6/10^7</f>
        <v>288.73486939999998</v>
      </c>
      <c r="Z7" s="100">
        <f t="shared" si="1"/>
        <v>288.73486939999998</v>
      </c>
      <c r="AA7" s="100">
        <f t="shared" si="1"/>
        <v>288.73486939999998</v>
      </c>
      <c r="AB7" s="100">
        <f t="shared" si="1"/>
        <v>288.73486939999998</v>
      </c>
      <c r="AC7" s="100">
        <f t="shared" si="1"/>
        <v>288.73486939999998</v>
      </c>
      <c r="AD7" s="100">
        <f t="shared" si="1"/>
        <v>288.73486939999998</v>
      </c>
      <c r="AE7" s="100">
        <f t="shared" si="1"/>
        <v>288.73486939999998</v>
      </c>
      <c r="AF7" s="100">
        <f t="shared" si="1"/>
        <v>288.73486939999998</v>
      </c>
      <c r="AG7" s="100">
        <f t="shared" si="1"/>
        <v>308.8972101</v>
      </c>
      <c r="AH7" s="100">
        <f t="shared" si="1"/>
        <v>308.89738940000001</v>
      </c>
      <c r="AI7" s="100">
        <f t="shared" si="1"/>
        <v>308.89738940000001</v>
      </c>
      <c r="AJ7" s="100">
        <f t="shared" si="1"/>
        <v>308.89738940000001</v>
      </c>
      <c r="AK7" s="100">
        <f t="shared" si="1"/>
        <v>308.89738940000001</v>
      </c>
      <c r="AL7" s="100">
        <f t="shared" si="1"/>
        <v>332.0307765</v>
      </c>
      <c r="AM7" s="100">
        <f t="shared" si="1"/>
        <v>332.0307765</v>
      </c>
      <c r="AN7" s="100">
        <f t="shared" si="1"/>
        <v>332.0307765</v>
      </c>
      <c r="AO7" s="100">
        <f t="shared" si="1"/>
        <v>332.0552265</v>
      </c>
      <c r="AP7" s="100">
        <f t="shared" si="1"/>
        <v>332.06620070000002</v>
      </c>
      <c r="AQ7" s="100">
        <f t="shared" si="1"/>
        <v>332.09123080000001</v>
      </c>
      <c r="AR7" s="100">
        <f t="shared" si="1"/>
        <v>332.11752439999998</v>
      </c>
      <c r="AS7" s="100">
        <f t="shared" si="1"/>
        <v>332.12902339999999</v>
      </c>
      <c r="AT7" s="100">
        <f t="shared" ref="AT7:AX7" si="2">+AT6/10^7</f>
        <v>332.1344325</v>
      </c>
      <c r="AU7" s="100">
        <f t="shared" si="2"/>
        <v>332.14905820000001</v>
      </c>
      <c r="AV7" s="100">
        <f t="shared" si="2"/>
        <v>332.23169999999999</v>
      </c>
      <c r="AW7" s="100">
        <f t="shared" si="2"/>
        <v>332.28471150000001</v>
      </c>
      <c r="AX7" s="100">
        <f t="shared" si="2"/>
        <v>332.37390010000001</v>
      </c>
      <c r="AY7" s="100">
        <f t="shared" ref="AY7" si="3">+AY6/10^7</f>
        <v>332.3978912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100570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494.45947349370221</v>
      </c>
      <c r="C4" s="116">
        <v>492.97535301298075</v>
      </c>
      <c r="D4" s="116">
        <v>487.3851658689299</v>
      </c>
      <c r="E4" s="116">
        <v>487.3851658689299</v>
      </c>
      <c r="F4" s="116">
        <v>498.25</v>
      </c>
      <c r="G4">
        <v>107485</v>
      </c>
      <c r="H4" s="116"/>
      <c r="I4" s="116"/>
      <c r="L4" s="170">
        <v>42005</v>
      </c>
      <c r="M4" s="116">
        <v>493.16039229721298</v>
      </c>
      <c r="N4" s="116">
        <v>494.149780184257</v>
      </c>
      <c r="O4" s="116">
        <v>487.02618739753899</v>
      </c>
      <c r="P4" s="116">
        <v>489.252310143388</v>
      </c>
      <c r="Q4" s="116">
        <v>498.45</v>
      </c>
      <c r="R4">
        <v>934528</v>
      </c>
    </row>
    <row r="5" spans="1:18" x14ac:dyDescent="0.25">
      <c r="A5" s="170">
        <v>42006</v>
      </c>
      <c r="B5" s="116">
        <v>511.42791765661764</v>
      </c>
      <c r="C5" s="116">
        <v>506.28296665678323</v>
      </c>
      <c r="D5" s="116">
        <v>491.24387911880569</v>
      </c>
      <c r="E5" s="116">
        <v>491.24387911880569</v>
      </c>
      <c r="F5" s="116">
        <v>511.7</v>
      </c>
      <c r="G5">
        <v>299490</v>
      </c>
      <c r="H5" s="116"/>
      <c r="I5" s="116"/>
      <c r="L5" s="170">
        <v>42006</v>
      </c>
      <c r="M5" s="116">
        <v>506.368720589254</v>
      </c>
      <c r="N5" s="116">
        <v>511.90929275670197</v>
      </c>
      <c r="O5" s="116">
        <v>491.97312683275999</v>
      </c>
      <c r="P5" s="116">
        <v>491.97312683275999</v>
      </c>
      <c r="Q5" s="116">
        <v>511.8</v>
      </c>
      <c r="R5">
        <v>4148596</v>
      </c>
    </row>
    <row r="6" spans="1:18" x14ac:dyDescent="0.25">
      <c r="A6" s="170">
        <v>42009</v>
      </c>
      <c r="B6" s="116">
        <v>520.43158190632789</v>
      </c>
      <c r="C6" s="116">
        <v>518.55169596408075</v>
      </c>
      <c r="D6" s="116">
        <v>502.0284879453817</v>
      </c>
      <c r="E6" s="116">
        <v>505.98614256063894</v>
      </c>
      <c r="F6" s="116">
        <v>524.1</v>
      </c>
      <c r="G6">
        <v>583670</v>
      </c>
      <c r="H6" s="116"/>
      <c r="I6" s="116"/>
      <c r="L6" s="170">
        <v>42009</v>
      </c>
      <c r="M6" s="116">
        <v>518.24137523378499</v>
      </c>
      <c r="N6" s="116">
        <v>520.41802858528195</v>
      </c>
      <c r="O6" s="116">
        <v>501.32284236532797</v>
      </c>
      <c r="P6" s="116">
        <v>504.686761181279</v>
      </c>
      <c r="Q6" s="116">
        <v>523.79999999999995</v>
      </c>
      <c r="R6">
        <v>6686952</v>
      </c>
    </row>
    <row r="7" spans="1:18" x14ac:dyDescent="0.25">
      <c r="A7" s="170">
        <v>42010</v>
      </c>
      <c r="B7" s="116">
        <v>509.35014898360754</v>
      </c>
      <c r="C7" s="116">
        <v>495.79518192635157</v>
      </c>
      <c r="D7" s="116">
        <v>493.71741325334148</v>
      </c>
      <c r="E7" s="116">
        <v>509.35014898360754</v>
      </c>
      <c r="F7" s="116">
        <v>501.1</v>
      </c>
      <c r="G7">
        <v>495466</v>
      </c>
      <c r="H7" s="116"/>
      <c r="I7" s="116"/>
      <c r="L7" s="170">
        <v>42010</v>
      </c>
      <c r="M7" s="116">
        <v>496.079086563994</v>
      </c>
      <c r="N7" s="116">
        <v>508.89165970121701</v>
      </c>
      <c r="O7" s="116">
        <v>493.95190260684802</v>
      </c>
      <c r="P7" s="116">
        <v>508.89165970121701</v>
      </c>
      <c r="Q7" s="116">
        <v>501.4</v>
      </c>
      <c r="R7">
        <v>7894918</v>
      </c>
    </row>
    <row r="8" spans="1:18" x14ac:dyDescent="0.25">
      <c r="A8" s="170">
        <v>42011</v>
      </c>
      <c r="B8" s="116">
        <v>495.39941646482578</v>
      </c>
      <c r="C8" s="116">
        <v>488.77034498426991</v>
      </c>
      <c r="D8" s="116">
        <v>484.21904217672409</v>
      </c>
      <c r="E8" s="116">
        <v>491.0954670707336</v>
      </c>
      <c r="F8" s="116">
        <v>494</v>
      </c>
      <c r="G8">
        <v>561630</v>
      </c>
      <c r="H8" s="116"/>
      <c r="I8" s="116"/>
      <c r="L8" s="170">
        <v>42011</v>
      </c>
      <c r="M8" s="116">
        <v>488.60920801680902</v>
      </c>
      <c r="N8" s="116">
        <v>495.08969867694901</v>
      </c>
      <c r="O8" s="116">
        <v>484.00855434205403</v>
      </c>
      <c r="P8" s="116">
        <v>489.74700408691001</v>
      </c>
      <c r="Q8" s="116">
        <v>493.85</v>
      </c>
      <c r="R8">
        <v>9134678</v>
      </c>
    </row>
    <row r="9" spans="1:18" x14ac:dyDescent="0.25">
      <c r="A9" s="170">
        <v>42012</v>
      </c>
      <c r="B9" s="116">
        <v>509.35014898360754</v>
      </c>
      <c r="C9" s="116">
        <v>506.77767348369042</v>
      </c>
      <c r="D9" s="116">
        <v>496.24041807056801</v>
      </c>
      <c r="E9" s="116">
        <v>498.02136264743376</v>
      </c>
      <c r="F9" s="116">
        <v>512.20000000000005</v>
      </c>
      <c r="G9">
        <v>349366</v>
      </c>
      <c r="H9" s="116"/>
      <c r="I9" s="116"/>
      <c r="L9" s="170">
        <v>42012</v>
      </c>
      <c r="M9" s="116">
        <v>506.56659816666303</v>
      </c>
      <c r="N9" s="116">
        <v>509.33688425038702</v>
      </c>
      <c r="O9" s="116">
        <v>495.68333140917599</v>
      </c>
      <c r="P9" s="116">
        <v>498.65149507030901</v>
      </c>
      <c r="Q9" s="116">
        <v>512</v>
      </c>
      <c r="R9">
        <v>5476843</v>
      </c>
    </row>
    <row r="10" spans="1:18" x14ac:dyDescent="0.25">
      <c r="A10" s="170">
        <v>42013</v>
      </c>
      <c r="B10" s="116">
        <v>519.44216825251362</v>
      </c>
      <c r="C10" s="116">
        <v>516.32551524299856</v>
      </c>
      <c r="D10" s="116">
        <v>510.53744536818476</v>
      </c>
      <c r="E10" s="116">
        <v>513.10992086810199</v>
      </c>
      <c r="F10" s="116">
        <v>521.85</v>
      </c>
      <c r="G10">
        <v>345099</v>
      </c>
      <c r="H10" s="116"/>
      <c r="I10" s="116"/>
      <c r="L10" s="170">
        <v>42013</v>
      </c>
      <c r="M10" s="116">
        <v>516.75729340321902</v>
      </c>
      <c r="N10" s="116">
        <v>519.37917130388598</v>
      </c>
      <c r="O10" s="116">
        <v>510.029455771318</v>
      </c>
      <c r="P10" s="116">
        <v>515.71843612182204</v>
      </c>
      <c r="Q10" s="116">
        <v>522.29999999999995</v>
      </c>
      <c r="R10">
        <v>4010545</v>
      </c>
    </row>
    <row r="11" spans="1:18" x14ac:dyDescent="0.25">
      <c r="A11" s="170">
        <v>42016</v>
      </c>
      <c r="B11" s="116">
        <v>519.19481483905997</v>
      </c>
      <c r="C11" s="116">
        <v>516.86969275259639</v>
      </c>
      <c r="D11" s="116">
        <v>506.67873211830897</v>
      </c>
      <c r="E11" s="116">
        <v>512.51627267581341</v>
      </c>
      <c r="F11" s="116">
        <v>522.4</v>
      </c>
      <c r="G11">
        <v>274107</v>
      </c>
      <c r="H11" s="116"/>
      <c r="I11" s="116"/>
      <c r="L11" s="170">
        <v>42016</v>
      </c>
      <c r="M11" s="116">
        <v>516.75729340321902</v>
      </c>
      <c r="N11" s="116">
        <v>519.13182433212501</v>
      </c>
      <c r="O11" s="116">
        <v>505.82455725137999</v>
      </c>
      <c r="P11" s="116">
        <v>512.99761943245005</v>
      </c>
      <c r="Q11" s="116">
        <v>522.29999999999995</v>
      </c>
      <c r="R11">
        <v>2533395</v>
      </c>
    </row>
    <row r="12" spans="1:18" x14ac:dyDescent="0.25">
      <c r="A12" s="170">
        <v>42017</v>
      </c>
      <c r="B12" s="116">
        <v>520.43158190632789</v>
      </c>
      <c r="C12" s="116">
        <v>514.04986383922551</v>
      </c>
      <c r="D12" s="116">
        <v>510.14167990665908</v>
      </c>
      <c r="E12" s="116">
        <v>516.77075138721489</v>
      </c>
      <c r="F12" s="116">
        <v>519.54999999999995</v>
      </c>
      <c r="G12">
        <v>348572</v>
      </c>
      <c r="H12" s="116"/>
      <c r="I12" s="116"/>
      <c r="L12" s="170">
        <v>42017</v>
      </c>
      <c r="M12" s="116">
        <v>513.93753792514303</v>
      </c>
      <c r="N12" s="116">
        <v>520.12121221916902</v>
      </c>
      <c r="O12" s="116">
        <v>509.78210879955702</v>
      </c>
      <c r="P12" s="116">
        <v>514.82798702348202</v>
      </c>
      <c r="Q12" s="116">
        <v>519.45000000000005</v>
      </c>
      <c r="R12">
        <v>4282874</v>
      </c>
    </row>
    <row r="13" spans="1:18" x14ac:dyDescent="0.25">
      <c r="A13" s="170">
        <v>42018</v>
      </c>
      <c r="B13" s="116">
        <v>521.07470078130723</v>
      </c>
      <c r="C13" s="116">
        <v>514.8413947622771</v>
      </c>
      <c r="D13" s="116">
        <v>508.85544215670041</v>
      </c>
      <c r="E13" s="116">
        <v>515.03927749303989</v>
      </c>
      <c r="F13" s="116">
        <v>520.35</v>
      </c>
      <c r="G13">
        <v>521222</v>
      </c>
      <c r="H13" s="116"/>
      <c r="I13" s="116"/>
      <c r="L13" s="170">
        <v>42018</v>
      </c>
      <c r="M13" s="116">
        <v>514.82798702348202</v>
      </c>
      <c r="N13" s="116">
        <v>521.06113071186098</v>
      </c>
      <c r="O13" s="116">
        <v>508.495904546399</v>
      </c>
      <c r="P13" s="116">
        <v>515.96578309358301</v>
      </c>
      <c r="Q13" s="116">
        <v>520.35</v>
      </c>
      <c r="R13">
        <v>6006186</v>
      </c>
    </row>
    <row r="14" spans="1:18" x14ac:dyDescent="0.25">
      <c r="A14" s="170">
        <v>42019</v>
      </c>
      <c r="B14" s="116">
        <v>530.32571844447102</v>
      </c>
      <c r="C14" s="116">
        <v>526.81329997343028</v>
      </c>
      <c r="D14" s="116">
        <v>518.20540118524571</v>
      </c>
      <c r="E14" s="116">
        <v>524.38923652158519</v>
      </c>
      <c r="F14" s="116">
        <v>532.45000000000005</v>
      </c>
      <c r="G14">
        <v>474617</v>
      </c>
      <c r="H14" s="116"/>
      <c r="I14" s="116"/>
      <c r="L14" s="170">
        <v>42019</v>
      </c>
      <c r="M14" s="116">
        <v>527.29427440024006</v>
      </c>
      <c r="N14" s="116">
        <v>530.31190745572496</v>
      </c>
      <c r="O14" s="116">
        <v>518.19190583943305</v>
      </c>
      <c r="P14" s="116">
        <v>522.69362072548404</v>
      </c>
      <c r="Q14" s="116">
        <v>532.95000000000005</v>
      </c>
      <c r="R14">
        <v>6829305</v>
      </c>
    </row>
    <row r="15" spans="1:18" x14ac:dyDescent="0.25">
      <c r="A15" s="170">
        <v>42020</v>
      </c>
      <c r="B15" s="116">
        <v>525.87335700230665</v>
      </c>
      <c r="C15" s="116">
        <v>520.03581644480221</v>
      </c>
      <c r="D15" s="116">
        <v>516.96863411797779</v>
      </c>
      <c r="E15" s="116">
        <v>524.38923652158519</v>
      </c>
      <c r="F15" s="116">
        <v>525.6</v>
      </c>
      <c r="G15">
        <v>277994</v>
      </c>
      <c r="H15" s="116"/>
      <c r="I15" s="116"/>
      <c r="L15" s="170">
        <v>42020</v>
      </c>
      <c r="M15" s="116">
        <v>520.17068161352097</v>
      </c>
      <c r="N15" s="116">
        <v>530.11402987831605</v>
      </c>
      <c r="O15" s="116">
        <v>516.85623219192303</v>
      </c>
      <c r="P15" s="116">
        <v>525.46390680920797</v>
      </c>
      <c r="Q15" s="116">
        <v>525.75</v>
      </c>
      <c r="R15">
        <v>4205034</v>
      </c>
    </row>
    <row r="16" spans="1:18" x14ac:dyDescent="0.25">
      <c r="A16" s="170">
        <v>42023</v>
      </c>
      <c r="B16" s="116">
        <v>533.98654896358403</v>
      </c>
      <c r="C16" s="116">
        <v>533.0466059924604</v>
      </c>
      <c r="D16" s="116">
        <v>517.76016504102915</v>
      </c>
      <c r="E16" s="116">
        <v>520.43158190632789</v>
      </c>
      <c r="F16" s="116">
        <v>538.75</v>
      </c>
      <c r="G16">
        <v>368560</v>
      </c>
      <c r="H16" s="116"/>
      <c r="I16" s="116"/>
      <c r="L16" s="170">
        <v>42023</v>
      </c>
      <c r="M16" s="116">
        <v>532.78537717333597</v>
      </c>
      <c r="N16" s="116">
        <v>533.873703849084</v>
      </c>
      <c r="O16" s="116">
        <v>517.59827310720596</v>
      </c>
      <c r="P16" s="116">
        <v>520.91272252880503</v>
      </c>
      <c r="Q16" s="116">
        <v>538.5</v>
      </c>
      <c r="R16">
        <v>4568341</v>
      </c>
    </row>
    <row r="17" spans="1:18" x14ac:dyDescent="0.25">
      <c r="A17" s="170">
        <v>42024</v>
      </c>
      <c r="B17" s="116">
        <v>555.65470798211743</v>
      </c>
      <c r="C17" s="116">
        <v>553.18117384758159</v>
      </c>
      <c r="D17" s="116">
        <v>529.43524615603815</v>
      </c>
      <c r="E17" s="116">
        <v>530.57307185792456</v>
      </c>
      <c r="F17" s="116">
        <v>559.1</v>
      </c>
      <c r="G17">
        <v>571137</v>
      </c>
      <c r="H17" s="116"/>
      <c r="I17" s="116"/>
      <c r="L17" s="170">
        <v>42024</v>
      </c>
      <c r="M17" s="116">
        <v>553.26570643515197</v>
      </c>
      <c r="N17" s="116">
        <v>555.046604631832</v>
      </c>
      <c r="O17" s="116">
        <v>529.07517259691997</v>
      </c>
      <c r="P17" s="116">
        <v>533.03272414509695</v>
      </c>
      <c r="Q17" s="116">
        <v>559.20000000000005</v>
      </c>
      <c r="R17">
        <v>6075180</v>
      </c>
    </row>
    <row r="18" spans="1:18" x14ac:dyDescent="0.25">
      <c r="A18" s="170">
        <v>42025</v>
      </c>
      <c r="B18" s="116">
        <v>553.72535135717942</v>
      </c>
      <c r="C18" s="116">
        <v>545.5626887132114</v>
      </c>
      <c r="D18" s="116">
        <v>540.76403249221198</v>
      </c>
      <c r="E18" s="116">
        <v>550.11399152075728</v>
      </c>
      <c r="F18" s="116">
        <v>551.4</v>
      </c>
      <c r="G18">
        <v>407831</v>
      </c>
      <c r="H18" s="116"/>
      <c r="I18" s="116"/>
      <c r="L18" s="170">
        <v>42025</v>
      </c>
      <c r="M18" s="116">
        <v>545.64741970491104</v>
      </c>
      <c r="N18" s="116">
        <v>552.52366551986904</v>
      </c>
      <c r="O18" s="116">
        <v>540.20578632616798</v>
      </c>
      <c r="P18" s="116">
        <v>550.94064490059804</v>
      </c>
      <c r="Q18" s="116">
        <v>551.5</v>
      </c>
      <c r="R18">
        <v>6452158</v>
      </c>
    </row>
    <row r="19" spans="1:18" x14ac:dyDescent="0.25">
      <c r="A19" s="170">
        <v>42026</v>
      </c>
      <c r="B19" s="116">
        <v>562.97636902034333</v>
      </c>
      <c r="C19" s="116">
        <v>560.30495215504459</v>
      </c>
      <c r="D19" s="116">
        <v>542.94074253060353</v>
      </c>
      <c r="E19" s="116">
        <v>544.72168710746917</v>
      </c>
      <c r="F19" s="116">
        <v>566.29999999999995</v>
      </c>
      <c r="G19">
        <v>416660</v>
      </c>
      <c r="H19" s="116"/>
      <c r="I19" s="116"/>
      <c r="L19" s="170">
        <v>42026</v>
      </c>
      <c r="M19" s="116">
        <v>560.48823801057495</v>
      </c>
      <c r="N19" s="116">
        <v>562.66489136207201</v>
      </c>
      <c r="O19" s="116">
        <v>542.72872543813003</v>
      </c>
      <c r="P19" s="116">
        <v>544.80644000092298</v>
      </c>
      <c r="Q19" s="116">
        <v>566.5</v>
      </c>
      <c r="R19">
        <v>5946787</v>
      </c>
    </row>
    <row r="20" spans="1:18" x14ac:dyDescent="0.25">
      <c r="A20" s="170">
        <v>42027</v>
      </c>
      <c r="B20" s="116">
        <v>584.49611599080458</v>
      </c>
      <c r="C20" s="116">
        <v>581.67628707743381</v>
      </c>
      <c r="D20" s="116">
        <v>567.4287304625077</v>
      </c>
      <c r="E20" s="116">
        <v>567.57714251057985</v>
      </c>
      <c r="F20" s="116">
        <v>587.9</v>
      </c>
      <c r="G20">
        <v>639606</v>
      </c>
      <c r="H20" s="116"/>
      <c r="I20" s="116"/>
      <c r="L20" s="170">
        <v>42027</v>
      </c>
      <c r="M20" s="116">
        <v>582.20530213119696</v>
      </c>
      <c r="N20" s="116">
        <v>584.87664942621598</v>
      </c>
      <c r="O20" s="116">
        <v>567.90864716340695</v>
      </c>
      <c r="P20" s="116">
        <v>568.89803505045097</v>
      </c>
      <c r="Q20" s="116">
        <v>588.45000000000005</v>
      </c>
      <c r="R20">
        <v>7682336</v>
      </c>
    </row>
    <row r="21" spans="1:18" x14ac:dyDescent="0.25">
      <c r="A21" s="170">
        <v>42031</v>
      </c>
      <c r="B21" s="116">
        <v>601.95926698062715</v>
      </c>
      <c r="C21" s="116">
        <v>598.69420192303994</v>
      </c>
      <c r="D21" s="116">
        <v>586.77176739457741</v>
      </c>
      <c r="E21" s="116">
        <v>586.77176739457741</v>
      </c>
      <c r="F21" s="116">
        <v>605.1</v>
      </c>
      <c r="G21">
        <v>485638</v>
      </c>
      <c r="H21" s="116"/>
      <c r="I21" s="116"/>
      <c r="L21" s="170">
        <v>42031</v>
      </c>
      <c r="M21" s="116">
        <v>598.134447112609</v>
      </c>
      <c r="N21" s="116">
        <v>601.25101895679904</v>
      </c>
      <c r="O21" s="116">
        <v>589.72465007273297</v>
      </c>
      <c r="P21" s="116">
        <v>589.72465007273297</v>
      </c>
      <c r="Q21" s="116">
        <v>604.54999999999995</v>
      </c>
      <c r="R21">
        <v>7136967</v>
      </c>
    </row>
    <row r="22" spans="1:18" x14ac:dyDescent="0.25">
      <c r="A22" s="170">
        <v>42032</v>
      </c>
      <c r="B22" s="116">
        <v>596.51749188464839</v>
      </c>
      <c r="C22" s="116">
        <v>582.91305414470162</v>
      </c>
      <c r="D22" s="116">
        <v>580.93422683707308</v>
      </c>
      <c r="E22" s="116">
        <v>593.64819228858698</v>
      </c>
      <c r="F22" s="116">
        <v>589.15</v>
      </c>
      <c r="G22">
        <v>435737</v>
      </c>
      <c r="H22" s="116"/>
      <c r="I22" s="116"/>
      <c r="L22" s="170">
        <v>42032</v>
      </c>
      <c r="M22" s="116">
        <v>582.94734304648</v>
      </c>
      <c r="N22" s="116">
        <v>592.84122191692302</v>
      </c>
      <c r="O22" s="116">
        <v>580.77068969498202</v>
      </c>
      <c r="P22" s="116">
        <v>592.64334433951399</v>
      </c>
      <c r="Q22" s="116">
        <v>589.20000000000005</v>
      </c>
      <c r="R22">
        <v>8209728</v>
      </c>
    </row>
    <row r="23" spans="1:18" x14ac:dyDescent="0.25">
      <c r="A23" s="170">
        <v>42033</v>
      </c>
      <c r="B23" s="116">
        <v>594.63760594240125</v>
      </c>
      <c r="C23" s="116">
        <v>591.17465815405114</v>
      </c>
      <c r="D23" s="116">
        <v>574.84933286611499</v>
      </c>
      <c r="E23" s="116">
        <v>580.48899069285665</v>
      </c>
      <c r="F23" s="116">
        <v>597.5</v>
      </c>
      <c r="G23">
        <v>317098</v>
      </c>
      <c r="H23" s="116"/>
      <c r="I23" s="116"/>
      <c r="L23" s="170">
        <v>42033</v>
      </c>
      <c r="M23" s="116">
        <v>592.24758918469604</v>
      </c>
      <c r="N23" s="116">
        <v>594.32530374748899</v>
      </c>
      <c r="O23" s="116">
        <v>574.43860721789895</v>
      </c>
      <c r="P23" s="116">
        <v>579.78130180793801</v>
      </c>
      <c r="Q23" s="116">
        <v>598.6</v>
      </c>
      <c r="R23">
        <v>5812166</v>
      </c>
    </row>
    <row r="24" spans="1:18" x14ac:dyDescent="0.25">
      <c r="A24" s="170">
        <v>42034</v>
      </c>
      <c r="B24" s="116">
        <v>597.55637622115353</v>
      </c>
      <c r="C24" s="116">
        <v>578.75751679868165</v>
      </c>
      <c r="D24" s="116">
        <v>574.89880354880574</v>
      </c>
      <c r="E24" s="116">
        <v>594.7860179904734</v>
      </c>
      <c r="F24" s="116">
        <v>584.95000000000005</v>
      </c>
      <c r="G24">
        <v>387769</v>
      </c>
      <c r="H24" s="116"/>
      <c r="I24" s="116"/>
      <c r="L24" s="170">
        <v>42034</v>
      </c>
      <c r="M24" s="116">
        <v>578.94032210395096</v>
      </c>
      <c r="N24" s="116">
        <v>598.28285529566597</v>
      </c>
      <c r="O24" s="116">
        <v>574.93330116142101</v>
      </c>
      <c r="P24" s="116">
        <v>595.01787526841997</v>
      </c>
      <c r="Q24" s="116">
        <v>585.15</v>
      </c>
      <c r="R24">
        <v>4136616</v>
      </c>
    </row>
    <row r="25" spans="1:18" x14ac:dyDescent="0.25">
      <c r="A25" s="170">
        <v>42037</v>
      </c>
      <c r="B25" s="116">
        <v>589.39371357718551</v>
      </c>
      <c r="C25" s="116">
        <v>586.02970715421668</v>
      </c>
      <c r="D25" s="116">
        <v>575.49245174109433</v>
      </c>
      <c r="E25" s="116">
        <v>578.80698748137229</v>
      </c>
      <c r="F25" s="116">
        <v>592.29999999999995</v>
      </c>
      <c r="G25">
        <v>273366</v>
      </c>
      <c r="H25" s="116"/>
      <c r="I25" s="116"/>
      <c r="L25" s="170">
        <v>42037</v>
      </c>
      <c r="M25" s="116">
        <v>586.212323073726</v>
      </c>
      <c r="N25" s="116">
        <v>589.576241889676</v>
      </c>
      <c r="O25" s="116">
        <v>574.68595418966004</v>
      </c>
      <c r="P25" s="116">
        <v>581.56220000461803</v>
      </c>
      <c r="Q25" s="116">
        <v>592.5</v>
      </c>
      <c r="R25">
        <v>4316925</v>
      </c>
    </row>
    <row r="26" spans="1:18" x14ac:dyDescent="0.25">
      <c r="A26" s="170">
        <v>42038</v>
      </c>
      <c r="B26" s="116">
        <v>605.5706268170494</v>
      </c>
      <c r="C26" s="116">
        <v>595.67649027890627</v>
      </c>
      <c r="D26" s="116">
        <v>588.94847743296896</v>
      </c>
      <c r="E26" s="116">
        <v>590.67995132714407</v>
      </c>
      <c r="F26" s="116">
        <v>602.04999999999995</v>
      </c>
      <c r="G26">
        <v>658975</v>
      </c>
      <c r="H26" s="116"/>
      <c r="I26" s="116"/>
      <c r="L26" s="170">
        <v>42038</v>
      </c>
      <c r="M26" s="116">
        <v>596.897712253804</v>
      </c>
      <c r="N26" s="116">
        <v>605.90114202590701</v>
      </c>
      <c r="O26" s="116">
        <v>589.87305825579006</v>
      </c>
      <c r="P26" s="116">
        <v>591.30767069200397</v>
      </c>
      <c r="Q26" s="116">
        <v>603.29999999999995</v>
      </c>
      <c r="R26">
        <v>6035606</v>
      </c>
    </row>
    <row r="27" spans="1:18" x14ac:dyDescent="0.25">
      <c r="A27" s="170">
        <v>42039</v>
      </c>
      <c r="B27" s="116">
        <v>600.1783224037614</v>
      </c>
      <c r="C27" s="116">
        <v>585.58447101000036</v>
      </c>
      <c r="D27" s="116">
        <v>582.31940595241304</v>
      </c>
      <c r="E27" s="116">
        <v>599.58467421147282</v>
      </c>
      <c r="F27" s="116">
        <v>591.85</v>
      </c>
      <c r="G27">
        <v>275786</v>
      </c>
      <c r="H27" s="116"/>
      <c r="I27" s="116"/>
      <c r="L27" s="170">
        <v>42039</v>
      </c>
      <c r="M27" s="116">
        <v>585.12399639797695</v>
      </c>
      <c r="N27" s="116">
        <v>600.21216167540194</v>
      </c>
      <c r="O27" s="116">
        <v>581.95795515943598</v>
      </c>
      <c r="P27" s="116">
        <v>600.21216167540194</v>
      </c>
      <c r="Q27" s="116">
        <v>591.4</v>
      </c>
      <c r="R27">
        <v>3362648</v>
      </c>
    </row>
    <row r="28" spans="1:18" x14ac:dyDescent="0.25">
      <c r="A28" s="170">
        <v>42040</v>
      </c>
      <c r="B28" s="116">
        <v>596.46802120195775</v>
      </c>
      <c r="C28" s="116">
        <v>583.3088196062273</v>
      </c>
      <c r="D28" s="116">
        <v>575.93768788531077</v>
      </c>
      <c r="E28" s="116">
        <v>582.76464209662947</v>
      </c>
      <c r="F28" s="116">
        <v>589.54999999999995</v>
      </c>
      <c r="G28">
        <v>678930</v>
      </c>
      <c r="H28" s="116"/>
      <c r="I28" s="116"/>
      <c r="L28" s="170">
        <v>42040</v>
      </c>
      <c r="M28" s="116">
        <v>582.94734304648</v>
      </c>
      <c r="N28" s="116">
        <v>596.50195709898605</v>
      </c>
      <c r="O28" s="116">
        <v>575.82375025976103</v>
      </c>
      <c r="P28" s="116">
        <v>584.72824124316003</v>
      </c>
      <c r="Q28" s="116">
        <v>589.20000000000005</v>
      </c>
      <c r="R28">
        <v>6774777</v>
      </c>
    </row>
    <row r="29" spans="1:18" x14ac:dyDescent="0.25">
      <c r="A29" s="170">
        <v>42041</v>
      </c>
      <c r="B29" s="116">
        <v>573.85991921230072</v>
      </c>
      <c r="C29" s="116">
        <v>553.82429272256093</v>
      </c>
      <c r="D29" s="116">
        <v>546.89839714586071</v>
      </c>
      <c r="E29" s="116">
        <v>573.85991921230072</v>
      </c>
      <c r="F29" s="116">
        <v>559.75</v>
      </c>
      <c r="G29">
        <v>893964</v>
      </c>
      <c r="H29" s="116"/>
      <c r="I29" s="116"/>
      <c r="L29" s="170">
        <v>42041</v>
      </c>
      <c r="M29" s="116">
        <v>553.66146158997003</v>
      </c>
      <c r="N29" s="116">
        <v>565.92987138931903</v>
      </c>
      <c r="O29" s="116">
        <v>546.33999122584203</v>
      </c>
      <c r="P29" s="116">
        <v>561.03240134844896</v>
      </c>
      <c r="Q29" s="116">
        <v>559.6</v>
      </c>
      <c r="R29">
        <v>12091509</v>
      </c>
    </row>
    <row r="30" spans="1:18" x14ac:dyDescent="0.25">
      <c r="A30" s="170">
        <v>42044</v>
      </c>
      <c r="B30" s="116">
        <v>548.33304694389153</v>
      </c>
      <c r="C30" s="116">
        <v>536.85584855964544</v>
      </c>
      <c r="D30" s="116">
        <v>535.37172807892398</v>
      </c>
      <c r="E30" s="116">
        <v>545.16692325168572</v>
      </c>
      <c r="F30" s="116">
        <v>542.6</v>
      </c>
      <c r="G30">
        <v>332707</v>
      </c>
      <c r="H30" s="116"/>
      <c r="I30" s="116"/>
      <c r="L30" s="170">
        <v>42044</v>
      </c>
      <c r="M30" s="116">
        <v>536.89133690456902</v>
      </c>
      <c r="N30" s="116">
        <v>548.56611397169195</v>
      </c>
      <c r="O30" s="116">
        <v>535.55566325706002</v>
      </c>
      <c r="P30" s="116">
        <v>544.16333787434496</v>
      </c>
      <c r="Q30" s="116">
        <v>542.65</v>
      </c>
      <c r="R30">
        <v>4579430</v>
      </c>
    </row>
    <row r="31" spans="1:18" x14ac:dyDescent="0.25">
      <c r="A31" s="170">
        <v>42045</v>
      </c>
      <c r="B31" s="116">
        <v>561.78907263576605</v>
      </c>
      <c r="C31" s="116">
        <v>558.37559553010681</v>
      </c>
      <c r="D31" s="116">
        <v>536.85584855964544</v>
      </c>
      <c r="E31" s="116">
        <v>538.2410276749855</v>
      </c>
      <c r="F31" s="116">
        <v>564.35</v>
      </c>
      <c r="G31">
        <v>436699</v>
      </c>
      <c r="H31" s="116"/>
      <c r="I31" s="116"/>
      <c r="L31" s="170">
        <v>42045</v>
      </c>
      <c r="M31" s="116">
        <v>558.11370708166896</v>
      </c>
      <c r="N31" s="116">
        <v>561.97231984114103</v>
      </c>
      <c r="O31" s="116">
        <v>537.5839084255</v>
      </c>
      <c r="P31" s="116">
        <v>538.22701055207904</v>
      </c>
      <c r="Q31" s="116">
        <v>564.1</v>
      </c>
      <c r="R31">
        <v>5557625</v>
      </c>
    </row>
    <row r="32" spans="1:18" x14ac:dyDescent="0.25">
      <c r="A32" s="170">
        <v>42046</v>
      </c>
      <c r="B32" s="116">
        <v>564.46048950106479</v>
      </c>
      <c r="C32" s="116">
        <v>553.32958589565374</v>
      </c>
      <c r="D32" s="116">
        <v>548.13516421312863</v>
      </c>
      <c r="E32" s="116">
        <v>561.98695536652895</v>
      </c>
      <c r="F32" s="116">
        <v>559.25</v>
      </c>
      <c r="G32">
        <v>243487</v>
      </c>
      <c r="H32" s="116"/>
      <c r="I32" s="116"/>
      <c r="L32" s="170">
        <v>42046</v>
      </c>
      <c r="M32" s="116">
        <v>552.96889006903905</v>
      </c>
      <c r="N32" s="116">
        <v>565.33623865709205</v>
      </c>
      <c r="O32" s="116">
        <v>547.47778729594302</v>
      </c>
      <c r="P32" s="116">
        <v>560.98293195409701</v>
      </c>
      <c r="Q32" s="116">
        <v>558.9</v>
      </c>
      <c r="R32">
        <v>4588336</v>
      </c>
    </row>
    <row r="33" spans="1:18" x14ac:dyDescent="0.25">
      <c r="A33" s="170">
        <v>42047</v>
      </c>
      <c r="B33" s="116">
        <v>559.76077464544676</v>
      </c>
      <c r="C33" s="116">
        <v>556.6441216359317</v>
      </c>
      <c r="D33" s="116">
        <v>547.14575055931437</v>
      </c>
      <c r="E33" s="116">
        <v>556.05047344364311</v>
      </c>
      <c r="F33" s="116">
        <v>562.6</v>
      </c>
      <c r="G33">
        <v>233909</v>
      </c>
      <c r="H33" s="116"/>
      <c r="I33" s="116"/>
      <c r="L33" s="170">
        <v>42047</v>
      </c>
      <c r="M33" s="116">
        <v>555.83811494146698</v>
      </c>
      <c r="N33" s="116">
        <v>559.99354406705299</v>
      </c>
      <c r="O33" s="116">
        <v>546.63680759195495</v>
      </c>
      <c r="P33" s="116">
        <v>556.23387009628505</v>
      </c>
      <c r="Q33" s="116">
        <v>561.79999999999995</v>
      </c>
      <c r="R33">
        <v>5430678</v>
      </c>
    </row>
    <row r="34" spans="1:18" x14ac:dyDescent="0.25">
      <c r="A34" s="170">
        <v>42048</v>
      </c>
      <c r="B34" s="116">
        <v>561.29436580885897</v>
      </c>
      <c r="C34" s="116">
        <v>559.66183328006537</v>
      </c>
      <c r="D34" s="116">
        <v>549.96557947268514</v>
      </c>
      <c r="E34" s="116">
        <v>558.22718348203466</v>
      </c>
      <c r="F34" s="116">
        <v>565.65</v>
      </c>
      <c r="G34">
        <v>231930</v>
      </c>
      <c r="H34" s="116"/>
      <c r="I34" s="116"/>
      <c r="L34" s="170">
        <v>42048</v>
      </c>
      <c r="M34" s="116">
        <v>559.54831951788299</v>
      </c>
      <c r="N34" s="116">
        <v>561.18080953150604</v>
      </c>
      <c r="O34" s="116">
        <v>549.11027730956596</v>
      </c>
      <c r="P34" s="116">
        <v>556.728564039807</v>
      </c>
      <c r="Q34" s="116">
        <v>565.54999999999995</v>
      </c>
      <c r="R34">
        <v>3469320</v>
      </c>
    </row>
    <row r="35" spans="1:18" x14ac:dyDescent="0.25">
      <c r="A35" s="170">
        <v>42051</v>
      </c>
      <c r="B35" s="116">
        <v>574.30515535651716</v>
      </c>
      <c r="C35" s="116">
        <v>567.87396660672414</v>
      </c>
      <c r="D35" s="116">
        <v>559.51342123199322</v>
      </c>
      <c r="E35" s="116">
        <v>559.51342123199322</v>
      </c>
      <c r="F35" s="116">
        <v>573.95000000000005</v>
      </c>
      <c r="G35">
        <v>277527</v>
      </c>
      <c r="H35" s="116"/>
      <c r="I35" s="116"/>
      <c r="L35" s="170">
        <v>42051</v>
      </c>
      <c r="M35" s="116">
        <v>568.05705534646404</v>
      </c>
      <c r="N35" s="116">
        <v>574.290199034843</v>
      </c>
      <c r="O35" s="116">
        <v>559.49885012353104</v>
      </c>
      <c r="P35" s="116">
        <v>562.96170772818596</v>
      </c>
      <c r="Q35" s="116">
        <v>574.15</v>
      </c>
      <c r="R35">
        <v>5732125</v>
      </c>
    </row>
    <row r="36" spans="1:18" x14ac:dyDescent="0.25">
      <c r="A36" s="170">
        <v>42053</v>
      </c>
      <c r="B36" s="116">
        <v>579.54904772173302</v>
      </c>
      <c r="C36" s="116">
        <v>576.92710153912515</v>
      </c>
      <c r="D36" s="116">
        <v>555.06105978982885</v>
      </c>
      <c r="E36" s="116">
        <v>567.4287304625077</v>
      </c>
      <c r="F36" s="116">
        <v>583.1</v>
      </c>
      <c r="G36">
        <v>587563</v>
      </c>
      <c r="H36" s="116"/>
      <c r="I36" s="116"/>
      <c r="L36" s="170">
        <v>42053</v>
      </c>
      <c r="M36" s="116">
        <v>578.09934239996301</v>
      </c>
      <c r="N36" s="116">
        <v>580.77068969498202</v>
      </c>
      <c r="O36" s="116">
        <v>554.70031887136599</v>
      </c>
      <c r="P36" s="116">
        <v>566.62244291025002</v>
      </c>
      <c r="Q36" s="116">
        <v>584.29999999999995</v>
      </c>
      <c r="R36">
        <v>5784461</v>
      </c>
    </row>
    <row r="37" spans="1:18" x14ac:dyDescent="0.25">
      <c r="A37" s="170">
        <v>42054</v>
      </c>
      <c r="B37" s="116">
        <v>586.22758988497958</v>
      </c>
      <c r="C37" s="116">
        <v>570.59485415471352</v>
      </c>
      <c r="D37" s="116">
        <v>566.68667022214697</v>
      </c>
      <c r="E37" s="116">
        <v>577.81757382755802</v>
      </c>
      <c r="F37" s="116">
        <v>576.70000000000005</v>
      </c>
      <c r="G37">
        <v>488756</v>
      </c>
      <c r="H37" s="116"/>
      <c r="I37" s="116"/>
      <c r="L37" s="170">
        <v>42054</v>
      </c>
      <c r="M37" s="116">
        <v>570.43158627537002</v>
      </c>
      <c r="N37" s="116">
        <v>586.26179246807806</v>
      </c>
      <c r="O37" s="116">
        <v>566.02881017802304</v>
      </c>
      <c r="P37" s="116">
        <v>579.78130180793801</v>
      </c>
      <c r="Q37" s="116">
        <v>576.54999999999995</v>
      </c>
      <c r="R37">
        <v>4271131</v>
      </c>
    </row>
    <row r="38" spans="1:18" x14ac:dyDescent="0.25">
      <c r="A38" s="170">
        <v>42055</v>
      </c>
      <c r="B38" s="116">
        <v>578.21333928908371</v>
      </c>
      <c r="C38" s="116">
        <v>572.67262282772356</v>
      </c>
      <c r="D38" s="116">
        <v>566.93402363560051</v>
      </c>
      <c r="E38" s="116">
        <v>573.85991921230072</v>
      </c>
      <c r="F38" s="116">
        <v>578.79999999999995</v>
      </c>
      <c r="G38">
        <v>319519</v>
      </c>
      <c r="H38" s="116"/>
      <c r="I38" s="116"/>
      <c r="L38" s="170">
        <v>42055</v>
      </c>
      <c r="M38" s="116">
        <v>573.74603569696797</v>
      </c>
      <c r="N38" s="116">
        <v>578.79191392089399</v>
      </c>
      <c r="O38" s="116">
        <v>566.17721836108001</v>
      </c>
      <c r="P38" s="116">
        <v>573.35028054215002</v>
      </c>
      <c r="Q38" s="116">
        <v>579.9</v>
      </c>
      <c r="R38">
        <v>3865784</v>
      </c>
    </row>
    <row r="39" spans="1:18" x14ac:dyDescent="0.25">
      <c r="A39" s="170">
        <v>42058</v>
      </c>
      <c r="B39" s="116">
        <v>578.01545655832092</v>
      </c>
      <c r="C39" s="116">
        <v>567.87396660672414</v>
      </c>
      <c r="D39" s="116">
        <v>564.95519632797186</v>
      </c>
      <c r="E39" s="116">
        <v>572.96944692386785</v>
      </c>
      <c r="F39" s="116">
        <v>573.95000000000005</v>
      </c>
      <c r="G39">
        <v>506232</v>
      </c>
      <c r="H39" s="116"/>
      <c r="I39" s="116"/>
      <c r="L39" s="170">
        <v>42058</v>
      </c>
      <c r="M39" s="116">
        <v>568.10652474081598</v>
      </c>
      <c r="N39" s="116">
        <v>578.24775058301998</v>
      </c>
      <c r="O39" s="116">
        <v>565.97934078367098</v>
      </c>
      <c r="P39" s="116">
        <v>575.82375025976103</v>
      </c>
      <c r="Q39" s="116">
        <v>574.20000000000005</v>
      </c>
      <c r="R39">
        <v>3008142</v>
      </c>
    </row>
    <row r="40" spans="1:18" x14ac:dyDescent="0.25">
      <c r="A40" s="170">
        <v>42059</v>
      </c>
      <c r="B40" s="116">
        <v>571.88109190467208</v>
      </c>
      <c r="C40" s="116">
        <v>559.06818508777667</v>
      </c>
      <c r="D40" s="116">
        <v>554.26952886677736</v>
      </c>
      <c r="E40" s="116">
        <v>568.91285094322916</v>
      </c>
      <c r="F40" s="116">
        <v>565.04999999999995</v>
      </c>
      <c r="G40">
        <v>236781</v>
      </c>
      <c r="H40" s="116"/>
      <c r="I40" s="116"/>
      <c r="L40" s="170">
        <v>42059</v>
      </c>
      <c r="M40" s="116">
        <v>558.410523447782</v>
      </c>
      <c r="N40" s="116">
        <v>571.86619871158405</v>
      </c>
      <c r="O40" s="116">
        <v>554.00774735043501</v>
      </c>
      <c r="P40" s="116">
        <v>570.87681082454003</v>
      </c>
      <c r="Q40" s="116">
        <v>564.4</v>
      </c>
      <c r="R40">
        <v>4304190</v>
      </c>
    </row>
    <row r="41" spans="1:18" x14ac:dyDescent="0.25">
      <c r="A41" s="170">
        <v>42060</v>
      </c>
      <c r="B41" s="116">
        <v>569.20967503937345</v>
      </c>
      <c r="C41" s="116">
        <v>561.34383649154972</v>
      </c>
      <c r="D41" s="116">
        <v>558.4745368954882</v>
      </c>
      <c r="E41" s="116">
        <v>562.87742765496182</v>
      </c>
      <c r="F41" s="116">
        <v>567.35</v>
      </c>
      <c r="G41">
        <v>155091</v>
      </c>
      <c r="H41" s="116"/>
      <c r="I41" s="116"/>
      <c r="L41" s="170">
        <v>42060</v>
      </c>
      <c r="M41" s="116">
        <v>562.17019741854995</v>
      </c>
      <c r="N41" s="116">
        <v>569.88742293749601</v>
      </c>
      <c r="O41" s="116">
        <v>558.01476829296405</v>
      </c>
      <c r="P41" s="116">
        <v>560.68611558798398</v>
      </c>
      <c r="Q41" s="116">
        <v>568.20000000000005</v>
      </c>
      <c r="R41">
        <v>3050026</v>
      </c>
    </row>
    <row r="42" spans="1:18" x14ac:dyDescent="0.25">
      <c r="A42" s="170">
        <v>42061</v>
      </c>
      <c r="B42" s="116">
        <v>566.24143407793053</v>
      </c>
      <c r="C42" s="116">
        <v>554.26952886677736</v>
      </c>
      <c r="D42" s="116">
        <v>552.29070155914883</v>
      </c>
      <c r="E42" s="116">
        <v>563.4710758472504</v>
      </c>
      <c r="F42" s="116">
        <v>560.20000000000005</v>
      </c>
      <c r="G42">
        <v>228854</v>
      </c>
      <c r="H42" s="116"/>
      <c r="I42" s="116"/>
      <c r="L42" s="170">
        <v>42061</v>
      </c>
      <c r="M42" s="116">
        <v>554.70031887136599</v>
      </c>
      <c r="N42" s="116">
        <v>565.97934078367098</v>
      </c>
      <c r="O42" s="116">
        <v>551.43533884412</v>
      </c>
      <c r="P42" s="116">
        <v>564.05003440393398</v>
      </c>
      <c r="Q42" s="116">
        <v>560.65</v>
      </c>
      <c r="R42">
        <v>3533029</v>
      </c>
    </row>
    <row r="43" spans="1:18" x14ac:dyDescent="0.25">
      <c r="A43" s="170">
        <v>42062</v>
      </c>
      <c r="B43" s="116">
        <v>574.84933286611499</v>
      </c>
      <c r="C43" s="116">
        <v>569.40755777013635</v>
      </c>
      <c r="D43" s="116">
        <v>557.93035938589026</v>
      </c>
      <c r="E43" s="116">
        <v>561.98695536652895</v>
      </c>
      <c r="F43" s="116">
        <v>575.5</v>
      </c>
      <c r="G43">
        <v>222785</v>
      </c>
      <c r="H43" s="116"/>
      <c r="I43" s="116"/>
      <c r="L43" s="170">
        <v>42062</v>
      </c>
      <c r="M43" s="116">
        <v>569.04644323350794</v>
      </c>
      <c r="N43" s="116">
        <v>574.83436237271701</v>
      </c>
      <c r="O43" s="116">
        <v>557.52007434944198</v>
      </c>
      <c r="P43" s="116">
        <v>561.03240134844896</v>
      </c>
      <c r="Q43" s="116">
        <v>575.15</v>
      </c>
      <c r="R43">
        <v>4310800</v>
      </c>
    </row>
    <row r="44" spans="1:18" x14ac:dyDescent="0.25">
      <c r="A44" s="170">
        <v>42063</v>
      </c>
      <c r="B44" s="116">
        <v>592.80719068284475</v>
      </c>
      <c r="C44" s="116">
        <v>587.36541558686611</v>
      </c>
      <c r="D44" s="116">
        <v>558.62294894356035</v>
      </c>
      <c r="E44" s="116">
        <v>570.14961801049708</v>
      </c>
      <c r="F44" s="116">
        <v>593.65</v>
      </c>
      <c r="G44">
        <v>657330</v>
      </c>
      <c r="H44" s="116"/>
      <c r="I44" s="116"/>
      <c r="L44" s="170">
        <v>42063</v>
      </c>
      <c r="M44" s="116">
        <v>587.05330277771395</v>
      </c>
      <c r="N44" s="116">
        <v>592.59387494516102</v>
      </c>
      <c r="O44" s="116">
        <v>557.81689071555502</v>
      </c>
      <c r="P44" s="116">
        <v>570.72840264148294</v>
      </c>
      <c r="Q44" s="116">
        <v>593.35</v>
      </c>
      <c r="R44">
        <v>4108469</v>
      </c>
    </row>
    <row r="45" spans="1:18" x14ac:dyDescent="0.25">
      <c r="A45" s="170">
        <v>42065</v>
      </c>
      <c r="B45" s="116">
        <v>594.14289911549406</v>
      </c>
      <c r="C45" s="116">
        <v>577.96598587563005</v>
      </c>
      <c r="D45" s="116">
        <v>567.6266131932706</v>
      </c>
      <c r="E45" s="116">
        <v>591.66936498095833</v>
      </c>
      <c r="F45" s="116">
        <v>584.15</v>
      </c>
      <c r="G45">
        <v>499629</v>
      </c>
      <c r="H45" s="116"/>
      <c r="I45" s="116"/>
      <c r="L45" s="170">
        <v>42065</v>
      </c>
      <c r="M45" s="116">
        <v>578.79191392089399</v>
      </c>
      <c r="N45" s="116">
        <v>594.62212011360202</v>
      </c>
      <c r="O45" s="116">
        <v>567.01819806506705</v>
      </c>
      <c r="P45" s="116">
        <v>591.06032372024299</v>
      </c>
      <c r="Q45" s="116">
        <v>585</v>
      </c>
      <c r="R45">
        <v>4899347</v>
      </c>
    </row>
    <row r="46" spans="1:18" x14ac:dyDescent="0.25">
      <c r="A46" s="170">
        <v>42066</v>
      </c>
      <c r="B46" s="116">
        <v>577.27339631796019</v>
      </c>
      <c r="C46" s="116">
        <v>568.51708548170348</v>
      </c>
      <c r="D46" s="116">
        <v>566.43931680869343</v>
      </c>
      <c r="E46" s="116">
        <v>577.27339631796019</v>
      </c>
      <c r="F46" s="116">
        <v>574.6</v>
      </c>
      <c r="G46">
        <v>254656</v>
      </c>
      <c r="H46" s="116"/>
      <c r="I46" s="116"/>
      <c r="L46" s="170">
        <v>42066</v>
      </c>
      <c r="M46" s="116">
        <v>568.00758595211198</v>
      </c>
      <c r="N46" s="116">
        <v>576.31844420328298</v>
      </c>
      <c r="O46" s="116">
        <v>565.92987138931903</v>
      </c>
      <c r="P46" s="116">
        <v>576.31844420328298</v>
      </c>
      <c r="Q46" s="116">
        <v>574.1</v>
      </c>
      <c r="R46">
        <v>3555077</v>
      </c>
    </row>
    <row r="47" spans="1:18" x14ac:dyDescent="0.25">
      <c r="A47" s="170">
        <v>42067</v>
      </c>
      <c r="B47" s="116">
        <v>585.7328830580725</v>
      </c>
      <c r="C47" s="116">
        <v>567.77502524134275</v>
      </c>
      <c r="D47" s="116">
        <v>564.95519632797186</v>
      </c>
      <c r="E47" s="116">
        <v>577.71863246217652</v>
      </c>
      <c r="F47" s="116">
        <v>573.85</v>
      </c>
      <c r="G47">
        <v>522186</v>
      </c>
      <c r="H47" s="116"/>
      <c r="I47" s="116"/>
      <c r="L47" s="170">
        <v>42067</v>
      </c>
      <c r="M47" s="116">
        <v>568.00758595211198</v>
      </c>
      <c r="N47" s="116">
        <v>585.81656791890805</v>
      </c>
      <c r="O47" s="116">
        <v>564.05003440393398</v>
      </c>
      <c r="P47" s="116">
        <v>575.32905631623896</v>
      </c>
      <c r="Q47" s="116">
        <v>574.1</v>
      </c>
      <c r="R47">
        <v>6176534</v>
      </c>
    </row>
    <row r="48" spans="1:18" x14ac:dyDescent="0.25">
      <c r="A48" s="170">
        <v>42068</v>
      </c>
      <c r="B48" s="116">
        <v>571.43585576045564</v>
      </c>
      <c r="C48" s="116">
        <v>564.60890154913693</v>
      </c>
      <c r="D48" s="116">
        <v>562.18483809729184</v>
      </c>
      <c r="E48" s="116">
        <v>569.06126299130131</v>
      </c>
      <c r="F48" s="116">
        <v>570.65</v>
      </c>
      <c r="G48">
        <v>251119</v>
      </c>
      <c r="H48" s="116"/>
      <c r="I48" s="116"/>
      <c r="L48" s="170">
        <v>42068</v>
      </c>
      <c r="M48" s="116">
        <v>564.64366713616096</v>
      </c>
      <c r="N48" s="116">
        <v>571.66832113417502</v>
      </c>
      <c r="O48" s="116">
        <v>561.67550347502799</v>
      </c>
      <c r="P48" s="116">
        <v>569.88742293749601</v>
      </c>
      <c r="Q48" s="116">
        <v>570.70000000000005</v>
      </c>
      <c r="R48">
        <v>3318912</v>
      </c>
    </row>
    <row r="49" spans="1:18" x14ac:dyDescent="0.25">
      <c r="A49" s="170">
        <v>42072</v>
      </c>
      <c r="B49" s="116">
        <v>566.93402363560051</v>
      </c>
      <c r="C49" s="116">
        <v>558.2766541647253</v>
      </c>
      <c r="D49" s="116">
        <v>556.49570958785955</v>
      </c>
      <c r="E49" s="116">
        <v>563.96578267415759</v>
      </c>
      <c r="F49" s="116">
        <v>564.25</v>
      </c>
      <c r="G49">
        <v>277802</v>
      </c>
      <c r="H49" s="116"/>
      <c r="I49" s="116"/>
      <c r="L49" s="170">
        <v>42072</v>
      </c>
      <c r="M49" s="116">
        <v>559.10309496871298</v>
      </c>
      <c r="N49" s="116">
        <v>567.51289200858901</v>
      </c>
      <c r="O49" s="116">
        <v>556.03599251887601</v>
      </c>
      <c r="P49" s="116">
        <v>564.94048350227399</v>
      </c>
      <c r="Q49" s="116">
        <v>565.1</v>
      </c>
      <c r="R49">
        <v>3528212</v>
      </c>
    </row>
    <row r="50" spans="1:18" x14ac:dyDescent="0.25">
      <c r="A50" s="170">
        <v>42073</v>
      </c>
      <c r="B50" s="116">
        <v>566.38984612600268</v>
      </c>
      <c r="C50" s="116">
        <v>554.22005818408661</v>
      </c>
      <c r="D50" s="116">
        <v>553.0822324822002</v>
      </c>
      <c r="E50" s="116">
        <v>561.78907263576605</v>
      </c>
      <c r="F50" s="116">
        <v>560.15</v>
      </c>
      <c r="G50">
        <v>276678</v>
      </c>
      <c r="H50" s="116"/>
      <c r="I50" s="116"/>
      <c r="L50" s="170">
        <v>42073</v>
      </c>
      <c r="M50" s="116">
        <v>554.25509432219599</v>
      </c>
      <c r="N50" s="116">
        <v>566.62244291025002</v>
      </c>
      <c r="O50" s="116">
        <v>552.77101249163002</v>
      </c>
      <c r="P50" s="116">
        <v>561.87338105243703</v>
      </c>
      <c r="Q50" s="116">
        <v>560.20000000000005</v>
      </c>
      <c r="R50">
        <v>3875591</v>
      </c>
    </row>
    <row r="51" spans="1:18" x14ac:dyDescent="0.25">
      <c r="A51" s="170">
        <v>42074</v>
      </c>
      <c r="B51" s="116">
        <v>559.01871440508603</v>
      </c>
      <c r="C51" s="116">
        <v>545.26586461706711</v>
      </c>
      <c r="D51" s="116">
        <v>542.69338911714988</v>
      </c>
      <c r="E51" s="116">
        <v>556.05047344364311</v>
      </c>
      <c r="F51" s="116">
        <v>551.1</v>
      </c>
      <c r="G51">
        <v>267907</v>
      </c>
      <c r="H51" s="116"/>
      <c r="I51" s="116"/>
      <c r="L51" s="170">
        <v>42074</v>
      </c>
      <c r="M51" s="116">
        <v>545.05378697268497</v>
      </c>
      <c r="N51" s="116">
        <v>559.20203375741801</v>
      </c>
      <c r="O51" s="116">
        <v>542.38243967766505</v>
      </c>
      <c r="P51" s="116">
        <v>555.046604631832</v>
      </c>
      <c r="Q51" s="116">
        <v>550.9</v>
      </c>
      <c r="R51">
        <v>3151043</v>
      </c>
    </row>
    <row r="52" spans="1:18" x14ac:dyDescent="0.25">
      <c r="A52" s="170">
        <v>42075</v>
      </c>
      <c r="B52" s="116">
        <v>560.50283488580749</v>
      </c>
      <c r="C52" s="116">
        <v>558.0787714339624</v>
      </c>
      <c r="D52" s="116">
        <v>548.92669513618</v>
      </c>
      <c r="E52" s="116">
        <v>549.1245778669429</v>
      </c>
      <c r="F52" s="116">
        <v>564.04999999999995</v>
      </c>
      <c r="G52">
        <v>229643</v>
      </c>
      <c r="H52" s="116"/>
      <c r="I52" s="116"/>
      <c r="L52" s="170">
        <v>42075</v>
      </c>
      <c r="M52" s="116">
        <v>557.91582950426005</v>
      </c>
      <c r="N52" s="116">
        <v>560.93346255974495</v>
      </c>
      <c r="O52" s="116">
        <v>548.41770578863498</v>
      </c>
      <c r="P52" s="116">
        <v>549.01133852086195</v>
      </c>
      <c r="Q52" s="116">
        <v>563.9</v>
      </c>
      <c r="R52">
        <v>3394342</v>
      </c>
    </row>
    <row r="53" spans="1:18" x14ac:dyDescent="0.25">
      <c r="A53" s="170">
        <v>42076</v>
      </c>
      <c r="B53" s="116">
        <v>560.1070694242818</v>
      </c>
      <c r="C53" s="116">
        <v>551.15287585726219</v>
      </c>
      <c r="D53" s="116">
        <v>548.62987104003582</v>
      </c>
      <c r="E53" s="116">
        <v>560.00812805890041</v>
      </c>
      <c r="F53" s="116">
        <v>557.04999999999995</v>
      </c>
      <c r="G53">
        <v>184485</v>
      </c>
      <c r="H53" s="116"/>
      <c r="I53" s="116"/>
      <c r="L53" s="170">
        <v>42076</v>
      </c>
      <c r="M53" s="116">
        <v>552.42472673116401</v>
      </c>
      <c r="N53" s="116">
        <v>559.69672770093996</v>
      </c>
      <c r="O53" s="116">
        <v>549.20921609827099</v>
      </c>
      <c r="P53" s="116">
        <v>559.64725830658699</v>
      </c>
      <c r="Q53" s="116">
        <v>558.35</v>
      </c>
      <c r="R53">
        <v>5325356</v>
      </c>
    </row>
    <row r="54" spans="1:18" x14ac:dyDescent="0.25">
      <c r="A54" s="170">
        <v>42079</v>
      </c>
      <c r="B54" s="116">
        <v>559.66183328006537</v>
      </c>
      <c r="C54" s="116">
        <v>551.89493609762292</v>
      </c>
      <c r="D54" s="116">
        <v>549.3224605977058</v>
      </c>
      <c r="E54" s="116">
        <v>552.14228951107657</v>
      </c>
      <c r="F54" s="116">
        <v>557.79999999999995</v>
      </c>
      <c r="G54">
        <v>126316</v>
      </c>
      <c r="H54" s="116"/>
      <c r="I54" s="116"/>
      <c r="L54" s="170">
        <v>42079</v>
      </c>
      <c r="M54" s="116">
        <v>550.99011429494999</v>
      </c>
      <c r="N54" s="116">
        <v>559.69672770093996</v>
      </c>
      <c r="O54" s="116">
        <v>548.36823639428303</v>
      </c>
      <c r="P54" s="116">
        <v>553.117298252095</v>
      </c>
      <c r="Q54" s="116">
        <v>556.9</v>
      </c>
      <c r="R54">
        <v>2757396</v>
      </c>
    </row>
    <row r="55" spans="1:18" x14ac:dyDescent="0.25">
      <c r="A55" s="170">
        <v>42080</v>
      </c>
      <c r="B55" s="116">
        <v>572.37579873157927</v>
      </c>
      <c r="C55" s="116">
        <v>565.49937383756969</v>
      </c>
      <c r="D55" s="116">
        <v>556.5451802705503</v>
      </c>
      <c r="E55" s="116">
        <v>559.01871440508603</v>
      </c>
      <c r="F55" s="116">
        <v>571.54999999999995</v>
      </c>
      <c r="G55">
        <v>360478</v>
      </c>
      <c r="H55" s="116"/>
      <c r="I55" s="116"/>
      <c r="L55" s="170">
        <v>42080</v>
      </c>
      <c r="M55" s="116">
        <v>565.48464684014903</v>
      </c>
      <c r="N55" s="116">
        <v>572.85558659862795</v>
      </c>
      <c r="O55" s="116">
        <v>556.43174767369396</v>
      </c>
      <c r="P55" s="116">
        <v>558.01476829296405</v>
      </c>
      <c r="Q55" s="116">
        <v>571.54999999999995</v>
      </c>
      <c r="R55">
        <v>5338621</v>
      </c>
    </row>
    <row r="56" spans="1:18" x14ac:dyDescent="0.25">
      <c r="A56" s="170">
        <v>42081</v>
      </c>
      <c r="B56" s="116">
        <v>565.94460998178624</v>
      </c>
      <c r="C56" s="116">
        <v>554.17058750139597</v>
      </c>
      <c r="D56" s="116">
        <v>550.70763971304586</v>
      </c>
      <c r="E56" s="116">
        <v>565.94460998178624</v>
      </c>
      <c r="F56" s="116">
        <v>560.1</v>
      </c>
      <c r="G56">
        <v>303118</v>
      </c>
      <c r="H56" s="116"/>
      <c r="I56" s="116"/>
      <c r="L56" s="170">
        <v>42081</v>
      </c>
      <c r="M56" s="116">
        <v>554.25509432219599</v>
      </c>
      <c r="N56" s="116">
        <v>564.94048350227399</v>
      </c>
      <c r="O56" s="116">
        <v>550.59435914013295</v>
      </c>
      <c r="P56" s="116">
        <v>564.29738137569598</v>
      </c>
      <c r="Q56" s="116">
        <v>560.20000000000005</v>
      </c>
      <c r="R56">
        <v>4521120</v>
      </c>
    </row>
    <row r="57" spans="1:18" x14ac:dyDescent="0.25">
      <c r="A57" s="170">
        <v>42082</v>
      </c>
      <c r="B57" s="116">
        <v>562.67954492419904</v>
      </c>
      <c r="C57" s="116">
        <v>547.44257465545854</v>
      </c>
      <c r="D57" s="116">
        <v>545.16692325168572</v>
      </c>
      <c r="E57" s="116">
        <v>559.01871440508603</v>
      </c>
      <c r="F57" s="116">
        <v>553.29999999999995</v>
      </c>
      <c r="G57">
        <v>199095</v>
      </c>
      <c r="H57" s="116"/>
      <c r="I57" s="116"/>
      <c r="L57" s="170">
        <v>42082</v>
      </c>
      <c r="M57" s="116">
        <v>547.92301184511302</v>
      </c>
      <c r="N57" s="116">
        <v>562.91223833383401</v>
      </c>
      <c r="O57" s="116">
        <v>545.40007273314995</v>
      </c>
      <c r="P57" s="116">
        <v>559.00415618000898</v>
      </c>
      <c r="Q57" s="116">
        <v>553.79999999999995</v>
      </c>
      <c r="R57">
        <v>3260146</v>
      </c>
    </row>
    <row r="58" spans="1:18" x14ac:dyDescent="0.25">
      <c r="A58" s="170">
        <v>42083</v>
      </c>
      <c r="B58" s="116">
        <v>544.17750959787134</v>
      </c>
      <c r="C58" s="116">
        <v>541.802916828717</v>
      </c>
      <c r="D58" s="116">
        <v>535.27278671354259</v>
      </c>
      <c r="E58" s="116">
        <v>543.28703730943846</v>
      </c>
      <c r="F58" s="116">
        <v>547.6</v>
      </c>
      <c r="G58">
        <v>235677</v>
      </c>
      <c r="H58" s="116"/>
      <c r="I58" s="116"/>
      <c r="L58" s="170">
        <v>42083</v>
      </c>
      <c r="M58" s="116">
        <v>541.78880694543898</v>
      </c>
      <c r="N58" s="116">
        <v>544.80644000092298</v>
      </c>
      <c r="O58" s="116">
        <v>535.25884689094596</v>
      </c>
      <c r="P58" s="116">
        <v>543.12448059294798</v>
      </c>
      <c r="Q58" s="116">
        <v>547.6</v>
      </c>
      <c r="R58">
        <v>5065418</v>
      </c>
    </row>
    <row r="59" spans="1:18" x14ac:dyDescent="0.25">
      <c r="A59" s="170">
        <v>42086</v>
      </c>
      <c r="B59" s="116">
        <v>551.49917063609723</v>
      </c>
      <c r="C59" s="116">
        <v>545.06798188630421</v>
      </c>
      <c r="D59" s="116">
        <v>542.05027024217065</v>
      </c>
      <c r="E59" s="116">
        <v>542.34709433831483</v>
      </c>
      <c r="F59" s="116">
        <v>550.9</v>
      </c>
      <c r="G59">
        <v>185040</v>
      </c>
      <c r="H59" s="116"/>
      <c r="I59" s="116"/>
      <c r="L59" s="170">
        <v>42086</v>
      </c>
      <c r="M59" s="116">
        <v>545.59795031055899</v>
      </c>
      <c r="N59" s="116">
        <v>551.88056339329</v>
      </c>
      <c r="O59" s="116">
        <v>542.23403149460796</v>
      </c>
      <c r="P59" s="116">
        <v>542.23403149460796</v>
      </c>
      <c r="Q59" s="116">
        <v>551.45000000000005</v>
      </c>
      <c r="R59">
        <v>3120391</v>
      </c>
    </row>
    <row r="60" spans="1:18" x14ac:dyDescent="0.25">
      <c r="A60" s="170">
        <v>42087</v>
      </c>
      <c r="B60" s="116">
        <v>546.55210236702567</v>
      </c>
      <c r="C60" s="116">
        <v>527.2585361176466</v>
      </c>
      <c r="D60" s="116">
        <v>522.90511604086373</v>
      </c>
      <c r="E60" s="116">
        <v>545.16692325168572</v>
      </c>
      <c r="F60" s="116">
        <v>532.9</v>
      </c>
      <c r="G60">
        <v>310787</v>
      </c>
      <c r="H60" s="116"/>
      <c r="I60" s="116"/>
      <c r="L60" s="170">
        <v>42087</v>
      </c>
      <c r="M60" s="116">
        <v>526.60170287930896</v>
      </c>
      <c r="N60" s="116">
        <v>546.63680759195495</v>
      </c>
      <c r="O60" s="116">
        <v>522.79255951418895</v>
      </c>
      <c r="P60" s="116">
        <v>545.94423607102397</v>
      </c>
      <c r="Q60" s="116">
        <v>532.25</v>
      </c>
      <c r="R60">
        <v>4471090</v>
      </c>
    </row>
    <row r="61" spans="1:18" x14ac:dyDescent="0.25">
      <c r="A61" s="170">
        <v>42088</v>
      </c>
      <c r="B61" s="116">
        <v>539.62620679032557</v>
      </c>
      <c r="C61" s="116">
        <v>535.47066944430549</v>
      </c>
      <c r="D61" s="116">
        <v>527.85218430993518</v>
      </c>
      <c r="E61" s="116">
        <v>531.31513209828529</v>
      </c>
      <c r="F61" s="116">
        <v>541.20000000000005</v>
      </c>
      <c r="G61">
        <v>449052</v>
      </c>
      <c r="H61" s="116"/>
      <c r="I61" s="116"/>
      <c r="L61" s="170">
        <v>42088</v>
      </c>
      <c r="M61" s="116">
        <v>536.09982659493403</v>
      </c>
      <c r="N61" s="116">
        <v>539.81003117135003</v>
      </c>
      <c r="O61" s="116">
        <v>527.83843773811395</v>
      </c>
      <c r="P61" s="116">
        <v>529.81721351220301</v>
      </c>
      <c r="Q61" s="116">
        <v>541.85</v>
      </c>
      <c r="R61">
        <v>8533721</v>
      </c>
    </row>
    <row r="62" spans="1:18" x14ac:dyDescent="0.25">
      <c r="A62" s="170">
        <v>42089</v>
      </c>
      <c r="B62" s="116">
        <v>532.89819394438825</v>
      </c>
      <c r="C62" s="116">
        <v>520.57999395440004</v>
      </c>
      <c r="D62" s="116">
        <v>517.01810480066843</v>
      </c>
      <c r="E62" s="116">
        <v>529.33630479065675</v>
      </c>
      <c r="F62" s="116">
        <v>526.15</v>
      </c>
      <c r="G62">
        <v>369037</v>
      </c>
      <c r="H62" s="116"/>
      <c r="I62" s="116"/>
      <c r="L62" s="170">
        <v>42089</v>
      </c>
      <c r="M62" s="116">
        <v>518.686599782955</v>
      </c>
      <c r="N62" s="116">
        <v>533.28007111685804</v>
      </c>
      <c r="O62" s="116">
        <v>515.27321157265203</v>
      </c>
      <c r="P62" s="116">
        <v>525.26602923179905</v>
      </c>
      <c r="Q62" s="116">
        <v>524.25</v>
      </c>
      <c r="R62">
        <v>6475129</v>
      </c>
    </row>
    <row r="63" spans="1:18" x14ac:dyDescent="0.25">
      <c r="A63" s="170">
        <v>42090</v>
      </c>
      <c r="B63" s="116">
        <v>532.30454575209967</v>
      </c>
      <c r="C63" s="116">
        <v>530.07836503101748</v>
      </c>
      <c r="D63" s="116">
        <v>513.06045018541124</v>
      </c>
      <c r="E63" s="116">
        <v>523.30088150238942</v>
      </c>
      <c r="F63" s="116">
        <v>535.75</v>
      </c>
      <c r="G63">
        <v>321322</v>
      </c>
      <c r="H63" s="116"/>
      <c r="I63" s="116"/>
      <c r="L63" s="170">
        <v>42090</v>
      </c>
      <c r="M63" s="116">
        <v>529.66880532914604</v>
      </c>
      <c r="N63" s="116">
        <v>531.10341776535995</v>
      </c>
      <c r="O63" s="116">
        <v>512.65133367198496</v>
      </c>
      <c r="P63" s="116">
        <v>520.07174282481697</v>
      </c>
      <c r="Q63" s="116">
        <v>535.35</v>
      </c>
      <c r="R63">
        <v>4671141</v>
      </c>
    </row>
    <row r="64" spans="1:18" x14ac:dyDescent="0.25">
      <c r="A64" s="170">
        <v>42093</v>
      </c>
      <c r="B64" s="116">
        <v>537.25161402117124</v>
      </c>
      <c r="C64" s="116">
        <v>534.23390237703757</v>
      </c>
      <c r="D64" s="116">
        <v>526.17018109845083</v>
      </c>
      <c r="E64" s="116">
        <v>533.29395940591394</v>
      </c>
      <c r="F64" s="116">
        <v>539.95000000000005</v>
      </c>
      <c r="G64">
        <v>595371</v>
      </c>
      <c r="H64" s="116"/>
      <c r="I64" s="116"/>
      <c r="L64" s="170">
        <v>42093</v>
      </c>
      <c r="M64" s="116">
        <v>534.26945900390206</v>
      </c>
      <c r="N64" s="116">
        <v>535.30831628529904</v>
      </c>
      <c r="O64" s="116">
        <v>525.71125378096895</v>
      </c>
      <c r="P64" s="116">
        <v>531.15288715971303</v>
      </c>
      <c r="Q64" s="116">
        <v>540</v>
      </c>
      <c r="R64">
        <v>3969941</v>
      </c>
    </row>
    <row r="65" spans="1:18" x14ac:dyDescent="0.25">
      <c r="A65" s="170">
        <v>42094</v>
      </c>
      <c r="B65" s="116">
        <v>553.47799794372588</v>
      </c>
      <c r="C65" s="116">
        <v>544.1280389151807</v>
      </c>
      <c r="D65" s="116">
        <v>532.30454575209967</v>
      </c>
      <c r="E65" s="116">
        <v>534.679138521254</v>
      </c>
      <c r="F65" s="116">
        <v>549.95000000000005</v>
      </c>
      <c r="G65">
        <v>322938</v>
      </c>
      <c r="H65" s="116"/>
      <c r="I65" s="116"/>
      <c r="L65" s="170">
        <v>42094</v>
      </c>
      <c r="M65" s="116">
        <v>544.36121545175399</v>
      </c>
      <c r="N65" s="116">
        <v>553.85933916737804</v>
      </c>
      <c r="O65" s="116">
        <v>531.89492807499596</v>
      </c>
      <c r="P65" s="116">
        <v>534.41786718695903</v>
      </c>
      <c r="Q65" s="116">
        <v>550.20000000000005</v>
      </c>
      <c r="R65">
        <v>5352135</v>
      </c>
    </row>
    <row r="66" spans="1:18" x14ac:dyDescent="0.25">
      <c r="A66" s="170">
        <v>42095</v>
      </c>
      <c r="B66" s="116">
        <v>560.99754171271468</v>
      </c>
      <c r="C66" s="116">
        <v>558.57347826086959</v>
      </c>
      <c r="D66" s="116">
        <v>542.0007995594799</v>
      </c>
      <c r="E66" s="116">
        <v>544.17750959787134</v>
      </c>
      <c r="F66" s="116">
        <v>564.54999999999995</v>
      </c>
      <c r="G66">
        <v>465374</v>
      </c>
      <c r="H66" s="116"/>
      <c r="I66" s="116"/>
      <c r="L66" s="170">
        <v>42095</v>
      </c>
      <c r="M66" s="116">
        <v>558.90521739130395</v>
      </c>
      <c r="N66" s="116">
        <v>560.38929922187106</v>
      </c>
      <c r="O66" s="116">
        <v>542.18456210025602</v>
      </c>
      <c r="P66" s="116">
        <v>543.27288877600495</v>
      </c>
      <c r="Q66" s="116">
        <v>564.9</v>
      </c>
      <c r="R66">
        <v>4177702</v>
      </c>
    </row>
    <row r="67" spans="1:18" x14ac:dyDescent="0.25">
      <c r="A67" s="170">
        <v>42100</v>
      </c>
      <c r="B67" s="116">
        <v>573.15</v>
      </c>
      <c r="C67" s="116">
        <v>567.54999999999995</v>
      </c>
      <c r="D67" s="116">
        <v>558</v>
      </c>
      <c r="E67" s="116">
        <v>558</v>
      </c>
      <c r="F67" s="116">
        <v>567.54999999999995</v>
      </c>
      <c r="G67">
        <v>373212</v>
      </c>
      <c r="H67" s="116"/>
      <c r="I67" s="116"/>
      <c r="L67" s="170">
        <v>42100</v>
      </c>
      <c r="M67" s="116">
        <v>568.15</v>
      </c>
      <c r="N67" s="116">
        <v>573.5</v>
      </c>
      <c r="O67" s="116">
        <v>555.35</v>
      </c>
      <c r="P67" s="116">
        <v>563.9</v>
      </c>
      <c r="Q67" s="116">
        <v>568.15</v>
      </c>
      <c r="R67">
        <v>5728358</v>
      </c>
    </row>
    <row r="68" spans="1:18" x14ac:dyDescent="0.25">
      <c r="A68" s="170">
        <v>42101</v>
      </c>
      <c r="B68" s="116">
        <v>570.29999999999995</v>
      </c>
      <c r="C68" s="116">
        <v>560.04999999999995</v>
      </c>
      <c r="D68" s="116">
        <v>553.79999999999995</v>
      </c>
      <c r="E68" s="116">
        <v>569</v>
      </c>
      <c r="F68" s="116">
        <v>560.04999999999995</v>
      </c>
      <c r="G68">
        <v>305955</v>
      </c>
      <c r="H68" s="116"/>
      <c r="I68" s="116"/>
      <c r="L68" s="170">
        <v>42101</v>
      </c>
      <c r="M68" s="116">
        <v>560.35</v>
      </c>
      <c r="N68" s="116">
        <v>570.70000000000005</v>
      </c>
      <c r="O68" s="116">
        <v>554.04999999999995</v>
      </c>
      <c r="P68" s="116">
        <v>569.04999999999995</v>
      </c>
      <c r="Q68" s="116">
        <v>560.35</v>
      </c>
      <c r="R68">
        <v>3201751</v>
      </c>
    </row>
    <row r="69" spans="1:18" x14ac:dyDescent="0.25">
      <c r="A69" s="170">
        <v>42102</v>
      </c>
      <c r="B69" s="116">
        <v>568.79999999999995</v>
      </c>
      <c r="C69" s="116">
        <v>561.54999999999995</v>
      </c>
      <c r="D69" s="116">
        <v>558.70000000000005</v>
      </c>
      <c r="E69" s="116">
        <v>564</v>
      </c>
      <c r="F69" s="116">
        <v>561.54999999999995</v>
      </c>
      <c r="G69">
        <v>293469</v>
      </c>
      <c r="H69" s="116"/>
      <c r="I69" s="116"/>
      <c r="L69" s="170">
        <v>42102</v>
      </c>
      <c r="M69" s="116">
        <v>561.5</v>
      </c>
      <c r="N69" s="116">
        <v>569.6</v>
      </c>
      <c r="O69" s="116">
        <v>559.20000000000005</v>
      </c>
      <c r="P69" s="116">
        <v>565</v>
      </c>
      <c r="Q69" s="116">
        <v>561.5</v>
      </c>
      <c r="R69">
        <v>3774897</v>
      </c>
    </row>
    <row r="70" spans="1:18" x14ac:dyDescent="0.25">
      <c r="A70" s="170">
        <v>42103</v>
      </c>
      <c r="B70" s="116">
        <v>565</v>
      </c>
      <c r="C70" s="116">
        <v>559.35</v>
      </c>
      <c r="D70" s="116">
        <v>552.29999999999995</v>
      </c>
      <c r="E70" s="116">
        <v>565</v>
      </c>
      <c r="F70" s="116">
        <v>559.35</v>
      </c>
      <c r="G70">
        <v>1518605</v>
      </c>
      <c r="H70" s="116"/>
      <c r="I70" s="116"/>
      <c r="L70" s="170">
        <v>42103</v>
      </c>
      <c r="M70" s="116">
        <v>559.9</v>
      </c>
      <c r="N70" s="116">
        <v>564.85</v>
      </c>
      <c r="O70" s="116">
        <v>552.25</v>
      </c>
      <c r="P70" s="116">
        <v>562.79999999999995</v>
      </c>
      <c r="Q70" s="116">
        <v>559.9</v>
      </c>
      <c r="R70">
        <v>3043135</v>
      </c>
    </row>
    <row r="71" spans="1:18" x14ac:dyDescent="0.25">
      <c r="A71" s="170">
        <v>42104</v>
      </c>
      <c r="B71" s="116">
        <v>568.79999999999995</v>
      </c>
      <c r="C71" s="116">
        <v>561.85</v>
      </c>
      <c r="D71" s="116">
        <v>555.54999999999995</v>
      </c>
      <c r="E71" s="116">
        <v>558.65</v>
      </c>
      <c r="F71" s="116">
        <v>561.85</v>
      </c>
      <c r="G71">
        <v>196881</v>
      </c>
      <c r="H71" s="116"/>
      <c r="I71" s="116"/>
      <c r="L71" s="170">
        <v>42104</v>
      </c>
      <c r="M71" s="116">
        <v>562.65</v>
      </c>
      <c r="N71" s="116">
        <v>569.4</v>
      </c>
      <c r="O71" s="116">
        <v>555.54999999999995</v>
      </c>
      <c r="P71" s="116">
        <v>558.79999999999995</v>
      </c>
      <c r="Q71" s="116">
        <v>562.65</v>
      </c>
      <c r="R71">
        <v>2808049</v>
      </c>
    </row>
    <row r="72" spans="1:18" x14ac:dyDescent="0.25">
      <c r="A72" s="170">
        <v>42107</v>
      </c>
      <c r="B72" s="116">
        <v>563</v>
      </c>
      <c r="C72" s="116">
        <v>555.9</v>
      </c>
      <c r="D72" s="116">
        <v>552.6</v>
      </c>
      <c r="E72" s="116">
        <v>562</v>
      </c>
      <c r="F72" s="116">
        <v>555.9</v>
      </c>
      <c r="G72">
        <v>239876</v>
      </c>
      <c r="H72" s="116"/>
      <c r="I72" s="116"/>
      <c r="L72" s="170">
        <v>42107</v>
      </c>
      <c r="M72" s="116">
        <v>556.25</v>
      </c>
      <c r="N72" s="116">
        <v>563.9</v>
      </c>
      <c r="O72" s="116">
        <v>552.45000000000005</v>
      </c>
      <c r="P72" s="116">
        <v>563</v>
      </c>
      <c r="Q72" s="116">
        <v>556.25</v>
      </c>
      <c r="R72">
        <v>2889208</v>
      </c>
    </row>
    <row r="73" spans="1:18" x14ac:dyDescent="0.25">
      <c r="A73" s="170">
        <v>42109</v>
      </c>
      <c r="B73" s="116">
        <v>553</v>
      </c>
      <c r="C73" s="116">
        <v>540.29999999999995</v>
      </c>
      <c r="D73" s="116">
        <v>538</v>
      </c>
      <c r="E73" s="116">
        <v>552.79999999999995</v>
      </c>
      <c r="F73" s="116">
        <v>540.29999999999995</v>
      </c>
      <c r="G73">
        <v>840728</v>
      </c>
      <c r="H73" s="116"/>
      <c r="I73" s="116"/>
      <c r="L73" s="170">
        <v>42109</v>
      </c>
      <c r="M73" s="116">
        <v>540.45000000000005</v>
      </c>
      <c r="N73" s="116">
        <v>551.25</v>
      </c>
      <c r="O73" s="116">
        <v>538.25</v>
      </c>
      <c r="P73" s="116">
        <v>551.25</v>
      </c>
      <c r="Q73" s="116">
        <v>540.45000000000005</v>
      </c>
      <c r="R73">
        <v>4118983</v>
      </c>
    </row>
    <row r="74" spans="1:18" x14ac:dyDescent="0.25">
      <c r="A74" s="170">
        <v>42110</v>
      </c>
      <c r="B74" s="116">
        <v>550.79999999999995</v>
      </c>
      <c r="C74" s="116">
        <v>540.4</v>
      </c>
      <c r="D74" s="116">
        <v>534.45000000000005</v>
      </c>
      <c r="E74" s="116">
        <v>543.6</v>
      </c>
      <c r="F74" s="116">
        <v>540.4</v>
      </c>
      <c r="G74">
        <v>356752</v>
      </c>
      <c r="H74" s="116"/>
      <c r="I74" s="116"/>
      <c r="L74" s="170">
        <v>42110</v>
      </c>
      <c r="M74" s="116">
        <v>541.25</v>
      </c>
      <c r="N74" s="116">
        <v>551.25</v>
      </c>
      <c r="O74" s="116">
        <v>534.20000000000005</v>
      </c>
      <c r="P74" s="116">
        <v>543.75</v>
      </c>
      <c r="Q74" s="116">
        <v>541.25</v>
      </c>
      <c r="R74">
        <v>4027716</v>
      </c>
    </row>
    <row r="75" spans="1:18" x14ac:dyDescent="0.25">
      <c r="A75" s="170">
        <v>42111</v>
      </c>
      <c r="B75" s="116">
        <v>544.45000000000005</v>
      </c>
      <c r="C75" s="116">
        <v>535.20000000000005</v>
      </c>
      <c r="D75" s="116">
        <v>533</v>
      </c>
      <c r="E75" s="116">
        <v>541</v>
      </c>
      <c r="F75" s="116">
        <v>535.20000000000005</v>
      </c>
      <c r="G75">
        <v>219889</v>
      </c>
      <c r="H75" s="116"/>
      <c r="I75" s="116"/>
      <c r="L75" s="170">
        <v>42111</v>
      </c>
      <c r="M75" s="116">
        <v>535.35</v>
      </c>
      <c r="N75" s="116">
        <v>544.79999999999995</v>
      </c>
      <c r="O75" s="116">
        <v>534.15</v>
      </c>
      <c r="P75" s="116">
        <v>541.5</v>
      </c>
      <c r="Q75" s="116">
        <v>535.35</v>
      </c>
      <c r="R75">
        <v>2728290</v>
      </c>
    </row>
    <row r="76" spans="1:18" x14ac:dyDescent="0.25">
      <c r="A76" s="170">
        <v>42114</v>
      </c>
      <c r="B76" s="116">
        <v>543.9</v>
      </c>
      <c r="C76" s="116">
        <v>533.25</v>
      </c>
      <c r="D76" s="116">
        <v>521.5</v>
      </c>
      <c r="E76" s="116">
        <v>543.9</v>
      </c>
      <c r="F76" s="116">
        <v>533.25</v>
      </c>
      <c r="G76">
        <v>326886</v>
      </c>
      <c r="H76" s="116"/>
      <c r="I76" s="116"/>
      <c r="L76" s="170">
        <v>42114</v>
      </c>
      <c r="M76" s="116">
        <v>533.20000000000005</v>
      </c>
      <c r="N76" s="116">
        <v>543.15</v>
      </c>
      <c r="O76" s="116">
        <v>521.04999999999995</v>
      </c>
      <c r="P76" s="116">
        <v>543.15</v>
      </c>
      <c r="Q76" s="116">
        <v>533.20000000000005</v>
      </c>
      <c r="R76">
        <v>5011252</v>
      </c>
    </row>
    <row r="77" spans="1:18" x14ac:dyDescent="0.25">
      <c r="A77" s="170">
        <v>42115</v>
      </c>
      <c r="B77" s="116">
        <v>537.9</v>
      </c>
      <c r="C77" s="116">
        <v>527.1</v>
      </c>
      <c r="D77" s="116">
        <v>523.4</v>
      </c>
      <c r="E77" s="116">
        <v>535</v>
      </c>
      <c r="F77" s="116">
        <v>527.1</v>
      </c>
      <c r="G77">
        <v>222738</v>
      </c>
      <c r="H77" s="116"/>
      <c r="I77" s="116"/>
      <c r="L77" s="170">
        <v>42115</v>
      </c>
      <c r="M77" s="116">
        <v>527.4</v>
      </c>
      <c r="N77" s="116">
        <v>538</v>
      </c>
      <c r="O77" s="116">
        <v>523.5</v>
      </c>
      <c r="P77" s="116">
        <v>531.45000000000005</v>
      </c>
      <c r="Q77" s="116">
        <v>527.4</v>
      </c>
      <c r="R77">
        <v>3243871</v>
      </c>
    </row>
    <row r="78" spans="1:18" x14ac:dyDescent="0.25">
      <c r="A78" s="170">
        <v>42116</v>
      </c>
      <c r="B78" s="116">
        <v>528.75</v>
      </c>
      <c r="C78" s="116">
        <v>523.29999999999995</v>
      </c>
      <c r="D78" s="116">
        <v>510.85</v>
      </c>
      <c r="E78" s="116">
        <v>528</v>
      </c>
      <c r="F78" s="116">
        <v>523.29999999999995</v>
      </c>
      <c r="G78">
        <v>391165</v>
      </c>
      <c r="H78" s="116"/>
      <c r="I78" s="116"/>
      <c r="L78" s="170">
        <v>42116</v>
      </c>
      <c r="M78" s="116">
        <v>523.5</v>
      </c>
      <c r="N78" s="116">
        <v>529.70000000000005</v>
      </c>
      <c r="O78" s="116">
        <v>510.65</v>
      </c>
      <c r="P78" s="116">
        <v>529</v>
      </c>
      <c r="Q78" s="116">
        <v>523.5</v>
      </c>
      <c r="R78">
        <v>4311384</v>
      </c>
    </row>
    <row r="79" spans="1:18" x14ac:dyDescent="0.25">
      <c r="A79" s="170">
        <v>42117</v>
      </c>
      <c r="B79" s="116">
        <v>527.6</v>
      </c>
      <c r="C79" s="116">
        <v>511.6</v>
      </c>
      <c r="D79" s="116">
        <v>508.4</v>
      </c>
      <c r="E79" s="116">
        <v>524.65</v>
      </c>
      <c r="F79" s="116">
        <v>511.6</v>
      </c>
      <c r="G79">
        <v>363162</v>
      </c>
      <c r="H79" s="116"/>
      <c r="I79" s="116"/>
      <c r="L79" s="170">
        <v>42117</v>
      </c>
      <c r="M79" s="116">
        <v>512</v>
      </c>
      <c r="N79" s="116">
        <v>527.79999999999995</v>
      </c>
      <c r="O79" s="116">
        <v>508.45</v>
      </c>
      <c r="P79" s="116">
        <v>527.79999999999995</v>
      </c>
      <c r="Q79" s="116">
        <v>512</v>
      </c>
      <c r="R79">
        <v>4961920</v>
      </c>
    </row>
    <row r="80" spans="1:18" x14ac:dyDescent="0.25">
      <c r="A80" s="170">
        <v>42118</v>
      </c>
      <c r="B80" s="116">
        <v>519.6</v>
      </c>
      <c r="C80" s="116">
        <v>515.29999999999995</v>
      </c>
      <c r="D80" s="116">
        <v>508.75</v>
      </c>
      <c r="E80" s="116">
        <v>513.1</v>
      </c>
      <c r="F80" s="116">
        <v>515.29999999999995</v>
      </c>
      <c r="G80">
        <v>531681</v>
      </c>
      <c r="H80" s="116"/>
      <c r="I80" s="116"/>
      <c r="L80" s="170">
        <v>42118</v>
      </c>
      <c r="M80" s="116">
        <v>516.20000000000005</v>
      </c>
      <c r="N80" s="116">
        <v>520</v>
      </c>
      <c r="O80" s="116">
        <v>508.6</v>
      </c>
      <c r="P80" s="116">
        <v>515.25</v>
      </c>
      <c r="Q80" s="116">
        <v>516.20000000000005</v>
      </c>
      <c r="R80">
        <v>4302328</v>
      </c>
    </row>
    <row r="81" spans="1:18" x14ac:dyDescent="0.25">
      <c r="A81" s="170">
        <v>42121</v>
      </c>
      <c r="B81" s="116">
        <v>522.65</v>
      </c>
      <c r="C81" s="116">
        <v>517.29999999999995</v>
      </c>
      <c r="D81" s="116">
        <v>513.75</v>
      </c>
      <c r="E81" s="116">
        <v>519</v>
      </c>
      <c r="F81" s="116">
        <v>517.29999999999995</v>
      </c>
      <c r="G81">
        <v>217763</v>
      </c>
      <c r="H81" s="116"/>
      <c r="I81" s="116"/>
      <c r="L81" s="170">
        <v>42121</v>
      </c>
      <c r="M81" s="116">
        <v>516.85</v>
      </c>
      <c r="N81" s="116">
        <v>523</v>
      </c>
      <c r="O81" s="116">
        <v>513.04999999999995</v>
      </c>
      <c r="P81" s="116">
        <v>521</v>
      </c>
      <c r="Q81" s="116">
        <v>516.85</v>
      </c>
      <c r="R81">
        <v>3082875</v>
      </c>
    </row>
    <row r="82" spans="1:18" x14ac:dyDescent="0.25">
      <c r="A82" s="170">
        <v>42122</v>
      </c>
      <c r="B82" s="116">
        <v>534</v>
      </c>
      <c r="C82" s="116">
        <v>529.85</v>
      </c>
      <c r="D82" s="116">
        <v>518.20000000000005</v>
      </c>
      <c r="E82" s="116">
        <v>518.20000000000005</v>
      </c>
      <c r="F82" s="116">
        <v>529.85</v>
      </c>
      <c r="G82">
        <v>280309</v>
      </c>
      <c r="H82" s="116"/>
      <c r="I82" s="116"/>
      <c r="L82" s="170">
        <v>42122</v>
      </c>
      <c r="M82" s="116">
        <v>529.85</v>
      </c>
      <c r="N82" s="116">
        <v>533.79999999999995</v>
      </c>
      <c r="O82" s="116">
        <v>518.35</v>
      </c>
      <c r="P82" s="116">
        <v>520.5</v>
      </c>
      <c r="Q82" s="116">
        <v>529.85</v>
      </c>
      <c r="R82">
        <v>6417077</v>
      </c>
    </row>
    <row r="83" spans="1:18" x14ac:dyDescent="0.25">
      <c r="A83" s="170">
        <v>42123</v>
      </c>
      <c r="B83" s="116">
        <v>527.35</v>
      </c>
      <c r="C83" s="116">
        <v>519.95000000000005</v>
      </c>
      <c r="D83" s="116">
        <v>517.1</v>
      </c>
      <c r="E83" s="116">
        <v>527</v>
      </c>
      <c r="F83" s="116">
        <v>519.95000000000005</v>
      </c>
      <c r="G83">
        <v>381799</v>
      </c>
      <c r="H83" s="116"/>
      <c r="I83" s="116"/>
      <c r="L83" s="170">
        <v>42123</v>
      </c>
      <c r="M83" s="116">
        <v>520.9</v>
      </c>
      <c r="N83" s="116">
        <v>528</v>
      </c>
      <c r="O83" s="116">
        <v>516.79999999999995</v>
      </c>
      <c r="P83" s="116">
        <v>526.75</v>
      </c>
      <c r="Q83" s="116">
        <v>520.9</v>
      </c>
      <c r="R83">
        <v>3685760</v>
      </c>
    </row>
    <row r="84" spans="1:18" x14ac:dyDescent="0.25">
      <c r="A84" s="170">
        <v>42124</v>
      </c>
      <c r="B84" s="116">
        <v>520.6</v>
      </c>
      <c r="C84" s="116">
        <v>508.45</v>
      </c>
      <c r="D84" s="116">
        <v>506.95</v>
      </c>
      <c r="E84" s="116">
        <v>517</v>
      </c>
      <c r="F84" s="116">
        <v>508.45</v>
      </c>
      <c r="G84">
        <v>411201</v>
      </c>
      <c r="H84" s="116"/>
      <c r="I84" s="116"/>
      <c r="L84" s="170">
        <v>42124</v>
      </c>
      <c r="M84" s="116">
        <v>508.25</v>
      </c>
      <c r="N84" s="116">
        <v>520.79999999999995</v>
      </c>
      <c r="O84" s="116">
        <v>506.75</v>
      </c>
      <c r="P84" s="116">
        <v>518.20000000000005</v>
      </c>
      <c r="Q84" s="116">
        <v>508.25</v>
      </c>
      <c r="R84">
        <v>10009172</v>
      </c>
    </row>
    <row r="85" spans="1:18" x14ac:dyDescent="0.25">
      <c r="A85" s="170">
        <v>42128</v>
      </c>
      <c r="B85" s="116">
        <v>516.15</v>
      </c>
      <c r="C85" s="116">
        <v>506.7</v>
      </c>
      <c r="D85" s="116">
        <v>498</v>
      </c>
      <c r="E85" s="116">
        <v>513.4</v>
      </c>
      <c r="F85" s="116">
        <v>506.7</v>
      </c>
      <c r="G85">
        <v>383894</v>
      </c>
      <c r="H85" s="116"/>
      <c r="I85" s="116"/>
      <c r="L85" s="170">
        <v>42128</v>
      </c>
      <c r="M85" s="116">
        <v>506.45</v>
      </c>
      <c r="N85" s="116">
        <v>516</v>
      </c>
      <c r="O85" s="116">
        <v>497.5</v>
      </c>
      <c r="P85" s="116">
        <v>511.75</v>
      </c>
      <c r="Q85" s="116">
        <v>506.45</v>
      </c>
      <c r="R85">
        <v>5849866</v>
      </c>
    </row>
    <row r="86" spans="1:18" x14ac:dyDescent="0.25">
      <c r="A86" s="170">
        <v>42129</v>
      </c>
      <c r="B86" s="116">
        <v>515.65</v>
      </c>
      <c r="C86" s="116">
        <v>509.9</v>
      </c>
      <c r="D86" s="116">
        <v>506.15</v>
      </c>
      <c r="E86" s="116">
        <v>510</v>
      </c>
      <c r="F86" s="116">
        <v>509.9</v>
      </c>
      <c r="G86">
        <v>287641</v>
      </c>
      <c r="H86" s="116"/>
      <c r="I86" s="116"/>
      <c r="L86" s="170">
        <v>42129</v>
      </c>
      <c r="M86" s="116">
        <v>510.45</v>
      </c>
      <c r="N86" s="116">
        <v>515.70000000000005</v>
      </c>
      <c r="O86" s="116">
        <v>506.05</v>
      </c>
      <c r="P86" s="116">
        <v>509.5</v>
      </c>
      <c r="Q86" s="116">
        <v>510.45</v>
      </c>
      <c r="R86">
        <v>3398712</v>
      </c>
    </row>
    <row r="87" spans="1:18" x14ac:dyDescent="0.25">
      <c r="A87" s="170">
        <v>42130</v>
      </c>
      <c r="B87" s="116">
        <v>510</v>
      </c>
      <c r="C87" s="116">
        <v>497.65</v>
      </c>
      <c r="D87" s="116">
        <v>496</v>
      </c>
      <c r="E87" s="116">
        <v>510</v>
      </c>
      <c r="F87" s="116">
        <v>497.65</v>
      </c>
      <c r="G87">
        <v>382778</v>
      </c>
      <c r="H87" s="116"/>
      <c r="I87" s="116"/>
      <c r="L87" s="170">
        <v>42130</v>
      </c>
      <c r="M87" s="116">
        <v>497.85</v>
      </c>
      <c r="N87" s="116">
        <v>508.5</v>
      </c>
      <c r="O87" s="116">
        <v>495.8</v>
      </c>
      <c r="P87" s="116">
        <v>508.5</v>
      </c>
      <c r="Q87" s="116">
        <v>497.85</v>
      </c>
      <c r="R87">
        <v>5925410</v>
      </c>
    </row>
    <row r="88" spans="1:18" x14ac:dyDescent="0.25">
      <c r="A88" s="170">
        <v>42131</v>
      </c>
      <c r="B88" s="116">
        <v>502.45</v>
      </c>
      <c r="C88" s="116">
        <v>488.2</v>
      </c>
      <c r="D88" s="116">
        <v>482.6</v>
      </c>
      <c r="E88" s="116">
        <v>494.95</v>
      </c>
      <c r="F88" s="116">
        <v>488.2</v>
      </c>
      <c r="G88">
        <v>341716</v>
      </c>
      <c r="H88" s="116"/>
      <c r="I88" s="116"/>
      <c r="L88" s="170">
        <v>42131</v>
      </c>
      <c r="M88" s="116">
        <v>488.1</v>
      </c>
      <c r="N88" s="116">
        <v>503</v>
      </c>
      <c r="O88" s="116">
        <v>482.6</v>
      </c>
      <c r="P88" s="116">
        <v>493.5</v>
      </c>
      <c r="Q88" s="116">
        <v>488.1</v>
      </c>
      <c r="R88">
        <v>5504557</v>
      </c>
    </row>
    <row r="89" spans="1:18" x14ac:dyDescent="0.25">
      <c r="A89" s="170">
        <v>42132</v>
      </c>
      <c r="B89" s="116">
        <v>515.5</v>
      </c>
      <c r="C89" s="116">
        <v>513.5</v>
      </c>
      <c r="D89" s="116">
        <v>497</v>
      </c>
      <c r="E89" s="116">
        <v>497</v>
      </c>
      <c r="F89" s="116">
        <v>513.5</v>
      </c>
      <c r="G89">
        <v>430867</v>
      </c>
      <c r="H89" s="116"/>
      <c r="I89" s="116"/>
      <c r="L89" s="170">
        <v>42132</v>
      </c>
      <c r="M89" s="116">
        <v>513.70000000000005</v>
      </c>
      <c r="N89" s="116">
        <v>515.9</v>
      </c>
      <c r="O89" s="116">
        <v>497.35</v>
      </c>
      <c r="P89" s="116">
        <v>498.75</v>
      </c>
      <c r="Q89" s="116">
        <v>513.70000000000005</v>
      </c>
      <c r="R89">
        <v>6229295</v>
      </c>
    </row>
    <row r="90" spans="1:18" x14ac:dyDescent="0.25">
      <c r="A90" s="170">
        <v>42135</v>
      </c>
      <c r="B90" s="116">
        <v>530.95000000000005</v>
      </c>
      <c r="C90" s="116">
        <v>529.65</v>
      </c>
      <c r="D90" s="116">
        <v>517</v>
      </c>
      <c r="E90" s="116">
        <v>522</v>
      </c>
      <c r="F90" s="116">
        <v>529.65</v>
      </c>
      <c r="G90">
        <v>324619</v>
      </c>
      <c r="H90" s="116"/>
      <c r="I90" s="116"/>
      <c r="L90" s="170">
        <v>42135</v>
      </c>
      <c r="M90" s="116">
        <v>529.70000000000005</v>
      </c>
      <c r="N90" s="116">
        <v>530.95000000000005</v>
      </c>
      <c r="O90" s="116">
        <v>517</v>
      </c>
      <c r="P90" s="116">
        <v>522.25</v>
      </c>
      <c r="Q90" s="116">
        <v>529.70000000000005</v>
      </c>
      <c r="R90">
        <v>5520513</v>
      </c>
    </row>
    <row r="91" spans="1:18" x14ac:dyDescent="0.25">
      <c r="A91" s="170">
        <v>42136</v>
      </c>
      <c r="B91" s="116">
        <v>526</v>
      </c>
      <c r="C91" s="116">
        <v>513.75</v>
      </c>
      <c r="D91" s="116">
        <v>511.25</v>
      </c>
      <c r="E91" s="116">
        <v>526</v>
      </c>
      <c r="F91" s="116">
        <v>513.75</v>
      </c>
      <c r="G91">
        <v>663955</v>
      </c>
      <c r="H91" s="116"/>
      <c r="I91" s="116"/>
      <c r="L91" s="170">
        <v>42136</v>
      </c>
      <c r="M91" s="116">
        <v>513.54999999999995</v>
      </c>
      <c r="N91" s="116">
        <v>525.70000000000005</v>
      </c>
      <c r="O91" s="116">
        <v>511.15</v>
      </c>
      <c r="P91" s="116">
        <v>525.70000000000005</v>
      </c>
      <c r="Q91" s="116">
        <v>513.54999999999995</v>
      </c>
      <c r="R91">
        <v>4569616</v>
      </c>
    </row>
    <row r="92" spans="1:18" x14ac:dyDescent="0.25">
      <c r="A92" s="170">
        <v>42137</v>
      </c>
      <c r="B92" s="116">
        <v>525.4</v>
      </c>
      <c r="C92" s="116">
        <v>519.54999999999995</v>
      </c>
      <c r="D92" s="116">
        <v>506.6</v>
      </c>
      <c r="E92" s="116">
        <v>515</v>
      </c>
      <c r="F92" s="116">
        <v>519.54999999999995</v>
      </c>
      <c r="G92">
        <v>444514</v>
      </c>
      <c r="H92" s="116"/>
      <c r="I92" s="116"/>
      <c r="L92" s="170">
        <v>42137</v>
      </c>
      <c r="M92" s="116">
        <v>520.45000000000005</v>
      </c>
      <c r="N92" s="116">
        <v>525.54999999999995</v>
      </c>
      <c r="O92" s="116">
        <v>506.55</v>
      </c>
      <c r="P92" s="116">
        <v>517</v>
      </c>
      <c r="Q92" s="116">
        <v>520.45000000000005</v>
      </c>
      <c r="R92">
        <v>4442178</v>
      </c>
    </row>
    <row r="93" spans="1:18" x14ac:dyDescent="0.25">
      <c r="A93" s="170">
        <v>42138</v>
      </c>
      <c r="B93" s="116">
        <v>524.9</v>
      </c>
      <c r="C93" s="116">
        <v>516.4</v>
      </c>
      <c r="D93" s="116">
        <v>510.7</v>
      </c>
      <c r="E93" s="116">
        <v>524.9</v>
      </c>
      <c r="F93" s="116">
        <v>516.4</v>
      </c>
      <c r="G93">
        <v>374763</v>
      </c>
      <c r="H93" s="116"/>
      <c r="I93" s="116"/>
      <c r="L93" s="170">
        <v>42138</v>
      </c>
      <c r="M93" s="116">
        <v>516.6</v>
      </c>
      <c r="N93" s="116">
        <v>519</v>
      </c>
      <c r="O93" s="116">
        <v>510.1</v>
      </c>
      <c r="P93" s="116">
        <v>519</v>
      </c>
      <c r="Q93" s="116">
        <v>516.6</v>
      </c>
      <c r="R93">
        <v>3587736</v>
      </c>
    </row>
    <row r="94" spans="1:18" x14ac:dyDescent="0.25">
      <c r="A94" s="170">
        <v>42139</v>
      </c>
      <c r="B94" s="116">
        <v>524.35</v>
      </c>
      <c r="C94" s="116">
        <v>519.45000000000005</v>
      </c>
      <c r="D94" s="116">
        <v>517.4</v>
      </c>
      <c r="E94" s="116">
        <v>518.1</v>
      </c>
      <c r="F94" s="116">
        <v>519.45000000000005</v>
      </c>
      <c r="G94">
        <v>1492573</v>
      </c>
      <c r="H94" s="116"/>
      <c r="I94" s="116"/>
      <c r="L94" s="170">
        <v>42139</v>
      </c>
      <c r="M94" s="116">
        <v>519.9</v>
      </c>
      <c r="N94" s="116">
        <v>524.5</v>
      </c>
      <c r="O94" s="116">
        <v>517.04999999999995</v>
      </c>
      <c r="P94" s="116">
        <v>519</v>
      </c>
      <c r="Q94" s="116">
        <v>519.9</v>
      </c>
      <c r="R94">
        <v>4038816</v>
      </c>
    </row>
    <row r="95" spans="1:18" x14ac:dyDescent="0.25">
      <c r="A95" s="170">
        <v>42142</v>
      </c>
      <c r="B95" s="116">
        <v>524.29999999999995</v>
      </c>
      <c r="C95" s="116">
        <v>520.25</v>
      </c>
      <c r="D95" s="116">
        <v>510.3</v>
      </c>
      <c r="E95" s="116">
        <v>517.9</v>
      </c>
      <c r="F95" s="116">
        <v>520.25</v>
      </c>
      <c r="G95">
        <v>269494</v>
      </c>
      <c r="H95" s="116"/>
      <c r="I95" s="116"/>
      <c r="L95" s="170">
        <v>42142</v>
      </c>
      <c r="M95" s="116">
        <v>520.70000000000005</v>
      </c>
      <c r="N95" s="116">
        <v>524.4</v>
      </c>
      <c r="O95" s="116">
        <v>510.3</v>
      </c>
      <c r="P95" s="116">
        <v>517.25</v>
      </c>
      <c r="Q95" s="116">
        <v>520.70000000000005</v>
      </c>
      <c r="R95">
        <v>4363711</v>
      </c>
    </row>
    <row r="96" spans="1:18" x14ac:dyDescent="0.25">
      <c r="A96" s="170">
        <v>42143</v>
      </c>
      <c r="B96" s="116">
        <v>519</v>
      </c>
      <c r="C96" s="116">
        <v>510.1</v>
      </c>
      <c r="D96" s="116">
        <v>508.95</v>
      </c>
      <c r="E96" s="116">
        <v>519</v>
      </c>
      <c r="F96" s="116">
        <v>510.1</v>
      </c>
      <c r="G96">
        <v>799292</v>
      </c>
      <c r="H96" s="116"/>
      <c r="I96" s="116"/>
      <c r="L96" s="170">
        <v>42143</v>
      </c>
      <c r="M96" s="116">
        <v>509.8</v>
      </c>
      <c r="N96" s="116">
        <v>518.75</v>
      </c>
      <c r="O96" s="116">
        <v>508.7</v>
      </c>
      <c r="P96" s="116">
        <v>516.9</v>
      </c>
      <c r="Q96" s="116">
        <v>509.8</v>
      </c>
      <c r="R96">
        <v>5500642</v>
      </c>
    </row>
    <row r="97" spans="1:18" x14ac:dyDescent="0.25">
      <c r="A97" s="170">
        <v>42144</v>
      </c>
      <c r="B97" s="116">
        <v>514</v>
      </c>
      <c r="C97" s="116">
        <v>505.5</v>
      </c>
      <c r="D97" s="116">
        <v>503.65</v>
      </c>
      <c r="E97" s="116">
        <v>512.79999999999995</v>
      </c>
      <c r="F97" s="116">
        <v>505.5</v>
      </c>
      <c r="G97">
        <v>420167</v>
      </c>
      <c r="H97" s="116"/>
      <c r="I97" s="116"/>
      <c r="L97" s="170">
        <v>42144</v>
      </c>
      <c r="M97" s="116">
        <v>505.25</v>
      </c>
      <c r="N97" s="116">
        <v>513.85</v>
      </c>
      <c r="O97" s="116">
        <v>503.55</v>
      </c>
      <c r="P97" s="116">
        <v>511</v>
      </c>
      <c r="Q97" s="116">
        <v>505.25</v>
      </c>
      <c r="R97">
        <v>6385674</v>
      </c>
    </row>
    <row r="98" spans="1:18" x14ac:dyDescent="0.25">
      <c r="A98" s="170">
        <v>42145</v>
      </c>
      <c r="B98" s="116">
        <v>512.6</v>
      </c>
      <c r="C98" s="116">
        <v>511.2</v>
      </c>
      <c r="D98" s="116">
        <v>506</v>
      </c>
      <c r="E98" s="116">
        <v>506.05</v>
      </c>
      <c r="F98" s="116">
        <v>511.2</v>
      </c>
      <c r="G98">
        <v>363348</v>
      </c>
      <c r="H98" s="116"/>
      <c r="I98" s="116"/>
      <c r="L98" s="170">
        <v>42145</v>
      </c>
      <c r="M98" s="116">
        <v>511.2</v>
      </c>
      <c r="N98" s="116">
        <v>512.5</v>
      </c>
      <c r="O98" s="116">
        <v>505</v>
      </c>
      <c r="P98" s="116">
        <v>506.5</v>
      </c>
      <c r="Q98" s="116">
        <v>511.2</v>
      </c>
      <c r="R98">
        <v>4708702</v>
      </c>
    </row>
    <row r="99" spans="1:18" x14ac:dyDescent="0.25">
      <c r="A99" s="170">
        <v>42146</v>
      </c>
      <c r="B99" s="116">
        <v>516.9</v>
      </c>
      <c r="C99" s="116">
        <v>514.54999999999995</v>
      </c>
      <c r="D99" s="116">
        <v>510.25</v>
      </c>
      <c r="E99" s="116">
        <v>512</v>
      </c>
      <c r="F99" s="116">
        <v>514.54999999999995</v>
      </c>
      <c r="G99">
        <v>478088</v>
      </c>
      <c r="H99" s="116"/>
      <c r="I99" s="116"/>
      <c r="L99" s="170">
        <v>42146</v>
      </c>
      <c r="M99" s="116">
        <v>514.65</v>
      </c>
      <c r="N99" s="116">
        <v>516.95000000000005</v>
      </c>
      <c r="O99" s="116">
        <v>510.2</v>
      </c>
      <c r="P99" s="116">
        <v>511.75</v>
      </c>
      <c r="Q99" s="116">
        <v>514.65</v>
      </c>
      <c r="R99">
        <v>4744826</v>
      </c>
    </row>
    <row r="100" spans="1:18" x14ac:dyDescent="0.25">
      <c r="A100" s="170">
        <v>42149</v>
      </c>
      <c r="B100" s="116">
        <v>514.5</v>
      </c>
      <c r="C100" s="116">
        <v>505.2</v>
      </c>
      <c r="D100" s="116">
        <v>503.1</v>
      </c>
      <c r="E100" s="116">
        <v>513.9</v>
      </c>
      <c r="F100" s="116">
        <v>505.2</v>
      </c>
      <c r="G100">
        <v>406186</v>
      </c>
      <c r="H100" s="116"/>
      <c r="I100" s="116"/>
      <c r="L100" s="170">
        <v>42149</v>
      </c>
      <c r="M100" s="116">
        <v>505.3</v>
      </c>
      <c r="N100" s="116">
        <v>514</v>
      </c>
      <c r="O100" s="116">
        <v>503</v>
      </c>
      <c r="P100" s="116">
        <v>513</v>
      </c>
      <c r="Q100" s="116">
        <v>505.3</v>
      </c>
      <c r="R100">
        <v>3080546</v>
      </c>
    </row>
    <row r="101" spans="1:18" x14ac:dyDescent="0.25">
      <c r="A101" s="170">
        <v>42150</v>
      </c>
      <c r="B101" s="116">
        <v>505.5</v>
      </c>
      <c r="C101" s="116">
        <v>497.1</v>
      </c>
      <c r="D101" s="116">
        <v>493.7</v>
      </c>
      <c r="E101" s="116">
        <v>504.1</v>
      </c>
      <c r="F101" s="116">
        <v>497.1</v>
      </c>
      <c r="G101">
        <v>920176</v>
      </c>
      <c r="H101" s="116"/>
      <c r="I101" s="116"/>
      <c r="L101" s="170">
        <v>42150</v>
      </c>
      <c r="M101" s="116">
        <v>497.6</v>
      </c>
      <c r="N101" s="116">
        <v>506</v>
      </c>
      <c r="O101" s="116">
        <v>493.55</v>
      </c>
      <c r="P101" s="116">
        <v>505</v>
      </c>
      <c r="Q101" s="116">
        <v>497.6</v>
      </c>
      <c r="R101">
        <v>7389680</v>
      </c>
    </row>
    <row r="102" spans="1:18" x14ac:dyDescent="0.25">
      <c r="A102" s="170">
        <v>42151</v>
      </c>
      <c r="B102" s="116">
        <v>474.75</v>
      </c>
      <c r="C102" s="116">
        <v>471.65</v>
      </c>
      <c r="D102" s="116">
        <v>463.9</v>
      </c>
      <c r="E102" s="116">
        <v>472.35</v>
      </c>
      <c r="F102" s="116">
        <v>471.65</v>
      </c>
      <c r="G102">
        <v>1366216</v>
      </c>
      <c r="H102" s="116"/>
      <c r="I102" s="116"/>
      <c r="L102" s="170">
        <v>42151</v>
      </c>
      <c r="M102" s="116">
        <v>471.75</v>
      </c>
      <c r="N102" s="116">
        <v>474.95</v>
      </c>
      <c r="O102" s="116">
        <v>463.55</v>
      </c>
      <c r="P102" s="116">
        <v>473.6</v>
      </c>
      <c r="Q102" s="116">
        <v>471.75</v>
      </c>
      <c r="R102">
        <v>15936377</v>
      </c>
    </row>
    <row r="103" spans="1:18" x14ac:dyDescent="0.25">
      <c r="A103" s="170">
        <v>42152</v>
      </c>
      <c r="B103" s="116">
        <v>486.8</v>
      </c>
      <c r="C103" s="116">
        <v>483.55</v>
      </c>
      <c r="D103" s="116">
        <v>472.75</v>
      </c>
      <c r="E103" s="116">
        <v>474.7</v>
      </c>
      <c r="F103" s="116">
        <v>483.55</v>
      </c>
      <c r="G103">
        <v>568525</v>
      </c>
      <c r="H103" s="116"/>
      <c r="I103" s="116"/>
      <c r="L103" s="170">
        <v>42152</v>
      </c>
      <c r="M103" s="116">
        <v>484.35</v>
      </c>
      <c r="N103" s="116">
        <v>487.45</v>
      </c>
      <c r="O103" s="116">
        <v>472.25</v>
      </c>
      <c r="P103" s="116">
        <v>473.85</v>
      </c>
      <c r="Q103" s="116">
        <v>484.35</v>
      </c>
      <c r="R103">
        <v>11792862</v>
      </c>
    </row>
    <row r="104" spans="1:18" x14ac:dyDescent="0.25">
      <c r="A104" s="170">
        <v>42153</v>
      </c>
      <c r="B104" s="116">
        <v>489.9</v>
      </c>
      <c r="C104" s="116">
        <v>481.6</v>
      </c>
      <c r="D104" s="116">
        <v>478.95</v>
      </c>
      <c r="E104" s="116">
        <v>483.8</v>
      </c>
      <c r="F104" s="116">
        <v>481.6</v>
      </c>
      <c r="G104">
        <v>542751</v>
      </c>
      <c r="H104" s="116"/>
      <c r="I104" s="116"/>
      <c r="L104" s="170">
        <v>42153</v>
      </c>
      <c r="M104" s="116">
        <v>481.65</v>
      </c>
      <c r="N104" s="116">
        <v>490.25</v>
      </c>
      <c r="O104" s="116">
        <v>479.4</v>
      </c>
      <c r="P104" s="116">
        <v>485.2</v>
      </c>
      <c r="Q104" s="116">
        <v>481.65</v>
      </c>
      <c r="R104">
        <v>7892019</v>
      </c>
    </row>
    <row r="105" spans="1:18" x14ac:dyDescent="0.25">
      <c r="A105" s="170">
        <v>42156</v>
      </c>
      <c r="B105" s="116">
        <v>483</v>
      </c>
      <c r="C105" s="116">
        <v>472.15</v>
      </c>
      <c r="D105" s="116">
        <v>470.95</v>
      </c>
      <c r="E105" s="116">
        <v>482.8</v>
      </c>
      <c r="F105" s="116">
        <v>472.15</v>
      </c>
      <c r="G105">
        <v>476249</v>
      </c>
      <c r="H105" s="116"/>
      <c r="I105" s="116"/>
      <c r="L105" s="170">
        <v>42156</v>
      </c>
      <c r="M105" s="116">
        <v>472.05</v>
      </c>
      <c r="N105" s="116">
        <v>482.9</v>
      </c>
      <c r="O105" s="116">
        <v>471</v>
      </c>
      <c r="P105" s="116">
        <v>482.9</v>
      </c>
      <c r="Q105" s="116">
        <v>472.05</v>
      </c>
      <c r="R105">
        <v>4610219</v>
      </c>
    </row>
    <row r="106" spans="1:18" x14ac:dyDescent="0.25">
      <c r="A106" s="170">
        <v>42157</v>
      </c>
      <c r="B106" s="116">
        <v>478.2</v>
      </c>
      <c r="C106" s="116">
        <v>467.2</v>
      </c>
      <c r="D106" s="116">
        <v>465.2</v>
      </c>
      <c r="E106" s="116">
        <v>474</v>
      </c>
      <c r="F106" s="116">
        <v>467.2</v>
      </c>
      <c r="G106">
        <v>1010956</v>
      </c>
      <c r="H106" s="116"/>
      <c r="I106" s="116"/>
      <c r="L106" s="170">
        <v>42157</v>
      </c>
      <c r="M106" s="116">
        <v>466.95</v>
      </c>
      <c r="N106" s="116">
        <v>478.4</v>
      </c>
      <c r="O106" s="116">
        <v>465</v>
      </c>
      <c r="P106" s="116">
        <v>473.1</v>
      </c>
      <c r="Q106" s="116">
        <v>466.95</v>
      </c>
      <c r="R106">
        <v>6237231</v>
      </c>
    </row>
    <row r="107" spans="1:18" x14ac:dyDescent="0.25">
      <c r="A107" s="170">
        <v>42158</v>
      </c>
      <c r="B107" s="116">
        <v>469</v>
      </c>
      <c r="C107" s="116">
        <v>457.25</v>
      </c>
      <c r="D107" s="116">
        <v>435.6</v>
      </c>
      <c r="E107" s="116">
        <v>469</v>
      </c>
      <c r="F107" s="116">
        <v>457.25</v>
      </c>
      <c r="G107">
        <v>928841</v>
      </c>
      <c r="H107" s="116"/>
      <c r="I107" s="116"/>
      <c r="L107" s="170">
        <v>42158</v>
      </c>
      <c r="M107" s="116">
        <v>456.85</v>
      </c>
      <c r="N107" s="116">
        <v>468.75</v>
      </c>
      <c r="O107" s="116">
        <v>434.7</v>
      </c>
      <c r="P107" s="116">
        <v>467</v>
      </c>
      <c r="Q107" s="116">
        <v>456.85</v>
      </c>
      <c r="R107">
        <v>9702740</v>
      </c>
    </row>
    <row r="108" spans="1:18" x14ac:dyDescent="0.25">
      <c r="A108" s="170">
        <v>42159</v>
      </c>
      <c r="B108" s="116">
        <v>457.35</v>
      </c>
      <c r="C108" s="116">
        <v>452.15</v>
      </c>
      <c r="D108" s="116">
        <v>445.5</v>
      </c>
      <c r="E108" s="116">
        <v>457.25</v>
      </c>
      <c r="F108" s="116">
        <v>452.15</v>
      </c>
      <c r="G108">
        <v>916304</v>
      </c>
      <c r="H108" s="116"/>
      <c r="I108" s="116"/>
      <c r="L108" s="170">
        <v>42159</v>
      </c>
      <c r="M108" s="116">
        <v>451.2</v>
      </c>
      <c r="N108" s="116">
        <v>458.45</v>
      </c>
      <c r="O108" s="116">
        <v>445.45</v>
      </c>
      <c r="P108" s="116">
        <v>456.85</v>
      </c>
      <c r="Q108" s="116">
        <v>451.2</v>
      </c>
      <c r="R108">
        <v>8001049</v>
      </c>
    </row>
    <row r="109" spans="1:18" x14ac:dyDescent="0.25">
      <c r="A109" s="170">
        <v>42160</v>
      </c>
      <c r="B109" s="116">
        <v>448.65</v>
      </c>
      <c r="C109" s="116">
        <v>442.6</v>
      </c>
      <c r="D109" s="116">
        <v>439.25</v>
      </c>
      <c r="E109" s="116">
        <v>446.9</v>
      </c>
      <c r="F109" s="116">
        <v>442.6</v>
      </c>
      <c r="G109">
        <v>1375054</v>
      </c>
      <c r="H109" s="116"/>
      <c r="I109" s="116"/>
      <c r="L109" s="170">
        <v>42160</v>
      </c>
      <c r="M109" s="116">
        <v>442.1</v>
      </c>
      <c r="N109" s="116">
        <v>449.55</v>
      </c>
      <c r="O109" s="116">
        <v>439.5</v>
      </c>
      <c r="P109" s="116">
        <v>445.65</v>
      </c>
      <c r="Q109" s="116">
        <v>442.1</v>
      </c>
      <c r="R109">
        <v>11195670</v>
      </c>
    </row>
    <row r="110" spans="1:18" x14ac:dyDescent="0.25">
      <c r="A110" s="170">
        <v>42163</v>
      </c>
      <c r="B110" s="116">
        <v>437</v>
      </c>
      <c r="C110" s="116">
        <v>435.7</v>
      </c>
      <c r="D110" s="116">
        <v>429.2</v>
      </c>
      <c r="E110" s="116">
        <v>437</v>
      </c>
      <c r="F110" s="116">
        <v>435.7</v>
      </c>
      <c r="G110">
        <v>691798</v>
      </c>
      <c r="H110" s="116"/>
      <c r="I110" s="116"/>
      <c r="L110" s="170">
        <v>42163</v>
      </c>
      <c r="M110" s="116">
        <v>435.6</v>
      </c>
      <c r="N110" s="116">
        <v>438</v>
      </c>
      <c r="O110" s="116">
        <v>429.05</v>
      </c>
      <c r="P110" s="116">
        <v>435.3</v>
      </c>
      <c r="Q110" s="116">
        <v>435.6</v>
      </c>
      <c r="R110">
        <v>7072020</v>
      </c>
    </row>
    <row r="111" spans="1:18" x14ac:dyDescent="0.25">
      <c r="A111" s="170">
        <v>42164</v>
      </c>
      <c r="B111" s="116">
        <v>443.8</v>
      </c>
      <c r="C111" s="116">
        <v>440.3</v>
      </c>
      <c r="D111" s="116">
        <v>431.8</v>
      </c>
      <c r="E111" s="116">
        <v>431.8</v>
      </c>
      <c r="F111" s="116">
        <v>440.3</v>
      </c>
      <c r="G111">
        <v>1137474</v>
      </c>
      <c r="H111" s="116"/>
      <c r="I111" s="116"/>
      <c r="L111" s="170">
        <v>42164</v>
      </c>
      <c r="M111" s="116">
        <v>440.05</v>
      </c>
      <c r="N111" s="116">
        <v>443.8</v>
      </c>
      <c r="O111" s="116">
        <v>431.3</v>
      </c>
      <c r="P111" s="116">
        <v>431.3</v>
      </c>
      <c r="Q111" s="116">
        <v>440.05</v>
      </c>
      <c r="R111">
        <v>7741629</v>
      </c>
    </row>
    <row r="112" spans="1:18" x14ac:dyDescent="0.25">
      <c r="A112" s="170">
        <v>42165</v>
      </c>
      <c r="B112" s="116">
        <v>449.3</v>
      </c>
      <c r="C112" s="116">
        <v>446.45</v>
      </c>
      <c r="D112" s="116">
        <v>436.05</v>
      </c>
      <c r="E112" s="116">
        <v>440.5</v>
      </c>
      <c r="F112" s="116">
        <v>446.45</v>
      </c>
      <c r="G112">
        <v>531145</v>
      </c>
      <c r="H112" s="116"/>
      <c r="I112" s="116"/>
      <c r="L112" s="170">
        <v>42165</v>
      </c>
      <c r="M112" s="116">
        <v>446.6</v>
      </c>
      <c r="N112" s="116">
        <v>449.4</v>
      </c>
      <c r="O112" s="116">
        <v>436</v>
      </c>
      <c r="P112" s="116">
        <v>439.9</v>
      </c>
      <c r="Q112" s="116">
        <v>446.6</v>
      </c>
      <c r="R112">
        <v>9716102</v>
      </c>
    </row>
    <row r="113" spans="1:18" x14ac:dyDescent="0.25">
      <c r="A113" s="170">
        <v>42166</v>
      </c>
      <c r="B113" s="116">
        <v>449</v>
      </c>
      <c r="C113" s="116">
        <v>430.35</v>
      </c>
      <c r="D113" s="116">
        <v>428.65</v>
      </c>
      <c r="E113" s="116">
        <v>447.6</v>
      </c>
      <c r="F113" s="116">
        <v>430.35</v>
      </c>
      <c r="G113">
        <v>1286814</v>
      </c>
      <c r="H113" s="116"/>
      <c r="I113" s="116"/>
      <c r="L113" s="170">
        <v>42166</v>
      </c>
      <c r="M113" s="116">
        <v>430.2</v>
      </c>
      <c r="N113" s="116">
        <v>446.8</v>
      </c>
      <c r="O113" s="116">
        <v>428.1</v>
      </c>
      <c r="P113" s="116">
        <v>446.5</v>
      </c>
      <c r="Q113" s="116">
        <v>430.2</v>
      </c>
      <c r="R113">
        <v>9668308</v>
      </c>
    </row>
    <row r="114" spans="1:18" x14ac:dyDescent="0.25">
      <c r="A114" s="170">
        <v>42167</v>
      </c>
      <c r="B114" s="116">
        <v>431</v>
      </c>
      <c r="C114" s="116">
        <v>421.6</v>
      </c>
      <c r="D114" s="116">
        <v>418</v>
      </c>
      <c r="E114" s="116">
        <v>426.55</v>
      </c>
      <c r="F114" s="116">
        <v>421.6</v>
      </c>
      <c r="G114">
        <v>846343</v>
      </c>
      <c r="H114" s="116"/>
      <c r="I114" s="116"/>
      <c r="L114" s="170">
        <v>42167</v>
      </c>
      <c r="M114" s="116">
        <v>421.8</v>
      </c>
      <c r="N114" s="116">
        <v>429.5</v>
      </c>
      <c r="O114" s="116">
        <v>417.25</v>
      </c>
      <c r="P114" s="116">
        <v>426.55</v>
      </c>
      <c r="Q114" s="116">
        <v>421.8</v>
      </c>
      <c r="R114">
        <v>10871836</v>
      </c>
    </row>
    <row r="115" spans="1:18" x14ac:dyDescent="0.25">
      <c r="A115" s="170">
        <v>42170</v>
      </c>
      <c r="B115" s="116">
        <v>427.8</v>
      </c>
      <c r="C115" s="116">
        <v>426.2</v>
      </c>
      <c r="D115" s="116">
        <v>418.45</v>
      </c>
      <c r="E115" s="116">
        <v>426.5</v>
      </c>
      <c r="F115" s="116">
        <v>426.2</v>
      </c>
      <c r="G115">
        <v>492145</v>
      </c>
      <c r="H115" s="116"/>
      <c r="I115" s="116"/>
      <c r="L115" s="170">
        <v>42170</v>
      </c>
      <c r="M115" s="116">
        <v>426.35</v>
      </c>
      <c r="N115" s="116">
        <v>427.95</v>
      </c>
      <c r="O115" s="116">
        <v>418.1</v>
      </c>
      <c r="P115" s="116">
        <v>426</v>
      </c>
      <c r="Q115" s="116">
        <v>426.35</v>
      </c>
      <c r="R115">
        <v>7287773</v>
      </c>
    </row>
    <row r="116" spans="1:18" x14ac:dyDescent="0.25">
      <c r="A116" s="170">
        <v>42171</v>
      </c>
      <c r="B116" s="116">
        <v>435.5</v>
      </c>
      <c r="C116" s="116">
        <v>431.75</v>
      </c>
      <c r="D116" s="116">
        <v>421.55</v>
      </c>
      <c r="E116" s="116">
        <v>427</v>
      </c>
      <c r="F116" s="116">
        <v>431.75</v>
      </c>
      <c r="G116">
        <v>409183</v>
      </c>
      <c r="H116" s="116"/>
      <c r="I116" s="116"/>
      <c r="L116" s="170">
        <v>42171</v>
      </c>
      <c r="M116" s="116">
        <v>432.8</v>
      </c>
      <c r="N116" s="116">
        <v>435.8</v>
      </c>
      <c r="O116" s="116">
        <v>421.25</v>
      </c>
      <c r="P116" s="116">
        <v>427.05</v>
      </c>
      <c r="Q116" s="116">
        <v>432.8</v>
      </c>
      <c r="R116">
        <v>6192559</v>
      </c>
    </row>
    <row r="117" spans="1:18" x14ac:dyDescent="0.25">
      <c r="A117" s="170">
        <v>42172</v>
      </c>
      <c r="B117" s="116">
        <v>437.5</v>
      </c>
      <c r="C117" s="116">
        <v>433.7</v>
      </c>
      <c r="D117" s="116">
        <v>426.75</v>
      </c>
      <c r="E117" s="116">
        <v>436.5</v>
      </c>
      <c r="F117" s="116">
        <v>433.7</v>
      </c>
      <c r="G117">
        <v>688266</v>
      </c>
      <c r="H117" s="116"/>
      <c r="I117" s="116"/>
      <c r="L117" s="170">
        <v>42172</v>
      </c>
      <c r="M117" s="116">
        <v>433.7</v>
      </c>
      <c r="N117" s="116">
        <v>437.4</v>
      </c>
      <c r="O117" s="116">
        <v>426.5</v>
      </c>
      <c r="P117" s="116">
        <v>436</v>
      </c>
      <c r="Q117" s="116">
        <v>433.7</v>
      </c>
      <c r="R117">
        <v>7034146</v>
      </c>
    </row>
    <row r="118" spans="1:18" x14ac:dyDescent="0.25">
      <c r="A118" s="170">
        <v>42173</v>
      </c>
      <c r="B118" s="116">
        <v>447.2</v>
      </c>
      <c r="C118" s="116">
        <v>445.45</v>
      </c>
      <c r="D118" s="116">
        <v>431.9</v>
      </c>
      <c r="E118" s="116">
        <v>435</v>
      </c>
      <c r="F118" s="116">
        <v>445.45</v>
      </c>
      <c r="G118">
        <v>457739</v>
      </c>
      <c r="H118" s="116"/>
      <c r="I118" s="116"/>
      <c r="L118" s="170">
        <v>42173</v>
      </c>
      <c r="M118" s="116">
        <v>445.45</v>
      </c>
      <c r="N118" s="116">
        <v>447.5</v>
      </c>
      <c r="O118" s="116">
        <v>431.4</v>
      </c>
      <c r="P118" s="116">
        <v>434.9</v>
      </c>
      <c r="Q118" s="116">
        <v>445.45</v>
      </c>
      <c r="R118">
        <v>8198142</v>
      </c>
    </row>
    <row r="119" spans="1:18" x14ac:dyDescent="0.25">
      <c r="A119" s="170">
        <v>42174</v>
      </c>
      <c r="B119" s="116">
        <v>445.45</v>
      </c>
      <c r="C119" s="116">
        <v>432.9</v>
      </c>
      <c r="D119" s="116">
        <v>431.7</v>
      </c>
      <c r="E119" s="116">
        <v>445.45</v>
      </c>
      <c r="F119" s="116">
        <v>432.9</v>
      </c>
      <c r="G119">
        <v>431115</v>
      </c>
      <c r="H119" s="116"/>
      <c r="I119" s="116"/>
      <c r="L119" s="170">
        <v>42174</v>
      </c>
      <c r="M119" s="116">
        <v>433.05</v>
      </c>
      <c r="N119" s="116">
        <v>444.8</v>
      </c>
      <c r="O119" s="116">
        <v>431.6</v>
      </c>
      <c r="P119" s="116">
        <v>444.8</v>
      </c>
      <c r="Q119" s="116">
        <v>433.05</v>
      </c>
      <c r="R119">
        <v>6891821</v>
      </c>
    </row>
    <row r="120" spans="1:18" x14ac:dyDescent="0.25">
      <c r="A120" s="170">
        <v>42177</v>
      </c>
      <c r="B120" s="116">
        <v>444</v>
      </c>
      <c r="C120" s="116">
        <v>440.15</v>
      </c>
      <c r="D120" s="116">
        <v>435.25</v>
      </c>
      <c r="E120" s="116">
        <v>436.1</v>
      </c>
      <c r="F120" s="116">
        <v>440.15</v>
      </c>
      <c r="G120">
        <v>336115</v>
      </c>
      <c r="H120" s="116"/>
      <c r="I120" s="116"/>
      <c r="L120" s="170">
        <v>42177</v>
      </c>
      <c r="M120" s="116">
        <v>440.5</v>
      </c>
      <c r="N120" s="116">
        <v>444</v>
      </c>
      <c r="O120" s="116">
        <v>435</v>
      </c>
      <c r="P120" s="116">
        <v>435</v>
      </c>
      <c r="Q120" s="116">
        <v>440.5</v>
      </c>
      <c r="R120">
        <v>5281379</v>
      </c>
    </row>
    <row r="121" spans="1:18" x14ac:dyDescent="0.25">
      <c r="A121" s="170">
        <v>42178</v>
      </c>
      <c r="B121" s="116">
        <v>447.3</v>
      </c>
      <c r="C121" s="116">
        <v>436.15</v>
      </c>
      <c r="D121" s="116">
        <v>435.2</v>
      </c>
      <c r="E121" s="116">
        <v>443.5</v>
      </c>
      <c r="F121" s="116">
        <v>436.15</v>
      </c>
      <c r="G121">
        <v>501375</v>
      </c>
      <c r="H121" s="116"/>
      <c r="I121" s="116"/>
      <c r="L121" s="170">
        <v>42178</v>
      </c>
      <c r="M121" s="116">
        <v>436</v>
      </c>
      <c r="N121" s="116">
        <v>447.4</v>
      </c>
      <c r="O121" s="116">
        <v>435</v>
      </c>
      <c r="P121" s="116">
        <v>441</v>
      </c>
      <c r="Q121" s="116">
        <v>436</v>
      </c>
      <c r="R121">
        <v>5762483</v>
      </c>
    </row>
    <row r="122" spans="1:18" x14ac:dyDescent="0.25">
      <c r="A122" s="170">
        <v>42179</v>
      </c>
      <c r="B122" s="116">
        <v>438.6</v>
      </c>
      <c r="C122" s="116">
        <v>432.25</v>
      </c>
      <c r="D122" s="116">
        <v>428.4</v>
      </c>
      <c r="E122" s="116">
        <v>436.5</v>
      </c>
      <c r="F122" s="116">
        <v>432.25</v>
      </c>
      <c r="G122">
        <v>783754</v>
      </c>
      <c r="H122" s="116"/>
      <c r="I122" s="116"/>
      <c r="L122" s="170">
        <v>42179</v>
      </c>
      <c r="M122" s="116">
        <v>430.6</v>
      </c>
      <c r="N122" s="116">
        <v>438.7</v>
      </c>
      <c r="O122" s="116">
        <v>428.1</v>
      </c>
      <c r="P122" s="116">
        <v>438.7</v>
      </c>
      <c r="Q122" s="116">
        <v>430.6</v>
      </c>
      <c r="R122">
        <v>7081258</v>
      </c>
    </row>
    <row r="123" spans="1:18" x14ac:dyDescent="0.25">
      <c r="A123" s="170">
        <v>42180</v>
      </c>
      <c r="B123" s="116">
        <v>438.2</v>
      </c>
      <c r="C123" s="116">
        <v>434.4</v>
      </c>
      <c r="D123" s="116">
        <v>429.45</v>
      </c>
      <c r="E123" s="116">
        <v>432</v>
      </c>
      <c r="F123" s="116">
        <v>434.4</v>
      </c>
      <c r="G123">
        <v>519951</v>
      </c>
      <c r="H123" s="116"/>
      <c r="I123" s="116"/>
      <c r="L123" s="170">
        <v>42180</v>
      </c>
      <c r="M123" s="116">
        <v>432.4</v>
      </c>
      <c r="N123" s="116">
        <v>436.1</v>
      </c>
      <c r="O123" s="116">
        <v>429.5</v>
      </c>
      <c r="P123" s="116">
        <v>433</v>
      </c>
      <c r="Q123" s="116">
        <v>432.4</v>
      </c>
      <c r="R123">
        <v>7745469</v>
      </c>
    </row>
    <row r="124" spans="1:18" x14ac:dyDescent="0.25">
      <c r="A124" s="170">
        <v>42181</v>
      </c>
      <c r="B124" s="116">
        <v>439.4</v>
      </c>
      <c r="C124" s="116">
        <v>437.9</v>
      </c>
      <c r="D124" s="116">
        <v>431.7</v>
      </c>
      <c r="E124" s="116">
        <v>435.4</v>
      </c>
      <c r="F124" s="116">
        <v>437.9</v>
      </c>
      <c r="G124">
        <v>485262</v>
      </c>
      <c r="H124" s="116"/>
      <c r="I124" s="116"/>
      <c r="L124" s="170">
        <v>42181</v>
      </c>
      <c r="M124" s="116">
        <v>437.6</v>
      </c>
      <c r="N124" s="116">
        <v>438.8</v>
      </c>
      <c r="O124" s="116">
        <v>431.2</v>
      </c>
      <c r="P124" s="116">
        <v>435</v>
      </c>
      <c r="Q124" s="116">
        <v>437.6</v>
      </c>
      <c r="R124">
        <v>5009173</v>
      </c>
    </row>
    <row r="125" spans="1:18" x14ac:dyDescent="0.25">
      <c r="A125" s="170">
        <v>42184</v>
      </c>
      <c r="B125" s="116">
        <v>432.5</v>
      </c>
      <c r="C125" s="116">
        <v>428.85</v>
      </c>
      <c r="D125" s="116">
        <v>419</v>
      </c>
      <c r="E125" s="116">
        <v>430</v>
      </c>
      <c r="F125" s="116">
        <v>428.85</v>
      </c>
      <c r="G125">
        <v>589716</v>
      </c>
      <c r="H125" s="116"/>
      <c r="I125" s="116"/>
      <c r="L125" s="170">
        <v>42184</v>
      </c>
      <c r="M125" s="116">
        <v>428.25</v>
      </c>
      <c r="N125" s="116">
        <v>432.5</v>
      </c>
      <c r="O125" s="116">
        <v>418.15</v>
      </c>
      <c r="P125" s="116">
        <v>428.8</v>
      </c>
      <c r="Q125" s="116">
        <v>428.25</v>
      </c>
      <c r="R125">
        <v>7143044</v>
      </c>
    </row>
    <row r="126" spans="1:18" x14ac:dyDescent="0.25">
      <c r="A126" s="170">
        <v>42185</v>
      </c>
      <c r="B126" s="116">
        <v>439.9</v>
      </c>
      <c r="C126" s="116">
        <v>434.55</v>
      </c>
      <c r="D126" s="116">
        <v>423</v>
      </c>
      <c r="E126" s="116">
        <v>428.3</v>
      </c>
      <c r="F126" s="116">
        <v>434.55</v>
      </c>
      <c r="G126">
        <v>614222</v>
      </c>
      <c r="H126" s="116"/>
      <c r="I126" s="116"/>
      <c r="L126" s="170">
        <v>42185</v>
      </c>
      <c r="M126" s="116">
        <v>434.15</v>
      </c>
      <c r="N126" s="116">
        <v>436.25</v>
      </c>
      <c r="O126" s="116">
        <v>422.7</v>
      </c>
      <c r="P126" s="116">
        <v>428</v>
      </c>
      <c r="Q126" s="116">
        <v>434.15</v>
      </c>
      <c r="R126">
        <v>6387312</v>
      </c>
    </row>
    <row r="127" spans="1:18" x14ac:dyDescent="0.25">
      <c r="A127" s="170">
        <v>42186</v>
      </c>
      <c r="B127" s="116">
        <v>447.4</v>
      </c>
      <c r="C127" s="116">
        <v>444.8</v>
      </c>
      <c r="D127" s="116">
        <v>431.75</v>
      </c>
      <c r="E127" s="116">
        <v>436.95</v>
      </c>
      <c r="F127" s="116">
        <v>444.8</v>
      </c>
      <c r="G127">
        <v>655364</v>
      </c>
      <c r="H127" s="116"/>
      <c r="I127" s="116"/>
      <c r="L127" s="170">
        <v>42186</v>
      </c>
      <c r="M127" s="116">
        <v>444.5</v>
      </c>
      <c r="N127" s="116">
        <v>447.4</v>
      </c>
      <c r="O127" s="116">
        <v>431.4</v>
      </c>
      <c r="P127" s="116">
        <v>436.75</v>
      </c>
      <c r="Q127" s="116">
        <v>444.5</v>
      </c>
      <c r="R127">
        <v>6054910</v>
      </c>
    </row>
    <row r="128" spans="1:18" x14ac:dyDescent="0.25">
      <c r="A128" s="170">
        <v>42187</v>
      </c>
      <c r="B128" s="116">
        <v>446.2</v>
      </c>
      <c r="C128" s="116">
        <v>436.6</v>
      </c>
      <c r="D128" s="116">
        <v>435.25</v>
      </c>
      <c r="E128" s="116">
        <v>446.2</v>
      </c>
      <c r="F128" s="116">
        <v>436.6</v>
      </c>
      <c r="G128">
        <v>411964</v>
      </c>
      <c r="H128" s="116"/>
      <c r="I128" s="116"/>
      <c r="L128" s="170">
        <v>42187</v>
      </c>
      <c r="M128" s="116">
        <v>436.4</v>
      </c>
      <c r="N128" s="116">
        <v>445</v>
      </c>
      <c r="O128" s="116">
        <v>435</v>
      </c>
      <c r="P128" s="116">
        <v>445</v>
      </c>
      <c r="Q128" s="116">
        <v>436.4</v>
      </c>
      <c r="R128">
        <v>4641851</v>
      </c>
    </row>
    <row r="129" spans="1:18" x14ac:dyDescent="0.25">
      <c r="A129" s="170">
        <v>42188</v>
      </c>
      <c r="B129" s="116">
        <v>437</v>
      </c>
      <c r="C129" s="116">
        <v>433.35</v>
      </c>
      <c r="D129" s="116">
        <v>430.5</v>
      </c>
      <c r="E129" s="116">
        <v>437</v>
      </c>
      <c r="F129" s="116">
        <v>433.35</v>
      </c>
      <c r="G129">
        <v>272941</v>
      </c>
      <c r="H129" s="116"/>
      <c r="I129" s="116"/>
      <c r="L129" s="170">
        <v>42188</v>
      </c>
      <c r="M129" s="116">
        <v>433.15</v>
      </c>
      <c r="N129" s="116">
        <v>436</v>
      </c>
      <c r="O129" s="116">
        <v>430.45</v>
      </c>
      <c r="P129" s="116">
        <v>436</v>
      </c>
      <c r="Q129" s="116">
        <v>433.15</v>
      </c>
      <c r="R129">
        <v>3709457</v>
      </c>
    </row>
    <row r="130" spans="1:18" x14ac:dyDescent="0.25">
      <c r="A130" s="170">
        <v>42191</v>
      </c>
      <c r="B130" s="116">
        <v>433.25</v>
      </c>
      <c r="C130" s="116">
        <v>432</v>
      </c>
      <c r="D130" s="116">
        <v>420.8</v>
      </c>
      <c r="E130" s="116">
        <v>428</v>
      </c>
      <c r="F130" s="116">
        <v>432</v>
      </c>
      <c r="G130">
        <v>407708</v>
      </c>
      <c r="H130" s="116"/>
      <c r="I130" s="116"/>
      <c r="L130" s="170">
        <v>42191</v>
      </c>
      <c r="M130" s="116">
        <v>431.1</v>
      </c>
      <c r="N130" s="116">
        <v>433.5</v>
      </c>
      <c r="O130" s="116">
        <v>420.7</v>
      </c>
      <c r="P130" s="116">
        <v>428</v>
      </c>
      <c r="Q130" s="116">
        <v>431.1</v>
      </c>
      <c r="R130">
        <v>4600687</v>
      </c>
    </row>
    <row r="131" spans="1:18" x14ac:dyDescent="0.25">
      <c r="A131" s="170">
        <v>42192</v>
      </c>
      <c r="B131" s="116">
        <v>438</v>
      </c>
      <c r="C131" s="116">
        <v>431.8</v>
      </c>
      <c r="D131" s="116">
        <v>428.05</v>
      </c>
      <c r="E131" s="116">
        <v>435</v>
      </c>
      <c r="F131" s="116">
        <v>431.8</v>
      </c>
      <c r="G131">
        <v>620546</v>
      </c>
      <c r="H131" s="116"/>
      <c r="I131" s="116"/>
      <c r="L131" s="170">
        <v>42192</v>
      </c>
      <c r="M131" s="116">
        <v>431.55</v>
      </c>
      <c r="N131" s="116">
        <v>435.7</v>
      </c>
      <c r="O131" s="116">
        <v>428</v>
      </c>
      <c r="P131" s="116">
        <v>434.35</v>
      </c>
      <c r="Q131" s="116">
        <v>431.55</v>
      </c>
      <c r="R131">
        <v>5667938</v>
      </c>
    </row>
    <row r="132" spans="1:18" x14ac:dyDescent="0.25">
      <c r="A132" s="170">
        <v>42193</v>
      </c>
      <c r="B132" s="116">
        <v>425.5</v>
      </c>
      <c r="C132" s="116">
        <v>405.15</v>
      </c>
      <c r="D132" s="116">
        <v>400</v>
      </c>
      <c r="E132" s="116">
        <v>425.5</v>
      </c>
      <c r="F132" s="116">
        <v>405.15</v>
      </c>
      <c r="G132">
        <v>1574963</v>
      </c>
      <c r="H132" s="116"/>
      <c r="I132" s="116"/>
      <c r="L132" s="170">
        <v>42193</v>
      </c>
      <c r="M132" s="116">
        <v>404.95</v>
      </c>
      <c r="N132" s="116">
        <v>424</v>
      </c>
      <c r="O132" s="116">
        <v>400</v>
      </c>
      <c r="P132" s="116">
        <v>424</v>
      </c>
      <c r="Q132" s="116">
        <v>404.95</v>
      </c>
      <c r="R132">
        <v>15521757</v>
      </c>
    </row>
    <row r="133" spans="1:18" x14ac:dyDescent="0.25">
      <c r="A133" s="170">
        <v>42194</v>
      </c>
      <c r="B133" s="116">
        <v>403.6</v>
      </c>
      <c r="C133" s="116">
        <v>398.15</v>
      </c>
      <c r="D133" s="116">
        <v>394.25</v>
      </c>
      <c r="E133" s="116">
        <v>401.5</v>
      </c>
      <c r="F133" s="116">
        <v>398.15</v>
      </c>
      <c r="G133">
        <v>836490</v>
      </c>
      <c r="H133" s="116"/>
      <c r="I133" s="116"/>
      <c r="L133" s="170">
        <v>42194</v>
      </c>
      <c r="M133" s="116">
        <v>397.8</v>
      </c>
      <c r="N133" s="116">
        <v>403.35</v>
      </c>
      <c r="O133" s="116">
        <v>394.25</v>
      </c>
      <c r="P133" s="116">
        <v>400.15</v>
      </c>
      <c r="Q133" s="116">
        <v>397.8</v>
      </c>
      <c r="R133">
        <v>9351601</v>
      </c>
    </row>
    <row r="134" spans="1:18" x14ac:dyDescent="0.25">
      <c r="A134" s="170">
        <v>42195</v>
      </c>
      <c r="B134" s="116">
        <v>406.1</v>
      </c>
      <c r="C134" s="116">
        <v>401.95</v>
      </c>
      <c r="D134" s="116">
        <v>398.3</v>
      </c>
      <c r="E134" s="116">
        <v>399</v>
      </c>
      <c r="F134" s="116">
        <v>401.95</v>
      </c>
      <c r="G134">
        <v>1056876</v>
      </c>
      <c r="H134" s="116"/>
      <c r="I134" s="116"/>
      <c r="L134" s="170">
        <v>42195</v>
      </c>
      <c r="M134" s="116">
        <v>401.9</v>
      </c>
      <c r="N134" s="116">
        <v>405.8</v>
      </c>
      <c r="O134" s="116">
        <v>398.05</v>
      </c>
      <c r="P134" s="116">
        <v>400.25</v>
      </c>
      <c r="Q134" s="116">
        <v>401.9</v>
      </c>
      <c r="R134">
        <v>13661389</v>
      </c>
    </row>
    <row r="135" spans="1:18" x14ac:dyDescent="0.25">
      <c r="A135" s="170">
        <v>42198</v>
      </c>
      <c r="B135" s="116">
        <v>406.6</v>
      </c>
      <c r="C135" s="116">
        <v>402.25</v>
      </c>
      <c r="D135" s="116">
        <v>397.3</v>
      </c>
      <c r="E135" s="116">
        <v>406.6</v>
      </c>
      <c r="F135" s="116">
        <v>402.25</v>
      </c>
      <c r="G135">
        <v>498863</v>
      </c>
      <c r="H135" s="116"/>
      <c r="I135" s="116"/>
      <c r="L135" s="170">
        <v>42198</v>
      </c>
      <c r="M135" s="116">
        <v>402.1</v>
      </c>
      <c r="N135" s="116">
        <v>406.7</v>
      </c>
      <c r="O135" s="116">
        <v>397.05</v>
      </c>
      <c r="P135" s="116">
        <v>406.7</v>
      </c>
      <c r="Q135" s="116">
        <v>402.1</v>
      </c>
      <c r="R135">
        <v>8047912</v>
      </c>
    </row>
    <row r="136" spans="1:18" x14ac:dyDescent="0.25">
      <c r="A136" s="170">
        <v>42199</v>
      </c>
      <c r="B136" s="116">
        <v>403</v>
      </c>
      <c r="C136" s="116">
        <v>385.75</v>
      </c>
      <c r="D136" s="116">
        <v>381.15</v>
      </c>
      <c r="E136" s="116">
        <v>403</v>
      </c>
      <c r="F136" s="116">
        <v>385.75</v>
      </c>
      <c r="G136">
        <v>1094452</v>
      </c>
      <c r="H136" s="116"/>
      <c r="I136" s="116"/>
      <c r="L136" s="170">
        <v>42199</v>
      </c>
      <c r="M136" s="116">
        <v>385.95</v>
      </c>
      <c r="N136" s="116">
        <v>403.5</v>
      </c>
      <c r="O136" s="116">
        <v>380.95</v>
      </c>
      <c r="P136" s="116">
        <v>403.5</v>
      </c>
      <c r="Q136" s="116">
        <v>385.95</v>
      </c>
      <c r="R136">
        <v>11333562</v>
      </c>
    </row>
    <row r="137" spans="1:18" x14ac:dyDescent="0.25">
      <c r="A137" s="170">
        <v>42200</v>
      </c>
      <c r="B137" s="116">
        <v>395</v>
      </c>
      <c r="C137" s="116">
        <v>394.3</v>
      </c>
      <c r="D137" s="116">
        <v>382.9</v>
      </c>
      <c r="E137" s="116">
        <v>387.5</v>
      </c>
      <c r="F137" s="116">
        <v>394.3</v>
      </c>
      <c r="G137">
        <v>731813</v>
      </c>
      <c r="H137" s="116"/>
      <c r="I137" s="116"/>
      <c r="L137" s="170">
        <v>42200</v>
      </c>
      <c r="M137" s="116">
        <v>394.3</v>
      </c>
      <c r="N137" s="116">
        <v>395</v>
      </c>
      <c r="O137" s="116">
        <v>382.6</v>
      </c>
      <c r="P137" s="116">
        <v>387</v>
      </c>
      <c r="Q137" s="116">
        <v>394.3</v>
      </c>
      <c r="R137">
        <v>15561638</v>
      </c>
    </row>
    <row r="138" spans="1:18" x14ac:dyDescent="0.25">
      <c r="A138" s="170">
        <v>42201</v>
      </c>
      <c r="B138" s="116">
        <v>398.55</v>
      </c>
      <c r="C138" s="116">
        <v>395.1</v>
      </c>
      <c r="D138" s="116">
        <v>392.6</v>
      </c>
      <c r="E138" s="116">
        <v>396</v>
      </c>
      <c r="F138" s="116">
        <v>395.1</v>
      </c>
      <c r="G138">
        <v>428095</v>
      </c>
      <c r="H138" s="116"/>
      <c r="I138" s="116"/>
      <c r="L138" s="170">
        <v>42201</v>
      </c>
      <c r="M138" s="116">
        <v>395.25</v>
      </c>
      <c r="N138" s="116">
        <v>398.65</v>
      </c>
      <c r="O138" s="116">
        <v>392.45</v>
      </c>
      <c r="P138" s="116">
        <v>394.9</v>
      </c>
      <c r="Q138" s="116">
        <v>395.25</v>
      </c>
      <c r="R138">
        <v>5199913</v>
      </c>
    </row>
    <row r="139" spans="1:18" x14ac:dyDescent="0.25">
      <c r="A139" s="170">
        <v>42202</v>
      </c>
      <c r="B139" s="116">
        <v>403.35</v>
      </c>
      <c r="C139" s="116">
        <v>398.75</v>
      </c>
      <c r="D139" s="116">
        <v>390.75</v>
      </c>
      <c r="E139" s="116">
        <v>397</v>
      </c>
      <c r="F139" s="116">
        <v>398.75</v>
      </c>
      <c r="G139">
        <v>594386</v>
      </c>
      <c r="H139" s="116"/>
      <c r="I139" s="116"/>
      <c r="L139" s="170">
        <v>42202</v>
      </c>
      <c r="M139" s="116">
        <v>398.05</v>
      </c>
      <c r="N139" s="116">
        <v>403.25</v>
      </c>
      <c r="O139" s="116">
        <v>390.4</v>
      </c>
      <c r="P139" s="116">
        <v>395.95</v>
      </c>
      <c r="Q139" s="116">
        <v>398.05</v>
      </c>
      <c r="R139">
        <v>6590110</v>
      </c>
    </row>
    <row r="140" spans="1:18" x14ac:dyDescent="0.25">
      <c r="A140" s="170">
        <v>42205</v>
      </c>
      <c r="B140" s="116">
        <v>401.85</v>
      </c>
      <c r="C140" s="116">
        <v>391.2</v>
      </c>
      <c r="D140" s="116">
        <v>390.1</v>
      </c>
      <c r="E140" s="116">
        <v>399.9</v>
      </c>
      <c r="F140" s="116">
        <v>391.2</v>
      </c>
      <c r="G140">
        <v>576495</v>
      </c>
      <c r="H140" s="116"/>
      <c r="I140" s="116"/>
      <c r="L140" s="170">
        <v>42205</v>
      </c>
      <c r="M140" s="116">
        <v>390.75</v>
      </c>
      <c r="N140" s="116">
        <v>401.9</v>
      </c>
      <c r="O140" s="116">
        <v>389.3</v>
      </c>
      <c r="P140" s="116">
        <v>399</v>
      </c>
      <c r="Q140" s="116">
        <v>390.75</v>
      </c>
      <c r="R140">
        <v>5777196</v>
      </c>
    </row>
    <row r="141" spans="1:18" x14ac:dyDescent="0.25">
      <c r="A141" s="170">
        <v>42206</v>
      </c>
      <c r="B141" s="116">
        <v>395.5</v>
      </c>
      <c r="C141" s="116">
        <v>389.75</v>
      </c>
      <c r="D141" s="116">
        <v>386.3</v>
      </c>
      <c r="E141" s="116">
        <v>392</v>
      </c>
      <c r="F141" s="116">
        <v>389.75</v>
      </c>
      <c r="G141">
        <v>949851</v>
      </c>
      <c r="H141" s="116"/>
      <c r="I141" s="116"/>
      <c r="L141" s="170">
        <v>42206</v>
      </c>
      <c r="M141" s="116">
        <v>389.1</v>
      </c>
      <c r="N141" s="116">
        <v>393.3</v>
      </c>
      <c r="O141" s="116">
        <v>386.1</v>
      </c>
      <c r="P141" s="116">
        <v>391.8</v>
      </c>
      <c r="Q141" s="116">
        <v>389.1</v>
      </c>
      <c r="R141">
        <v>6461958</v>
      </c>
    </row>
    <row r="142" spans="1:18" x14ac:dyDescent="0.25">
      <c r="A142" s="170">
        <v>42207</v>
      </c>
      <c r="B142" s="116">
        <v>392.5</v>
      </c>
      <c r="C142" s="116">
        <v>389.25</v>
      </c>
      <c r="D142" s="116">
        <v>385</v>
      </c>
      <c r="E142" s="116">
        <v>390</v>
      </c>
      <c r="F142" s="116">
        <v>389.25</v>
      </c>
      <c r="G142">
        <v>398274</v>
      </c>
      <c r="H142" s="116"/>
      <c r="I142" s="116"/>
      <c r="L142" s="170">
        <v>42207</v>
      </c>
      <c r="M142" s="116">
        <v>389.55</v>
      </c>
      <c r="N142" s="116">
        <v>392.8</v>
      </c>
      <c r="O142" s="116">
        <v>385.95</v>
      </c>
      <c r="P142" s="116">
        <v>388</v>
      </c>
      <c r="Q142" s="116">
        <v>389.55</v>
      </c>
      <c r="R142">
        <v>5955109</v>
      </c>
    </row>
    <row r="143" spans="1:18" x14ac:dyDescent="0.25">
      <c r="A143" s="170">
        <v>42208</v>
      </c>
      <c r="B143" s="116">
        <v>403.1</v>
      </c>
      <c r="C143" s="116">
        <v>401.35</v>
      </c>
      <c r="D143" s="116">
        <v>385</v>
      </c>
      <c r="E143" s="116">
        <v>389.55</v>
      </c>
      <c r="F143" s="116">
        <v>401.35</v>
      </c>
      <c r="G143">
        <v>1016330</v>
      </c>
      <c r="H143" s="116"/>
      <c r="I143" s="116"/>
      <c r="L143" s="170">
        <v>42208</v>
      </c>
      <c r="M143" s="116">
        <v>401.35</v>
      </c>
      <c r="N143" s="116">
        <v>403.4</v>
      </c>
      <c r="O143" s="116">
        <v>385</v>
      </c>
      <c r="P143" s="116">
        <v>388.75</v>
      </c>
      <c r="Q143" s="116">
        <v>401.35</v>
      </c>
      <c r="R143">
        <v>9510349</v>
      </c>
    </row>
    <row r="144" spans="1:18" x14ac:dyDescent="0.25">
      <c r="A144" s="170">
        <v>42209</v>
      </c>
      <c r="B144" s="116">
        <v>399.6</v>
      </c>
      <c r="C144" s="116">
        <v>391.15</v>
      </c>
      <c r="D144" s="116">
        <v>390</v>
      </c>
      <c r="E144" s="116">
        <v>397.95</v>
      </c>
      <c r="F144" s="116">
        <v>391.15</v>
      </c>
      <c r="G144">
        <v>815462</v>
      </c>
      <c r="H144" s="116"/>
      <c r="I144" s="116"/>
      <c r="L144" s="170">
        <v>42209</v>
      </c>
      <c r="M144" s="116">
        <v>390.25</v>
      </c>
      <c r="N144" s="116">
        <v>399.35</v>
      </c>
      <c r="O144" s="116">
        <v>389</v>
      </c>
      <c r="P144" s="116">
        <v>397.55</v>
      </c>
      <c r="Q144" s="116">
        <v>390.25</v>
      </c>
      <c r="R144">
        <v>7059848</v>
      </c>
    </row>
    <row r="145" spans="1:18" x14ac:dyDescent="0.25">
      <c r="A145" s="170">
        <v>42212</v>
      </c>
      <c r="B145" s="116">
        <v>390</v>
      </c>
      <c r="C145" s="116">
        <v>377.6</v>
      </c>
      <c r="D145" s="116">
        <v>373.05</v>
      </c>
      <c r="E145" s="116">
        <v>390</v>
      </c>
      <c r="F145" s="116">
        <v>377.6</v>
      </c>
      <c r="G145">
        <v>1241835</v>
      </c>
      <c r="H145" s="116"/>
      <c r="I145" s="116"/>
      <c r="L145" s="170">
        <v>42212</v>
      </c>
      <c r="M145" s="116">
        <v>377.45</v>
      </c>
      <c r="N145" s="116">
        <v>385.25</v>
      </c>
      <c r="O145" s="116">
        <v>373</v>
      </c>
      <c r="P145" s="116">
        <v>384.25</v>
      </c>
      <c r="Q145" s="116">
        <v>377.45</v>
      </c>
      <c r="R145">
        <v>8450904</v>
      </c>
    </row>
    <row r="146" spans="1:18" x14ac:dyDescent="0.25">
      <c r="A146" s="170">
        <v>42213</v>
      </c>
      <c r="B146" s="116">
        <v>375.1</v>
      </c>
      <c r="C146" s="116">
        <v>370.45</v>
      </c>
      <c r="D146" s="116">
        <v>366.25</v>
      </c>
      <c r="E146" s="116">
        <v>374.8</v>
      </c>
      <c r="F146" s="116">
        <v>370.45</v>
      </c>
      <c r="G146">
        <v>967669</v>
      </c>
      <c r="H146" s="116"/>
      <c r="I146" s="116"/>
      <c r="L146" s="170">
        <v>42213</v>
      </c>
      <c r="M146" s="116">
        <v>370.1</v>
      </c>
      <c r="N146" s="116">
        <v>374.9</v>
      </c>
      <c r="O146" s="116">
        <v>366.1</v>
      </c>
      <c r="P146" s="116">
        <v>373</v>
      </c>
      <c r="Q146" s="116">
        <v>370.1</v>
      </c>
      <c r="R146">
        <v>10975840</v>
      </c>
    </row>
    <row r="147" spans="1:18" x14ac:dyDescent="0.25">
      <c r="A147" s="170">
        <v>42214</v>
      </c>
      <c r="B147" s="116">
        <v>379.3</v>
      </c>
      <c r="C147" s="116">
        <v>376.25</v>
      </c>
      <c r="D147" s="116">
        <v>372.9</v>
      </c>
      <c r="E147" s="116">
        <v>374</v>
      </c>
      <c r="F147" s="116">
        <v>376.25</v>
      </c>
      <c r="G147">
        <v>800284</v>
      </c>
      <c r="H147" s="116"/>
      <c r="I147" s="116"/>
      <c r="L147" s="170">
        <v>42214</v>
      </c>
      <c r="M147" s="116">
        <v>376.45</v>
      </c>
      <c r="N147" s="116">
        <v>379.95</v>
      </c>
      <c r="O147" s="116">
        <v>372.7</v>
      </c>
      <c r="P147" s="116">
        <v>373.9</v>
      </c>
      <c r="Q147" s="116">
        <v>376.45</v>
      </c>
      <c r="R147">
        <v>9532212</v>
      </c>
    </row>
    <row r="148" spans="1:18" x14ac:dyDescent="0.25">
      <c r="A148" s="170">
        <v>42215</v>
      </c>
      <c r="B148" s="116">
        <v>382.65</v>
      </c>
      <c r="C148" s="116">
        <v>377.8</v>
      </c>
      <c r="D148" s="116">
        <v>377</v>
      </c>
      <c r="E148" s="116">
        <v>380.05</v>
      </c>
      <c r="F148" s="116">
        <v>377.8</v>
      </c>
      <c r="G148">
        <v>1075274</v>
      </c>
      <c r="H148" s="116"/>
      <c r="I148" s="116"/>
      <c r="L148" s="170">
        <v>42215</v>
      </c>
      <c r="M148" s="116">
        <v>377.45</v>
      </c>
      <c r="N148" s="116">
        <v>382.5</v>
      </c>
      <c r="O148" s="116">
        <v>376</v>
      </c>
      <c r="P148" s="116">
        <v>381.65</v>
      </c>
      <c r="Q148" s="116">
        <v>377.45</v>
      </c>
      <c r="R148">
        <v>6562559</v>
      </c>
    </row>
    <row r="149" spans="1:18" x14ac:dyDescent="0.25">
      <c r="A149" s="170">
        <v>42216</v>
      </c>
      <c r="B149" s="116">
        <v>390.4</v>
      </c>
      <c r="C149" s="116">
        <v>384.35</v>
      </c>
      <c r="D149" s="116">
        <v>380.4</v>
      </c>
      <c r="E149" s="116">
        <v>380.8</v>
      </c>
      <c r="F149" s="116">
        <v>384.35</v>
      </c>
      <c r="G149">
        <v>565460</v>
      </c>
      <c r="H149" s="116"/>
      <c r="I149" s="116"/>
      <c r="L149" s="170">
        <v>42216</v>
      </c>
      <c r="M149" s="116">
        <v>383.85</v>
      </c>
      <c r="N149" s="116">
        <v>390.5</v>
      </c>
      <c r="O149" s="116">
        <v>380.05</v>
      </c>
      <c r="P149" s="116">
        <v>380.8</v>
      </c>
      <c r="Q149" s="116">
        <v>383.85</v>
      </c>
      <c r="R149">
        <v>6947628</v>
      </c>
    </row>
    <row r="150" spans="1:18" x14ac:dyDescent="0.25">
      <c r="A150" s="170">
        <v>42219</v>
      </c>
      <c r="B150" s="116">
        <v>394.55</v>
      </c>
      <c r="C150" s="116">
        <v>388.15</v>
      </c>
      <c r="D150" s="116">
        <v>381.6</v>
      </c>
      <c r="E150" s="116">
        <v>385</v>
      </c>
      <c r="F150" s="116">
        <v>388.15</v>
      </c>
      <c r="G150">
        <v>1032587</v>
      </c>
      <c r="H150" s="116"/>
      <c r="I150" s="116"/>
      <c r="L150" s="170">
        <v>42219</v>
      </c>
      <c r="M150" s="116">
        <v>388.2</v>
      </c>
      <c r="N150" s="116">
        <v>394.4</v>
      </c>
      <c r="O150" s="116">
        <v>382</v>
      </c>
      <c r="P150" s="116">
        <v>386.35</v>
      </c>
      <c r="Q150" s="116">
        <v>388.2</v>
      </c>
      <c r="R150">
        <v>6647982</v>
      </c>
    </row>
    <row r="151" spans="1:18" x14ac:dyDescent="0.25">
      <c r="A151" s="170">
        <v>42220</v>
      </c>
      <c r="B151" s="116">
        <v>390</v>
      </c>
      <c r="C151" s="116">
        <v>380.95</v>
      </c>
      <c r="D151" s="116">
        <v>378.05</v>
      </c>
      <c r="E151" s="116">
        <v>386</v>
      </c>
      <c r="F151" s="116">
        <v>380.95</v>
      </c>
      <c r="G151">
        <v>1054325</v>
      </c>
      <c r="H151" s="116"/>
      <c r="I151" s="116"/>
      <c r="L151" s="170">
        <v>42220</v>
      </c>
      <c r="M151" s="116">
        <v>380.75</v>
      </c>
      <c r="N151" s="116">
        <v>387</v>
      </c>
      <c r="O151" s="116">
        <v>378</v>
      </c>
      <c r="P151" s="116">
        <v>385.9</v>
      </c>
      <c r="Q151" s="116">
        <v>380.75</v>
      </c>
      <c r="R151">
        <v>5621275</v>
      </c>
    </row>
    <row r="152" spans="1:18" x14ac:dyDescent="0.25">
      <c r="A152" s="170">
        <v>42221</v>
      </c>
      <c r="B152" s="116">
        <v>388.35</v>
      </c>
      <c r="C152" s="116">
        <v>376.75</v>
      </c>
      <c r="D152" s="116">
        <v>375</v>
      </c>
      <c r="E152" s="116">
        <v>379</v>
      </c>
      <c r="F152" s="116">
        <v>376.75</v>
      </c>
      <c r="G152">
        <v>1520128</v>
      </c>
      <c r="H152" s="116"/>
      <c r="I152" s="116"/>
      <c r="L152" s="170">
        <v>42221</v>
      </c>
      <c r="M152" s="116">
        <v>376.4</v>
      </c>
      <c r="N152" s="116">
        <v>388.5</v>
      </c>
      <c r="O152" s="116">
        <v>375.1</v>
      </c>
      <c r="P152" s="116">
        <v>378.75</v>
      </c>
      <c r="Q152" s="116">
        <v>376.4</v>
      </c>
      <c r="R152">
        <v>8298929</v>
      </c>
    </row>
    <row r="153" spans="1:18" x14ac:dyDescent="0.25">
      <c r="A153" s="170">
        <v>42222</v>
      </c>
      <c r="B153" s="116">
        <v>384.5</v>
      </c>
      <c r="C153" s="116">
        <v>382.9</v>
      </c>
      <c r="D153" s="116">
        <v>373.5</v>
      </c>
      <c r="E153" s="116">
        <v>377</v>
      </c>
      <c r="F153" s="116">
        <v>382.9</v>
      </c>
      <c r="G153">
        <v>1254818</v>
      </c>
      <c r="H153" s="116"/>
      <c r="I153" s="116"/>
      <c r="L153" s="170">
        <v>42222</v>
      </c>
      <c r="M153" s="116">
        <v>383.1</v>
      </c>
      <c r="N153" s="116">
        <v>384.7</v>
      </c>
      <c r="O153" s="116">
        <v>373.2</v>
      </c>
      <c r="P153" s="116">
        <v>376.5</v>
      </c>
      <c r="Q153" s="116">
        <v>383.1</v>
      </c>
      <c r="R153">
        <v>7976356</v>
      </c>
    </row>
    <row r="154" spans="1:18" x14ac:dyDescent="0.25">
      <c r="A154" s="170">
        <v>42223</v>
      </c>
      <c r="B154" s="116">
        <v>395.5</v>
      </c>
      <c r="C154" s="116">
        <v>392.55</v>
      </c>
      <c r="D154" s="116">
        <v>382</v>
      </c>
      <c r="E154" s="116">
        <v>384</v>
      </c>
      <c r="F154" s="116">
        <v>392.55</v>
      </c>
      <c r="G154">
        <v>1026890</v>
      </c>
      <c r="H154" s="116"/>
      <c r="I154" s="116"/>
      <c r="L154" s="170">
        <v>42223</v>
      </c>
      <c r="M154" s="116">
        <v>393.4</v>
      </c>
      <c r="N154" s="116">
        <v>396</v>
      </c>
      <c r="O154" s="116">
        <v>382.4</v>
      </c>
      <c r="P154" s="116">
        <v>382.4</v>
      </c>
      <c r="Q154" s="116">
        <v>393.4</v>
      </c>
      <c r="R154">
        <v>10706804</v>
      </c>
    </row>
    <row r="155" spans="1:18" x14ac:dyDescent="0.25">
      <c r="A155" s="170">
        <v>42226</v>
      </c>
      <c r="B155" s="116">
        <v>395.6</v>
      </c>
      <c r="C155" s="116">
        <v>385.85</v>
      </c>
      <c r="D155" s="116">
        <v>382.2</v>
      </c>
      <c r="E155" s="116">
        <v>384</v>
      </c>
      <c r="F155" s="116">
        <v>385.85</v>
      </c>
      <c r="G155">
        <v>1575697</v>
      </c>
      <c r="H155" s="116"/>
      <c r="I155" s="116"/>
      <c r="L155" s="170">
        <v>42226</v>
      </c>
      <c r="M155" s="116">
        <v>385.7</v>
      </c>
      <c r="N155" s="116">
        <v>395.3</v>
      </c>
      <c r="O155" s="116">
        <v>382.1</v>
      </c>
      <c r="P155" s="116">
        <v>384</v>
      </c>
      <c r="Q155" s="116">
        <v>385.7</v>
      </c>
      <c r="R155">
        <v>14494111</v>
      </c>
    </row>
    <row r="156" spans="1:18" x14ac:dyDescent="0.25">
      <c r="A156" s="170">
        <v>42227</v>
      </c>
      <c r="B156" s="116">
        <v>387.8</v>
      </c>
      <c r="C156" s="116">
        <v>369.8</v>
      </c>
      <c r="D156" s="116">
        <v>367.5</v>
      </c>
      <c r="E156" s="116">
        <v>387.2</v>
      </c>
      <c r="F156" s="116">
        <v>369.8</v>
      </c>
      <c r="G156">
        <v>2528536</v>
      </c>
      <c r="H156" s="116"/>
      <c r="I156" s="116"/>
      <c r="L156" s="170">
        <v>42227</v>
      </c>
      <c r="M156" s="116">
        <v>369.15</v>
      </c>
      <c r="N156" s="116">
        <v>388</v>
      </c>
      <c r="O156" s="116">
        <v>367.55</v>
      </c>
      <c r="P156" s="116">
        <v>387.1</v>
      </c>
      <c r="Q156" s="116">
        <v>369.15</v>
      </c>
      <c r="R156">
        <v>9984809</v>
      </c>
    </row>
    <row r="157" spans="1:18" x14ac:dyDescent="0.25">
      <c r="A157" s="170">
        <v>42228</v>
      </c>
      <c r="B157" s="116">
        <v>367</v>
      </c>
      <c r="C157" s="116">
        <v>355.3</v>
      </c>
      <c r="D157" s="116">
        <v>353.7</v>
      </c>
      <c r="E157" s="116">
        <v>367</v>
      </c>
      <c r="F157" s="116">
        <v>355.3</v>
      </c>
      <c r="G157">
        <v>1575358</v>
      </c>
      <c r="H157" s="116"/>
      <c r="I157" s="116"/>
      <c r="L157" s="170">
        <v>42228</v>
      </c>
      <c r="M157" s="116">
        <v>355.2</v>
      </c>
      <c r="N157" s="116">
        <v>365.85</v>
      </c>
      <c r="O157" s="116">
        <v>353.55</v>
      </c>
      <c r="P157" s="116">
        <v>365</v>
      </c>
      <c r="Q157" s="116">
        <v>355.2</v>
      </c>
      <c r="R157">
        <v>11107801</v>
      </c>
    </row>
    <row r="158" spans="1:18" x14ac:dyDescent="0.25">
      <c r="A158" s="170">
        <v>42229</v>
      </c>
      <c r="B158" s="116">
        <v>360.95</v>
      </c>
      <c r="C158" s="116">
        <v>349.4</v>
      </c>
      <c r="D158" s="116">
        <v>348.25</v>
      </c>
      <c r="E158" s="116">
        <v>358</v>
      </c>
      <c r="F158" s="116">
        <v>349.4</v>
      </c>
      <c r="G158">
        <v>2056325</v>
      </c>
      <c r="H158" s="116"/>
      <c r="I158" s="116"/>
      <c r="L158" s="170">
        <v>42229</v>
      </c>
      <c r="M158" s="116">
        <v>349.4</v>
      </c>
      <c r="N158" s="116">
        <v>360.95</v>
      </c>
      <c r="O158" s="116">
        <v>348</v>
      </c>
      <c r="P158" s="116">
        <v>356.9</v>
      </c>
      <c r="Q158" s="116">
        <v>349.4</v>
      </c>
      <c r="R158">
        <v>11147702</v>
      </c>
    </row>
    <row r="159" spans="1:18" x14ac:dyDescent="0.25">
      <c r="A159" s="170">
        <v>42230</v>
      </c>
      <c r="B159" s="116">
        <v>359.5</v>
      </c>
      <c r="C159" s="116">
        <v>355.35</v>
      </c>
      <c r="D159" s="116">
        <v>345.25</v>
      </c>
      <c r="E159" s="116">
        <v>352.95</v>
      </c>
      <c r="F159" s="116">
        <v>355.35</v>
      </c>
      <c r="G159">
        <v>1059698</v>
      </c>
      <c r="H159" s="116"/>
      <c r="I159" s="116"/>
      <c r="L159" s="170">
        <v>42230</v>
      </c>
      <c r="M159" s="116">
        <v>355.25</v>
      </c>
      <c r="N159" s="116">
        <v>359.75</v>
      </c>
      <c r="O159" s="116">
        <v>345.1</v>
      </c>
      <c r="P159" s="116">
        <v>351.45</v>
      </c>
      <c r="Q159" s="116">
        <v>355.25</v>
      </c>
      <c r="R159">
        <v>6400810</v>
      </c>
    </row>
    <row r="160" spans="1:18" x14ac:dyDescent="0.25">
      <c r="A160" s="170">
        <v>42233</v>
      </c>
      <c r="B160" s="116">
        <v>362</v>
      </c>
      <c r="C160" s="116">
        <v>355.95</v>
      </c>
      <c r="D160" s="116">
        <v>345.75</v>
      </c>
      <c r="E160" s="116">
        <v>355</v>
      </c>
      <c r="F160" s="116">
        <v>355.95</v>
      </c>
      <c r="G160">
        <v>656186</v>
      </c>
      <c r="H160" s="116"/>
      <c r="I160" s="116"/>
      <c r="L160" s="170">
        <v>42233</v>
      </c>
      <c r="M160" s="116">
        <v>356.1</v>
      </c>
      <c r="N160" s="116">
        <v>362.3</v>
      </c>
      <c r="O160" s="116">
        <v>345.25</v>
      </c>
      <c r="P160" s="116">
        <v>354.4</v>
      </c>
      <c r="Q160" s="116">
        <v>356.1</v>
      </c>
      <c r="R160">
        <v>5812093</v>
      </c>
    </row>
    <row r="161" spans="1:18" x14ac:dyDescent="0.25">
      <c r="A161" s="170">
        <v>42234</v>
      </c>
      <c r="B161" s="116">
        <v>358.35</v>
      </c>
      <c r="C161" s="116">
        <v>349.7</v>
      </c>
      <c r="D161" s="116">
        <v>348.7</v>
      </c>
      <c r="E161" s="116">
        <v>357</v>
      </c>
      <c r="F161" s="116">
        <v>349.7</v>
      </c>
      <c r="G161">
        <v>598845</v>
      </c>
      <c r="H161" s="116"/>
      <c r="I161" s="116"/>
      <c r="L161" s="170">
        <v>42234</v>
      </c>
      <c r="M161" s="116">
        <v>348.6</v>
      </c>
      <c r="N161" s="116">
        <v>358.35</v>
      </c>
      <c r="O161" s="116">
        <v>347.7</v>
      </c>
      <c r="P161" s="116">
        <v>355.85</v>
      </c>
      <c r="Q161" s="116">
        <v>348.6</v>
      </c>
      <c r="R161">
        <v>5623977</v>
      </c>
    </row>
    <row r="162" spans="1:18" x14ac:dyDescent="0.25">
      <c r="A162" s="170">
        <v>42235</v>
      </c>
      <c r="B162" s="116">
        <v>355</v>
      </c>
      <c r="C162" s="116">
        <v>351.1</v>
      </c>
      <c r="D162" s="116">
        <v>344.35</v>
      </c>
      <c r="E162" s="116">
        <v>350</v>
      </c>
      <c r="F162" s="116">
        <v>351.1</v>
      </c>
      <c r="G162">
        <v>1129802</v>
      </c>
      <c r="H162" s="116"/>
      <c r="I162" s="116"/>
      <c r="L162" s="170">
        <v>42235</v>
      </c>
      <c r="M162" s="116">
        <v>351.25</v>
      </c>
      <c r="N162" s="116">
        <v>354.9</v>
      </c>
      <c r="O162" s="116">
        <v>344</v>
      </c>
      <c r="P162" s="116">
        <v>348.7</v>
      </c>
      <c r="Q162" s="116">
        <v>351.25</v>
      </c>
      <c r="R162">
        <v>6435894</v>
      </c>
    </row>
    <row r="163" spans="1:18" x14ac:dyDescent="0.25">
      <c r="A163" s="170">
        <v>42236</v>
      </c>
      <c r="B163" s="116">
        <v>350</v>
      </c>
      <c r="C163" s="116">
        <v>342.1</v>
      </c>
      <c r="D163" s="116">
        <v>341</v>
      </c>
      <c r="E163" s="116">
        <v>350</v>
      </c>
      <c r="F163" s="116">
        <v>342.1</v>
      </c>
      <c r="G163">
        <v>1287527</v>
      </c>
      <c r="H163" s="116"/>
      <c r="I163" s="116"/>
      <c r="L163" s="170">
        <v>42236</v>
      </c>
      <c r="M163" s="116">
        <v>342.2</v>
      </c>
      <c r="N163" s="116">
        <v>349.7</v>
      </c>
      <c r="O163" s="116">
        <v>341</v>
      </c>
      <c r="P163" s="116">
        <v>348</v>
      </c>
      <c r="Q163" s="116">
        <v>342.2</v>
      </c>
      <c r="R163">
        <v>7789676</v>
      </c>
    </row>
    <row r="164" spans="1:18" x14ac:dyDescent="0.25">
      <c r="A164" s="170">
        <v>42237</v>
      </c>
      <c r="B164" s="116">
        <v>340</v>
      </c>
      <c r="C164" s="116">
        <v>332.75</v>
      </c>
      <c r="D164" s="116">
        <v>328</v>
      </c>
      <c r="E164" s="116">
        <v>340</v>
      </c>
      <c r="F164" s="116">
        <v>332.75</v>
      </c>
      <c r="G164">
        <v>1340816</v>
      </c>
      <c r="H164" s="116"/>
      <c r="I164" s="116"/>
      <c r="L164" s="170">
        <v>42237</v>
      </c>
      <c r="M164" s="116">
        <v>332.4</v>
      </c>
      <c r="N164" s="116">
        <v>339.4</v>
      </c>
      <c r="O164" s="116">
        <v>327.75</v>
      </c>
      <c r="P164" s="116">
        <v>339.4</v>
      </c>
      <c r="Q164" s="116">
        <v>332.4</v>
      </c>
      <c r="R164">
        <v>8793065</v>
      </c>
    </row>
    <row r="165" spans="1:18" x14ac:dyDescent="0.25">
      <c r="A165" s="170">
        <v>42240</v>
      </c>
      <c r="B165" s="116">
        <v>318.8</v>
      </c>
      <c r="C165" s="116">
        <v>309.7</v>
      </c>
      <c r="D165" s="116">
        <v>304.10000000000002</v>
      </c>
      <c r="E165" s="116">
        <v>313.89999999999998</v>
      </c>
      <c r="F165" s="116">
        <v>309.7</v>
      </c>
      <c r="G165">
        <v>2555987</v>
      </c>
      <c r="H165" s="116"/>
      <c r="I165" s="116"/>
      <c r="L165" s="170">
        <v>42240</v>
      </c>
      <c r="M165" s="116">
        <v>308.25</v>
      </c>
      <c r="N165" s="116">
        <v>317</v>
      </c>
      <c r="O165" s="116">
        <v>301.60000000000002</v>
      </c>
      <c r="P165" s="116">
        <v>317</v>
      </c>
      <c r="Q165" s="116">
        <v>308.25</v>
      </c>
      <c r="R165">
        <v>14753473</v>
      </c>
    </row>
    <row r="166" spans="1:18" x14ac:dyDescent="0.25">
      <c r="A166" s="170">
        <v>42241</v>
      </c>
      <c r="B166" s="116">
        <v>332</v>
      </c>
      <c r="C166" s="116">
        <v>329.2</v>
      </c>
      <c r="D166" s="116">
        <v>306.25</v>
      </c>
      <c r="E166" s="116">
        <v>308.05</v>
      </c>
      <c r="F166" s="116">
        <v>329.2</v>
      </c>
      <c r="G166">
        <v>1097298</v>
      </c>
      <c r="H166" s="116"/>
      <c r="I166" s="116"/>
      <c r="L166" s="170">
        <v>42241</v>
      </c>
      <c r="M166" s="116">
        <v>328.85</v>
      </c>
      <c r="N166" s="116">
        <v>331.35</v>
      </c>
      <c r="O166" s="116">
        <v>305.8</v>
      </c>
      <c r="P166" s="116">
        <v>308</v>
      </c>
      <c r="Q166" s="116">
        <v>328.85</v>
      </c>
      <c r="R166">
        <v>13398318</v>
      </c>
    </row>
    <row r="167" spans="1:18" x14ac:dyDescent="0.25">
      <c r="A167" s="170">
        <v>42242</v>
      </c>
      <c r="B167" s="116">
        <v>341.6</v>
      </c>
      <c r="C167" s="116">
        <v>336.8</v>
      </c>
      <c r="D167" s="116">
        <v>318.7</v>
      </c>
      <c r="E167" s="116">
        <v>324.89999999999998</v>
      </c>
      <c r="F167" s="116">
        <v>336.8</v>
      </c>
      <c r="G167">
        <v>1644923</v>
      </c>
      <c r="H167" s="116"/>
      <c r="I167" s="116"/>
      <c r="L167" s="170">
        <v>42242</v>
      </c>
      <c r="M167" s="116">
        <v>335.1</v>
      </c>
      <c r="N167" s="116">
        <v>341.4</v>
      </c>
      <c r="O167" s="116">
        <v>318.25</v>
      </c>
      <c r="P167" s="116">
        <v>322</v>
      </c>
      <c r="Q167" s="116">
        <v>335.1</v>
      </c>
      <c r="R167">
        <v>13781660</v>
      </c>
    </row>
    <row r="168" spans="1:18" x14ac:dyDescent="0.25">
      <c r="A168" s="170">
        <v>42243</v>
      </c>
      <c r="B168" s="116">
        <v>342.25</v>
      </c>
      <c r="C168" s="116">
        <v>334.7</v>
      </c>
      <c r="D168" s="116">
        <v>328.25</v>
      </c>
      <c r="E168" s="116">
        <v>338</v>
      </c>
      <c r="F168" s="116">
        <v>334.7</v>
      </c>
      <c r="G168">
        <v>1170291</v>
      </c>
      <c r="H168" s="116"/>
      <c r="I168" s="116"/>
      <c r="L168" s="170">
        <v>42243</v>
      </c>
      <c r="M168" s="116">
        <v>334.05</v>
      </c>
      <c r="N168" s="116">
        <v>342.55</v>
      </c>
      <c r="O168" s="116">
        <v>327.25</v>
      </c>
      <c r="P168" s="116">
        <v>338.4</v>
      </c>
      <c r="Q168" s="116">
        <v>334.05</v>
      </c>
      <c r="R168">
        <v>17224851</v>
      </c>
    </row>
    <row r="169" spans="1:18" x14ac:dyDescent="0.25">
      <c r="A169" s="170">
        <v>42244</v>
      </c>
      <c r="B169" s="116">
        <v>343</v>
      </c>
      <c r="C169" s="116">
        <v>340.4</v>
      </c>
      <c r="D169" s="116">
        <v>335.5</v>
      </c>
      <c r="E169" s="116">
        <v>340.55</v>
      </c>
      <c r="F169" s="116">
        <v>340.4</v>
      </c>
      <c r="G169">
        <v>1058627</v>
      </c>
      <c r="H169" s="116"/>
      <c r="I169" s="116"/>
      <c r="L169" s="170">
        <v>42244</v>
      </c>
      <c r="M169" s="116">
        <v>340.05</v>
      </c>
      <c r="N169" s="116">
        <v>342</v>
      </c>
      <c r="O169" s="116">
        <v>335.25</v>
      </c>
      <c r="P169" s="116">
        <v>342</v>
      </c>
      <c r="Q169" s="116">
        <v>340.05</v>
      </c>
      <c r="R169">
        <v>7123909</v>
      </c>
    </row>
    <row r="170" spans="1:18" x14ac:dyDescent="0.25">
      <c r="A170" s="170">
        <v>42247</v>
      </c>
      <c r="B170" s="116">
        <v>348.6</v>
      </c>
      <c r="C170" s="116">
        <v>340.15</v>
      </c>
      <c r="D170" s="116">
        <v>332.65</v>
      </c>
      <c r="E170" s="116">
        <v>341</v>
      </c>
      <c r="F170" s="116">
        <v>340.15</v>
      </c>
      <c r="G170">
        <v>831850</v>
      </c>
      <c r="H170" s="116"/>
      <c r="I170" s="116"/>
      <c r="L170" s="170">
        <v>42247</v>
      </c>
      <c r="M170" s="116">
        <v>340.15</v>
      </c>
      <c r="N170" s="116">
        <v>348.75</v>
      </c>
      <c r="O170" s="116">
        <v>332.45</v>
      </c>
      <c r="P170" s="116">
        <v>340</v>
      </c>
      <c r="Q170" s="116">
        <v>340.15</v>
      </c>
      <c r="R170">
        <v>7244287</v>
      </c>
    </row>
    <row r="171" spans="1:18" x14ac:dyDescent="0.25">
      <c r="A171" s="170">
        <v>42248</v>
      </c>
      <c r="B171" s="116">
        <v>339.4</v>
      </c>
      <c r="C171" s="116">
        <v>329.6</v>
      </c>
      <c r="D171" s="116">
        <v>324.75</v>
      </c>
      <c r="E171" s="116">
        <v>335.15</v>
      </c>
      <c r="F171" s="116">
        <v>329.6</v>
      </c>
      <c r="G171">
        <v>1101980</v>
      </c>
      <c r="H171" s="116"/>
      <c r="I171" s="116"/>
      <c r="L171" s="170">
        <v>42248</v>
      </c>
      <c r="M171" s="116">
        <v>329.9</v>
      </c>
      <c r="N171" s="116">
        <v>339.35</v>
      </c>
      <c r="O171" s="116">
        <v>325.10000000000002</v>
      </c>
      <c r="P171" s="116">
        <v>334.95</v>
      </c>
      <c r="Q171" s="116">
        <v>329.9</v>
      </c>
      <c r="R171">
        <v>8606005</v>
      </c>
    </row>
    <row r="172" spans="1:18" x14ac:dyDescent="0.25">
      <c r="A172" s="170">
        <v>42249</v>
      </c>
      <c r="B172" s="116">
        <v>332.75</v>
      </c>
      <c r="C172" s="116">
        <v>325.35000000000002</v>
      </c>
      <c r="D172" s="116">
        <v>321.5</v>
      </c>
      <c r="E172" s="116">
        <v>329.45</v>
      </c>
      <c r="F172" s="116">
        <v>325.35000000000002</v>
      </c>
      <c r="G172">
        <v>1260063</v>
      </c>
      <c r="H172" s="116"/>
      <c r="I172" s="116"/>
      <c r="L172" s="170">
        <v>42249</v>
      </c>
      <c r="M172" s="116">
        <v>324.45</v>
      </c>
      <c r="N172" s="116">
        <v>332.5</v>
      </c>
      <c r="O172" s="116">
        <v>321.45</v>
      </c>
      <c r="P172" s="116">
        <v>328.85</v>
      </c>
      <c r="Q172" s="116">
        <v>324.45</v>
      </c>
      <c r="R172">
        <v>8097313</v>
      </c>
    </row>
    <row r="173" spans="1:18" x14ac:dyDescent="0.25">
      <c r="A173" s="170">
        <v>42250</v>
      </c>
      <c r="B173" s="116">
        <v>339.7</v>
      </c>
      <c r="C173" s="116">
        <v>333.35</v>
      </c>
      <c r="D173" s="116">
        <v>327</v>
      </c>
      <c r="E173" s="116">
        <v>329.7</v>
      </c>
      <c r="F173" s="116">
        <v>333.35</v>
      </c>
      <c r="G173">
        <v>799404</v>
      </c>
      <c r="H173" s="116"/>
      <c r="I173" s="116"/>
      <c r="L173" s="170">
        <v>42250</v>
      </c>
      <c r="M173" s="116">
        <v>333.55</v>
      </c>
      <c r="N173" s="116">
        <v>339.8</v>
      </c>
      <c r="O173" s="116">
        <v>326.2</v>
      </c>
      <c r="P173" s="116">
        <v>326.2</v>
      </c>
      <c r="Q173" s="116">
        <v>333.55</v>
      </c>
      <c r="R173">
        <v>8138855</v>
      </c>
    </row>
    <row r="174" spans="1:18" x14ac:dyDescent="0.25">
      <c r="A174" s="170">
        <v>42251</v>
      </c>
      <c r="B174" s="116">
        <v>331</v>
      </c>
      <c r="C174" s="116">
        <v>322.85000000000002</v>
      </c>
      <c r="D174" s="116">
        <v>316.39999999999998</v>
      </c>
      <c r="E174" s="116">
        <v>331</v>
      </c>
      <c r="F174" s="116">
        <v>322.85000000000002</v>
      </c>
      <c r="G174">
        <v>720284</v>
      </c>
      <c r="H174" s="116"/>
      <c r="I174" s="116"/>
      <c r="L174" s="170">
        <v>42251</v>
      </c>
      <c r="M174" s="116">
        <v>322.89999999999998</v>
      </c>
      <c r="N174" s="116">
        <v>330.8</v>
      </c>
      <c r="O174" s="116">
        <v>316</v>
      </c>
      <c r="P174" s="116">
        <v>330</v>
      </c>
      <c r="Q174" s="116">
        <v>322.89999999999998</v>
      </c>
      <c r="R174">
        <v>6592654</v>
      </c>
    </row>
    <row r="175" spans="1:18" x14ac:dyDescent="0.25">
      <c r="A175" s="170">
        <v>42254</v>
      </c>
      <c r="B175" s="116">
        <v>332.75</v>
      </c>
      <c r="C175" s="116">
        <v>323.60000000000002</v>
      </c>
      <c r="D175" s="116">
        <v>320.5</v>
      </c>
      <c r="E175" s="116">
        <v>328.8</v>
      </c>
      <c r="F175" s="116">
        <v>323.60000000000002</v>
      </c>
      <c r="G175">
        <v>817325</v>
      </c>
      <c r="H175" s="116"/>
      <c r="I175" s="116"/>
      <c r="L175" s="170">
        <v>42254</v>
      </c>
      <c r="M175" s="116">
        <v>322.85000000000002</v>
      </c>
      <c r="N175" s="116">
        <v>333</v>
      </c>
      <c r="O175" s="116">
        <v>320</v>
      </c>
      <c r="P175" s="116">
        <v>327.8</v>
      </c>
      <c r="Q175" s="116">
        <v>322.85000000000002</v>
      </c>
      <c r="R175">
        <v>5357928</v>
      </c>
    </row>
    <row r="176" spans="1:18" x14ac:dyDescent="0.25">
      <c r="A176" s="170">
        <v>42255</v>
      </c>
      <c r="B176" s="116">
        <v>333.5</v>
      </c>
      <c r="C176" s="116">
        <v>331.7</v>
      </c>
      <c r="D176" s="116">
        <v>317</v>
      </c>
      <c r="E176" s="116">
        <v>327.9</v>
      </c>
      <c r="F176" s="116">
        <v>331.7</v>
      </c>
      <c r="G176">
        <v>761849</v>
      </c>
      <c r="H176" s="116"/>
      <c r="I176" s="116"/>
      <c r="L176" s="170">
        <v>42255</v>
      </c>
      <c r="M176" s="116">
        <v>330.9</v>
      </c>
      <c r="N176" s="116">
        <v>333.25</v>
      </c>
      <c r="O176" s="116">
        <v>316.3</v>
      </c>
      <c r="P176" s="116">
        <v>326</v>
      </c>
      <c r="Q176" s="116">
        <v>330.9</v>
      </c>
      <c r="R176">
        <v>6729868</v>
      </c>
    </row>
    <row r="177" spans="1:18" x14ac:dyDescent="0.25">
      <c r="A177" s="170">
        <v>42256</v>
      </c>
      <c r="B177" s="116">
        <v>350.35</v>
      </c>
      <c r="C177" s="116">
        <v>344.9</v>
      </c>
      <c r="D177" s="116">
        <v>333.65</v>
      </c>
      <c r="E177" s="116">
        <v>335.05</v>
      </c>
      <c r="F177" s="116">
        <v>344.9</v>
      </c>
      <c r="G177">
        <v>913897</v>
      </c>
      <c r="H177" s="116"/>
      <c r="I177" s="116"/>
      <c r="L177" s="170">
        <v>42256</v>
      </c>
      <c r="M177" s="116">
        <v>344.9</v>
      </c>
      <c r="N177" s="116">
        <v>350.7</v>
      </c>
      <c r="O177" s="116">
        <v>333.6</v>
      </c>
      <c r="P177" s="116">
        <v>335.35</v>
      </c>
      <c r="Q177" s="116">
        <v>344.9</v>
      </c>
      <c r="R177">
        <v>8833492</v>
      </c>
    </row>
    <row r="178" spans="1:18" x14ac:dyDescent="0.25">
      <c r="A178" s="170">
        <v>42257</v>
      </c>
      <c r="B178" s="116">
        <v>356.5</v>
      </c>
      <c r="C178" s="116">
        <v>354.25</v>
      </c>
      <c r="D178" s="116">
        <v>331.45</v>
      </c>
      <c r="E178" s="116">
        <v>340</v>
      </c>
      <c r="F178" s="116">
        <v>354.25</v>
      </c>
      <c r="G178">
        <v>1006749</v>
      </c>
      <c r="H178" s="116"/>
      <c r="I178" s="116"/>
      <c r="L178" s="170">
        <v>42257</v>
      </c>
      <c r="M178" s="116">
        <v>354.1</v>
      </c>
      <c r="N178" s="116">
        <v>356.45</v>
      </c>
      <c r="O178" s="116">
        <v>331</v>
      </c>
      <c r="P178" s="116">
        <v>340.05</v>
      </c>
      <c r="Q178" s="116">
        <v>354.1</v>
      </c>
      <c r="R178">
        <v>9872906</v>
      </c>
    </row>
    <row r="179" spans="1:18" x14ac:dyDescent="0.25">
      <c r="A179" s="170">
        <v>42258</v>
      </c>
      <c r="B179" s="116">
        <v>359</v>
      </c>
      <c r="C179" s="116">
        <v>345.55</v>
      </c>
      <c r="D179" s="116">
        <v>342.6</v>
      </c>
      <c r="E179" s="116">
        <v>354.8</v>
      </c>
      <c r="F179" s="116">
        <v>345.55</v>
      </c>
      <c r="G179">
        <v>1755558</v>
      </c>
      <c r="H179" s="116"/>
      <c r="I179" s="116"/>
      <c r="L179" s="170">
        <v>42258</v>
      </c>
      <c r="M179" s="116">
        <v>344.6</v>
      </c>
      <c r="N179" s="116">
        <v>358.9</v>
      </c>
      <c r="O179" s="116">
        <v>342.25</v>
      </c>
      <c r="P179" s="116">
        <v>354.9</v>
      </c>
      <c r="Q179" s="116">
        <v>344.6</v>
      </c>
      <c r="R179">
        <v>8569963</v>
      </c>
    </row>
    <row r="180" spans="1:18" x14ac:dyDescent="0.25">
      <c r="A180" s="170">
        <v>42261</v>
      </c>
      <c r="B180" s="116">
        <v>351.2</v>
      </c>
      <c r="C180" s="116">
        <v>346.75</v>
      </c>
      <c r="D180" s="116">
        <v>342.75</v>
      </c>
      <c r="E180" s="116">
        <v>348.9</v>
      </c>
      <c r="F180" s="116">
        <v>346.75</v>
      </c>
      <c r="G180">
        <v>458738</v>
      </c>
      <c r="H180" s="116"/>
      <c r="I180" s="116"/>
      <c r="L180" s="170">
        <v>42261</v>
      </c>
      <c r="M180" s="116">
        <v>346.8</v>
      </c>
      <c r="N180" s="116">
        <v>350.9</v>
      </c>
      <c r="O180" s="116">
        <v>342.25</v>
      </c>
      <c r="P180" s="116">
        <v>348.9</v>
      </c>
      <c r="Q180" s="116">
        <v>346.8</v>
      </c>
      <c r="R180">
        <v>5480940</v>
      </c>
    </row>
    <row r="181" spans="1:18" x14ac:dyDescent="0.25">
      <c r="A181" s="170">
        <v>42262</v>
      </c>
      <c r="B181" s="116">
        <v>347</v>
      </c>
      <c r="C181" s="116">
        <v>333.95</v>
      </c>
      <c r="D181" s="116">
        <v>332.55</v>
      </c>
      <c r="E181" s="116">
        <v>347</v>
      </c>
      <c r="F181" s="116">
        <v>333.95</v>
      </c>
      <c r="G181">
        <v>846472</v>
      </c>
      <c r="H181" s="116"/>
      <c r="I181" s="116"/>
      <c r="L181" s="170">
        <v>42262</v>
      </c>
      <c r="M181" s="116">
        <v>334.1</v>
      </c>
      <c r="N181" s="116">
        <v>345.95</v>
      </c>
      <c r="O181" s="116">
        <v>333.05</v>
      </c>
      <c r="P181" s="116">
        <v>345.95</v>
      </c>
      <c r="Q181" s="116">
        <v>334.1</v>
      </c>
      <c r="R181">
        <v>5802405</v>
      </c>
    </row>
    <row r="182" spans="1:18" x14ac:dyDescent="0.25">
      <c r="A182" s="170">
        <v>42263</v>
      </c>
      <c r="B182" s="116">
        <v>340.25</v>
      </c>
      <c r="C182" s="116">
        <v>337.9</v>
      </c>
      <c r="D182" s="116">
        <v>332.5</v>
      </c>
      <c r="E182" s="116">
        <v>338.7</v>
      </c>
      <c r="F182" s="116">
        <v>337.9</v>
      </c>
      <c r="G182">
        <v>429270</v>
      </c>
      <c r="H182" s="116"/>
      <c r="I182" s="116"/>
      <c r="L182" s="170">
        <v>42263</v>
      </c>
      <c r="M182" s="116">
        <v>338.05</v>
      </c>
      <c r="N182" s="116">
        <v>340.4</v>
      </c>
      <c r="O182" s="116">
        <v>332.5</v>
      </c>
      <c r="P182" s="116">
        <v>337.7</v>
      </c>
      <c r="Q182" s="116">
        <v>338.05</v>
      </c>
      <c r="R182">
        <v>5708786</v>
      </c>
    </row>
    <row r="183" spans="1:18" x14ac:dyDescent="0.25">
      <c r="A183" s="170">
        <v>42265</v>
      </c>
      <c r="B183" s="116">
        <v>333.75</v>
      </c>
      <c r="C183" s="116">
        <v>328.4</v>
      </c>
      <c r="D183" s="116">
        <v>324.5</v>
      </c>
      <c r="E183" s="116">
        <v>330</v>
      </c>
      <c r="F183" s="116">
        <v>328.4</v>
      </c>
      <c r="G183">
        <v>47021412</v>
      </c>
      <c r="H183" s="116"/>
      <c r="I183" s="116"/>
      <c r="L183" s="170">
        <v>42265</v>
      </c>
      <c r="M183" s="116">
        <v>330.25</v>
      </c>
      <c r="N183" s="116">
        <v>333.8</v>
      </c>
      <c r="O183" s="116">
        <v>326.85000000000002</v>
      </c>
      <c r="P183" s="116">
        <v>329.2</v>
      </c>
      <c r="Q183" s="116">
        <v>330.25</v>
      </c>
      <c r="R183">
        <v>14893326</v>
      </c>
    </row>
    <row r="184" spans="1:18" x14ac:dyDescent="0.25">
      <c r="A184" s="170">
        <v>42268</v>
      </c>
      <c r="B184" s="116">
        <v>334.8</v>
      </c>
      <c r="C184" s="116">
        <v>331.6</v>
      </c>
      <c r="D184" s="116">
        <v>326</v>
      </c>
      <c r="E184" s="116">
        <v>326.8</v>
      </c>
      <c r="F184" s="116">
        <v>331.6</v>
      </c>
      <c r="G184">
        <v>529506</v>
      </c>
      <c r="H184" s="116"/>
      <c r="I184" s="116"/>
      <c r="L184" s="170">
        <v>42268</v>
      </c>
      <c r="M184" s="116">
        <v>331.7</v>
      </c>
      <c r="N184" s="116">
        <v>334.9</v>
      </c>
      <c r="O184" s="116">
        <v>325.64999999999998</v>
      </c>
      <c r="P184" s="116">
        <v>326.85000000000002</v>
      </c>
      <c r="Q184" s="116">
        <v>331.7</v>
      </c>
      <c r="R184">
        <v>5172386</v>
      </c>
    </row>
    <row r="185" spans="1:18" x14ac:dyDescent="0.25">
      <c r="A185" s="170">
        <v>42269</v>
      </c>
      <c r="B185" s="116">
        <v>333.7</v>
      </c>
      <c r="C185" s="116">
        <v>315.64999999999998</v>
      </c>
      <c r="D185" s="116">
        <v>314.10000000000002</v>
      </c>
      <c r="E185" s="116">
        <v>331.9</v>
      </c>
      <c r="F185" s="116">
        <v>315.64999999999998</v>
      </c>
      <c r="G185">
        <v>918926</v>
      </c>
      <c r="H185" s="116"/>
      <c r="I185" s="116"/>
      <c r="L185" s="170">
        <v>42269</v>
      </c>
      <c r="M185" s="116">
        <v>315.8</v>
      </c>
      <c r="N185" s="116">
        <v>333.6</v>
      </c>
      <c r="O185" s="116">
        <v>314</v>
      </c>
      <c r="P185" s="116">
        <v>332</v>
      </c>
      <c r="Q185" s="116">
        <v>315.8</v>
      </c>
      <c r="R185">
        <v>7122834</v>
      </c>
    </row>
    <row r="186" spans="1:18" x14ac:dyDescent="0.25">
      <c r="A186" s="170">
        <v>42270</v>
      </c>
      <c r="B186" s="116">
        <v>312.5</v>
      </c>
      <c r="C186" s="116">
        <v>310.2</v>
      </c>
      <c r="D186" s="116">
        <v>306.5</v>
      </c>
      <c r="E186" s="116">
        <v>312</v>
      </c>
      <c r="F186" s="116">
        <v>310.2</v>
      </c>
      <c r="G186">
        <v>1033490</v>
      </c>
      <c r="H186" s="116"/>
      <c r="I186" s="116"/>
      <c r="L186" s="170">
        <v>42270</v>
      </c>
      <c r="M186" s="116">
        <v>310.3</v>
      </c>
      <c r="N186" s="116">
        <v>312.55</v>
      </c>
      <c r="O186" s="116">
        <v>306.25</v>
      </c>
      <c r="P186" s="116">
        <v>311</v>
      </c>
      <c r="Q186" s="116">
        <v>310.3</v>
      </c>
      <c r="R186">
        <v>8954516</v>
      </c>
    </row>
    <row r="187" spans="1:18" x14ac:dyDescent="0.25">
      <c r="A187" s="170">
        <v>42271</v>
      </c>
      <c r="B187" s="116">
        <v>312</v>
      </c>
      <c r="C187" s="116">
        <v>303.64999999999998</v>
      </c>
      <c r="D187" s="116">
        <v>302</v>
      </c>
      <c r="E187" s="116">
        <v>312</v>
      </c>
      <c r="F187" s="116">
        <v>303.64999999999998</v>
      </c>
      <c r="G187">
        <v>773064</v>
      </c>
      <c r="H187" s="116"/>
      <c r="I187" s="116"/>
      <c r="L187" s="170">
        <v>42271</v>
      </c>
      <c r="M187" s="116">
        <v>303.39999999999998</v>
      </c>
      <c r="N187" s="116">
        <v>312</v>
      </c>
      <c r="O187" s="116">
        <v>301.60000000000002</v>
      </c>
      <c r="P187" s="116">
        <v>309.7</v>
      </c>
      <c r="Q187" s="116">
        <v>303.39999999999998</v>
      </c>
      <c r="R187">
        <v>13799813</v>
      </c>
    </row>
    <row r="188" spans="1:18" x14ac:dyDescent="0.25">
      <c r="A188" s="170">
        <v>42275</v>
      </c>
      <c r="B188" s="116">
        <v>305</v>
      </c>
      <c r="C188" s="116">
        <v>285.25</v>
      </c>
      <c r="D188" s="116">
        <v>283.8</v>
      </c>
      <c r="E188" s="116">
        <v>305</v>
      </c>
      <c r="F188" s="116">
        <v>285.25</v>
      </c>
      <c r="G188">
        <v>1391573</v>
      </c>
      <c r="H188" s="116"/>
      <c r="I188" s="116"/>
      <c r="L188" s="170">
        <v>42275</v>
      </c>
      <c r="M188" s="116">
        <v>285</v>
      </c>
      <c r="N188" s="116">
        <v>304.39999999999998</v>
      </c>
      <c r="O188" s="116">
        <v>283.5</v>
      </c>
      <c r="P188" s="116">
        <v>304.39999999999998</v>
      </c>
      <c r="Q188" s="116">
        <v>285</v>
      </c>
      <c r="R188">
        <v>13577316</v>
      </c>
    </row>
    <row r="189" spans="1:18" x14ac:dyDescent="0.25">
      <c r="A189" s="170">
        <v>42276</v>
      </c>
      <c r="B189" s="116">
        <v>294.75</v>
      </c>
      <c r="C189" s="116">
        <v>288.64999999999998</v>
      </c>
      <c r="D189" s="116">
        <v>279.14999999999998</v>
      </c>
      <c r="E189" s="116">
        <v>280.10000000000002</v>
      </c>
      <c r="F189" s="116">
        <v>288.64999999999998</v>
      </c>
      <c r="G189">
        <v>1559041</v>
      </c>
      <c r="H189" s="116"/>
      <c r="I189" s="116"/>
      <c r="L189" s="170">
        <v>42276</v>
      </c>
      <c r="M189" s="116">
        <v>288.75</v>
      </c>
      <c r="N189" s="116">
        <v>294.8</v>
      </c>
      <c r="O189" s="116">
        <v>279.10000000000002</v>
      </c>
      <c r="P189" s="116">
        <v>281.2</v>
      </c>
      <c r="Q189" s="116">
        <v>288.75</v>
      </c>
      <c r="R189">
        <v>12304403</v>
      </c>
    </row>
    <row r="190" spans="1:18" x14ac:dyDescent="0.25">
      <c r="A190" s="170">
        <v>42277</v>
      </c>
      <c r="B190" s="116">
        <v>299.60000000000002</v>
      </c>
      <c r="C190" s="116">
        <v>298.45</v>
      </c>
      <c r="D190" s="116">
        <v>288.14999999999998</v>
      </c>
      <c r="E190" s="116">
        <v>290</v>
      </c>
      <c r="F190" s="116">
        <v>298.45</v>
      </c>
      <c r="G190">
        <v>893665</v>
      </c>
      <c r="H190" s="116"/>
      <c r="I190" s="116"/>
      <c r="L190" s="170">
        <v>42277</v>
      </c>
      <c r="M190" s="116">
        <v>298.60000000000002</v>
      </c>
      <c r="N190" s="116">
        <v>299.75</v>
      </c>
      <c r="O190" s="116">
        <v>288.10000000000002</v>
      </c>
      <c r="P190" s="116">
        <v>289.25</v>
      </c>
      <c r="Q190" s="116">
        <v>298.60000000000002</v>
      </c>
      <c r="R190">
        <v>12926187</v>
      </c>
    </row>
    <row r="191" spans="1:18" x14ac:dyDescent="0.25">
      <c r="A191" s="170">
        <v>42278</v>
      </c>
      <c r="B191" s="116">
        <v>301</v>
      </c>
      <c r="C191" s="116">
        <v>297</v>
      </c>
      <c r="D191" s="116">
        <v>291.75</v>
      </c>
      <c r="E191" s="116">
        <v>300.10000000000002</v>
      </c>
      <c r="F191" s="116">
        <v>297</v>
      </c>
      <c r="G191">
        <v>691406</v>
      </c>
      <c r="H191" s="116"/>
      <c r="I191" s="116"/>
      <c r="L191" s="170">
        <v>42278</v>
      </c>
      <c r="M191" s="116">
        <v>297.75</v>
      </c>
      <c r="N191" s="116">
        <v>301.5</v>
      </c>
      <c r="O191" s="116">
        <v>291.5</v>
      </c>
      <c r="P191" s="116">
        <v>301.45</v>
      </c>
      <c r="Q191" s="116">
        <v>297.75</v>
      </c>
      <c r="R191">
        <v>7501080</v>
      </c>
    </row>
    <row r="192" spans="1:18" x14ac:dyDescent="0.25">
      <c r="A192" s="170">
        <v>42282</v>
      </c>
      <c r="B192" s="116">
        <v>322</v>
      </c>
      <c r="C192" s="116">
        <v>315.2</v>
      </c>
      <c r="D192" s="116">
        <v>301.7</v>
      </c>
      <c r="E192" s="116">
        <v>301.89999999999998</v>
      </c>
      <c r="F192" s="116">
        <v>315.2</v>
      </c>
      <c r="G192">
        <v>1189578</v>
      </c>
      <c r="H192" s="116"/>
      <c r="I192" s="116"/>
      <c r="L192" s="170">
        <v>42282</v>
      </c>
      <c r="M192" s="116">
        <v>315.14999999999998</v>
      </c>
      <c r="N192" s="116">
        <v>322.10000000000002</v>
      </c>
      <c r="O192" s="116">
        <v>302.5</v>
      </c>
      <c r="P192" s="116">
        <v>302.5</v>
      </c>
      <c r="Q192" s="116">
        <v>315.14999999999998</v>
      </c>
      <c r="R192">
        <v>14527820</v>
      </c>
    </row>
    <row r="193" spans="1:18" x14ac:dyDescent="0.25">
      <c r="A193" s="170">
        <v>42283</v>
      </c>
      <c r="B193" s="116">
        <v>334.9</v>
      </c>
      <c r="C193" s="116">
        <v>333.5</v>
      </c>
      <c r="D193" s="116">
        <v>320</v>
      </c>
      <c r="E193" s="116">
        <v>320</v>
      </c>
      <c r="F193" s="116">
        <v>333.5</v>
      </c>
      <c r="G193">
        <v>1404644</v>
      </c>
      <c r="H193" s="116"/>
      <c r="I193" s="116"/>
      <c r="L193" s="170">
        <v>42283</v>
      </c>
      <c r="M193" s="116">
        <v>333.7</v>
      </c>
      <c r="N193" s="116">
        <v>334.7</v>
      </c>
      <c r="O193" s="116">
        <v>319.55</v>
      </c>
      <c r="P193" s="116">
        <v>320.55</v>
      </c>
      <c r="Q193" s="116">
        <v>333.7</v>
      </c>
      <c r="R193">
        <v>18806867</v>
      </c>
    </row>
    <row r="194" spans="1:18" x14ac:dyDescent="0.25">
      <c r="A194" s="170">
        <v>42284</v>
      </c>
      <c r="B194" s="116">
        <v>344.95</v>
      </c>
      <c r="C194" s="116">
        <v>341.2</v>
      </c>
      <c r="D194" s="116">
        <v>329.15</v>
      </c>
      <c r="E194" s="116">
        <v>333.9</v>
      </c>
      <c r="F194" s="116">
        <v>341.2</v>
      </c>
      <c r="G194">
        <v>1626789</v>
      </c>
      <c r="H194" s="116"/>
      <c r="I194" s="116"/>
      <c r="L194" s="170">
        <v>42284</v>
      </c>
      <c r="M194" s="116">
        <v>341.35</v>
      </c>
      <c r="N194" s="116">
        <v>345</v>
      </c>
      <c r="O194" s="116">
        <v>329</v>
      </c>
      <c r="P194" s="116">
        <v>333.9</v>
      </c>
      <c r="Q194" s="116">
        <v>341.35</v>
      </c>
      <c r="R194">
        <v>17802539</v>
      </c>
    </row>
    <row r="195" spans="1:18" x14ac:dyDescent="0.25">
      <c r="A195" s="170">
        <v>42285</v>
      </c>
      <c r="B195" s="116">
        <v>347.25</v>
      </c>
      <c r="C195" s="116">
        <v>342.85</v>
      </c>
      <c r="D195" s="116">
        <v>341.55</v>
      </c>
      <c r="E195" s="116">
        <v>342.9</v>
      </c>
      <c r="F195" s="116">
        <v>342.85</v>
      </c>
      <c r="G195">
        <v>806398</v>
      </c>
      <c r="H195" s="116"/>
      <c r="I195" s="116"/>
      <c r="L195" s="170">
        <v>42285</v>
      </c>
      <c r="M195" s="116">
        <v>343.25</v>
      </c>
      <c r="N195" s="116">
        <v>347.3</v>
      </c>
      <c r="O195" s="116">
        <v>341.55</v>
      </c>
      <c r="P195" s="116">
        <v>343.8</v>
      </c>
      <c r="Q195" s="116">
        <v>343.25</v>
      </c>
      <c r="R195">
        <v>12085332</v>
      </c>
    </row>
    <row r="196" spans="1:18" x14ac:dyDescent="0.25">
      <c r="A196" s="170">
        <v>42286</v>
      </c>
      <c r="B196" s="116">
        <v>358</v>
      </c>
      <c r="C196" s="116">
        <v>355.9</v>
      </c>
      <c r="D196" s="116">
        <v>341.15</v>
      </c>
      <c r="E196" s="116">
        <v>345</v>
      </c>
      <c r="F196" s="116">
        <v>355.9</v>
      </c>
      <c r="G196">
        <v>1632474</v>
      </c>
      <c r="H196" s="116"/>
      <c r="I196" s="116"/>
      <c r="L196" s="170">
        <v>42286</v>
      </c>
      <c r="M196" s="116">
        <v>356.45</v>
      </c>
      <c r="N196" s="116">
        <v>359.2</v>
      </c>
      <c r="O196" s="116">
        <v>341.1</v>
      </c>
      <c r="P196" s="116">
        <v>346.2</v>
      </c>
      <c r="Q196" s="116">
        <v>356.45</v>
      </c>
      <c r="R196">
        <v>11635790</v>
      </c>
    </row>
    <row r="197" spans="1:18" x14ac:dyDescent="0.25">
      <c r="A197" s="170">
        <v>42289</v>
      </c>
      <c r="B197" s="116">
        <v>367</v>
      </c>
      <c r="C197" s="116">
        <v>362.4</v>
      </c>
      <c r="D197" s="116">
        <v>356.6</v>
      </c>
      <c r="E197" s="116">
        <v>357</v>
      </c>
      <c r="F197" s="116">
        <v>362.4</v>
      </c>
      <c r="G197">
        <v>1283160</v>
      </c>
      <c r="H197" s="116"/>
      <c r="I197" s="116"/>
      <c r="L197" s="170">
        <v>42289</v>
      </c>
      <c r="M197" s="116">
        <v>362.35</v>
      </c>
      <c r="N197" s="116">
        <v>367</v>
      </c>
      <c r="O197" s="116">
        <v>356.4</v>
      </c>
      <c r="P197" s="116">
        <v>356.5</v>
      </c>
      <c r="Q197" s="116">
        <v>362.35</v>
      </c>
      <c r="R197">
        <v>10509775</v>
      </c>
    </row>
    <row r="198" spans="1:18" x14ac:dyDescent="0.25">
      <c r="A198" s="170">
        <v>42290</v>
      </c>
      <c r="B198" s="116">
        <v>365.5</v>
      </c>
      <c r="C198" s="116">
        <v>360.95</v>
      </c>
      <c r="D198" s="116">
        <v>355.1</v>
      </c>
      <c r="E198" s="116">
        <v>361.65</v>
      </c>
      <c r="F198" s="116">
        <v>360.95</v>
      </c>
      <c r="G198">
        <v>837374</v>
      </c>
      <c r="H198" s="116"/>
      <c r="I198" s="116"/>
      <c r="L198" s="170">
        <v>42290</v>
      </c>
      <c r="M198" s="116">
        <v>361.1</v>
      </c>
      <c r="N198" s="116">
        <v>365.25</v>
      </c>
      <c r="O198" s="116">
        <v>355.05</v>
      </c>
      <c r="P198" s="116">
        <v>360</v>
      </c>
      <c r="Q198" s="116">
        <v>361.1</v>
      </c>
      <c r="R198">
        <v>9969583</v>
      </c>
    </row>
    <row r="199" spans="1:18" x14ac:dyDescent="0.25">
      <c r="A199" s="170">
        <v>42291</v>
      </c>
      <c r="B199" s="116">
        <v>360</v>
      </c>
      <c r="C199" s="116">
        <v>352.3</v>
      </c>
      <c r="D199" s="116">
        <v>351</v>
      </c>
      <c r="E199" s="116">
        <v>360</v>
      </c>
      <c r="F199" s="116">
        <v>352.3</v>
      </c>
      <c r="G199">
        <v>582710</v>
      </c>
      <c r="H199" s="116"/>
      <c r="I199" s="116"/>
      <c r="L199" s="170">
        <v>42291</v>
      </c>
      <c r="M199" s="116">
        <v>352.3</v>
      </c>
      <c r="N199" s="116">
        <v>360.25</v>
      </c>
      <c r="O199" s="116">
        <v>351.1</v>
      </c>
      <c r="P199" s="116">
        <v>358.75</v>
      </c>
      <c r="Q199" s="116">
        <v>352.3</v>
      </c>
      <c r="R199">
        <v>7009418</v>
      </c>
    </row>
    <row r="200" spans="1:18" x14ac:dyDescent="0.25">
      <c r="A200" s="170">
        <v>42292</v>
      </c>
      <c r="B200" s="116">
        <v>383.7</v>
      </c>
      <c r="C200" s="116">
        <v>380.7</v>
      </c>
      <c r="D200" s="116">
        <v>355</v>
      </c>
      <c r="E200" s="116">
        <v>355</v>
      </c>
      <c r="F200" s="116">
        <v>380.7</v>
      </c>
      <c r="G200">
        <v>1769801</v>
      </c>
      <c r="H200" s="116"/>
      <c r="I200" s="116"/>
      <c r="L200" s="170">
        <v>42292</v>
      </c>
      <c r="M200" s="116">
        <v>381.3</v>
      </c>
      <c r="N200" s="116">
        <v>383.75</v>
      </c>
      <c r="O200" s="116">
        <v>355.3</v>
      </c>
      <c r="P200" s="116">
        <v>355.3</v>
      </c>
      <c r="Q200" s="116">
        <v>381.3</v>
      </c>
      <c r="R200">
        <v>19487376</v>
      </c>
    </row>
    <row r="201" spans="1:18" x14ac:dyDescent="0.25">
      <c r="A201" s="170">
        <v>42293</v>
      </c>
      <c r="B201" s="116">
        <v>391.05</v>
      </c>
      <c r="C201" s="116">
        <v>386.2</v>
      </c>
      <c r="D201" s="116">
        <v>381.3</v>
      </c>
      <c r="E201" s="116">
        <v>389</v>
      </c>
      <c r="F201" s="116">
        <v>386.2</v>
      </c>
      <c r="G201">
        <v>1120269</v>
      </c>
      <c r="H201" s="116"/>
      <c r="I201" s="116"/>
      <c r="L201" s="170">
        <v>42293</v>
      </c>
      <c r="M201" s="116">
        <v>386.2</v>
      </c>
      <c r="N201" s="116">
        <v>390.95</v>
      </c>
      <c r="O201" s="116">
        <v>380.65</v>
      </c>
      <c r="P201" s="116">
        <v>388.6</v>
      </c>
      <c r="Q201" s="116">
        <v>386.2</v>
      </c>
      <c r="R201">
        <v>16497652</v>
      </c>
    </row>
    <row r="202" spans="1:18" x14ac:dyDescent="0.25">
      <c r="A202" s="170">
        <v>42296</v>
      </c>
      <c r="B202" s="116">
        <v>384</v>
      </c>
      <c r="C202" s="116">
        <v>378.5</v>
      </c>
      <c r="D202" s="116">
        <v>376.6</v>
      </c>
      <c r="E202" s="116">
        <v>384</v>
      </c>
      <c r="F202" s="116">
        <v>378.5</v>
      </c>
      <c r="G202">
        <v>663494</v>
      </c>
      <c r="H202" s="116"/>
      <c r="I202" s="116"/>
      <c r="L202" s="170">
        <v>42296</v>
      </c>
      <c r="M202" s="116">
        <v>378.7</v>
      </c>
      <c r="N202" s="116">
        <v>384</v>
      </c>
      <c r="O202" s="116">
        <v>376.25</v>
      </c>
      <c r="P202" s="116">
        <v>384</v>
      </c>
      <c r="Q202" s="116">
        <v>378.7</v>
      </c>
      <c r="R202">
        <v>7455714</v>
      </c>
    </row>
    <row r="203" spans="1:18" x14ac:dyDescent="0.25">
      <c r="A203" s="170">
        <v>42297</v>
      </c>
      <c r="B203" s="116">
        <v>395.2</v>
      </c>
      <c r="C203" s="116">
        <v>383</v>
      </c>
      <c r="D203" s="116">
        <v>377.5</v>
      </c>
      <c r="E203" s="116">
        <v>379.9</v>
      </c>
      <c r="F203" s="116">
        <v>383</v>
      </c>
      <c r="G203">
        <v>1143453</v>
      </c>
      <c r="H203" s="116"/>
      <c r="I203" s="116"/>
      <c r="L203" s="170">
        <v>42297</v>
      </c>
      <c r="M203" s="116">
        <v>383.15</v>
      </c>
      <c r="N203" s="116">
        <v>395.75</v>
      </c>
      <c r="O203" s="116">
        <v>377.4</v>
      </c>
      <c r="P203" s="116">
        <v>379</v>
      </c>
      <c r="Q203" s="116">
        <v>383.15</v>
      </c>
      <c r="R203">
        <v>15426131</v>
      </c>
    </row>
    <row r="204" spans="1:18" x14ac:dyDescent="0.25">
      <c r="A204" s="170">
        <v>42298</v>
      </c>
      <c r="B204" s="116">
        <v>386.4</v>
      </c>
      <c r="C204" s="116">
        <v>381.2</v>
      </c>
      <c r="D204" s="116">
        <v>378.8</v>
      </c>
      <c r="E204" s="116">
        <v>381</v>
      </c>
      <c r="F204" s="116">
        <v>381.2</v>
      </c>
      <c r="G204">
        <v>761582</v>
      </c>
      <c r="H204" s="116"/>
      <c r="I204" s="116"/>
      <c r="L204" s="170">
        <v>42298</v>
      </c>
      <c r="M204" s="116">
        <v>381.45</v>
      </c>
      <c r="N204" s="116">
        <v>386.4</v>
      </c>
      <c r="O204" s="116">
        <v>378.55</v>
      </c>
      <c r="P204" s="116">
        <v>379.95</v>
      </c>
      <c r="Q204" s="116">
        <v>381.45</v>
      </c>
      <c r="R204">
        <v>8720671</v>
      </c>
    </row>
    <row r="205" spans="1:18" x14ac:dyDescent="0.25">
      <c r="A205" s="170">
        <v>42300</v>
      </c>
      <c r="B205" s="116">
        <v>388.5</v>
      </c>
      <c r="C205" s="116">
        <v>382.95</v>
      </c>
      <c r="D205" s="116">
        <v>382</v>
      </c>
      <c r="E205" s="116">
        <v>383.5</v>
      </c>
      <c r="F205" s="116">
        <v>382.95</v>
      </c>
      <c r="G205">
        <v>447452</v>
      </c>
      <c r="H205" s="116"/>
      <c r="I205" s="116"/>
      <c r="L205" s="170">
        <v>42300</v>
      </c>
      <c r="M205" s="116">
        <v>383</v>
      </c>
      <c r="N205" s="116">
        <v>388.8</v>
      </c>
      <c r="O205" s="116">
        <v>382</v>
      </c>
      <c r="P205" s="116">
        <v>383.9</v>
      </c>
      <c r="Q205" s="116">
        <v>383</v>
      </c>
      <c r="R205">
        <v>6744440</v>
      </c>
    </row>
    <row r="206" spans="1:18" x14ac:dyDescent="0.25">
      <c r="A206" s="170">
        <v>42303</v>
      </c>
      <c r="B206" s="116">
        <v>390</v>
      </c>
      <c r="C206" s="116">
        <v>384.6</v>
      </c>
      <c r="D206" s="116">
        <v>383.25</v>
      </c>
      <c r="E206" s="116">
        <v>385.7</v>
      </c>
      <c r="F206" s="116">
        <v>384.6</v>
      </c>
      <c r="G206">
        <v>496579</v>
      </c>
      <c r="H206" s="116"/>
      <c r="I206" s="116"/>
      <c r="L206" s="170">
        <v>42303</v>
      </c>
      <c r="M206" s="116">
        <v>384.6</v>
      </c>
      <c r="N206" s="116">
        <v>389.9</v>
      </c>
      <c r="O206" s="116">
        <v>383.25</v>
      </c>
      <c r="P206" s="116">
        <v>386.45</v>
      </c>
      <c r="Q206" s="116">
        <v>384.6</v>
      </c>
      <c r="R206">
        <v>5064657</v>
      </c>
    </row>
    <row r="207" spans="1:18" x14ac:dyDescent="0.25">
      <c r="A207" s="170">
        <v>42304</v>
      </c>
      <c r="B207" s="116">
        <v>386.5</v>
      </c>
      <c r="C207" s="116">
        <v>383.15</v>
      </c>
      <c r="D207" s="116">
        <v>382</v>
      </c>
      <c r="E207" s="116">
        <v>384.1</v>
      </c>
      <c r="F207" s="116">
        <v>383.15</v>
      </c>
      <c r="G207">
        <v>293826</v>
      </c>
      <c r="H207" s="116"/>
      <c r="I207" s="116"/>
      <c r="L207" s="170">
        <v>42304</v>
      </c>
      <c r="M207" s="116">
        <v>383.35</v>
      </c>
      <c r="N207" s="116">
        <v>386.95</v>
      </c>
      <c r="O207" s="116">
        <v>382.2</v>
      </c>
      <c r="P207" s="116">
        <v>383</v>
      </c>
      <c r="Q207" s="116">
        <v>383.35</v>
      </c>
      <c r="R207">
        <v>4423221</v>
      </c>
    </row>
    <row r="208" spans="1:18" x14ac:dyDescent="0.25">
      <c r="A208" s="170">
        <v>42305</v>
      </c>
      <c r="B208" s="116">
        <v>390.6</v>
      </c>
      <c r="C208" s="116">
        <v>386</v>
      </c>
      <c r="D208" s="116">
        <v>382.85</v>
      </c>
      <c r="E208" s="116">
        <v>383.8</v>
      </c>
      <c r="F208" s="116">
        <v>386</v>
      </c>
      <c r="G208">
        <v>556050</v>
      </c>
      <c r="H208" s="116"/>
      <c r="I208" s="116"/>
      <c r="L208" s="170">
        <v>42305</v>
      </c>
      <c r="M208" s="116">
        <v>386.3</v>
      </c>
      <c r="N208" s="116">
        <v>390.75</v>
      </c>
      <c r="O208" s="116">
        <v>382.2</v>
      </c>
      <c r="P208" s="116">
        <v>382.8</v>
      </c>
      <c r="Q208" s="116">
        <v>386.3</v>
      </c>
      <c r="R208">
        <v>8018683</v>
      </c>
    </row>
    <row r="209" spans="1:18" x14ac:dyDescent="0.25">
      <c r="A209" s="170">
        <v>42306</v>
      </c>
      <c r="B209" s="116">
        <v>396.9</v>
      </c>
      <c r="C209" s="116">
        <v>391.25</v>
      </c>
      <c r="D209" s="116">
        <v>384.2</v>
      </c>
      <c r="E209" s="116">
        <v>387.25</v>
      </c>
      <c r="F209" s="116">
        <v>391.25</v>
      </c>
      <c r="G209">
        <v>783575</v>
      </c>
      <c r="H209" s="116"/>
      <c r="I209" s="116"/>
      <c r="L209" s="170">
        <v>42306</v>
      </c>
      <c r="M209" s="116">
        <v>391.2</v>
      </c>
      <c r="N209" s="116">
        <v>396.8</v>
      </c>
      <c r="O209" s="116">
        <v>384.25</v>
      </c>
      <c r="P209" s="116">
        <v>388.95</v>
      </c>
      <c r="Q209" s="116">
        <v>391.2</v>
      </c>
      <c r="R209">
        <v>15381516</v>
      </c>
    </row>
    <row r="210" spans="1:18" x14ac:dyDescent="0.25">
      <c r="A210" s="170">
        <v>42307</v>
      </c>
      <c r="B210" s="116">
        <v>390.5</v>
      </c>
      <c r="C210" s="116">
        <v>384.45</v>
      </c>
      <c r="D210" s="116">
        <v>383.55</v>
      </c>
      <c r="E210" s="116">
        <v>389.95</v>
      </c>
      <c r="F210" s="116">
        <v>384.45</v>
      </c>
      <c r="G210">
        <v>400209</v>
      </c>
      <c r="H210" s="116"/>
      <c r="I210" s="116"/>
      <c r="L210" s="170">
        <v>42307</v>
      </c>
      <c r="M210" s="116">
        <v>384.95</v>
      </c>
      <c r="N210" s="116">
        <v>390.8</v>
      </c>
      <c r="O210" s="116">
        <v>383.5</v>
      </c>
      <c r="P210" s="116">
        <v>389.75</v>
      </c>
      <c r="Q210" s="116">
        <v>384.95</v>
      </c>
      <c r="R210">
        <v>6651831</v>
      </c>
    </row>
    <row r="211" spans="1:18" x14ac:dyDescent="0.25">
      <c r="A211" s="170">
        <v>42310</v>
      </c>
      <c r="B211" s="116">
        <v>392</v>
      </c>
      <c r="C211" s="116">
        <v>387.2</v>
      </c>
      <c r="D211" s="116">
        <v>384.1</v>
      </c>
      <c r="E211" s="116">
        <v>387</v>
      </c>
      <c r="F211" s="116">
        <v>387.2</v>
      </c>
      <c r="G211">
        <v>287229</v>
      </c>
      <c r="H211" s="116"/>
      <c r="I211" s="116"/>
      <c r="L211" s="170">
        <v>42310</v>
      </c>
      <c r="M211" s="116">
        <v>387.95</v>
      </c>
      <c r="N211" s="116">
        <v>392.05</v>
      </c>
      <c r="O211" s="116">
        <v>384.4</v>
      </c>
      <c r="P211" s="116">
        <v>386.1</v>
      </c>
      <c r="Q211" s="116">
        <v>387.95</v>
      </c>
      <c r="R211">
        <v>7511675</v>
      </c>
    </row>
    <row r="212" spans="1:18" x14ac:dyDescent="0.25">
      <c r="A212" s="170">
        <v>42311</v>
      </c>
      <c r="B212" s="116">
        <v>391.5</v>
      </c>
      <c r="C212" s="116">
        <v>382.05</v>
      </c>
      <c r="D212" s="116">
        <v>381</v>
      </c>
      <c r="E212" s="116">
        <v>391.5</v>
      </c>
      <c r="F212" s="116">
        <v>382.05</v>
      </c>
      <c r="G212">
        <v>408769</v>
      </c>
      <c r="H212" s="116"/>
      <c r="I212" s="116"/>
      <c r="L212" s="170">
        <v>42311</v>
      </c>
      <c r="M212" s="116">
        <v>382.05</v>
      </c>
      <c r="N212" s="116">
        <v>391.25</v>
      </c>
      <c r="O212" s="116">
        <v>380.8</v>
      </c>
      <c r="P212" s="116">
        <v>391.25</v>
      </c>
      <c r="Q212" s="116">
        <v>382.05</v>
      </c>
      <c r="R212">
        <v>5887746</v>
      </c>
    </row>
    <row r="213" spans="1:18" x14ac:dyDescent="0.25">
      <c r="A213" s="170">
        <v>42312</v>
      </c>
      <c r="B213" s="116">
        <v>407.2</v>
      </c>
      <c r="C213" s="116">
        <v>405.05</v>
      </c>
      <c r="D213" s="116">
        <v>389</v>
      </c>
      <c r="E213" s="116">
        <v>389</v>
      </c>
      <c r="F213" s="116">
        <v>405.05</v>
      </c>
      <c r="G213">
        <v>1273621</v>
      </c>
      <c r="H213" s="116"/>
      <c r="I213" s="116"/>
      <c r="L213" s="170">
        <v>42312</v>
      </c>
      <c r="M213" s="116">
        <v>404.85</v>
      </c>
      <c r="N213" s="116">
        <v>407.25</v>
      </c>
      <c r="O213" s="116">
        <v>390.05</v>
      </c>
      <c r="P213" s="116">
        <v>390.05</v>
      </c>
      <c r="Q213" s="116">
        <v>404.85</v>
      </c>
      <c r="R213">
        <v>13985828</v>
      </c>
    </row>
    <row r="214" spans="1:18" x14ac:dyDescent="0.25">
      <c r="A214" s="170">
        <v>42313</v>
      </c>
      <c r="B214" s="116">
        <v>412.8</v>
      </c>
      <c r="C214" s="116">
        <v>403.8</v>
      </c>
      <c r="D214" s="116">
        <v>401.4</v>
      </c>
      <c r="E214" s="116">
        <v>403.45</v>
      </c>
      <c r="F214" s="116">
        <v>403.8</v>
      </c>
      <c r="G214">
        <v>1327802</v>
      </c>
      <c r="H214" s="116"/>
      <c r="I214" s="116"/>
      <c r="L214" s="170">
        <v>42313</v>
      </c>
      <c r="M214" s="116">
        <v>404</v>
      </c>
      <c r="N214" s="116">
        <v>412.8</v>
      </c>
      <c r="O214" s="116">
        <v>401.45</v>
      </c>
      <c r="P214" s="116">
        <v>403.6</v>
      </c>
      <c r="Q214" s="116">
        <v>404</v>
      </c>
      <c r="R214">
        <v>12912937</v>
      </c>
    </row>
    <row r="215" spans="1:18" x14ac:dyDescent="0.25">
      <c r="A215" s="170">
        <v>42314</v>
      </c>
      <c r="B215" s="116">
        <v>404.1</v>
      </c>
      <c r="C215" s="116">
        <v>396.25</v>
      </c>
      <c r="D215" s="116">
        <v>392.6</v>
      </c>
      <c r="E215" s="116">
        <v>400.7</v>
      </c>
      <c r="F215" s="116">
        <v>396.25</v>
      </c>
      <c r="G215">
        <v>749712</v>
      </c>
      <c r="H215" s="116"/>
      <c r="I215" s="116"/>
      <c r="L215" s="170">
        <v>42314</v>
      </c>
      <c r="M215" s="116">
        <v>396.15</v>
      </c>
      <c r="N215" s="116">
        <v>404.4</v>
      </c>
      <c r="O215" s="116">
        <v>392.5</v>
      </c>
      <c r="P215" s="116">
        <v>399.9</v>
      </c>
      <c r="Q215" s="116">
        <v>396.15</v>
      </c>
      <c r="R215">
        <v>11016134</v>
      </c>
    </row>
    <row r="216" spans="1:18" x14ac:dyDescent="0.25">
      <c r="A216" s="170">
        <v>42317</v>
      </c>
      <c r="B216" s="116">
        <v>413</v>
      </c>
      <c r="C216" s="116">
        <v>411.65</v>
      </c>
      <c r="D216" s="116">
        <v>372</v>
      </c>
      <c r="E216" s="116">
        <v>372</v>
      </c>
      <c r="F216" s="116">
        <v>411.65</v>
      </c>
      <c r="G216">
        <v>1750497</v>
      </c>
      <c r="H216" s="116"/>
      <c r="I216" s="116"/>
      <c r="L216" s="170">
        <v>42317</v>
      </c>
      <c r="M216" s="116">
        <v>411.75</v>
      </c>
      <c r="N216" s="116">
        <v>413.5</v>
      </c>
      <c r="O216" s="116">
        <v>373.05</v>
      </c>
      <c r="P216" s="116">
        <v>374</v>
      </c>
      <c r="Q216" s="116">
        <v>411.75</v>
      </c>
      <c r="R216">
        <v>22128119</v>
      </c>
    </row>
    <row r="217" spans="1:18" x14ac:dyDescent="0.25">
      <c r="A217" s="170">
        <v>42318</v>
      </c>
      <c r="B217" s="116">
        <v>417.2</v>
      </c>
      <c r="C217" s="116">
        <v>408.35</v>
      </c>
      <c r="D217" s="116">
        <v>402.5</v>
      </c>
      <c r="E217" s="116">
        <v>407.9</v>
      </c>
      <c r="F217" s="116">
        <v>408.35</v>
      </c>
      <c r="G217">
        <v>929627</v>
      </c>
      <c r="H217" s="116"/>
      <c r="I217" s="116"/>
      <c r="L217" s="170">
        <v>42318</v>
      </c>
      <c r="M217" s="116">
        <v>407.45</v>
      </c>
      <c r="N217" s="116">
        <v>417.4</v>
      </c>
      <c r="O217" s="116">
        <v>402.7</v>
      </c>
      <c r="P217" s="116">
        <v>408</v>
      </c>
      <c r="Q217" s="116">
        <v>407.45</v>
      </c>
      <c r="R217">
        <v>12654616</v>
      </c>
    </row>
    <row r="218" spans="1:18" x14ac:dyDescent="0.25">
      <c r="A218" s="170">
        <v>42319</v>
      </c>
      <c r="B218" s="116">
        <v>414.3</v>
      </c>
      <c r="C218" s="116">
        <v>411.75</v>
      </c>
      <c r="D218" s="116">
        <v>408.8</v>
      </c>
      <c r="E218" s="116">
        <v>408.8</v>
      </c>
      <c r="F218" s="116">
        <v>411.75</v>
      </c>
      <c r="G218">
        <v>160287</v>
      </c>
      <c r="H218" s="116"/>
      <c r="I218" s="116"/>
      <c r="L218" s="170">
        <v>42319</v>
      </c>
      <c r="M218" s="116">
        <v>411.3</v>
      </c>
      <c r="N218" s="116">
        <v>414</v>
      </c>
      <c r="O218" s="116">
        <v>408.05</v>
      </c>
      <c r="P218" s="116">
        <v>408.75</v>
      </c>
      <c r="Q218" s="116">
        <v>411.3</v>
      </c>
      <c r="R218">
        <v>1164924</v>
      </c>
    </row>
    <row r="219" spans="1:18" x14ac:dyDescent="0.25">
      <c r="A219" s="170">
        <v>42321</v>
      </c>
      <c r="B219" s="116">
        <v>417.25</v>
      </c>
      <c r="C219" s="116">
        <v>402.85</v>
      </c>
      <c r="D219" s="116">
        <v>401.2</v>
      </c>
      <c r="E219" s="116">
        <v>409</v>
      </c>
      <c r="F219" s="116">
        <v>402.85</v>
      </c>
      <c r="G219">
        <v>696807</v>
      </c>
      <c r="H219" s="116"/>
      <c r="I219" s="116"/>
      <c r="L219" s="170">
        <v>42321</v>
      </c>
      <c r="M219" s="116">
        <v>403.95</v>
      </c>
      <c r="N219" s="116">
        <v>417.5</v>
      </c>
      <c r="O219" s="116">
        <v>401.8</v>
      </c>
      <c r="P219" s="116">
        <v>411.35</v>
      </c>
      <c r="Q219" s="116">
        <v>403.95</v>
      </c>
      <c r="R219">
        <v>11007237</v>
      </c>
    </row>
    <row r="220" spans="1:18" x14ac:dyDescent="0.25">
      <c r="A220" s="170">
        <v>42324</v>
      </c>
      <c r="B220" s="116">
        <v>404.3</v>
      </c>
      <c r="C220" s="116">
        <v>400.2</v>
      </c>
      <c r="D220" s="116">
        <v>394.25</v>
      </c>
      <c r="E220" s="116">
        <v>400.9</v>
      </c>
      <c r="F220" s="116">
        <v>400.2</v>
      </c>
      <c r="G220">
        <v>668483</v>
      </c>
      <c r="H220" s="116"/>
      <c r="I220" s="116"/>
      <c r="L220" s="170">
        <v>42324</v>
      </c>
      <c r="M220" s="116">
        <v>400.25</v>
      </c>
      <c r="N220" s="116">
        <v>404.85</v>
      </c>
      <c r="O220" s="116">
        <v>394.2</v>
      </c>
      <c r="P220" s="116">
        <v>401</v>
      </c>
      <c r="Q220" s="116">
        <v>400.25</v>
      </c>
      <c r="R220">
        <v>7673487</v>
      </c>
    </row>
    <row r="221" spans="1:18" x14ac:dyDescent="0.25">
      <c r="A221" s="170">
        <v>42325</v>
      </c>
      <c r="B221" s="116">
        <v>410.35</v>
      </c>
      <c r="C221" s="116">
        <v>407.3</v>
      </c>
      <c r="D221" s="116">
        <v>398.7</v>
      </c>
      <c r="E221" s="116">
        <v>402.9</v>
      </c>
      <c r="F221" s="116">
        <v>407.3</v>
      </c>
      <c r="G221">
        <v>504894</v>
      </c>
      <c r="H221" s="116"/>
      <c r="I221" s="116"/>
      <c r="L221" s="170">
        <v>42325</v>
      </c>
      <c r="M221" s="116">
        <v>407.5</v>
      </c>
      <c r="N221" s="116">
        <v>410.7</v>
      </c>
      <c r="O221" s="116">
        <v>398.55</v>
      </c>
      <c r="P221" s="116">
        <v>403</v>
      </c>
      <c r="Q221" s="116">
        <v>407.5</v>
      </c>
      <c r="R221">
        <v>6063987</v>
      </c>
    </row>
    <row r="222" spans="1:18" x14ac:dyDescent="0.25">
      <c r="A222" s="170">
        <v>42326</v>
      </c>
      <c r="B222" s="116">
        <v>413.25</v>
      </c>
      <c r="C222" s="116">
        <v>405.45</v>
      </c>
      <c r="D222" s="116">
        <v>403.5</v>
      </c>
      <c r="E222" s="116">
        <v>408.2</v>
      </c>
      <c r="F222" s="116">
        <v>405.45</v>
      </c>
      <c r="G222">
        <v>477119</v>
      </c>
      <c r="H222" s="116"/>
      <c r="I222" s="116"/>
      <c r="L222" s="170">
        <v>42326</v>
      </c>
      <c r="M222" s="116">
        <v>406.25</v>
      </c>
      <c r="N222" s="116">
        <v>413.5</v>
      </c>
      <c r="O222" s="116">
        <v>403.25</v>
      </c>
      <c r="P222" s="116">
        <v>407.95</v>
      </c>
      <c r="Q222" s="116">
        <v>406.25</v>
      </c>
      <c r="R222">
        <v>6960097</v>
      </c>
    </row>
    <row r="223" spans="1:18" x14ac:dyDescent="0.25">
      <c r="A223" s="170">
        <v>42327</v>
      </c>
      <c r="B223" s="116">
        <v>410.2</v>
      </c>
      <c r="C223" s="116">
        <v>407.15</v>
      </c>
      <c r="D223" s="116">
        <v>403.5</v>
      </c>
      <c r="E223" s="116">
        <v>410.2</v>
      </c>
      <c r="F223" s="116">
        <v>407.15</v>
      </c>
      <c r="G223">
        <v>378083</v>
      </c>
      <c r="H223" s="116"/>
      <c r="I223" s="116"/>
      <c r="L223" s="170">
        <v>42327</v>
      </c>
      <c r="M223" s="116">
        <v>406.95</v>
      </c>
      <c r="N223" s="116">
        <v>409.9</v>
      </c>
      <c r="O223" s="116">
        <v>403.5</v>
      </c>
      <c r="P223" s="116">
        <v>409.9</v>
      </c>
      <c r="Q223" s="116">
        <v>406.95</v>
      </c>
      <c r="R223">
        <v>5645524</v>
      </c>
    </row>
    <row r="224" spans="1:18" x14ac:dyDescent="0.25">
      <c r="A224" s="170">
        <v>42328</v>
      </c>
      <c r="B224" s="116">
        <v>410.5</v>
      </c>
      <c r="C224" s="116">
        <v>402.85</v>
      </c>
      <c r="D224" s="116">
        <v>401.7</v>
      </c>
      <c r="E224" s="116">
        <v>407.25</v>
      </c>
      <c r="F224" s="116">
        <v>402.85</v>
      </c>
      <c r="G224">
        <v>389728</v>
      </c>
      <c r="H224" s="116"/>
      <c r="I224" s="116"/>
      <c r="L224" s="170">
        <v>42328</v>
      </c>
      <c r="M224" s="116">
        <v>402.85</v>
      </c>
      <c r="N224" s="116">
        <v>410.7</v>
      </c>
      <c r="O224" s="116">
        <v>401.35</v>
      </c>
      <c r="P224" s="116">
        <v>408.5</v>
      </c>
      <c r="Q224" s="116">
        <v>402.85</v>
      </c>
      <c r="R224">
        <v>5420173</v>
      </c>
    </row>
    <row r="225" spans="1:18" x14ac:dyDescent="0.25">
      <c r="A225" s="170">
        <v>42331</v>
      </c>
      <c r="B225" s="116">
        <v>404.4</v>
      </c>
      <c r="C225" s="116">
        <v>401.85</v>
      </c>
      <c r="D225" s="116">
        <v>396.5</v>
      </c>
      <c r="E225" s="116">
        <v>401.05</v>
      </c>
      <c r="F225" s="116">
        <v>401.85</v>
      </c>
      <c r="G225">
        <v>429808</v>
      </c>
      <c r="H225" s="116"/>
      <c r="I225" s="116"/>
      <c r="L225" s="170">
        <v>42331</v>
      </c>
      <c r="M225" s="116">
        <v>402.1</v>
      </c>
      <c r="N225" s="116">
        <v>404.4</v>
      </c>
      <c r="O225" s="116">
        <v>396.5</v>
      </c>
      <c r="P225" s="116">
        <v>400.35</v>
      </c>
      <c r="Q225" s="116">
        <v>402.1</v>
      </c>
      <c r="R225">
        <v>4658448</v>
      </c>
    </row>
    <row r="226" spans="1:18" x14ac:dyDescent="0.25">
      <c r="A226" s="170">
        <v>42332</v>
      </c>
      <c r="B226" s="116">
        <v>406.15</v>
      </c>
      <c r="C226" s="116">
        <v>401.05</v>
      </c>
      <c r="D226" s="116">
        <v>397.1</v>
      </c>
      <c r="E226" s="116">
        <v>399</v>
      </c>
      <c r="F226" s="116">
        <v>401.05</v>
      </c>
      <c r="G226">
        <v>398909</v>
      </c>
      <c r="H226" s="116"/>
      <c r="I226" s="116"/>
      <c r="L226" s="170">
        <v>42332</v>
      </c>
      <c r="M226" s="116">
        <v>400.95</v>
      </c>
      <c r="N226" s="116">
        <v>406.5</v>
      </c>
      <c r="O226" s="116">
        <v>397.05</v>
      </c>
      <c r="P226" s="116">
        <v>399.1</v>
      </c>
      <c r="Q226" s="116">
        <v>400.95</v>
      </c>
      <c r="R226">
        <v>5624579</v>
      </c>
    </row>
    <row r="227" spans="1:18" x14ac:dyDescent="0.25">
      <c r="A227" s="170">
        <v>42334</v>
      </c>
      <c r="B227" s="116">
        <v>424.95</v>
      </c>
      <c r="C227" s="116">
        <v>423.15</v>
      </c>
      <c r="D227" s="116">
        <v>403.6</v>
      </c>
      <c r="E227" s="116">
        <v>404</v>
      </c>
      <c r="F227" s="116">
        <v>423.15</v>
      </c>
      <c r="G227">
        <v>730331</v>
      </c>
      <c r="H227" s="116"/>
      <c r="I227" s="116"/>
      <c r="L227" s="170">
        <v>42334</v>
      </c>
      <c r="M227" s="116">
        <v>424.4</v>
      </c>
      <c r="N227" s="116">
        <v>426.45</v>
      </c>
      <c r="O227" s="116">
        <v>404</v>
      </c>
      <c r="P227" s="116">
        <v>404.75</v>
      </c>
      <c r="Q227" s="116">
        <v>424.4</v>
      </c>
      <c r="R227">
        <v>15070353</v>
      </c>
    </row>
    <row r="228" spans="1:18" x14ac:dyDescent="0.25">
      <c r="A228" s="170">
        <v>42335</v>
      </c>
      <c r="B228" s="116">
        <v>431.9</v>
      </c>
      <c r="C228" s="116">
        <v>417.55</v>
      </c>
      <c r="D228" s="116">
        <v>416.5</v>
      </c>
      <c r="E228" s="116">
        <v>424.2</v>
      </c>
      <c r="F228" s="116">
        <v>417.55</v>
      </c>
      <c r="G228">
        <v>789848</v>
      </c>
      <c r="H228" s="116"/>
      <c r="I228" s="116"/>
      <c r="L228" s="170">
        <v>42335</v>
      </c>
      <c r="M228" s="116">
        <v>417.65</v>
      </c>
      <c r="N228" s="116">
        <v>431.9</v>
      </c>
      <c r="O228" s="116">
        <v>416.45</v>
      </c>
      <c r="P228" s="116">
        <v>425.55</v>
      </c>
      <c r="Q228" s="116">
        <v>417.65</v>
      </c>
      <c r="R228">
        <v>9720127</v>
      </c>
    </row>
    <row r="229" spans="1:18" x14ac:dyDescent="0.25">
      <c r="A229" s="170">
        <v>42338</v>
      </c>
      <c r="B229" s="116">
        <v>429.8</v>
      </c>
      <c r="C229" s="116">
        <v>423.35</v>
      </c>
      <c r="D229" s="116">
        <v>418</v>
      </c>
      <c r="E229" s="116">
        <v>421</v>
      </c>
      <c r="F229" s="116">
        <v>423.35</v>
      </c>
      <c r="G229">
        <v>525219</v>
      </c>
      <c r="H229" s="116"/>
      <c r="I229" s="116"/>
      <c r="L229" s="170">
        <v>42338</v>
      </c>
      <c r="M229" s="116">
        <v>423.25</v>
      </c>
      <c r="N229" s="116">
        <v>429.6</v>
      </c>
      <c r="O229" s="116">
        <v>418</v>
      </c>
      <c r="P229" s="116">
        <v>419.9</v>
      </c>
      <c r="Q229" s="116">
        <v>423.25</v>
      </c>
      <c r="R229">
        <v>9901753</v>
      </c>
    </row>
    <row r="230" spans="1:18" x14ac:dyDescent="0.25">
      <c r="A230" s="170">
        <v>42339</v>
      </c>
      <c r="B230" s="116">
        <v>427.1</v>
      </c>
      <c r="C230" s="116">
        <v>417.4</v>
      </c>
      <c r="D230" s="116">
        <v>416.1</v>
      </c>
      <c r="E230" s="116">
        <v>425.5</v>
      </c>
      <c r="F230" s="116">
        <v>417.4</v>
      </c>
      <c r="G230">
        <v>403296</v>
      </c>
      <c r="H230" s="116"/>
      <c r="I230" s="116"/>
      <c r="L230" s="170">
        <v>42339</v>
      </c>
      <c r="M230" s="116">
        <v>417.35</v>
      </c>
      <c r="N230" s="116">
        <v>427</v>
      </c>
      <c r="O230" s="116">
        <v>416.1</v>
      </c>
      <c r="P230" s="116">
        <v>427</v>
      </c>
      <c r="Q230" s="116">
        <v>417.35</v>
      </c>
      <c r="R230">
        <v>6402692</v>
      </c>
    </row>
    <row r="231" spans="1:18" x14ac:dyDescent="0.25">
      <c r="A231" s="170">
        <v>42340</v>
      </c>
      <c r="B231" s="116">
        <v>418.8</v>
      </c>
      <c r="C231" s="116">
        <v>412.7</v>
      </c>
      <c r="D231" s="116">
        <v>410.9</v>
      </c>
      <c r="E231" s="116">
        <v>416</v>
      </c>
      <c r="F231" s="116">
        <v>412.7</v>
      </c>
      <c r="G231">
        <v>552109</v>
      </c>
      <c r="H231" s="116"/>
      <c r="I231" s="116"/>
      <c r="L231" s="170">
        <v>42340</v>
      </c>
      <c r="M231" s="116">
        <v>413.15</v>
      </c>
      <c r="N231" s="116">
        <v>418.9</v>
      </c>
      <c r="O231" s="116">
        <v>410.3</v>
      </c>
      <c r="P231" s="116">
        <v>415.9</v>
      </c>
      <c r="Q231" s="116">
        <v>413.15</v>
      </c>
      <c r="R231">
        <v>6543300</v>
      </c>
    </row>
    <row r="232" spans="1:18" x14ac:dyDescent="0.25">
      <c r="A232" s="170">
        <v>42341</v>
      </c>
      <c r="B232" s="116">
        <v>411.95</v>
      </c>
      <c r="C232" s="116">
        <v>405.4</v>
      </c>
      <c r="D232" s="116">
        <v>404.45</v>
      </c>
      <c r="E232" s="116">
        <v>408</v>
      </c>
      <c r="F232" s="116">
        <v>405.4</v>
      </c>
      <c r="G232">
        <v>444875</v>
      </c>
      <c r="H232" s="116"/>
      <c r="I232" s="116"/>
      <c r="L232" s="170">
        <v>42341</v>
      </c>
      <c r="M232" s="116">
        <v>405.6</v>
      </c>
      <c r="N232" s="116">
        <v>411.9</v>
      </c>
      <c r="O232" s="116">
        <v>404.25</v>
      </c>
      <c r="P232" s="116">
        <v>408.7</v>
      </c>
      <c r="Q232" s="116">
        <v>405.6</v>
      </c>
      <c r="R232">
        <v>5999323</v>
      </c>
    </row>
    <row r="233" spans="1:18" x14ac:dyDescent="0.25">
      <c r="A233" s="170">
        <v>42342</v>
      </c>
      <c r="B233" s="116">
        <v>411.5</v>
      </c>
      <c r="C233" s="116">
        <v>399.9</v>
      </c>
      <c r="D233" s="116">
        <v>399</v>
      </c>
      <c r="E233" s="116">
        <v>402</v>
      </c>
      <c r="F233" s="116">
        <v>399.9</v>
      </c>
      <c r="G233">
        <v>911789</v>
      </c>
      <c r="H233" s="116"/>
      <c r="I233" s="116"/>
      <c r="L233" s="170">
        <v>42342</v>
      </c>
      <c r="M233" s="116">
        <v>399.95</v>
      </c>
      <c r="N233" s="116">
        <v>411.5</v>
      </c>
      <c r="O233" s="116">
        <v>398.7</v>
      </c>
      <c r="P233" s="116">
        <v>402.5</v>
      </c>
      <c r="Q233" s="116">
        <v>399.95</v>
      </c>
      <c r="R233">
        <v>8477407</v>
      </c>
    </row>
    <row r="234" spans="1:18" x14ac:dyDescent="0.25">
      <c r="A234" s="170">
        <v>42345</v>
      </c>
      <c r="B234" s="116">
        <v>403.8</v>
      </c>
      <c r="C234" s="116">
        <v>398.95</v>
      </c>
      <c r="D234" s="116">
        <v>395.8</v>
      </c>
      <c r="E234" s="116">
        <v>403.8</v>
      </c>
      <c r="F234" s="116">
        <v>398.95</v>
      </c>
      <c r="G234">
        <v>580867</v>
      </c>
      <c r="H234" s="116"/>
      <c r="I234" s="116"/>
      <c r="L234" s="170">
        <v>42345</v>
      </c>
      <c r="M234" s="116">
        <v>399.15</v>
      </c>
      <c r="N234" s="116">
        <v>403</v>
      </c>
      <c r="O234" s="116">
        <v>395.3</v>
      </c>
      <c r="P234" s="116">
        <v>402.9</v>
      </c>
      <c r="Q234" s="116">
        <v>399.15</v>
      </c>
      <c r="R234">
        <v>6156323</v>
      </c>
    </row>
    <row r="235" spans="1:18" x14ac:dyDescent="0.25">
      <c r="A235" s="170">
        <v>42346</v>
      </c>
      <c r="B235" s="116">
        <v>406.75</v>
      </c>
      <c r="C235" s="116">
        <v>401.9</v>
      </c>
      <c r="D235" s="116">
        <v>396</v>
      </c>
      <c r="E235" s="116">
        <v>397</v>
      </c>
      <c r="F235" s="116">
        <v>401.9</v>
      </c>
      <c r="G235">
        <v>524482</v>
      </c>
      <c r="H235" s="116"/>
      <c r="I235" s="116"/>
      <c r="L235" s="170">
        <v>42346</v>
      </c>
      <c r="M235" s="116">
        <v>402.4</v>
      </c>
      <c r="N235" s="116">
        <v>406.95</v>
      </c>
      <c r="O235" s="116">
        <v>396.1</v>
      </c>
      <c r="P235" s="116">
        <v>396.95</v>
      </c>
      <c r="Q235" s="116">
        <v>402.4</v>
      </c>
      <c r="R235">
        <v>7851653</v>
      </c>
    </row>
    <row r="236" spans="1:18" x14ac:dyDescent="0.25">
      <c r="A236" s="170">
        <v>42347</v>
      </c>
      <c r="B236" s="116">
        <v>404.85</v>
      </c>
      <c r="C236" s="116">
        <v>393.95</v>
      </c>
      <c r="D236" s="116">
        <v>392.85</v>
      </c>
      <c r="E236" s="116">
        <v>402.4</v>
      </c>
      <c r="F236" s="116">
        <v>393.95</v>
      </c>
      <c r="G236">
        <v>470588</v>
      </c>
      <c r="H236" s="116"/>
      <c r="I236" s="116"/>
      <c r="L236" s="170">
        <v>42347</v>
      </c>
      <c r="M236" s="116">
        <v>393.95</v>
      </c>
      <c r="N236" s="116">
        <v>405</v>
      </c>
      <c r="O236" s="116">
        <v>392.75</v>
      </c>
      <c r="P236" s="116">
        <v>402.8</v>
      </c>
      <c r="Q236" s="116">
        <v>393.95</v>
      </c>
      <c r="R236">
        <v>6103583</v>
      </c>
    </row>
    <row r="237" spans="1:18" x14ac:dyDescent="0.25">
      <c r="A237" s="170">
        <v>42348</v>
      </c>
      <c r="B237" s="116">
        <v>401</v>
      </c>
      <c r="C237" s="116">
        <v>389.3</v>
      </c>
      <c r="D237" s="116">
        <v>385.6</v>
      </c>
      <c r="E237" s="116">
        <v>400.6</v>
      </c>
      <c r="F237" s="116">
        <v>389.3</v>
      </c>
      <c r="G237">
        <v>672785</v>
      </c>
      <c r="H237" s="116"/>
      <c r="I237" s="116"/>
      <c r="L237" s="170">
        <v>42348</v>
      </c>
      <c r="M237" s="116">
        <v>389.6</v>
      </c>
      <c r="N237" s="116">
        <v>401.2</v>
      </c>
      <c r="O237" s="116">
        <v>385.25</v>
      </c>
      <c r="P237" s="116">
        <v>401.2</v>
      </c>
      <c r="Q237" s="116">
        <v>389.6</v>
      </c>
      <c r="R237">
        <v>10684178</v>
      </c>
    </row>
    <row r="238" spans="1:18" x14ac:dyDescent="0.25">
      <c r="A238" s="170">
        <v>42349</v>
      </c>
      <c r="B238" s="116">
        <v>392.8</v>
      </c>
      <c r="C238" s="116">
        <v>377.95</v>
      </c>
      <c r="D238" s="116">
        <v>375.3</v>
      </c>
      <c r="E238" s="116">
        <v>391</v>
      </c>
      <c r="F238" s="116">
        <v>377.95</v>
      </c>
      <c r="G238">
        <v>803532</v>
      </c>
      <c r="H238" s="116"/>
      <c r="I238" s="116"/>
      <c r="L238" s="170">
        <v>42349</v>
      </c>
      <c r="M238" s="116">
        <v>377.95</v>
      </c>
      <c r="N238" s="116">
        <v>392.65</v>
      </c>
      <c r="O238" s="116">
        <v>375.3</v>
      </c>
      <c r="P238" s="116">
        <v>390.9</v>
      </c>
      <c r="Q238" s="116">
        <v>377.95</v>
      </c>
      <c r="R238">
        <v>6537672</v>
      </c>
    </row>
    <row r="239" spans="1:18" x14ac:dyDescent="0.25">
      <c r="A239" s="170">
        <v>42352</v>
      </c>
      <c r="B239" s="116">
        <v>373</v>
      </c>
      <c r="C239" s="116">
        <v>371.7</v>
      </c>
      <c r="D239" s="116">
        <v>360.5</v>
      </c>
      <c r="E239" s="116">
        <v>370</v>
      </c>
      <c r="F239" s="116">
        <v>371.7</v>
      </c>
      <c r="G239">
        <v>941674</v>
      </c>
      <c r="H239" s="116"/>
      <c r="I239" s="116"/>
      <c r="L239" s="170">
        <v>42352</v>
      </c>
      <c r="M239" s="116">
        <v>371.6</v>
      </c>
      <c r="N239" s="116">
        <v>373.5</v>
      </c>
      <c r="O239" s="116">
        <v>360.5</v>
      </c>
      <c r="P239" s="116">
        <v>369.75</v>
      </c>
      <c r="Q239" s="116">
        <v>371.6</v>
      </c>
      <c r="R239">
        <v>12682481</v>
      </c>
    </row>
    <row r="240" spans="1:18" x14ac:dyDescent="0.25">
      <c r="A240" s="170">
        <v>42353</v>
      </c>
      <c r="B240" s="116">
        <v>380.65</v>
      </c>
      <c r="C240" s="116">
        <v>379.3</v>
      </c>
      <c r="D240" s="116">
        <v>365.1</v>
      </c>
      <c r="E240" s="116">
        <v>372</v>
      </c>
      <c r="F240" s="116">
        <v>379.3</v>
      </c>
      <c r="G240">
        <v>681043</v>
      </c>
      <c r="H240" s="116"/>
      <c r="I240" s="116"/>
      <c r="L240" s="170">
        <v>42353</v>
      </c>
      <c r="M240" s="116">
        <v>379.5</v>
      </c>
      <c r="N240" s="116">
        <v>380.95</v>
      </c>
      <c r="O240" s="116">
        <v>365.5</v>
      </c>
      <c r="P240" s="116">
        <v>371.25</v>
      </c>
      <c r="Q240" s="116">
        <v>379.5</v>
      </c>
      <c r="R240">
        <v>7717531</v>
      </c>
    </row>
    <row r="241" spans="1:18" x14ac:dyDescent="0.25">
      <c r="A241" s="170">
        <v>42354</v>
      </c>
      <c r="B241" s="116">
        <v>384.9</v>
      </c>
      <c r="C241" s="116">
        <v>380.6</v>
      </c>
      <c r="D241" s="116">
        <v>373</v>
      </c>
      <c r="E241" s="116">
        <v>378</v>
      </c>
      <c r="F241" s="116">
        <v>380.6</v>
      </c>
      <c r="G241">
        <v>1274754</v>
      </c>
      <c r="H241" s="116"/>
      <c r="I241" s="116"/>
      <c r="L241" s="170">
        <v>42354</v>
      </c>
      <c r="M241" s="116">
        <v>380.45</v>
      </c>
      <c r="N241" s="116">
        <v>385</v>
      </c>
      <c r="O241" s="116">
        <v>372.85</v>
      </c>
      <c r="P241" s="116">
        <v>375.9</v>
      </c>
      <c r="Q241" s="116">
        <v>380.45</v>
      </c>
      <c r="R241">
        <v>11874858</v>
      </c>
    </row>
    <row r="242" spans="1:18" x14ac:dyDescent="0.25">
      <c r="A242" s="170">
        <v>42355</v>
      </c>
      <c r="B242" s="116">
        <v>387.2</v>
      </c>
      <c r="C242" s="116">
        <v>382.85</v>
      </c>
      <c r="D242" s="116">
        <v>376.25</v>
      </c>
      <c r="E242" s="116">
        <v>384.3</v>
      </c>
      <c r="F242" s="116">
        <v>382.85</v>
      </c>
      <c r="G242">
        <v>576998</v>
      </c>
      <c r="H242" s="116"/>
      <c r="I242" s="116"/>
      <c r="L242" s="170">
        <v>42355</v>
      </c>
      <c r="M242" s="116">
        <v>382.95</v>
      </c>
      <c r="N242" s="116">
        <v>387</v>
      </c>
      <c r="O242" s="116">
        <v>376.05</v>
      </c>
      <c r="P242" s="116">
        <v>385</v>
      </c>
      <c r="Q242" s="116">
        <v>382.95</v>
      </c>
      <c r="R242">
        <v>7604665</v>
      </c>
    </row>
    <row r="243" spans="1:18" x14ac:dyDescent="0.25">
      <c r="A243" s="170">
        <v>42356</v>
      </c>
      <c r="B243" s="116">
        <v>384.75</v>
      </c>
      <c r="C243" s="116">
        <v>378.2</v>
      </c>
      <c r="D243" s="116">
        <v>376.85</v>
      </c>
      <c r="E243" s="116">
        <v>382.9</v>
      </c>
      <c r="F243" s="116">
        <v>378.2</v>
      </c>
      <c r="G243">
        <v>418092</v>
      </c>
      <c r="H243" s="116"/>
      <c r="I243" s="116"/>
      <c r="L243" s="170">
        <v>42356</v>
      </c>
      <c r="M243" s="116">
        <v>378.25</v>
      </c>
      <c r="N243" s="116">
        <v>384.8</v>
      </c>
      <c r="O243" s="116">
        <v>376.8</v>
      </c>
      <c r="P243" s="116">
        <v>381.9</v>
      </c>
      <c r="Q243" s="116">
        <v>378.25</v>
      </c>
      <c r="R243">
        <v>6454322</v>
      </c>
    </row>
    <row r="244" spans="1:18" x14ac:dyDescent="0.25">
      <c r="A244" s="170">
        <v>42359</v>
      </c>
      <c r="B244" s="116">
        <v>382.4</v>
      </c>
      <c r="C244" s="116">
        <v>380.3</v>
      </c>
      <c r="D244" s="116">
        <v>377.9</v>
      </c>
      <c r="E244" s="116">
        <v>378.7</v>
      </c>
      <c r="F244" s="116">
        <v>380.3</v>
      </c>
      <c r="G244">
        <v>302957</v>
      </c>
      <c r="H244" s="116"/>
      <c r="I244" s="116"/>
      <c r="L244" s="170">
        <v>42359</v>
      </c>
      <c r="M244" s="116">
        <v>380.15</v>
      </c>
      <c r="N244" s="116">
        <v>382.55</v>
      </c>
      <c r="O244" s="116">
        <v>377.5</v>
      </c>
      <c r="P244" s="116">
        <v>379.1</v>
      </c>
      <c r="Q244" s="116">
        <v>380.15</v>
      </c>
      <c r="R244">
        <v>4015631</v>
      </c>
    </row>
    <row r="245" spans="1:18" x14ac:dyDescent="0.25">
      <c r="A245" s="170">
        <v>42360</v>
      </c>
      <c r="B245" s="116">
        <v>382.9</v>
      </c>
      <c r="C245" s="116">
        <v>377.85</v>
      </c>
      <c r="D245" s="116">
        <v>377</v>
      </c>
      <c r="E245" s="116">
        <v>381.9</v>
      </c>
      <c r="F245" s="116">
        <v>377.85</v>
      </c>
      <c r="G245">
        <v>352050</v>
      </c>
      <c r="H245" s="116"/>
      <c r="I245" s="116"/>
      <c r="L245" s="170">
        <v>42360</v>
      </c>
      <c r="M245" s="116">
        <v>378.1</v>
      </c>
      <c r="N245" s="116">
        <v>382.8</v>
      </c>
      <c r="O245" s="116">
        <v>377.2</v>
      </c>
      <c r="P245" s="116">
        <v>380.9</v>
      </c>
      <c r="Q245" s="116">
        <v>378.1</v>
      </c>
      <c r="R245">
        <v>3802024</v>
      </c>
    </row>
    <row r="246" spans="1:18" x14ac:dyDescent="0.25">
      <c r="A246" s="170">
        <v>42361</v>
      </c>
      <c r="B246" s="116">
        <v>380.9</v>
      </c>
      <c r="C246" s="116">
        <v>378.6</v>
      </c>
      <c r="D246" s="116">
        <v>377.6</v>
      </c>
      <c r="E246" s="116">
        <v>378.5</v>
      </c>
      <c r="F246" s="116">
        <v>378.6</v>
      </c>
      <c r="G246">
        <v>244870</v>
      </c>
      <c r="H246" s="116"/>
      <c r="I246" s="116"/>
      <c r="L246" s="170">
        <v>42361</v>
      </c>
      <c r="M246" s="116">
        <v>378.45</v>
      </c>
      <c r="N246" s="116">
        <v>380.85</v>
      </c>
      <c r="O246" s="116">
        <v>377.5</v>
      </c>
      <c r="P246" s="116">
        <v>379.9</v>
      </c>
      <c r="Q246" s="116">
        <v>378.45</v>
      </c>
      <c r="R246">
        <v>3953766</v>
      </c>
    </row>
    <row r="247" spans="1:18" x14ac:dyDescent="0.25">
      <c r="A247" s="170">
        <v>42362</v>
      </c>
      <c r="B247" s="116">
        <v>384.7</v>
      </c>
      <c r="C247" s="116">
        <v>382.4</v>
      </c>
      <c r="D247" s="116">
        <v>378.15</v>
      </c>
      <c r="E247" s="116">
        <v>380</v>
      </c>
      <c r="F247" s="116">
        <v>382.4</v>
      </c>
      <c r="G247">
        <v>257472</v>
      </c>
      <c r="H247" s="116"/>
      <c r="I247" s="116"/>
      <c r="L247" s="170">
        <v>42362</v>
      </c>
      <c r="M247" s="116">
        <v>382.4</v>
      </c>
      <c r="N247" s="116">
        <v>384.75</v>
      </c>
      <c r="O247" s="116">
        <v>377.6</v>
      </c>
      <c r="P247" s="116">
        <v>380.9</v>
      </c>
      <c r="Q247" s="116">
        <v>382.4</v>
      </c>
      <c r="R247">
        <v>4568751</v>
      </c>
    </row>
    <row r="248" spans="1:18" x14ac:dyDescent="0.25">
      <c r="A248" s="170">
        <v>42366</v>
      </c>
      <c r="B248" s="116">
        <v>394.35</v>
      </c>
      <c r="C248" s="116">
        <v>393.25</v>
      </c>
      <c r="D248" s="116">
        <v>383</v>
      </c>
      <c r="E248" s="116">
        <v>384</v>
      </c>
      <c r="F248" s="116">
        <v>393.25</v>
      </c>
      <c r="G248">
        <v>458236</v>
      </c>
      <c r="H248" s="116"/>
      <c r="I248" s="116"/>
      <c r="L248" s="170">
        <v>42366</v>
      </c>
      <c r="M248" s="116">
        <v>394</v>
      </c>
      <c r="N248" s="116">
        <v>395</v>
      </c>
      <c r="O248" s="116">
        <v>383.75</v>
      </c>
      <c r="P248" s="116">
        <v>384.9</v>
      </c>
      <c r="Q248" s="116">
        <v>394</v>
      </c>
      <c r="R248">
        <v>7166351</v>
      </c>
    </row>
    <row r="249" spans="1:18" x14ac:dyDescent="0.25">
      <c r="A249" s="170">
        <v>42367</v>
      </c>
      <c r="B249" s="116">
        <v>397.65</v>
      </c>
      <c r="C249" s="116">
        <v>390.85</v>
      </c>
      <c r="D249" s="116">
        <v>388.6</v>
      </c>
      <c r="E249" s="116">
        <v>393.05</v>
      </c>
      <c r="F249" s="116">
        <v>390.85</v>
      </c>
      <c r="G249">
        <v>442523</v>
      </c>
      <c r="H249" s="116"/>
      <c r="I249" s="116"/>
      <c r="L249" s="170">
        <v>42367</v>
      </c>
      <c r="M249" s="116">
        <v>391.85</v>
      </c>
      <c r="N249" s="116">
        <v>397.5</v>
      </c>
      <c r="O249" s="116">
        <v>388.75</v>
      </c>
      <c r="P249" s="116">
        <v>392.9</v>
      </c>
      <c r="Q249" s="116">
        <v>391.85</v>
      </c>
      <c r="R249">
        <v>7359611</v>
      </c>
    </row>
    <row r="250" spans="1:18" x14ac:dyDescent="0.25">
      <c r="A250" s="170">
        <v>42368</v>
      </c>
      <c r="B250" s="116">
        <v>394.9</v>
      </c>
      <c r="C250" s="116">
        <v>393.5</v>
      </c>
      <c r="D250" s="116">
        <v>390.6</v>
      </c>
      <c r="E250" s="116">
        <v>394</v>
      </c>
      <c r="F250" s="116">
        <v>393.5</v>
      </c>
      <c r="G250">
        <v>176897</v>
      </c>
      <c r="H250" s="116"/>
      <c r="I250" s="116"/>
      <c r="L250" s="170">
        <v>42368</v>
      </c>
      <c r="M250" s="116">
        <v>393.45</v>
      </c>
      <c r="N250" s="116">
        <v>395</v>
      </c>
      <c r="O250" s="116">
        <v>390.5</v>
      </c>
      <c r="P250" s="116">
        <v>392</v>
      </c>
      <c r="Q250" s="116">
        <v>393.45</v>
      </c>
      <c r="R250">
        <v>4866177</v>
      </c>
    </row>
    <row r="251" spans="1:18" x14ac:dyDescent="0.25">
      <c r="A251" s="170">
        <v>42369</v>
      </c>
      <c r="B251" s="116">
        <v>395.9</v>
      </c>
      <c r="C251" s="116">
        <v>391.25</v>
      </c>
      <c r="D251" s="116">
        <v>389.3</v>
      </c>
      <c r="E251" s="116">
        <v>394.4</v>
      </c>
      <c r="F251" s="116">
        <v>391.25</v>
      </c>
      <c r="G251">
        <v>219445</v>
      </c>
      <c r="H251" s="116"/>
      <c r="I251" s="116"/>
      <c r="L251" s="170">
        <v>42369</v>
      </c>
      <c r="M251" s="116">
        <v>391.3</v>
      </c>
      <c r="N251" s="116">
        <v>395.75</v>
      </c>
      <c r="O251" s="116">
        <v>389.15</v>
      </c>
      <c r="P251" s="116">
        <v>394</v>
      </c>
      <c r="Q251" s="116">
        <v>391.3</v>
      </c>
      <c r="R251">
        <v>6410622</v>
      </c>
    </row>
    <row r="252" spans="1:18" x14ac:dyDescent="0.25">
      <c r="A252" s="170">
        <v>42370</v>
      </c>
      <c r="B252" s="116">
        <v>402.9</v>
      </c>
      <c r="C252" s="116">
        <v>401.65</v>
      </c>
      <c r="D252" s="116">
        <v>391.3</v>
      </c>
      <c r="E252" s="116">
        <v>393.8</v>
      </c>
      <c r="F252" s="116">
        <v>401.65</v>
      </c>
      <c r="G252">
        <v>394262</v>
      </c>
      <c r="H252" s="116"/>
      <c r="I252" s="116"/>
      <c r="L252" s="170">
        <v>42370</v>
      </c>
      <c r="M252" s="116">
        <v>401.9</v>
      </c>
      <c r="N252" s="116">
        <v>403</v>
      </c>
      <c r="O252" s="116">
        <v>373</v>
      </c>
      <c r="P252" s="116">
        <v>392.5</v>
      </c>
      <c r="Q252" s="116">
        <v>401.9</v>
      </c>
      <c r="R252">
        <v>4377363</v>
      </c>
    </row>
    <row r="253" spans="1:18" x14ac:dyDescent="0.25">
      <c r="A253" s="170">
        <v>42373</v>
      </c>
      <c r="B253" s="116">
        <v>400</v>
      </c>
      <c r="C253" s="116">
        <v>377.15</v>
      </c>
      <c r="D253" s="116">
        <v>375.3</v>
      </c>
      <c r="E253" s="116">
        <v>400</v>
      </c>
      <c r="F253" s="116">
        <v>377.15</v>
      </c>
      <c r="G253">
        <v>771279</v>
      </c>
      <c r="H253" s="116"/>
      <c r="I253" s="116"/>
      <c r="L253" s="170">
        <v>42373</v>
      </c>
      <c r="M253" s="116">
        <v>377.05</v>
      </c>
      <c r="N253" s="116">
        <v>400.1</v>
      </c>
      <c r="O253" s="116">
        <v>375.05</v>
      </c>
      <c r="P253" s="116">
        <v>400</v>
      </c>
      <c r="Q253" s="116">
        <v>377.05</v>
      </c>
      <c r="R253">
        <v>7822660</v>
      </c>
    </row>
    <row r="254" spans="1:18" x14ac:dyDescent="0.25">
      <c r="A254" s="170">
        <v>42374</v>
      </c>
      <c r="B254" s="116">
        <v>382.5</v>
      </c>
      <c r="C254" s="116">
        <v>374.65</v>
      </c>
      <c r="D254" s="116">
        <v>373.1</v>
      </c>
      <c r="E254" s="116">
        <v>380.3</v>
      </c>
      <c r="F254" s="116">
        <v>374.65</v>
      </c>
      <c r="G254">
        <v>473686</v>
      </c>
      <c r="H254" s="116"/>
      <c r="I254" s="116"/>
      <c r="L254" s="170">
        <v>42374</v>
      </c>
      <c r="M254" s="116">
        <v>374.45</v>
      </c>
      <c r="N254" s="116">
        <v>382.45</v>
      </c>
      <c r="O254" s="116">
        <v>372.1</v>
      </c>
      <c r="P254" s="116">
        <v>381.05</v>
      </c>
      <c r="Q254" s="116">
        <v>374.45</v>
      </c>
      <c r="R254">
        <v>6901068</v>
      </c>
    </row>
    <row r="255" spans="1:18" x14ac:dyDescent="0.25">
      <c r="A255" s="170">
        <v>42375</v>
      </c>
      <c r="B255" s="116">
        <v>378</v>
      </c>
      <c r="C255" s="116">
        <v>365.7</v>
      </c>
      <c r="D255" s="116">
        <v>364.6</v>
      </c>
      <c r="E255" s="116">
        <v>378</v>
      </c>
      <c r="F255" s="116">
        <v>365.7</v>
      </c>
      <c r="G255">
        <v>677259</v>
      </c>
      <c r="H255" s="116"/>
      <c r="I255" s="116"/>
      <c r="L255" s="170">
        <v>42375</v>
      </c>
      <c r="M255" s="116">
        <v>365.9</v>
      </c>
      <c r="N255" s="116">
        <v>375.5</v>
      </c>
      <c r="O255" s="116">
        <v>364.6</v>
      </c>
      <c r="P255" s="116">
        <v>374.25</v>
      </c>
      <c r="Q255" s="116">
        <v>365.9</v>
      </c>
      <c r="R255">
        <v>7211230</v>
      </c>
    </row>
    <row r="256" spans="1:18" x14ac:dyDescent="0.25">
      <c r="A256" s="170">
        <v>42376</v>
      </c>
      <c r="B256" s="116">
        <v>359.85</v>
      </c>
      <c r="C256" s="116">
        <v>343.2</v>
      </c>
      <c r="D256" s="116">
        <v>338.4</v>
      </c>
      <c r="E256" s="116">
        <v>356.5</v>
      </c>
      <c r="F256" s="116">
        <v>343.2</v>
      </c>
      <c r="G256">
        <v>1142537</v>
      </c>
      <c r="H256" s="116"/>
      <c r="I256" s="116"/>
      <c r="L256" s="170">
        <v>42376</v>
      </c>
      <c r="M256" s="116">
        <v>343.55</v>
      </c>
      <c r="N256" s="116">
        <v>358</v>
      </c>
      <c r="O256" s="116">
        <v>338.1</v>
      </c>
      <c r="P256" s="116">
        <v>356.25</v>
      </c>
      <c r="Q256" s="116">
        <v>343.55</v>
      </c>
      <c r="R256">
        <v>11782307</v>
      </c>
    </row>
    <row r="257" spans="1:18" x14ac:dyDescent="0.25">
      <c r="A257" s="170">
        <v>42377</v>
      </c>
      <c r="B257" s="116">
        <v>355.9</v>
      </c>
      <c r="C257" s="116">
        <v>353.45</v>
      </c>
      <c r="D257" s="116">
        <v>345.3</v>
      </c>
      <c r="E257" s="116">
        <v>346.9</v>
      </c>
      <c r="F257" s="116">
        <v>353.45</v>
      </c>
      <c r="G257">
        <v>1097561</v>
      </c>
      <c r="H257" s="116"/>
      <c r="I257" s="116"/>
      <c r="L257" s="170">
        <v>42377</v>
      </c>
      <c r="M257" s="116">
        <v>353.35</v>
      </c>
      <c r="N257" s="116">
        <v>355.85</v>
      </c>
      <c r="O257" s="116">
        <v>345.6</v>
      </c>
      <c r="P257" s="116">
        <v>345.6</v>
      </c>
      <c r="Q257" s="116">
        <v>353.35</v>
      </c>
      <c r="R257">
        <v>8770370</v>
      </c>
    </row>
    <row r="258" spans="1:18" x14ac:dyDescent="0.25">
      <c r="A258" s="170">
        <v>42380</v>
      </c>
      <c r="B258" s="116">
        <v>364.5</v>
      </c>
      <c r="C258" s="116">
        <v>360.65</v>
      </c>
      <c r="D258" s="116">
        <v>341.8</v>
      </c>
      <c r="E258" s="116">
        <v>350</v>
      </c>
      <c r="F258" s="116">
        <v>360.65</v>
      </c>
      <c r="G258">
        <v>1186336</v>
      </c>
      <c r="H258" s="116"/>
      <c r="I258" s="116"/>
      <c r="L258" s="170">
        <v>42380</v>
      </c>
      <c r="M258" s="116">
        <v>360.2</v>
      </c>
      <c r="N258" s="116">
        <v>364.75</v>
      </c>
      <c r="O258" s="116">
        <v>341.65</v>
      </c>
      <c r="P258" s="116">
        <v>343.9</v>
      </c>
      <c r="Q258" s="116">
        <v>360.2</v>
      </c>
      <c r="R258">
        <v>10576721</v>
      </c>
    </row>
    <row r="259" spans="1:18" x14ac:dyDescent="0.25">
      <c r="A259" s="170">
        <v>42381</v>
      </c>
      <c r="B259" s="116">
        <v>364.45</v>
      </c>
      <c r="C259" s="116">
        <v>355.05</v>
      </c>
      <c r="D259" s="116">
        <v>352.25</v>
      </c>
      <c r="E259" s="116">
        <v>362</v>
      </c>
      <c r="F259" s="116">
        <v>355.05</v>
      </c>
      <c r="G259">
        <v>733232</v>
      </c>
      <c r="H259" s="116"/>
      <c r="I259" s="116"/>
      <c r="L259" s="170">
        <v>42381</v>
      </c>
      <c r="M259" s="116">
        <v>355</v>
      </c>
      <c r="N259" s="116">
        <v>363.95</v>
      </c>
      <c r="O259" s="116">
        <v>351.6</v>
      </c>
      <c r="P259" s="116">
        <v>362.7</v>
      </c>
      <c r="Q259" s="116">
        <v>355</v>
      </c>
      <c r="R259">
        <v>8363062</v>
      </c>
    </row>
    <row r="260" spans="1:18" x14ac:dyDescent="0.25">
      <c r="A260" s="170">
        <v>42382</v>
      </c>
      <c r="B260" s="116">
        <v>369.7</v>
      </c>
      <c r="C260" s="116">
        <v>364.45</v>
      </c>
      <c r="D260" s="116">
        <v>356.25</v>
      </c>
      <c r="E260" s="116">
        <v>359.1</v>
      </c>
      <c r="F260" s="116">
        <v>364.45</v>
      </c>
      <c r="G260">
        <v>1176380</v>
      </c>
      <c r="H260" s="116"/>
      <c r="I260" s="116"/>
      <c r="L260" s="170">
        <v>42382</v>
      </c>
      <c r="M260" s="116">
        <v>364.6</v>
      </c>
      <c r="N260" s="116">
        <v>369.8</v>
      </c>
      <c r="O260" s="116">
        <v>356.3</v>
      </c>
      <c r="P260" s="116">
        <v>360.45</v>
      </c>
      <c r="Q260" s="116">
        <v>364.6</v>
      </c>
      <c r="R260">
        <v>14191511</v>
      </c>
    </row>
    <row r="261" spans="1:18" x14ac:dyDescent="0.25">
      <c r="A261" s="170">
        <v>42383</v>
      </c>
      <c r="B261" s="116">
        <v>358.8</v>
      </c>
      <c r="C261" s="116">
        <v>354.85</v>
      </c>
      <c r="D261" s="116">
        <v>346.85</v>
      </c>
      <c r="E261" s="116">
        <v>357</v>
      </c>
      <c r="F261" s="116">
        <v>354.85</v>
      </c>
      <c r="G261">
        <v>1174004</v>
      </c>
      <c r="H261" s="116"/>
      <c r="I261" s="116"/>
      <c r="L261" s="170">
        <v>42383</v>
      </c>
      <c r="M261" s="116">
        <v>354.3</v>
      </c>
      <c r="N261" s="116">
        <v>359.4</v>
      </c>
      <c r="O261" s="116">
        <v>346.8</v>
      </c>
      <c r="P261" s="116">
        <v>356.1</v>
      </c>
      <c r="Q261" s="116">
        <v>354.3</v>
      </c>
      <c r="R261">
        <v>10673343</v>
      </c>
    </row>
    <row r="262" spans="1:18" x14ac:dyDescent="0.25">
      <c r="A262" s="170">
        <v>42384</v>
      </c>
      <c r="B262" s="116">
        <v>354</v>
      </c>
      <c r="C262" s="116">
        <v>341.55</v>
      </c>
      <c r="D262" s="116">
        <v>339.5</v>
      </c>
      <c r="E262" s="116">
        <v>354</v>
      </c>
      <c r="F262" s="116">
        <v>341.55</v>
      </c>
      <c r="G262">
        <v>1047517</v>
      </c>
      <c r="H262" s="116"/>
      <c r="I262" s="116"/>
      <c r="L262" s="170">
        <v>42384</v>
      </c>
      <c r="M262" s="116">
        <v>341.3</v>
      </c>
      <c r="N262" s="116">
        <v>353.9</v>
      </c>
      <c r="O262" s="116">
        <v>339.35</v>
      </c>
      <c r="P262" s="116">
        <v>353.9</v>
      </c>
      <c r="Q262" s="116">
        <v>341.3</v>
      </c>
      <c r="R262">
        <v>6557584</v>
      </c>
    </row>
    <row r="263" spans="1:18" x14ac:dyDescent="0.25">
      <c r="A263" s="170">
        <v>42387</v>
      </c>
      <c r="B263" s="116">
        <v>343.2</v>
      </c>
      <c r="C263" s="116">
        <v>341.4</v>
      </c>
      <c r="D263" s="116">
        <v>334.85</v>
      </c>
      <c r="E263" s="116">
        <v>339</v>
      </c>
      <c r="F263" s="116">
        <v>341.4</v>
      </c>
      <c r="G263">
        <v>667309</v>
      </c>
      <c r="H263" s="116"/>
      <c r="I263" s="116"/>
      <c r="L263" s="170">
        <v>42387</v>
      </c>
      <c r="M263" s="116">
        <v>340.2</v>
      </c>
      <c r="N263" s="116">
        <v>343.3</v>
      </c>
      <c r="O263" s="116">
        <v>334.4</v>
      </c>
      <c r="P263" s="116">
        <v>341</v>
      </c>
      <c r="Q263" s="116">
        <v>340.2</v>
      </c>
      <c r="R263">
        <v>6285144</v>
      </c>
    </row>
    <row r="264" spans="1:18" x14ac:dyDescent="0.25">
      <c r="A264" s="170">
        <v>42388</v>
      </c>
      <c r="B264" s="116">
        <v>356.55</v>
      </c>
      <c r="C264" s="116">
        <v>354.05</v>
      </c>
      <c r="D264" s="116">
        <v>342.05</v>
      </c>
      <c r="E264" s="116">
        <v>343</v>
      </c>
      <c r="F264" s="116">
        <v>354.05</v>
      </c>
      <c r="G264">
        <v>702409</v>
      </c>
      <c r="H264" s="116"/>
      <c r="I264" s="116"/>
      <c r="L264" s="170">
        <v>42388</v>
      </c>
      <c r="M264" s="116">
        <v>354.15</v>
      </c>
      <c r="N264" s="116">
        <v>357.2</v>
      </c>
      <c r="O264" s="116">
        <v>342</v>
      </c>
      <c r="P264" s="116">
        <v>343</v>
      </c>
      <c r="Q264" s="116">
        <v>354.15</v>
      </c>
      <c r="R264">
        <v>7304555</v>
      </c>
    </row>
    <row r="265" spans="1:18" x14ac:dyDescent="0.25">
      <c r="A265" s="170">
        <v>42389</v>
      </c>
      <c r="B265" s="116">
        <v>350</v>
      </c>
      <c r="C265" s="116">
        <v>342.05</v>
      </c>
      <c r="D265" s="116">
        <v>338.75</v>
      </c>
      <c r="E265" s="116">
        <v>350</v>
      </c>
      <c r="F265" s="116">
        <v>342.05</v>
      </c>
      <c r="G265">
        <v>852451</v>
      </c>
      <c r="H265" s="116"/>
      <c r="I265" s="116"/>
      <c r="L265" s="170">
        <v>42389</v>
      </c>
      <c r="M265" s="116">
        <v>342.25</v>
      </c>
      <c r="N265" s="116">
        <v>349.65</v>
      </c>
      <c r="O265" s="116">
        <v>338.8</v>
      </c>
      <c r="P265" s="116">
        <v>349.65</v>
      </c>
      <c r="Q265" s="116">
        <v>342.25</v>
      </c>
      <c r="R265">
        <v>9156596</v>
      </c>
    </row>
    <row r="266" spans="1:18" x14ac:dyDescent="0.25">
      <c r="A266" s="170">
        <v>42390</v>
      </c>
      <c r="B266" s="116">
        <v>344</v>
      </c>
      <c r="C266" s="116">
        <v>329.4</v>
      </c>
      <c r="D266" s="116">
        <v>323.35000000000002</v>
      </c>
      <c r="E266" s="116">
        <v>341.7</v>
      </c>
      <c r="F266" s="116">
        <v>329.4</v>
      </c>
      <c r="G266">
        <v>1931780</v>
      </c>
      <c r="H266" s="116"/>
      <c r="I266" s="116"/>
      <c r="L266" s="170">
        <v>42390</v>
      </c>
      <c r="M266" s="116">
        <v>328.55</v>
      </c>
      <c r="N266" s="116">
        <v>344.15</v>
      </c>
      <c r="O266" s="116">
        <v>323</v>
      </c>
      <c r="P266" s="116">
        <v>340.65</v>
      </c>
      <c r="Q266" s="116">
        <v>328.55</v>
      </c>
      <c r="R266">
        <v>16524035</v>
      </c>
    </row>
    <row r="267" spans="1:18" x14ac:dyDescent="0.25">
      <c r="A267" s="170">
        <v>42391</v>
      </c>
      <c r="B267" s="116">
        <v>345.8</v>
      </c>
      <c r="C267" s="116">
        <v>339.35</v>
      </c>
      <c r="D267" s="116">
        <v>331.5</v>
      </c>
      <c r="E267" s="116">
        <v>334.05</v>
      </c>
      <c r="F267" s="116">
        <v>339.35</v>
      </c>
      <c r="G267">
        <v>621768</v>
      </c>
      <c r="H267" s="116"/>
      <c r="I267" s="116"/>
      <c r="L267" s="170">
        <v>42391</v>
      </c>
      <c r="M267" s="116">
        <v>339.5</v>
      </c>
      <c r="N267" s="116">
        <v>345.9</v>
      </c>
      <c r="O267" s="116">
        <v>331.5</v>
      </c>
      <c r="P267" s="116">
        <v>335.5</v>
      </c>
      <c r="Q267" s="116">
        <v>339.5</v>
      </c>
      <c r="R267">
        <v>9595392</v>
      </c>
    </row>
    <row r="268" spans="1:18" x14ac:dyDescent="0.25">
      <c r="A268" s="170">
        <v>42394</v>
      </c>
      <c r="B268" s="116">
        <v>345.5</v>
      </c>
      <c r="C268" s="116">
        <v>332.9</v>
      </c>
      <c r="D268" s="116">
        <v>331.65</v>
      </c>
      <c r="E268" s="116">
        <v>345</v>
      </c>
      <c r="F268" s="116">
        <v>332.9</v>
      </c>
      <c r="G268">
        <v>1143028</v>
      </c>
      <c r="H268" s="116"/>
      <c r="I268" s="116"/>
      <c r="L268" s="170">
        <v>42394</v>
      </c>
      <c r="M268" s="116">
        <v>332.6</v>
      </c>
      <c r="N268" s="116">
        <v>345.5</v>
      </c>
      <c r="O268" s="116">
        <v>331.15</v>
      </c>
      <c r="P268" s="116">
        <v>345.5</v>
      </c>
      <c r="Q268" s="116">
        <v>332.6</v>
      </c>
      <c r="R268">
        <v>6106931</v>
      </c>
    </row>
    <row r="269" spans="1:18" x14ac:dyDescent="0.25">
      <c r="A269" s="170">
        <v>42396</v>
      </c>
      <c r="B269" s="116">
        <v>341</v>
      </c>
      <c r="C269" s="116">
        <v>337.15</v>
      </c>
      <c r="D269" s="116">
        <v>333.35</v>
      </c>
      <c r="E269" s="116">
        <v>336.55</v>
      </c>
      <c r="F269" s="116">
        <v>337.15</v>
      </c>
      <c r="G269">
        <v>519337</v>
      </c>
      <c r="H269" s="116"/>
      <c r="I269" s="116"/>
      <c r="L269" s="170">
        <v>42396</v>
      </c>
      <c r="M269" s="116">
        <v>337.05</v>
      </c>
      <c r="N269" s="116">
        <v>341</v>
      </c>
      <c r="O269" s="116">
        <v>333.2</v>
      </c>
      <c r="P269" s="116">
        <v>338</v>
      </c>
      <c r="Q269" s="116">
        <v>337.05</v>
      </c>
      <c r="R269">
        <v>8333202</v>
      </c>
    </row>
    <row r="270" spans="1:18" x14ac:dyDescent="0.25">
      <c r="A270" s="170">
        <v>42397</v>
      </c>
      <c r="B270" s="116">
        <v>341.25</v>
      </c>
      <c r="C270" s="116">
        <v>334</v>
      </c>
      <c r="D270" s="116">
        <v>332.25</v>
      </c>
      <c r="E270" s="116">
        <v>337.9</v>
      </c>
      <c r="F270" s="116">
        <v>334</v>
      </c>
      <c r="G270">
        <v>752855</v>
      </c>
      <c r="H270" s="116"/>
      <c r="I270" s="116"/>
      <c r="L270" s="170">
        <v>42397</v>
      </c>
      <c r="M270" s="116">
        <v>334.2</v>
      </c>
      <c r="N270" s="116">
        <v>341.4</v>
      </c>
      <c r="O270" s="116">
        <v>332.3</v>
      </c>
      <c r="P270" s="116">
        <v>336.3</v>
      </c>
      <c r="Q270" s="116">
        <v>334.2</v>
      </c>
      <c r="R270">
        <v>13153617</v>
      </c>
    </row>
    <row r="271" spans="1:18" x14ac:dyDescent="0.25">
      <c r="A271" s="170">
        <v>42398</v>
      </c>
      <c r="B271" s="116">
        <v>340.15</v>
      </c>
      <c r="C271" s="116">
        <v>336.7</v>
      </c>
      <c r="D271" s="116">
        <v>324.25</v>
      </c>
      <c r="E271" s="116">
        <v>333.7</v>
      </c>
      <c r="F271" s="116">
        <v>336.7</v>
      </c>
      <c r="G271">
        <v>673057</v>
      </c>
      <c r="H271" s="116"/>
      <c r="I271" s="116"/>
      <c r="L271" s="170">
        <v>42398</v>
      </c>
      <c r="M271" s="116">
        <v>336.9</v>
      </c>
      <c r="N271" s="116">
        <v>340.6</v>
      </c>
      <c r="O271" s="116">
        <v>324.2</v>
      </c>
      <c r="P271" s="116">
        <v>332</v>
      </c>
      <c r="Q271" s="116">
        <v>336.9</v>
      </c>
      <c r="R271">
        <v>10350998</v>
      </c>
    </row>
    <row r="272" spans="1:18" x14ac:dyDescent="0.25">
      <c r="A272" s="170">
        <v>42401</v>
      </c>
      <c r="B272" s="116">
        <v>342.2</v>
      </c>
      <c r="C272" s="116">
        <v>338.35</v>
      </c>
      <c r="D272" s="116">
        <v>332.6</v>
      </c>
      <c r="E272" s="116">
        <v>340</v>
      </c>
      <c r="F272" s="116">
        <v>338.35</v>
      </c>
      <c r="G272">
        <v>445119</v>
      </c>
      <c r="H272" s="116"/>
      <c r="I272" s="116"/>
      <c r="L272" s="170">
        <v>42401</v>
      </c>
      <c r="M272" s="116">
        <v>338.5</v>
      </c>
      <c r="N272" s="116">
        <v>342.4</v>
      </c>
      <c r="O272" s="116">
        <v>332.25</v>
      </c>
      <c r="P272" s="116">
        <v>338.75</v>
      </c>
      <c r="Q272" s="116">
        <v>338.5</v>
      </c>
      <c r="R272">
        <v>6563774</v>
      </c>
    </row>
    <row r="273" spans="1:18" x14ac:dyDescent="0.25">
      <c r="A273" s="170">
        <v>42402</v>
      </c>
      <c r="B273" s="116">
        <v>344.6</v>
      </c>
      <c r="C273" s="116">
        <v>329.7</v>
      </c>
      <c r="D273" s="116">
        <v>328.1</v>
      </c>
      <c r="E273" s="116">
        <v>343.1</v>
      </c>
      <c r="F273" s="116">
        <v>329.7</v>
      </c>
      <c r="G273">
        <v>758548</v>
      </c>
      <c r="H273" s="116"/>
      <c r="I273" s="116"/>
      <c r="L273" s="170">
        <v>42402</v>
      </c>
      <c r="M273" s="116">
        <v>329.55</v>
      </c>
      <c r="N273" s="116">
        <v>344.7</v>
      </c>
      <c r="O273" s="116">
        <v>327.7</v>
      </c>
      <c r="P273" s="116">
        <v>343.8</v>
      </c>
      <c r="Q273" s="116">
        <v>329.55</v>
      </c>
      <c r="R273">
        <v>9179304</v>
      </c>
    </row>
    <row r="274" spans="1:18" x14ac:dyDescent="0.25">
      <c r="A274" s="170">
        <v>42403</v>
      </c>
      <c r="B274" s="116">
        <v>328</v>
      </c>
      <c r="C274" s="116">
        <v>320.5</v>
      </c>
      <c r="D274" s="116">
        <v>317.25</v>
      </c>
      <c r="E274" s="116">
        <v>328</v>
      </c>
      <c r="F274" s="116">
        <v>320.5</v>
      </c>
      <c r="G274">
        <v>952385</v>
      </c>
      <c r="H274" s="116"/>
      <c r="I274" s="116"/>
      <c r="L274" s="170">
        <v>42403</v>
      </c>
      <c r="M274" s="116">
        <v>320.3</v>
      </c>
      <c r="N274" s="116">
        <v>325.95</v>
      </c>
      <c r="O274" s="116">
        <v>317.05</v>
      </c>
      <c r="P274" s="116">
        <v>325.55</v>
      </c>
      <c r="Q274" s="116">
        <v>320.3</v>
      </c>
      <c r="R274">
        <v>6685445</v>
      </c>
    </row>
    <row r="275" spans="1:18" x14ac:dyDescent="0.25">
      <c r="A275" s="170">
        <v>42404</v>
      </c>
      <c r="B275" s="116">
        <v>329.1</v>
      </c>
      <c r="C275" s="116">
        <v>325.95</v>
      </c>
      <c r="D275" s="116">
        <v>321.55</v>
      </c>
      <c r="E275" s="116">
        <v>325.3</v>
      </c>
      <c r="F275" s="116">
        <v>325.95</v>
      </c>
      <c r="G275">
        <v>632649</v>
      </c>
      <c r="H275" s="116"/>
      <c r="I275" s="116"/>
      <c r="L275" s="170">
        <v>42404</v>
      </c>
      <c r="M275" s="116">
        <v>325.5</v>
      </c>
      <c r="N275" s="116">
        <v>329.3</v>
      </c>
      <c r="O275" s="116">
        <v>321.2</v>
      </c>
      <c r="P275" s="116">
        <v>325.3</v>
      </c>
      <c r="Q275" s="116">
        <v>325.5</v>
      </c>
      <c r="R275">
        <v>6086981</v>
      </c>
    </row>
    <row r="276" spans="1:18" x14ac:dyDescent="0.25">
      <c r="A276" s="170">
        <v>42405</v>
      </c>
      <c r="B276" s="116">
        <v>338.7</v>
      </c>
      <c r="C276" s="116">
        <v>337.25</v>
      </c>
      <c r="D276" s="116">
        <v>327</v>
      </c>
      <c r="E276" s="116">
        <v>330.55</v>
      </c>
      <c r="F276" s="116">
        <v>337.25</v>
      </c>
      <c r="G276">
        <v>517572</v>
      </c>
      <c r="H276" s="116"/>
      <c r="I276" s="116"/>
      <c r="L276" s="170">
        <v>42405</v>
      </c>
      <c r="M276" s="116">
        <v>337.1</v>
      </c>
      <c r="N276" s="116">
        <v>339</v>
      </c>
      <c r="O276" s="116">
        <v>326.64999999999998</v>
      </c>
      <c r="P276" s="116">
        <v>330.5</v>
      </c>
      <c r="Q276" s="116">
        <v>337.1</v>
      </c>
      <c r="R276">
        <v>9236577</v>
      </c>
    </row>
    <row r="277" spans="1:18" x14ac:dyDescent="0.25">
      <c r="A277" s="170">
        <v>42408</v>
      </c>
      <c r="B277" s="116">
        <v>337.85</v>
      </c>
      <c r="C277" s="116">
        <v>323.95</v>
      </c>
      <c r="D277" s="116">
        <v>322</v>
      </c>
      <c r="E277" s="116">
        <v>337.85</v>
      </c>
      <c r="F277" s="116">
        <v>323.95</v>
      </c>
      <c r="G277">
        <v>548566</v>
      </c>
      <c r="H277" s="116"/>
      <c r="I277" s="116"/>
      <c r="L277" s="170">
        <v>42408</v>
      </c>
      <c r="M277" s="116">
        <v>323.5</v>
      </c>
      <c r="N277" s="116">
        <v>334.95</v>
      </c>
      <c r="O277" s="116">
        <v>321.35000000000002</v>
      </c>
      <c r="P277" s="116">
        <v>334.95</v>
      </c>
      <c r="Q277" s="116">
        <v>323.5</v>
      </c>
      <c r="R277">
        <v>6974342</v>
      </c>
    </row>
    <row r="278" spans="1:18" x14ac:dyDescent="0.25">
      <c r="A278" s="170">
        <v>42409</v>
      </c>
      <c r="B278" s="116">
        <v>322.8</v>
      </c>
      <c r="C278" s="116">
        <v>310.60000000000002</v>
      </c>
      <c r="D278" s="116">
        <v>309.25</v>
      </c>
      <c r="E278" s="116">
        <v>320</v>
      </c>
      <c r="F278" s="116">
        <v>310.60000000000002</v>
      </c>
      <c r="G278">
        <v>868666</v>
      </c>
      <c r="H278" s="116"/>
      <c r="I278" s="116"/>
      <c r="L278" s="170">
        <v>42409</v>
      </c>
      <c r="M278" s="116">
        <v>310.64999999999998</v>
      </c>
      <c r="N278" s="116">
        <v>322.64999999999998</v>
      </c>
      <c r="O278" s="116">
        <v>308.8</v>
      </c>
      <c r="P278" s="116">
        <v>319.5</v>
      </c>
      <c r="Q278" s="116">
        <v>310.64999999999998</v>
      </c>
      <c r="R278">
        <v>12489713</v>
      </c>
    </row>
    <row r="279" spans="1:18" x14ac:dyDescent="0.25">
      <c r="A279" s="170">
        <v>42410</v>
      </c>
      <c r="B279" s="116">
        <v>310.95</v>
      </c>
      <c r="C279" s="116">
        <v>291.85000000000002</v>
      </c>
      <c r="D279" s="116">
        <v>289</v>
      </c>
      <c r="E279" s="116">
        <v>310.95</v>
      </c>
      <c r="F279" s="116">
        <v>291.85000000000002</v>
      </c>
      <c r="G279">
        <v>2408421</v>
      </c>
      <c r="H279" s="116"/>
      <c r="I279" s="116"/>
      <c r="L279" s="170">
        <v>42410</v>
      </c>
      <c r="M279" s="116">
        <v>291.55</v>
      </c>
      <c r="N279" s="116">
        <v>309.95</v>
      </c>
      <c r="O279" s="116">
        <v>288.25</v>
      </c>
      <c r="P279" s="116">
        <v>309.85000000000002</v>
      </c>
      <c r="Q279" s="116">
        <v>291.55</v>
      </c>
      <c r="R279">
        <v>21756193</v>
      </c>
    </row>
    <row r="280" spans="1:18" x14ac:dyDescent="0.25">
      <c r="A280" s="170">
        <v>42411</v>
      </c>
      <c r="B280" s="116">
        <v>299.25</v>
      </c>
      <c r="C280" s="116">
        <v>275.64999999999998</v>
      </c>
      <c r="D280" s="116">
        <v>266</v>
      </c>
      <c r="E280" s="116">
        <v>299</v>
      </c>
      <c r="F280" s="116">
        <v>275.64999999999998</v>
      </c>
      <c r="G280">
        <v>1819951</v>
      </c>
      <c r="H280" s="116"/>
      <c r="I280" s="116"/>
      <c r="L280" s="170">
        <v>42411</v>
      </c>
      <c r="M280" s="116">
        <v>276.35000000000002</v>
      </c>
      <c r="N280" s="116">
        <v>300</v>
      </c>
      <c r="O280" s="116">
        <v>265.8</v>
      </c>
      <c r="P280" s="116">
        <v>298.5</v>
      </c>
      <c r="Q280" s="116">
        <v>276.35000000000002</v>
      </c>
      <c r="R280">
        <v>21632886</v>
      </c>
    </row>
    <row r="281" spans="1:18" x14ac:dyDescent="0.25">
      <c r="A281" s="170">
        <v>42412</v>
      </c>
      <c r="B281" s="116">
        <v>304.35000000000002</v>
      </c>
      <c r="C281" s="116">
        <v>298.64999999999998</v>
      </c>
      <c r="D281" s="116">
        <v>272</v>
      </c>
      <c r="E281" s="116">
        <v>281</v>
      </c>
      <c r="F281" s="116">
        <v>298.64999999999998</v>
      </c>
      <c r="G281">
        <v>2558034</v>
      </c>
      <c r="H281" s="116"/>
      <c r="I281" s="116"/>
      <c r="L281" s="170">
        <v>42412</v>
      </c>
      <c r="M281" s="116">
        <v>298.35000000000002</v>
      </c>
      <c r="N281" s="116">
        <v>303.95</v>
      </c>
      <c r="O281" s="116">
        <v>271.60000000000002</v>
      </c>
      <c r="P281" s="116">
        <v>281</v>
      </c>
      <c r="Q281" s="116">
        <v>298.35000000000002</v>
      </c>
      <c r="R281">
        <v>21542152</v>
      </c>
    </row>
    <row r="282" spans="1:18" x14ac:dyDescent="0.25">
      <c r="A282" s="170">
        <v>42415</v>
      </c>
      <c r="B282" s="116">
        <v>320.64999999999998</v>
      </c>
      <c r="C282" s="116">
        <v>316.45</v>
      </c>
      <c r="D282" s="116">
        <v>297.45</v>
      </c>
      <c r="E282" s="116">
        <v>299.5</v>
      </c>
      <c r="F282" s="116">
        <v>316.45</v>
      </c>
      <c r="G282">
        <v>1598792</v>
      </c>
      <c r="H282" s="116"/>
      <c r="I282" s="116"/>
      <c r="L282" s="170">
        <v>42415</v>
      </c>
      <c r="M282" s="116">
        <v>317.25</v>
      </c>
      <c r="N282" s="116">
        <v>320.75</v>
      </c>
      <c r="O282" s="116">
        <v>297.7</v>
      </c>
      <c r="P282" s="116">
        <v>297.89999999999998</v>
      </c>
      <c r="Q282" s="116">
        <v>317.25</v>
      </c>
      <c r="R282">
        <v>18888699</v>
      </c>
    </row>
    <row r="283" spans="1:18" x14ac:dyDescent="0.25">
      <c r="A283" s="170">
        <v>42416</v>
      </c>
      <c r="B283" s="116">
        <v>323.95</v>
      </c>
      <c r="C283" s="116">
        <v>301</v>
      </c>
      <c r="D283" s="116">
        <v>299</v>
      </c>
      <c r="E283" s="116">
        <v>319.5</v>
      </c>
      <c r="F283" s="116">
        <v>301</v>
      </c>
      <c r="G283">
        <v>1381282</v>
      </c>
      <c r="H283" s="116"/>
      <c r="I283" s="116"/>
      <c r="L283" s="170">
        <v>42416</v>
      </c>
      <c r="M283" s="116">
        <v>301.14999999999998</v>
      </c>
      <c r="N283" s="116">
        <v>324.2</v>
      </c>
      <c r="O283" s="116">
        <v>298.89999999999998</v>
      </c>
      <c r="P283" s="116">
        <v>319.39999999999998</v>
      </c>
      <c r="Q283" s="116">
        <v>301.14999999999998</v>
      </c>
      <c r="R283">
        <v>13598374</v>
      </c>
    </row>
    <row r="284" spans="1:18" x14ac:dyDescent="0.25">
      <c r="A284" s="170">
        <v>42417</v>
      </c>
      <c r="B284" s="116">
        <v>313.5</v>
      </c>
      <c r="C284" s="116">
        <v>310.10000000000002</v>
      </c>
      <c r="D284" s="116">
        <v>298.64999999999998</v>
      </c>
      <c r="E284" s="116">
        <v>302.75</v>
      </c>
      <c r="F284" s="116">
        <v>310.10000000000002</v>
      </c>
      <c r="G284">
        <v>1026716</v>
      </c>
      <c r="H284" s="116"/>
      <c r="I284" s="116"/>
      <c r="L284" s="170">
        <v>42417</v>
      </c>
      <c r="M284" s="116">
        <v>310.14999999999998</v>
      </c>
      <c r="N284" s="116">
        <v>313.5</v>
      </c>
      <c r="O284" s="116">
        <v>298.64999999999998</v>
      </c>
      <c r="P284" s="116">
        <v>302.95</v>
      </c>
      <c r="Q284" s="116">
        <v>310.14999999999998</v>
      </c>
      <c r="R284">
        <v>13717526</v>
      </c>
    </row>
    <row r="285" spans="1:18" x14ac:dyDescent="0.25">
      <c r="A285" s="170">
        <v>42418</v>
      </c>
      <c r="B285" s="116">
        <v>319</v>
      </c>
      <c r="C285" s="116">
        <v>313.7</v>
      </c>
      <c r="D285" s="116">
        <v>306.60000000000002</v>
      </c>
      <c r="E285" s="116">
        <v>315.14999999999998</v>
      </c>
      <c r="F285" s="116">
        <v>313.7</v>
      </c>
      <c r="G285">
        <v>778426</v>
      </c>
      <c r="H285" s="116"/>
      <c r="I285" s="116"/>
      <c r="L285" s="170">
        <v>42418</v>
      </c>
      <c r="M285" s="116">
        <v>314</v>
      </c>
      <c r="N285" s="116">
        <v>319.10000000000002</v>
      </c>
      <c r="O285" s="116">
        <v>306.2</v>
      </c>
      <c r="P285" s="116">
        <v>315.14999999999998</v>
      </c>
      <c r="Q285" s="116">
        <v>314</v>
      </c>
      <c r="R285">
        <v>12498247</v>
      </c>
    </row>
    <row r="286" spans="1:18" x14ac:dyDescent="0.25">
      <c r="A286" s="170">
        <v>42419</v>
      </c>
      <c r="B286" s="116">
        <v>319.60000000000002</v>
      </c>
      <c r="C286" s="116">
        <v>317.5</v>
      </c>
      <c r="D286" s="116">
        <v>311.3</v>
      </c>
      <c r="E286" s="116">
        <v>312.10000000000002</v>
      </c>
      <c r="F286" s="116">
        <v>317.5</v>
      </c>
      <c r="G286">
        <v>1841342</v>
      </c>
      <c r="H286" s="116"/>
      <c r="I286" s="116"/>
      <c r="L286" s="170">
        <v>42419</v>
      </c>
      <c r="M286" s="116">
        <v>318.2</v>
      </c>
      <c r="N286" s="116">
        <v>320</v>
      </c>
      <c r="O286" s="116">
        <v>311.10000000000002</v>
      </c>
      <c r="P286" s="116">
        <v>312.10000000000002</v>
      </c>
      <c r="Q286" s="116">
        <v>318.2</v>
      </c>
      <c r="R286">
        <v>7706462</v>
      </c>
    </row>
    <row r="287" spans="1:18" x14ac:dyDescent="0.25">
      <c r="A287" s="170">
        <v>42422</v>
      </c>
      <c r="B287" s="116">
        <v>324.25</v>
      </c>
      <c r="C287" s="116">
        <v>318.8</v>
      </c>
      <c r="D287" s="116">
        <v>314</v>
      </c>
      <c r="E287" s="116">
        <v>320.5</v>
      </c>
      <c r="F287" s="116">
        <v>318.8</v>
      </c>
      <c r="G287">
        <v>650200</v>
      </c>
      <c r="H287" s="116"/>
      <c r="I287" s="116"/>
      <c r="L287" s="170">
        <v>42422</v>
      </c>
      <c r="M287" s="116">
        <v>318.85000000000002</v>
      </c>
      <c r="N287" s="116">
        <v>324.2</v>
      </c>
      <c r="O287" s="116">
        <v>313.60000000000002</v>
      </c>
      <c r="P287" s="116">
        <v>320</v>
      </c>
      <c r="Q287" s="116">
        <v>318.85000000000002</v>
      </c>
      <c r="R287">
        <v>8699779</v>
      </c>
    </row>
    <row r="288" spans="1:18" x14ac:dyDescent="0.25">
      <c r="A288" s="170">
        <v>42423</v>
      </c>
      <c r="B288" s="116">
        <v>324.95</v>
      </c>
      <c r="C288" s="116">
        <v>318.45</v>
      </c>
      <c r="D288" s="116">
        <v>314.7</v>
      </c>
      <c r="E288" s="116">
        <v>323.89999999999998</v>
      </c>
      <c r="F288" s="116">
        <v>318.45</v>
      </c>
      <c r="G288">
        <v>688142</v>
      </c>
      <c r="H288" s="116"/>
      <c r="I288" s="116"/>
      <c r="L288" s="170">
        <v>42423</v>
      </c>
      <c r="M288" s="116">
        <v>318.55</v>
      </c>
      <c r="N288" s="116">
        <v>324.75</v>
      </c>
      <c r="O288" s="116">
        <v>314.45</v>
      </c>
      <c r="P288" s="116">
        <v>324</v>
      </c>
      <c r="Q288" s="116">
        <v>318.55</v>
      </c>
      <c r="R288">
        <v>11635881</v>
      </c>
    </row>
    <row r="289" spans="1:18" x14ac:dyDescent="0.25">
      <c r="A289" s="170">
        <v>42424</v>
      </c>
      <c r="B289" s="116">
        <v>316</v>
      </c>
      <c r="C289" s="116">
        <v>306.89999999999998</v>
      </c>
      <c r="D289" s="116">
        <v>305.5</v>
      </c>
      <c r="E289" s="116">
        <v>316</v>
      </c>
      <c r="F289" s="116">
        <v>306.89999999999998</v>
      </c>
      <c r="G289">
        <v>507082</v>
      </c>
      <c r="H289" s="116"/>
      <c r="I289" s="116"/>
      <c r="L289" s="170">
        <v>42424</v>
      </c>
      <c r="M289" s="116">
        <v>306.3</v>
      </c>
      <c r="N289" s="116">
        <v>316</v>
      </c>
      <c r="O289" s="116">
        <v>304.75</v>
      </c>
      <c r="P289" s="116">
        <v>316</v>
      </c>
      <c r="Q289" s="116">
        <v>306.3</v>
      </c>
      <c r="R289">
        <v>7629905</v>
      </c>
    </row>
    <row r="290" spans="1:18" x14ac:dyDescent="0.25">
      <c r="A290" s="170">
        <v>42425</v>
      </c>
      <c r="B290" s="116">
        <v>311.35000000000002</v>
      </c>
      <c r="C290" s="116">
        <v>298</v>
      </c>
      <c r="D290" s="116">
        <v>296</v>
      </c>
      <c r="E290" s="116">
        <v>308.8</v>
      </c>
      <c r="F290" s="116">
        <v>298</v>
      </c>
      <c r="G290">
        <v>511217</v>
      </c>
      <c r="H290" s="116"/>
      <c r="I290" s="116"/>
      <c r="L290" s="170">
        <v>42425</v>
      </c>
      <c r="M290" s="116">
        <v>298.2</v>
      </c>
      <c r="N290" s="116">
        <v>312.2</v>
      </c>
      <c r="O290" s="116">
        <v>296.2</v>
      </c>
      <c r="P290" s="116">
        <v>309.8</v>
      </c>
      <c r="Q290" s="116">
        <v>298.2</v>
      </c>
      <c r="R290">
        <v>12959812</v>
      </c>
    </row>
    <row r="291" spans="1:18" x14ac:dyDescent="0.25">
      <c r="A291" s="170">
        <v>42426</v>
      </c>
      <c r="B291" s="116">
        <v>305.35000000000002</v>
      </c>
      <c r="C291" s="116">
        <v>302.2</v>
      </c>
      <c r="D291" s="116">
        <v>297.75</v>
      </c>
      <c r="E291" s="116">
        <v>303</v>
      </c>
      <c r="F291" s="116">
        <v>302.2</v>
      </c>
      <c r="G291">
        <v>473173</v>
      </c>
      <c r="H291" s="116"/>
      <c r="I291" s="116"/>
      <c r="L291" s="170">
        <v>42426</v>
      </c>
      <c r="M291" s="116">
        <v>301.8</v>
      </c>
      <c r="N291" s="116">
        <v>305.2</v>
      </c>
      <c r="O291" s="116">
        <v>297.60000000000002</v>
      </c>
      <c r="P291" s="116">
        <v>303.2</v>
      </c>
      <c r="Q291" s="116">
        <v>301.8</v>
      </c>
      <c r="R291">
        <v>9181680</v>
      </c>
    </row>
    <row r="292" spans="1:18" x14ac:dyDescent="0.25">
      <c r="A292" s="170">
        <v>42429</v>
      </c>
      <c r="B292" s="116">
        <v>305.55</v>
      </c>
      <c r="C292" s="116">
        <v>300.25</v>
      </c>
      <c r="D292" s="116">
        <v>290.45</v>
      </c>
      <c r="E292" s="116">
        <v>302.2</v>
      </c>
      <c r="F292" s="116">
        <v>300.25</v>
      </c>
      <c r="G292">
        <v>1454828</v>
      </c>
      <c r="H292" s="116"/>
      <c r="I292" s="116"/>
      <c r="L292" s="170">
        <v>42429</v>
      </c>
      <c r="M292" s="116">
        <v>299.7</v>
      </c>
      <c r="N292" s="116">
        <v>305.75</v>
      </c>
      <c r="O292" s="116">
        <v>290.25</v>
      </c>
      <c r="P292" s="116">
        <v>303.2</v>
      </c>
      <c r="Q292" s="116">
        <v>299.7</v>
      </c>
      <c r="R292">
        <v>12607181</v>
      </c>
    </row>
    <row r="293" spans="1:18" x14ac:dyDescent="0.25">
      <c r="A293" s="170">
        <v>42430</v>
      </c>
      <c r="B293" s="116">
        <v>316.89999999999998</v>
      </c>
      <c r="C293" s="116">
        <v>315.3</v>
      </c>
      <c r="D293" s="116">
        <v>300.3</v>
      </c>
      <c r="E293" s="116">
        <v>300.3</v>
      </c>
      <c r="F293" s="116">
        <v>315.3</v>
      </c>
      <c r="G293">
        <v>562155</v>
      </c>
      <c r="H293" s="116"/>
      <c r="I293" s="116"/>
      <c r="L293" s="170">
        <v>42430</v>
      </c>
      <c r="M293" s="116">
        <v>315.35000000000002</v>
      </c>
      <c r="N293" s="116">
        <v>317</v>
      </c>
      <c r="O293" s="116">
        <v>301.10000000000002</v>
      </c>
      <c r="P293" s="116">
        <v>301.10000000000002</v>
      </c>
      <c r="Q293" s="116">
        <v>315.35000000000002</v>
      </c>
      <c r="R293">
        <v>11440045</v>
      </c>
    </row>
    <row r="294" spans="1:18" x14ac:dyDescent="0.25">
      <c r="A294" s="170">
        <v>42431</v>
      </c>
      <c r="B294" s="116">
        <v>325.75</v>
      </c>
      <c r="C294" s="116">
        <v>317</v>
      </c>
      <c r="D294" s="116">
        <v>314.75</v>
      </c>
      <c r="E294" s="116">
        <v>320.5</v>
      </c>
      <c r="F294" s="116">
        <v>317</v>
      </c>
      <c r="G294">
        <v>744856</v>
      </c>
      <c r="H294" s="116"/>
      <c r="I294" s="116"/>
      <c r="L294" s="170">
        <v>42431</v>
      </c>
      <c r="M294" s="116">
        <v>317.10000000000002</v>
      </c>
      <c r="N294" s="116">
        <v>326</v>
      </c>
      <c r="O294" s="116">
        <v>314.35000000000002</v>
      </c>
      <c r="P294" s="116">
        <v>322.89999999999998</v>
      </c>
      <c r="Q294" s="116">
        <v>317.10000000000002</v>
      </c>
      <c r="R294">
        <v>12418149</v>
      </c>
    </row>
    <row r="295" spans="1:18" x14ac:dyDescent="0.25">
      <c r="A295" s="170">
        <v>42432</v>
      </c>
      <c r="B295" s="116">
        <v>339.9</v>
      </c>
      <c r="C295" s="116">
        <v>336.35</v>
      </c>
      <c r="D295" s="116">
        <v>321.75</v>
      </c>
      <c r="E295" s="116">
        <v>324.10000000000002</v>
      </c>
      <c r="F295" s="116">
        <v>336.35</v>
      </c>
      <c r="G295">
        <v>1162610</v>
      </c>
      <c r="H295" s="116"/>
      <c r="I295" s="116"/>
      <c r="L295" s="170">
        <v>42432</v>
      </c>
      <c r="M295" s="116">
        <v>336.7</v>
      </c>
      <c r="N295" s="116">
        <v>339.8</v>
      </c>
      <c r="O295" s="116">
        <v>321.5</v>
      </c>
      <c r="P295" s="116">
        <v>324.5</v>
      </c>
      <c r="Q295" s="116">
        <v>336.7</v>
      </c>
      <c r="R295">
        <v>12844057</v>
      </c>
    </row>
    <row r="296" spans="1:18" x14ac:dyDescent="0.25">
      <c r="A296" s="170">
        <v>42433</v>
      </c>
      <c r="B296" s="116">
        <v>348.5</v>
      </c>
      <c r="C296" s="116">
        <v>343.55</v>
      </c>
      <c r="D296" s="116">
        <v>338.45</v>
      </c>
      <c r="E296" s="116">
        <v>339</v>
      </c>
      <c r="F296" s="116">
        <v>343.55</v>
      </c>
      <c r="G296">
        <v>936761</v>
      </c>
      <c r="H296" s="116"/>
      <c r="I296" s="116"/>
      <c r="L296" s="170">
        <v>42433</v>
      </c>
      <c r="M296" s="116">
        <v>343.5</v>
      </c>
      <c r="N296" s="116">
        <v>348.75</v>
      </c>
      <c r="O296" s="116">
        <v>338.65</v>
      </c>
      <c r="P296" s="116">
        <v>340.15</v>
      </c>
      <c r="Q296" s="116">
        <v>343.5</v>
      </c>
      <c r="R296">
        <v>8197520</v>
      </c>
    </row>
    <row r="297" spans="1:18" x14ac:dyDescent="0.25">
      <c r="A297" s="170">
        <v>42437</v>
      </c>
      <c r="B297" s="116">
        <v>353.9</v>
      </c>
      <c r="C297" s="116">
        <v>345.7</v>
      </c>
      <c r="D297" s="116">
        <v>341.45</v>
      </c>
      <c r="E297" s="116">
        <v>345</v>
      </c>
      <c r="F297" s="116">
        <v>345.7</v>
      </c>
      <c r="G297">
        <v>709068</v>
      </c>
      <c r="H297" s="116"/>
      <c r="I297" s="116"/>
      <c r="L297" s="170">
        <v>42437</v>
      </c>
      <c r="M297" s="116">
        <v>346.05</v>
      </c>
      <c r="N297" s="116">
        <v>353.75</v>
      </c>
      <c r="O297" s="116">
        <v>341.5</v>
      </c>
      <c r="P297" s="116">
        <v>346.5</v>
      </c>
      <c r="Q297" s="116">
        <v>346.05</v>
      </c>
      <c r="R297">
        <v>7888999</v>
      </c>
    </row>
    <row r="298" spans="1:18" x14ac:dyDescent="0.25">
      <c r="A298" s="170">
        <v>42438</v>
      </c>
      <c r="B298" s="116">
        <v>349</v>
      </c>
      <c r="C298" s="116">
        <v>347.75</v>
      </c>
      <c r="D298" s="116">
        <v>336.4</v>
      </c>
      <c r="E298" s="116">
        <v>343</v>
      </c>
      <c r="F298" s="116">
        <v>347.75</v>
      </c>
      <c r="G298">
        <v>637221</v>
      </c>
      <c r="H298" s="116"/>
      <c r="I298" s="116"/>
      <c r="L298" s="170">
        <v>42438</v>
      </c>
      <c r="M298" s="116">
        <v>347.7</v>
      </c>
      <c r="N298" s="116">
        <v>349</v>
      </c>
      <c r="O298" s="116">
        <v>336</v>
      </c>
      <c r="P298" s="116">
        <v>339.9</v>
      </c>
      <c r="Q298" s="116">
        <v>347.7</v>
      </c>
      <c r="R298">
        <v>6383925</v>
      </c>
    </row>
    <row r="299" spans="1:18" x14ac:dyDescent="0.25">
      <c r="A299" s="170">
        <v>42439</v>
      </c>
      <c r="B299" s="116">
        <v>353.45</v>
      </c>
      <c r="C299" s="116">
        <v>348.4</v>
      </c>
      <c r="D299" s="116">
        <v>342.1</v>
      </c>
      <c r="E299" s="116">
        <v>348.4</v>
      </c>
      <c r="F299" s="116">
        <v>348.4</v>
      </c>
      <c r="G299">
        <v>679925</v>
      </c>
      <c r="H299" s="116"/>
      <c r="I299" s="116"/>
      <c r="L299" s="170">
        <v>42439</v>
      </c>
      <c r="M299" s="116">
        <v>348.5</v>
      </c>
      <c r="N299" s="116">
        <v>353.6</v>
      </c>
      <c r="O299" s="116">
        <v>341.4</v>
      </c>
      <c r="P299" s="116">
        <v>347</v>
      </c>
      <c r="Q299" s="116">
        <v>348.5</v>
      </c>
      <c r="R299">
        <v>7443048</v>
      </c>
    </row>
    <row r="300" spans="1:18" x14ac:dyDescent="0.25">
      <c r="A300" s="170">
        <v>42440</v>
      </c>
      <c r="B300" s="116">
        <v>355.9</v>
      </c>
      <c r="C300" s="116">
        <v>354</v>
      </c>
      <c r="D300" s="116">
        <v>345.3</v>
      </c>
      <c r="E300" s="116">
        <v>349.4</v>
      </c>
      <c r="F300" s="116">
        <v>354</v>
      </c>
      <c r="G300">
        <v>855759</v>
      </c>
      <c r="H300" s="116"/>
      <c r="I300" s="116"/>
      <c r="L300" s="170">
        <v>42440</v>
      </c>
      <c r="M300" s="116">
        <v>354.25</v>
      </c>
      <c r="N300" s="116">
        <v>355.9</v>
      </c>
      <c r="O300" s="116">
        <v>345.15</v>
      </c>
      <c r="P300" s="116">
        <v>348.5</v>
      </c>
      <c r="Q300" s="116">
        <v>354.25</v>
      </c>
      <c r="R300">
        <v>7641330</v>
      </c>
    </row>
    <row r="301" spans="1:18" x14ac:dyDescent="0.25">
      <c r="A301" s="170">
        <v>42443</v>
      </c>
      <c r="B301" s="116">
        <v>370.25</v>
      </c>
      <c r="C301" s="116">
        <v>365.9</v>
      </c>
      <c r="D301" s="116">
        <v>359</v>
      </c>
      <c r="E301" s="116">
        <v>359</v>
      </c>
      <c r="F301" s="116">
        <v>365.9</v>
      </c>
      <c r="G301">
        <v>704934</v>
      </c>
      <c r="H301" s="116"/>
      <c r="I301" s="116"/>
      <c r="L301" s="170">
        <v>42443</v>
      </c>
      <c r="M301" s="116">
        <v>366.45</v>
      </c>
      <c r="N301" s="116">
        <v>370.55</v>
      </c>
      <c r="O301" s="116">
        <v>358.95</v>
      </c>
      <c r="P301" s="116">
        <v>359.9</v>
      </c>
      <c r="Q301" s="116">
        <v>366.45</v>
      </c>
      <c r="R301">
        <v>13066837</v>
      </c>
    </row>
    <row r="302" spans="1:18" x14ac:dyDescent="0.25">
      <c r="A302" s="170">
        <v>42444</v>
      </c>
      <c r="B302" s="116">
        <v>370.65</v>
      </c>
      <c r="C302" s="116">
        <v>360.65</v>
      </c>
      <c r="D302" s="116">
        <v>359.6</v>
      </c>
      <c r="E302" s="116">
        <v>368</v>
      </c>
      <c r="F302" s="116">
        <v>360.65</v>
      </c>
      <c r="G302">
        <v>876020</v>
      </c>
      <c r="H302" s="116"/>
      <c r="I302" s="116"/>
      <c r="L302" s="170">
        <v>42444</v>
      </c>
      <c r="M302" s="116">
        <v>360.4</v>
      </c>
      <c r="N302" s="116">
        <v>370.7</v>
      </c>
      <c r="O302" s="116">
        <v>359.55</v>
      </c>
      <c r="P302" s="116">
        <v>366.9</v>
      </c>
      <c r="Q302" s="116">
        <v>360.4</v>
      </c>
      <c r="R302">
        <v>9800731</v>
      </c>
    </row>
    <row r="303" spans="1:18" x14ac:dyDescent="0.25">
      <c r="A303" s="170">
        <v>42445</v>
      </c>
      <c r="B303" s="116">
        <v>363.3</v>
      </c>
      <c r="C303" s="116">
        <v>359.85</v>
      </c>
      <c r="D303" s="116">
        <v>353.3</v>
      </c>
      <c r="E303" s="116">
        <v>360</v>
      </c>
      <c r="F303" s="116">
        <v>359.85</v>
      </c>
      <c r="G303">
        <v>685732</v>
      </c>
      <c r="H303" s="116"/>
      <c r="I303" s="116"/>
      <c r="L303" s="170">
        <v>42445</v>
      </c>
      <c r="M303" s="116">
        <v>359.55</v>
      </c>
      <c r="N303" s="116">
        <v>362.75</v>
      </c>
      <c r="O303" s="116">
        <v>353.3</v>
      </c>
      <c r="P303" s="116">
        <v>359.95</v>
      </c>
      <c r="Q303" s="116">
        <v>359.55</v>
      </c>
      <c r="R303">
        <v>7554537</v>
      </c>
    </row>
    <row r="304" spans="1:18" x14ac:dyDescent="0.25">
      <c r="A304" s="170">
        <v>42446</v>
      </c>
      <c r="B304" s="116">
        <v>369.45</v>
      </c>
      <c r="C304" s="116">
        <v>361.05</v>
      </c>
      <c r="D304" s="116">
        <v>358.4</v>
      </c>
      <c r="E304" s="116">
        <v>366.05</v>
      </c>
      <c r="F304" s="116">
        <v>361.05</v>
      </c>
      <c r="G304">
        <v>548079</v>
      </c>
      <c r="H304" s="116"/>
      <c r="I304" s="116"/>
      <c r="L304" s="170">
        <v>42446</v>
      </c>
      <c r="M304" s="116">
        <v>360.9</v>
      </c>
      <c r="N304" s="116">
        <v>367.4</v>
      </c>
      <c r="O304" s="116">
        <v>358.6</v>
      </c>
      <c r="P304" s="116">
        <v>366.9</v>
      </c>
      <c r="Q304" s="116">
        <v>360.9</v>
      </c>
      <c r="R304">
        <v>6914296</v>
      </c>
    </row>
    <row r="305" spans="1:18" x14ac:dyDescent="0.25">
      <c r="A305" s="170">
        <v>42447</v>
      </c>
      <c r="B305" s="116">
        <v>367.35</v>
      </c>
      <c r="C305" s="116">
        <v>365.9</v>
      </c>
      <c r="D305" s="116">
        <v>362</v>
      </c>
      <c r="E305" s="116">
        <v>362</v>
      </c>
      <c r="F305" s="116">
        <v>365.9</v>
      </c>
      <c r="G305">
        <v>493650</v>
      </c>
      <c r="H305" s="116"/>
      <c r="I305" s="116"/>
      <c r="L305" s="170">
        <v>42447</v>
      </c>
      <c r="M305" s="116">
        <v>366.05</v>
      </c>
      <c r="N305" s="116">
        <v>367.8</v>
      </c>
      <c r="O305" s="116">
        <v>362.5</v>
      </c>
      <c r="P305" s="116">
        <v>362.5</v>
      </c>
      <c r="Q305" s="116">
        <v>366.05</v>
      </c>
      <c r="R305">
        <v>6594019</v>
      </c>
    </row>
    <row r="306" spans="1:18" x14ac:dyDescent="0.25">
      <c r="A306" s="170">
        <v>42450</v>
      </c>
      <c r="B306" s="116">
        <v>375.2</v>
      </c>
      <c r="C306" s="116">
        <v>374.55</v>
      </c>
      <c r="D306" s="116">
        <v>365.65</v>
      </c>
      <c r="E306" s="116">
        <v>365.65</v>
      </c>
      <c r="F306" s="116">
        <v>374.55</v>
      </c>
      <c r="G306">
        <v>656543</v>
      </c>
      <c r="H306" s="116"/>
      <c r="I306" s="116"/>
      <c r="L306" s="170">
        <v>42450</v>
      </c>
      <c r="M306" s="116">
        <v>374.7</v>
      </c>
      <c r="N306" s="116">
        <v>375.5</v>
      </c>
      <c r="O306" s="116">
        <v>365.75</v>
      </c>
      <c r="P306" s="116">
        <v>367.25</v>
      </c>
      <c r="Q306" s="116">
        <v>374.7</v>
      </c>
      <c r="R306">
        <v>9325793</v>
      </c>
    </row>
    <row r="307" spans="1:18" x14ac:dyDescent="0.25">
      <c r="A307" s="170">
        <v>42451</v>
      </c>
      <c r="B307" s="116">
        <v>381.25</v>
      </c>
      <c r="C307" s="116">
        <v>376.9</v>
      </c>
      <c r="D307" s="116">
        <v>370.55</v>
      </c>
      <c r="E307" s="116">
        <v>375</v>
      </c>
      <c r="F307" s="116">
        <v>376.9</v>
      </c>
      <c r="G307">
        <v>611954</v>
      </c>
      <c r="H307" s="116"/>
      <c r="I307" s="116"/>
      <c r="L307" s="170">
        <v>42451</v>
      </c>
      <c r="M307" s="116">
        <v>377.2</v>
      </c>
      <c r="N307" s="116">
        <v>381.5</v>
      </c>
      <c r="O307" s="116">
        <v>370.4</v>
      </c>
      <c r="P307" s="116">
        <v>376.95</v>
      </c>
      <c r="Q307" s="116">
        <v>377.2</v>
      </c>
      <c r="R307">
        <v>8909026</v>
      </c>
    </row>
    <row r="308" spans="1:18" x14ac:dyDescent="0.25">
      <c r="A308" s="170">
        <v>42452</v>
      </c>
      <c r="B308" s="116">
        <v>379.35</v>
      </c>
      <c r="C308" s="116">
        <v>376.95</v>
      </c>
      <c r="D308" s="116">
        <v>374</v>
      </c>
      <c r="E308" s="116">
        <v>378.7</v>
      </c>
      <c r="F308" s="116">
        <v>376.95</v>
      </c>
      <c r="G308">
        <v>549063</v>
      </c>
      <c r="H308" s="116"/>
      <c r="I308" s="116"/>
      <c r="L308" s="170">
        <v>42452</v>
      </c>
      <c r="M308" s="116">
        <v>377</v>
      </c>
      <c r="N308" s="116">
        <v>379.45</v>
      </c>
      <c r="O308" s="116">
        <v>374.05</v>
      </c>
      <c r="P308" s="116">
        <v>378</v>
      </c>
      <c r="Q308" s="116">
        <v>377</v>
      </c>
      <c r="R308">
        <v>5766182</v>
      </c>
    </row>
    <row r="309" spans="1:18" x14ac:dyDescent="0.25">
      <c r="A309" s="170">
        <v>42457</v>
      </c>
      <c r="B309" s="116">
        <v>376.7</v>
      </c>
      <c r="C309" s="116">
        <v>363.25</v>
      </c>
      <c r="D309" s="116">
        <v>361.65</v>
      </c>
      <c r="E309" s="116">
        <v>376</v>
      </c>
      <c r="F309" s="116">
        <v>363.25</v>
      </c>
      <c r="G309">
        <v>788572</v>
      </c>
      <c r="H309" s="116"/>
      <c r="I309" s="116"/>
      <c r="L309" s="170">
        <v>42457</v>
      </c>
      <c r="M309" s="116">
        <v>363.3</v>
      </c>
      <c r="N309" s="116">
        <v>375.5</v>
      </c>
      <c r="O309" s="116">
        <v>361.5</v>
      </c>
      <c r="P309" s="116">
        <v>375.5</v>
      </c>
      <c r="Q309" s="116">
        <v>363.3</v>
      </c>
      <c r="R309">
        <v>8062793</v>
      </c>
    </row>
    <row r="310" spans="1:18" x14ac:dyDescent="0.25">
      <c r="A310" s="170">
        <v>42458</v>
      </c>
      <c r="B310" s="116">
        <v>378.25</v>
      </c>
      <c r="C310" s="116">
        <v>372.8</v>
      </c>
      <c r="D310" s="116">
        <v>363.2</v>
      </c>
      <c r="E310" s="116">
        <v>365.8</v>
      </c>
      <c r="F310" s="116">
        <v>372.8</v>
      </c>
      <c r="G310">
        <v>608217</v>
      </c>
      <c r="H310" s="116"/>
      <c r="I310" s="116"/>
      <c r="L310" s="170">
        <v>42458</v>
      </c>
      <c r="M310" s="116">
        <v>372.45</v>
      </c>
      <c r="N310" s="116">
        <v>378.95</v>
      </c>
      <c r="O310" s="116">
        <v>363.05</v>
      </c>
      <c r="P310" s="116">
        <v>364</v>
      </c>
      <c r="Q310" s="116">
        <v>372.45</v>
      </c>
      <c r="R310">
        <v>9364810</v>
      </c>
    </row>
    <row r="311" spans="1:18" x14ac:dyDescent="0.25">
      <c r="A311" s="170">
        <v>42459</v>
      </c>
      <c r="B311" s="116">
        <v>392</v>
      </c>
      <c r="C311" s="116">
        <v>388.9</v>
      </c>
      <c r="D311" s="116">
        <v>377.1</v>
      </c>
      <c r="E311" s="116">
        <v>380.65</v>
      </c>
      <c r="F311" s="116">
        <v>388.9</v>
      </c>
      <c r="G311">
        <v>808289</v>
      </c>
      <c r="H311" s="116"/>
      <c r="I311" s="116"/>
      <c r="L311" s="170">
        <v>42459</v>
      </c>
      <c r="M311" s="116">
        <v>388.6</v>
      </c>
      <c r="N311" s="116">
        <v>391.5</v>
      </c>
      <c r="O311" s="116">
        <v>376.8</v>
      </c>
      <c r="P311" s="116">
        <v>380.5</v>
      </c>
      <c r="Q311" s="116">
        <v>388.6</v>
      </c>
      <c r="R311">
        <v>10295891</v>
      </c>
    </row>
    <row r="312" spans="1:18" x14ac:dyDescent="0.25">
      <c r="A312" s="170">
        <v>42460</v>
      </c>
      <c r="B312" s="116">
        <v>393.5</v>
      </c>
      <c r="C312" s="116">
        <v>386.3</v>
      </c>
      <c r="D312" s="116">
        <v>380.6</v>
      </c>
      <c r="E312" s="116">
        <v>389.8</v>
      </c>
      <c r="F312" s="116">
        <v>386.3</v>
      </c>
      <c r="G312">
        <v>655007</v>
      </c>
      <c r="H312" s="116"/>
      <c r="I312" s="116"/>
      <c r="L312" s="170">
        <v>42460</v>
      </c>
      <c r="M312" s="116">
        <v>386.6</v>
      </c>
      <c r="N312" s="116">
        <v>393.6</v>
      </c>
      <c r="O312" s="116">
        <v>380.5</v>
      </c>
      <c r="P312" s="116">
        <v>387.9</v>
      </c>
      <c r="Q312" s="116">
        <v>386.6</v>
      </c>
      <c r="R312">
        <v>10738707</v>
      </c>
    </row>
    <row r="313" spans="1:18" x14ac:dyDescent="0.25">
      <c r="A313" s="170">
        <v>42461</v>
      </c>
      <c r="B313" s="116">
        <v>388.4</v>
      </c>
      <c r="C313" s="116">
        <v>379.55</v>
      </c>
      <c r="D313" s="116">
        <v>377.6</v>
      </c>
      <c r="E313" s="116">
        <v>388.4</v>
      </c>
      <c r="F313" s="116">
        <v>379.55</v>
      </c>
      <c r="G313">
        <v>494809</v>
      </c>
      <c r="H313" s="116"/>
      <c r="I313" s="116"/>
      <c r="L313" s="170">
        <v>42461</v>
      </c>
      <c r="M313" s="116">
        <v>379.65</v>
      </c>
      <c r="N313" s="116">
        <v>386.4</v>
      </c>
      <c r="O313" s="116">
        <v>377.7</v>
      </c>
      <c r="P313" s="116">
        <v>386.4</v>
      </c>
      <c r="Q313" s="116">
        <v>379.65</v>
      </c>
      <c r="R313">
        <v>5683771</v>
      </c>
    </row>
    <row r="314" spans="1:18" x14ac:dyDescent="0.25">
      <c r="A314" s="170">
        <v>42464</v>
      </c>
      <c r="B314" s="116">
        <v>390.9</v>
      </c>
      <c r="C314" s="116">
        <v>388.05</v>
      </c>
      <c r="D314" s="116">
        <v>382.75</v>
      </c>
      <c r="E314" s="116">
        <v>385.35</v>
      </c>
      <c r="F314" s="116">
        <v>388.05</v>
      </c>
      <c r="G314">
        <v>423075</v>
      </c>
      <c r="H314" s="116"/>
      <c r="I314" s="116"/>
      <c r="L314" s="170">
        <v>42464</v>
      </c>
      <c r="M314" s="116">
        <v>388.4</v>
      </c>
      <c r="N314" s="116">
        <v>391</v>
      </c>
      <c r="O314" s="116">
        <v>382.4</v>
      </c>
      <c r="P314" s="116">
        <v>385.95</v>
      </c>
      <c r="Q314" s="116">
        <v>388.4</v>
      </c>
      <c r="R314">
        <v>6011729</v>
      </c>
    </row>
    <row r="315" spans="1:18" x14ac:dyDescent="0.25">
      <c r="A315" s="170">
        <v>42465</v>
      </c>
      <c r="B315" s="116">
        <v>387</v>
      </c>
      <c r="C315" s="116">
        <v>370.5</v>
      </c>
      <c r="D315" s="116">
        <v>368.4</v>
      </c>
      <c r="E315" s="116">
        <v>387</v>
      </c>
      <c r="F315" s="116">
        <v>370.5</v>
      </c>
      <c r="G315">
        <v>402992</v>
      </c>
      <c r="H315" s="116"/>
      <c r="I315" s="116"/>
      <c r="L315" s="170">
        <v>42465</v>
      </c>
      <c r="M315" s="116">
        <v>370.5</v>
      </c>
      <c r="N315" s="116">
        <v>386</v>
      </c>
      <c r="O315" s="116">
        <v>369</v>
      </c>
      <c r="P315" s="116">
        <v>386</v>
      </c>
      <c r="Q315" s="116">
        <v>370.5</v>
      </c>
      <c r="R315">
        <v>6058241</v>
      </c>
    </row>
    <row r="316" spans="1:18" x14ac:dyDescent="0.25">
      <c r="A316" s="170">
        <v>42466</v>
      </c>
      <c r="B316" s="116">
        <v>382.5</v>
      </c>
      <c r="C316" s="116">
        <v>377.2</v>
      </c>
      <c r="D316" s="116">
        <v>372</v>
      </c>
      <c r="E316" s="116">
        <v>374</v>
      </c>
      <c r="F316" s="116">
        <v>377.2</v>
      </c>
      <c r="G316">
        <v>517434</v>
      </c>
      <c r="H316" s="116"/>
      <c r="I316" s="116"/>
      <c r="L316" s="170">
        <v>42466</v>
      </c>
      <c r="M316" s="116">
        <v>376.7</v>
      </c>
      <c r="N316" s="116">
        <v>382.4</v>
      </c>
      <c r="O316" s="116">
        <v>372.05</v>
      </c>
      <c r="P316" s="116">
        <v>373.7</v>
      </c>
      <c r="Q316" s="116">
        <v>376.7</v>
      </c>
      <c r="R316">
        <v>7323269</v>
      </c>
    </row>
    <row r="317" spans="1:18" x14ac:dyDescent="0.25">
      <c r="A317" s="170">
        <v>42467</v>
      </c>
      <c r="B317" s="116">
        <v>384.7</v>
      </c>
      <c r="C317" s="116">
        <v>375.1</v>
      </c>
      <c r="D317" s="116">
        <v>370.75</v>
      </c>
      <c r="E317" s="116">
        <v>377.2</v>
      </c>
      <c r="F317" s="116">
        <v>375.1</v>
      </c>
      <c r="G317">
        <v>574115</v>
      </c>
      <c r="H317" s="116"/>
      <c r="I317" s="116"/>
      <c r="L317" s="170">
        <v>42467</v>
      </c>
      <c r="M317" s="116">
        <v>375.2</v>
      </c>
      <c r="N317" s="116">
        <v>384.8</v>
      </c>
      <c r="O317" s="116">
        <v>370.3</v>
      </c>
      <c r="P317" s="116">
        <v>375.95</v>
      </c>
      <c r="Q317" s="116">
        <v>375.2</v>
      </c>
      <c r="R317">
        <v>8724110</v>
      </c>
    </row>
    <row r="318" spans="1:18" x14ac:dyDescent="0.25">
      <c r="A318" s="170">
        <v>42468</v>
      </c>
      <c r="B318" s="116">
        <v>379.9</v>
      </c>
      <c r="C318" s="116">
        <v>372.2</v>
      </c>
      <c r="D318" s="116">
        <v>371.3</v>
      </c>
      <c r="E318" s="116">
        <v>375.1</v>
      </c>
      <c r="F318" s="116">
        <v>372.2</v>
      </c>
      <c r="G318">
        <v>371753</v>
      </c>
      <c r="H318" s="116"/>
      <c r="I318" s="116"/>
      <c r="L318" s="170">
        <v>42468</v>
      </c>
      <c r="M318" s="116">
        <v>371.45</v>
      </c>
      <c r="N318" s="116">
        <v>380.05</v>
      </c>
      <c r="O318" s="116">
        <v>370.5</v>
      </c>
      <c r="P318" s="116">
        <v>375.5</v>
      </c>
      <c r="Q318" s="116">
        <v>371.45</v>
      </c>
      <c r="R318">
        <v>4860484</v>
      </c>
    </row>
    <row r="319" spans="1:18" x14ac:dyDescent="0.25">
      <c r="A319" s="170">
        <v>42471</v>
      </c>
      <c r="B319" s="116">
        <v>387.2</v>
      </c>
      <c r="C319" s="116">
        <v>385.85</v>
      </c>
      <c r="D319" s="116">
        <v>373.25</v>
      </c>
      <c r="E319" s="116">
        <v>373.25</v>
      </c>
      <c r="F319" s="116">
        <v>385.85</v>
      </c>
      <c r="G319">
        <v>505385</v>
      </c>
      <c r="H319" s="116"/>
      <c r="I319" s="116"/>
      <c r="L319" s="170">
        <v>42471</v>
      </c>
      <c r="M319" s="116">
        <v>386.65</v>
      </c>
      <c r="N319" s="116">
        <v>387.8</v>
      </c>
      <c r="O319" s="116">
        <v>373.9</v>
      </c>
      <c r="P319" s="116">
        <v>373.95</v>
      </c>
      <c r="Q319" s="116">
        <v>386.65</v>
      </c>
      <c r="R319">
        <v>6827449</v>
      </c>
    </row>
    <row r="320" spans="1:18" x14ac:dyDescent="0.25">
      <c r="A320" s="170">
        <v>42472</v>
      </c>
      <c r="B320" s="116">
        <v>396.65</v>
      </c>
      <c r="C320" s="116">
        <v>395.1</v>
      </c>
      <c r="D320" s="116">
        <v>387.25</v>
      </c>
      <c r="E320" s="116">
        <v>389.4</v>
      </c>
      <c r="F320" s="116">
        <v>395.1</v>
      </c>
      <c r="G320">
        <v>625137</v>
      </c>
      <c r="H320" s="116"/>
      <c r="I320" s="116"/>
      <c r="L320" s="170">
        <v>42472</v>
      </c>
      <c r="M320" s="116">
        <v>395.8</v>
      </c>
      <c r="N320" s="116">
        <v>397.4</v>
      </c>
      <c r="O320" s="116">
        <v>387.15</v>
      </c>
      <c r="P320" s="116">
        <v>387.95</v>
      </c>
      <c r="Q320" s="116">
        <v>395.8</v>
      </c>
      <c r="R320">
        <v>7702684</v>
      </c>
    </row>
    <row r="321" spans="1:18" x14ac:dyDescent="0.25">
      <c r="A321" s="170">
        <v>42473</v>
      </c>
      <c r="B321" s="116">
        <v>411.65</v>
      </c>
      <c r="C321" s="116">
        <v>408.55</v>
      </c>
      <c r="D321" s="116">
        <v>398.3</v>
      </c>
      <c r="E321" s="116">
        <v>399.85</v>
      </c>
      <c r="F321" s="116">
        <v>408.55</v>
      </c>
      <c r="G321">
        <v>836729</v>
      </c>
      <c r="H321" s="116"/>
      <c r="I321" s="116"/>
      <c r="L321" s="170">
        <v>42473</v>
      </c>
      <c r="M321" s="116">
        <v>408.75</v>
      </c>
      <c r="N321" s="116">
        <v>411.75</v>
      </c>
      <c r="O321" s="116">
        <v>398.15</v>
      </c>
      <c r="P321" s="116">
        <v>400</v>
      </c>
      <c r="Q321" s="116">
        <v>408.75</v>
      </c>
      <c r="R321">
        <v>12373115</v>
      </c>
    </row>
    <row r="322" spans="1:18" x14ac:dyDescent="0.25">
      <c r="A322" s="170">
        <v>42478</v>
      </c>
      <c r="B322" s="116">
        <v>409.45</v>
      </c>
      <c r="C322" s="116">
        <v>407.1</v>
      </c>
      <c r="D322" s="116">
        <v>402.55</v>
      </c>
      <c r="E322" s="116">
        <v>408.85</v>
      </c>
      <c r="F322" s="116">
        <v>407.1</v>
      </c>
      <c r="G322">
        <v>288132</v>
      </c>
      <c r="H322" s="116"/>
      <c r="I322" s="116"/>
      <c r="L322" s="170">
        <v>42478</v>
      </c>
      <c r="M322" s="116">
        <v>407.35</v>
      </c>
      <c r="N322" s="116">
        <v>409.9</v>
      </c>
      <c r="O322" s="116">
        <v>402.5</v>
      </c>
      <c r="P322" s="116">
        <v>407.65</v>
      </c>
      <c r="Q322" s="116">
        <v>407.35</v>
      </c>
      <c r="R322">
        <v>5571076</v>
      </c>
    </row>
    <row r="323" spans="1:18" x14ac:dyDescent="0.25">
      <c r="A323" s="170">
        <v>42480</v>
      </c>
      <c r="B323" s="116">
        <v>410.1</v>
      </c>
      <c r="C323" s="116">
        <v>404.05</v>
      </c>
      <c r="D323" s="116">
        <v>401.1</v>
      </c>
      <c r="E323" s="116">
        <v>409.7</v>
      </c>
      <c r="F323" s="116">
        <v>404.05</v>
      </c>
      <c r="G323">
        <v>444042</v>
      </c>
      <c r="H323" s="116"/>
      <c r="I323" s="116"/>
      <c r="L323" s="170">
        <v>42480</v>
      </c>
      <c r="M323" s="116">
        <v>404.1</v>
      </c>
      <c r="N323" s="116">
        <v>410.35</v>
      </c>
      <c r="O323" s="116">
        <v>400.65</v>
      </c>
      <c r="P323" s="116">
        <v>407</v>
      </c>
      <c r="Q323" s="116">
        <v>404.1</v>
      </c>
      <c r="R323">
        <v>7589901</v>
      </c>
    </row>
    <row r="324" spans="1:18" x14ac:dyDescent="0.25">
      <c r="A324" s="170">
        <v>42481</v>
      </c>
      <c r="B324" s="116">
        <v>417</v>
      </c>
      <c r="C324" s="116">
        <v>411.45</v>
      </c>
      <c r="D324" s="116">
        <v>406.1</v>
      </c>
      <c r="E324" s="116">
        <v>408.7</v>
      </c>
      <c r="F324" s="116">
        <v>411.45</v>
      </c>
      <c r="G324">
        <v>556856</v>
      </c>
      <c r="H324" s="116"/>
      <c r="I324" s="116"/>
      <c r="L324" s="170">
        <v>42481</v>
      </c>
      <c r="M324" s="116">
        <v>411.5</v>
      </c>
      <c r="N324" s="116">
        <v>417.2</v>
      </c>
      <c r="O324" s="116">
        <v>406</v>
      </c>
      <c r="P324" s="116">
        <v>408.7</v>
      </c>
      <c r="Q324" s="116">
        <v>411.5</v>
      </c>
      <c r="R324">
        <v>9211869</v>
      </c>
    </row>
    <row r="325" spans="1:18" x14ac:dyDescent="0.25">
      <c r="A325" s="170">
        <v>42482</v>
      </c>
      <c r="B325" s="116">
        <v>419.9</v>
      </c>
      <c r="C325" s="116">
        <v>416.95</v>
      </c>
      <c r="D325" s="116">
        <v>408.3</v>
      </c>
      <c r="E325" s="116">
        <v>411.45</v>
      </c>
      <c r="F325" s="116">
        <v>416.95</v>
      </c>
      <c r="G325">
        <v>491312</v>
      </c>
      <c r="H325" s="116"/>
      <c r="I325" s="116"/>
      <c r="L325" s="170">
        <v>42482</v>
      </c>
      <c r="M325" s="116">
        <v>417</v>
      </c>
      <c r="N325" s="116">
        <v>420.5</v>
      </c>
      <c r="O325" s="116">
        <v>408</v>
      </c>
      <c r="P325" s="116">
        <v>412.1</v>
      </c>
      <c r="Q325" s="116">
        <v>417</v>
      </c>
      <c r="R325">
        <v>5995998</v>
      </c>
    </row>
    <row r="326" spans="1:18" x14ac:dyDescent="0.25">
      <c r="A326" s="170">
        <v>42485</v>
      </c>
      <c r="B326" s="116">
        <v>418</v>
      </c>
      <c r="C326" s="116">
        <v>411.35</v>
      </c>
      <c r="D326" s="116">
        <v>410</v>
      </c>
      <c r="E326" s="116">
        <v>417.8</v>
      </c>
      <c r="F326" s="116">
        <v>411.35</v>
      </c>
      <c r="G326">
        <v>252540</v>
      </c>
      <c r="H326" s="116"/>
      <c r="I326" s="116"/>
      <c r="L326" s="170">
        <v>42485</v>
      </c>
      <c r="M326" s="116">
        <v>412.2</v>
      </c>
      <c r="N326" s="116">
        <v>417.6</v>
      </c>
      <c r="O326" s="116">
        <v>410</v>
      </c>
      <c r="P326" s="116">
        <v>417.6</v>
      </c>
      <c r="Q326" s="116">
        <v>412.2</v>
      </c>
      <c r="R326">
        <v>3272996</v>
      </c>
    </row>
    <row r="327" spans="1:18" x14ac:dyDescent="0.25">
      <c r="A327" s="170">
        <v>42486</v>
      </c>
      <c r="B327" s="116">
        <v>423.5</v>
      </c>
      <c r="C327" s="116">
        <v>419.3</v>
      </c>
      <c r="D327" s="116">
        <v>405.35</v>
      </c>
      <c r="E327" s="116">
        <v>410</v>
      </c>
      <c r="F327" s="116">
        <v>419.3</v>
      </c>
      <c r="G327">
        <v>523458</v>
      </c>
      <c r="H327" s="116"/>
      <c r="I327" s="116"/>
      <c r="L327" s="170">
        <v>42486</v>
      </c>
      <c r="M327" s="116">
        <v>419.05</v>
      </c>
      <c r="N327" s="116">
        <v>423.65</v>
      </c>
      <c r="O327" s="116">
        <v>405.05</v>
      </c>
      <c r="P327" s="116">
        <v>408.65</v>
      </c>
      <c r="Q327" s="116">
        <v>419.05</v>
      </c>
      <c r="R327">
        <v>6998505</v>
      </c>
    </row>
    <row r="328" spans="1:18" x14ac:dyDescent="0.25">
      <c r="A328" s="170">
        <v>42487</v>
      </c>
      <c r="B328" s="116">
        <v>425</v>
      </c>
      <c r="C328" s="116">
        <v>418.6</v>
      </c>
      <c r="D328" s="116">
        <v>414.75</v>
      </c>
      <c r="E328" s="116">
        <v>419.95</v>
      </c>
      <c r="F328" s="116">
        <v>418.6</v>
      </c>
      <c r="G328">
        <v>370072</v>
      </c>
      <c r="H328" s="116"/>
      <c r="I328" s="116"/>
      <c r="L328" s="170">
        <v>42487</v>
      </c>
      <c r="M328" s="116">
        <v>418.55</v>
      </c>
      <c r="N328" s="116">
        <v>425.25</v>
      </c>
      <c r="O328" s="116">
        <v>414.65</v>
      </c>
      <c r="P328" s="116">
        <v>418.95</v>
      </c>
      <c r="Q328" s="116">
        <v>418.55</v>
      </c>
      <c r="R328">
        <v>6227941</v>
      </c>
    </row>
    <row r="329" spans="1:18" x14ac:dyDescent="0.25">
      <c r="A329" s="170">
        <v>42488</v>
      </c>
      <c r="B329" s="116">
        <v>420.85</v>
      </c>
      <c r="C329" s="116">
        <v>410.9</v>
      </c>
      <c r="D329" s="116">
        <v>409.1</v>
      </c>
      <c r="E329" s="116">
        <v>419.8</v>
      </c>
      <c r="F329" s="116">
        <v>410.9</v>
      </c>
      <c r="G329">
        <v>825129</v>
      </c>
      <c r="H329" s="116"/>
      <c r="I329" s="116"/>
      <c r="L329" s="170">
        <v>42488</v>
      </c>
      <c r="M329" s="116">
        <v>411.35</v>
      </c>
      <c r="N329" s="116">
        <v>420.95</v>
      </c>
      <c r="O329" s="116">
        <v>409.7</v>
      </c>
      <c r="P329" s="116">
        <v>418.8</v>
      </c>
      <c r="Q329" s="116">
        <v>411.35</v>
      </c>
      <c r="R329">
        <v>7546101</v>
      </c>
    </row>
    <row r="330" spans="1:18" x14ac:dyDescent="0.25">
      <c r="A330" s="170">
        <v>42489</v>
      </c>
      <c r="B330" s="116">
        <v>413.7</v>
      </c>
      <c r="C330" s="116">
        <v>408.85</v>
      </c>
      <c r="D330" s="116">
        <v>403.5</v>
      </c>
      <c r="E330" s="116">
        <v>410.05</v>
      </c>
      <c r="F330" s="116">
        <v>408.85</v>
      </c>
      <c r="G330">
        <v>659186</v>
      </c>
      <c r="H330" s="116"/>
      <c r="I330" s="116"/>
      <c r="L330" s="170">
        <v>42489</v>
      </c>
      <c r="M330" s="116">
        <v>408.35</v>
      </c>
      <c r="N330" s="116">
        <v>413.7</v>
      </c>
      <c r="O330" s="116">
        <v>403.05</v>
      </c>
      <c r="P330" s="116">
        <v>410</v>
      </c>
      <c r="Q330" s="116">
        <v>408.35</v>
      </c>
      <c r="R330">
        <v>6251095</v>
      </c>
    </row>
    <row r="331" spans="1:18" x14ac:dyDescent="0.25">
      <c r="A331" s="170">
        <v>42492</v>
      </c>
      <c r="B331" s="116">
        <v>410.4</v>
      </c>
      <c r="C331" s="116">
        <v>407.3</v>
      </c>
      <c r="D331" s="116">
        <v>395</v>
      </c>
      <c r="E331" s="116">
        <v>410</v>
      </c>
      <c r="F331" s="116">
        <v>407.3</v>
      </c>
      <c r="G331">
        <v>310585</v>
      </c>
      <c r="H331" s="116"/>
      <c r="I331" s="116"/>
      <c r="L331" s="170">
        <v>42492</v>
      </c>
      <c r="M331" s="116">
        <v>407.7</v>
      </c>
      <c r="N331" s="116">
        <v>410.45</v>
      </c>
      <c r="O331" s="116">
        <v>402.5</v>
      </c>
      <c r="P331" s="116">
        <v>407.95</v>
      </c>
      <c r="Q331" s="116">
        <v>407.7</v>
      </c>
      <c r="R331">
        <v>4178821</v>
      </c>
    </row>
    <row r="332" spans="1:18" x14ac:dyDescent="0.25">
      <c r="A332" s="170">
        <v>42493</v>
      </c>
      <c r="B332" s="116">
        <v>421.85</v>
      </c>
      <c r="C332" s="116">
        <v>409.5</v>
      </c>
      <c r="D332" s="116">
        <v>407.7</v>
      </c>
      <c r="E332" s="116">
        <v>411.4</v>
      </c>
      <c r="F332" s="116">
        <v>409.5</v>
      </c>
      <c r="G332">
        <v>1002103</v>
      </c>
      <c r="H332" s="116"/>
      <c r="I332" s="116"/>
      <c r="L332" s="170">
        <v>42493</v>
      </c>
      <c r="M332" s="116">
        <v>409.65</v>
      </c>
      <c r="N332" s="116">
        <v>422</v>
      </c>
      <c r="O332" s="116">
        <v>407.8</v>
      </c>
      <c r="P332" s="116">
        <v>410.9</v>
      </c>
      <c r="Q332" s="116">
        <v>409.65</v>
      </c>
      <c r="R332">
        <v>9620804</v>
      </c>
    </row>
    <row r="333" spans="1:18" x14ac:dyDescent="0.25">
      <c r="A333" s="170">
        <v>42494</v>
      </c>
      <c r="B333" s="116">
        <v>406.75</v>
      </c>
      <c r="C333" s="116">
        <v>381.8</v>
      </c>
      <c r="D333" s="116">
        <v>380.5</v>
      </c>
      <c r="E333" s="116">
        <v>406.75</v>
      </c>
      <c r="F333" s="116">
        <v>381.8</v>
      </c>
      <c r="G333">
        <v>1148659</v>
      </c>
      <c r="H333" s="116"/>
      <c r="I333" s="116"/>
      <c r="L333" s="170">
        <v>42494</v>
      </c>
      <c r="M333" s="116">
        <v>381.8</v>
      </c>
      <c r="N333" s="116">
        <v>405.5</v>
      </c>
      <c r="O333" s="116">
        <v>380.1</v>
      </c>
      <c r="P333" s="116">
        <v>405.5</v>
      </c>
      <c r="Q333" s="116">
        <v>381.8</v>
      </c>
      <c r="R333">
        <v>12069134</v>
      </c>
    </row>
    <row r="334" spans="1:18" x14ac:dyDescent="0.25">
      <c r="A334" s="170">
        <v>42495</v>
      </c>
      <c r="B334" s="116">
        <v>395.95</v>
      </c>
      <c r="C334" s="116">
        <v>391.2</v>
      </c>
      <c r="D334" s="116">
        <v>383.5</v>
      </c>
      <c r="E334" s="116">
        <v>383.5</v>
      </c>
      <c r="F334" s="116">
        <v>391.2</v>
      </c>
      <c r="G334">
        <v>561389</v>
      </c>
      <c r="H334" s="116"/>
      <c r="I334" s="116"/>
      <c r="L334" s="170">
        <v>42495</v>
      </c>
      <c r="M334" s="116">
        <v>391.15</v>
      </c>
      <c r="N334" s="116">
        <v>396.05</v>
      </c>
      <c r="O334" s="116">
        <v>383.15</v>
      </c>
      <c r="P334" s="116">
        <v>384</v>
      </c>
      <c r="Q334" s="116">
        <v>391.15</v>
      </c>
      <c r="R334">
        <v>9601341</v>
      </c>
    </row>
    <row r="335" spans="1:18" x14ac:dyDescent="0.25">
      <c r="A335" s="170">
        <v>42496</v>
      </c>
      <c r="B335" s="116">
        <v>400.65</v>
      </c>
      <c r="C335" s="116">
        <v>398.7</v>
      </c>
      <c r="D335" s="116">
        <v>384.45</v>
      </c>
      <c r="E335" s="116">
        <v>390.4</v>
      </c>
      <c r="F335" s="116">
        <v>398.7</v>
      </c>
      <c r="G335">
        <v>567722</v>
      </c>
      <c r="H335" s="116"/>
      <c r="I335" s="116"/>
      <c r="L335" s="170">
        <v>42496</v>
      </c>
      <c r="M335" s="116">
        <v>398.7</v>
      </c>
      <c r="N335" s="116">
        <v>400.9</v>
      </c>
      <c r="O335" s="116">
        <v>384.5</v>
      </c>
      <c r="P335" s="116">
        <v>388.6</v>
      </c>
      <c r="Q335" s="116">
        <v>398.7</v>
      </c>
      <c r="R335">
        <v>9953672</v>
      </c>
    </row>
    <row r="336" spans="1:18" x14ac:dyDescent="0.25">
      <c r="A336" s="170">
        <v>42499</v>
      </c>
      <c r="B336" s="116">
        <v>405.25</v>
      </c>
      <c r="C336" s="116">
        <v>403.35</v>
      </c>
      <c r="D336" s="116">
        <v>395.55</v>
      </c>
      <c r="E336" s="116">
        <v>401</v>
      </c>
      <c r="F336" s="116">
        <v>403.35</v>
      </c>
      <c r="G336">
        <v>749845</v>
      </c>
      <c r="H336" s="116"/>
      <c r="I336" s="116"/>
      <c r="L336" s="170">
        <v>42499</v>
      </c>
      <c r="M336" s="116">
        <v>403.35</v>
      </c>
      <c r="N336" s="116">
        <v>405.2</v>
      </c>
      <c r="O336" s="116">
        <v>395.15</v>
      </c>
      <c r="P336" s="116">
        <v>400.35</v>
      </c>
      <c r="Q336" s="116">
        <v>403.35</v>
      </c>
      <c r="R336">
        <v>8700283</v>
      </c>
    </row>
    <row r="337" spans="1:18" x14ac:dyDescent="0.25">
      <c r="A337" s="170">
        <v>42500</v>
      </c>
      <c r="B337" s="116">
        <v>401.85</v>
      </c>
      <c r="C337" s="116">
        <v>388.9</v>
      </c>
      <c r="D337" s="116">
        <v>387.2</v>
      </c>
      <c r="E337" s="116">
        <v>401</v>
      </c>
      <c r="F337" s="116">
        <v>388.9</v>
      </c>
      <c r="G337">
        <v>748851</v>
      </c>
      <c r="H337" s="116"/>
      <c r="I337" s="116"/>
      <c r="L337" s="170">
        <v>42500</v>
      </c>
      <c r="M337" s="116">
        <v>388.95</v>
      </c>
      <c r="N337" s="116">
        <v>400.8</v>
      </c>
      <c r="O337" s="116">
        <v>387.15</v>
      </c>
      <c r="P337" s="116">
        <v>400.8</v>
      </c>
      <c r="Q337" s="116">
        <v>388.95</v>
      </c>
      <c r="R337">
        <v>9166453</v>
      </c>
    </row>
    <row r="338" spans="1:18" x14ac:dyDescent="0.25">
      <c r="A338" s="170">
        <v>42501</v>
      </c>
      <c r="B338" s="116">
        <v>391.9</v>
      </c>
      <c r="C338" s="116">
        <v>380.1</v>
      </c>
      <c r="D338" s="116">
        <v>376.05</v>
      </c>
      <c r="E338" s="116">
        <v>386</v>
      </c>
      <c r="F338" s="116">
        <v>380.1</v>
      </c>
      <c r="G338">
        <v>1034617</v>
      </c>
      <c r="H338" s="116"/>
      <c r="I338" s="116"/>
      <c r="L338" s="170">
        <v>42501</v>
      </c>
      <c r="M338" s="116">
        <v>379.85</v>
      </c>
      <c r="N338" s="116">
        <v>391.95</v>
      </c>
      <c r="O338" s="116">
        <v>376.1</v>
      </c>
      <c r="P338" s="116">
        <v>384.8</v>
      </c>
      <c r="Q338" s="116">
        <v>379.85</v>
      </c>
      <c r="R338">
        <v>11595875</v>
      </c>
    </row>
    <row r="339" spans="1:18" x14ac:dyDescent="0.25">
      <c r="A339" s="170">
        <v>42502</v>
      </c>
      <c r="B339" s="116">
        <v>388.6</v>
      </c>
      <c r="C339" s="116">
        <v>387.2</v>
      </c>
      <c r="D339" s="116">
        <v>380</v>
      </c>
      <c r="E339" s="116">
        <v>384</v>
      </c>
      <c r="F339" s="116">
        <v>387.2</v>
      </c>
      <c r="G339">
        <v>575091</v>
      </c>
      <c r="H339" s="116"/>
      <c r="I339" s="116"/>
      <c r="L339" s="170">
        <v>42502</v>
      </c>
      <c r="M339" s="116">
        <v>387.05</v>
      </c>
      <c r="N339" s="116">
        <v>388.6</v>
      </c>
      <c r="O339" s="116">
        <v>379</v>
      </c>
      <c r="P339" s="116">
        <v>379</v>
      </c>
      <c r="Q339" s="116">
        <v>387.05</v>
      </c>
      <c r="R339">
        <v>6506343</v>
      </c>
    </row>
    <row r="340" spans="1:18" x14ac:dyDescent="0.25">
      <c r="A340" s="170">
        <v>42503</v>
      </c>
      <c r="B340" s="116">
        <v>393.8</v>
      </c>
      <c r="C340" s="116">
        <v>390</v>
      </c>
      <c r="D340" s="116">
        <v>385.85</v>
      </c>
      <c r="E340" s="116">
        <v>390</v>
      </c>
      <c r="F340" s="116">
        <v>390</v>
      </c>
      <c r="G340">
        <v>803589</v>
      </c>
      <c r="H340" s="116"/>
      <c r="I340" s="116"/>
      <c r="L340" s="170">
        <v>42503</v>
      </c>
      <c r="M340" s="116">
        <v>389.95</v>
      </c>
      <c r="N340" s="116">
        <v>394</v>
      </c>
      <c r="O340" s="116">
        <v>385.5</v>
      </c>
      <c r="P340" s="116">
        <v>391.25</v>
      </c>
      <c r="Q340" s="116">
        <v>389.95</v>
      </c>
      <c r="R340">
        <v>14027896</v>
      </c>
    </row>
    <row r="341" spans="1:18" x14ac:dyDescent="0.25">
      <c r="A341" s="170">
        <v>42506</v>
      </c>
      <c r="B341" s="116">
        <v>396.75</v>
      </c>
      <c r="C341" s="116">
        <v>392.55</v>
      </c>
      <c r="D341" s="116">
        <v>389.6</v>
      </c>
      <c r="E341" s="116">
        <v>393.8</v>
      </c>
      <c r="F341" s="116">
        <v>392.55</v>
      </c>
      <c r="G341">
        <v>500083</v>
      </c>
      <c r="H341" s="116"/>
      <c r="I341" s="116"/>
      <c r="L341" s="170">
        <v>42506</v>
      </c>
      <c r="M341" s="116">
        <v>392.7</v>
      </c>
      <c r="N341" s="116">
        <v>396.7</v>
      </c>
      <c r="O341" s="116">
        <v>389</v>
      </c>
      <c r="P341" s="116">
        <v>393.8</v>
      </c>
      <c r="Q341" s="116">
        <v>392.7</v>
      </c>
      <c r="R341">
        <v>8248193</v>
      </c>
    </row>
    <row r="342" spans="1:18" x14ac:dyDescent="0.25">
      <c r="A342" s="170">
        <v>42507</v>
      </c>
      <c r="B342" s="116">
        <v>395</v>
      </c>
      <c r="C342" s="116">
        <v>389.9</v>
      </c>
      <c r="D342" s="116">
        <v>387.3</v>
      </c>
      <c r="E342" s="116">
        <v>391.5</v>
      </c>
      <c r="F342" s="116">
        <v>389.9</v>
      </c>
      <c r="G342">
        <v>554187</v>
      </c>
      <c r="H342" s="116"/>
      <c r="I342" s="116"/>
      <c r="L342" s="170">
        <v>42507</v>
      </c>
      <c r="M342" s="116">
        <v>389.7</v>
      </c>
      <c r="N342" s="116">
        <v>395</v>
      </c>
      <c r="O342" s="116">
        <v>386.6</v>
      </c>
      <c r="P342" s="116">
        <v>392.6</v>
      </c>
      <c r="Q342" s="116">
        <v>389.7</v>
      </c>
      <c r="R342">
        <v>9425555</v>
      </c>
    </row>
    <row r="343" spans="1:18" x14ac:dyDescent="0.25">
      <c r="A343" s="170">
        <v>42508</v>
      </c>
      <c r="B343" s="116">
        <v>387.4</v>
      </c>
      <c r="C343" s="116">
        <v>385</v>
      </c>
      <c r="D343" s="116">
        <v>381.8</v>
      </c>
      <c r="E343" s="116">
        <v>384</v>
      </c>
      <c r="F343" s="116">
        <v>385</v>
      </c>
      <c r="G343">
        <v>935847</v>
      </c>
      <c r="H343" s="116"/>
      <c r="I343" s="116"/>
      <c r="L343" s="170">
        <v>42508</v>
      </c>
      <c r="M343" s="116">
        <v>384.85</v>
      </c>
      <c r="N343" s="116">
        <v>387.35</v>
      </c>
      <c r="O343" s="116">
        <v>381.6</v>
      </c>
      <c r="P343" s="116">
        <v>383.5</v>
      </c>
      <c r="Q343" s="116">
        <v>384.85</v>
      </c>
      <c r="R343">
        <v>8589315</v>
      </c>
    </row>
    <row r="344" spans="1:18" x14ac:dyDescent="0.25">
      <c r="A344" s="170">
        <v>42509</v>
      </c>
      <c r="B344" s="116">
        <v>393.15</v>
      </c>
      <c r="C344" s="116">
        <v>387.7</v>
      </c>
      <c r="D344" s="116">
        <v>383.1</v>
      </c>
      <c r="E344" s="116">
        <v>385.25</v>
      </c>
      <c r="F344" s="116">
        <v>387.7</v>
      </c>
      <c r="G344">
        <v>1297826</v>
      </c>
      <c r="H344" s="116"/>
      <c r="I344" s="116"/>
      <c r="L344" s="170">
        <v>42509</v>
      </c>
      <c r="M344" s="116">
        <v>386.9</v>
      </c>
      <c r="N344" s="116">
        <v>393.3</v>
      </c>
      <c r="O344" s="116">
        <v>381.95</v>
      </c>
      <c r="P344" s="116">
        <v>386.25</v>
      </c>
      <c r="Q344" s="116">
        <v>386.9</v>
      </c>
      <c r="R344">
        <v>10988676</v>
      </c>
    </row>
    <row r="345" spans="1:18" x14ac:dyDescent="0.25">
      <c r="A345" s="170">
        <v>42510</v>
      </c>
      <c r="B345" s="116">
        <v>392.5</v>
      </c>
      <c r="C345" s="116">
        <v>384.55</v>
      </c>
      <c r="D345" s="116">
        <v>383.3</v>
      </c>
      <c r="E345" s="116">
        <v>386.25</v>
      </c>
      <c r="F345" s="116">
        <v>384.55</v>
      </c>
      <c r="G345">
        <v>591312</v>
      </c>
      <c r="H345" s="116"/>
      <c r="I345" s="116"/>
      <c r="L345" s="170">
        <v>42510</v>
      </c>
      <c r="M345" s="116">
        <v>384.45</v>
      </c>
      <c r="N345" s="116">
        <v>392.7</v>
      </c>
      <c r="O345" s="116">
        <v>383.5</v>
      </c>
      <c r="P345" s="116">
        <v>386.7</v>
      </c>
      <c r="Q345" s="116">
        <v>384.45</v>
      </c>
      <c r="R345">
        <v>6537509</v>
      </c>
    </row>
    <row r="346" spans="1:18" x14ac:dyDescent="0.25">
      <c r="A346" s="170">
        <v>42513</v>
      </c>
      <c r="B346" s="116">
        <v>389.9</v>
      </c>
      <c r="C346" s="116">
        <v>382.75</v>
      </c>
      <c r="D346" s="116">
        <v>380.55</v>
      </c>
      <c r="E346" s="116">
        <v>388</v>
      </c>
      <c r="F346" s="116">
        <v>382.75</v>
      </c>
      <c r="G346">
        <v>523527</v>
      </c>
      <c r="H346" s="116"/>
      <c r="I346" s="116"/>
      <c r="L346" s="170">
        <v>42513</v>
      </c>
      <c r="M346" s="116">
        <v>381.75</v>
      </c>
      <c r="N346" s="116">
        <v>389.95</v>
      </c>
      <c r="O346" s="116">
        <v>380.1</v>
      </c>
      <c r="P346" s="116">
        <v>388.55</v>
      </c>
      <c r="Q346" s="116">
        <v>381.75</v>
      </c>
      <c r="R346">
        <v>8153090</v>
      </c>
    </row>
    <row r="347" spans="1:18" x14ac:dyDescent="0.25">
      <c r="A347" s="170">
        <v>42514</v>
      </c>
      <c r="B347" s="116">
        <v>392</v>
      </c>
      <c r="C347" s="116">
        <v>389.25</v>
      </c>
      <c r="D347" s="116">
        <v>382.35</v>
      </c>
      <c r="E347" s="116">
        <v>384.4</v>
      </c>
      <c r="F347" s="116">
        <v>389.25</v>
      </c>
      <c r="G347">
        <v>541437</v>
      </c>
      <c r="H347" s="116"/>
      <c r="I347" s="116"/>
      <c r="L347" s="170">
        <v>42514</v>
      </c>
      <c r="M347" s="116">
        <v>389.1</v>
      </c>
      <c r="N347" s="116">
        <v>391.75</v>
      </c>
      <c r="O347" s="116">
        <v>382.65</v>
      </c>
      <c r="P347" s="116">
        <v>383.8</v>
      </c>
      <c r="Q347" s="116">
        <v>389.1</v>
      </c>
      <c r="R347">
        <v>10568106</v>
      </c>
    </row>
    <row r="348" spans="1:18" x14ac:dyDescent="0.25">
      <c r="A348" s="170">
        <v>42515</v>
      </c>
      <c r="B348" s="116">
        <v>399.7</v>
      </c>
      <c r="C348" s="116">
        <v>397</v>
      </c>
      <c r="D348" s="116">
        <v>393.55</v>
      </c>
      <c r="E348" s="116">
        <v>393.55</v>
      </c>
      <c r="F348" s="116">
        <v>397</v>
      </c>
      <c r="G348">
        <v>507837</v>
      </c>
      <c r="H348" s="116"/>
      <c r="I348" s="116"/>
      <c r="L348" s="170">
        <v>42515</v>
      </c>
      <c r="M348" s="116">
        <v>397</v>
      </c>
      <c r="N348" s="116">
        <v>399.95</v>
      </c>
      <c r="O348" s="116">
        <v>394</v>
      </c>
      <c r="P348" s="116">
        <v>394</v>
      </c>
      <c r="Q348" s="116">
        <v>397</v>
      </c>
      <c r="R348">
        <v>8897382</v>
      </c>
    </row>
    <row r="349" spans="1:18" x14ac:dyDescent="0.25">
      <c r="A349" s="170">
        <v>42516</v>
      </c>
      <c r="B349" s="116">
        <v>401.7</v>
      </c>
      <c r="C349" s="116">
        <v>399.3</v>
      </c>
      <c r="D349" s="116">
        <v>396.85</v>
      </c>
      <c r="E349" s="116">
        <v>399</v>
      </c>
      <c r="F349" s="116">
        <v>399.3</v>
      </c>
      <c r="G349">
        <v>318249</v>
      </c>
      <c r="H349" s="116"/>
      <c r="I349" s="116"/>
      <c r="L349" s="170">
        <v>42516</v>
      </c>
      <c r="M349" s="116">
        <v>399.25</v>
      </c>
      <c r="N349" s="116">
        <v>402</v>
      </c>
      <c r="O349" s="116">
        <v>396.75</v>
      </c>
      <c r="P349" s="116">
        <v>400.5</v>
      </c>
      <c r="Q349" s="116">
        <v>399.25</v>
      </c>
      <c r="R349">
        <v>8469732</v>
      </c>
    </row>
    <row r="350" spans="1:18" x14ac:dyDescent="0.25">
      <c r="A350" s="170">
        <v>42517</v>
      </c>
      <c r="B350" s="116">
        <v>404.65</v>
      </c>
      <c r="C350" s="116">
        <v>403.5</v>
      </c>
      <c r="D350" s="116">
        <v>395.95</v>
      </c>
      <c r="E350" s="116">
        <v>400</v>
      </c>
      <c r="F350" s="116">
        <v>403.5</v>
      </c>
      <c r="G350">
        <v>672984</v>
      </c>
      <c r="H350" s="116"/>
      <c r="I350" s="116"/>
      <c r="L350" s="170">
        <v>42517</v>
      </c>
      <c r="M350" s="116">
        <v>403.9</v>
      </c>
      <c r="N350" s="116">
        <v>405</v>
      </c>
      <c r="O350" s="116">
        <v>396</v>
      </c>
      <c r="P350" s="116">
        <v>400</v>
      </c>
      <c r="Q350" s="116">
        <v>403.9</v>
      </c>
      <c r="R350">
        <v>9035525</v>
      </c>
    </row>
    <row r="351" spans="1:18" x14ac:dyDescent="0.25">
      <c r="A351" s="170">
        <v>42520</v>
      </c>
      <c r="B351" s="116">
        <v>421.9</v>
      </c>
      <c r="C351" s="116">
        <v>420.55</v>
      </c>
      <c r="D351" s="116">
        <v>401.6</v>
      </c>
      <c r="E351" s="116">
        <v>405.4</v>
      </c>
      <c r="F351" s="116">
        <v>420.55</v>
      </c>
      <c r="G351">
        <v>1171008</v>
      </c>
      <c r="H351" s="116"/>
      <c r="I351" s="116"/>
      <c r="L351" s="170">
        <v>42520</v>
      </c>
      <c r="M351" s="116">
        <v>421.25</v>
      </c>
      <c r="N351" s="116">
        <v>423.6</v>
      </c>
      <c r="O351" s="116">
        <v>401.3</v>
      </c>
      <c r="P351" s="116">
        <v>404.8</v>
      </c>
      <c r="Q351" s="116">
        <v>421.25</v>
      </c>
      <c r="R351">
        <v>15767133</v>
      </c>
    </row>
    <row r="352" spans="1:18" x14ac:dyDescent="0.25">
      <c r="A352" s="170">
        <v>42521</v>
      </c>
      <c r="B352" s="116">
        <v>463.9</v>
      </c>
      <c r="C352" s="116">
        <v>458.2</v>
      </c>
      <c r="D352" s="116">
        <v>444.15</v>
      </c>
      <c r="E352" s="116">
        <v>456.3</v>
      </c>
      <c r="F352" s="116">
        <v>458.2</v>
      </c>
      <c r="G352">
        <v>3231089</v>
      </c>
      <c r="H352" s="116"/>
      <c r="I352" s="116"/>
      <c r="L352" s="170">
        <v>42521</v>
      </c>
      <c r="M352" s="116">
        <v>459.65</v>
      </c>
      <c r="N352" s="116">
        <v>464.9</v>
      </c>
      <c r="O352" s="116">
        <v>445</v>
      </c>
      <c r="P352" s="116">
        <v>456</v>
      </c>
      <c r="Q352" s="116">
        <v>459.65</v>
      </c>
      <c r="R352">
        <v>110744326</v>
      </c>
    </row>
    <row r="353" spans="1:18" x14ac:dyDescent="0.25">
      <c r="A353" s="170">
        <v>42522</v>
      </c>
      <c r="B353" s="116">
        <v>458.2</v>
      </c>
      <c r="C353" s="116">
        <v>449.2</v>
      </c>
      <c r="D353" s="116">
        <v>446.25</v>
      </c>
      <c r="E353" s="116">
        <v>455.7</v>
      </c>
      <c r="F353" s="116">
        <v>449.2</v>
      </c>
      <c r="G353">
        <v>720409</v>
      </c>
      <c r="H353" s="116"/>
      <c r="I353" s="116"/>
      <c r="L353" s="170">
        <v>42522</v>
      </c>
      <c r="M353" s="116">
        <v>449.2</v>
      </c>
      <c r="N353" s="116">
        <v>458.3</v>
      </c>
      <c r="O353" s="116">
        <v>445</v>
      </c>
      <c r="P353" s="116">
        <v>455.75</v>
      </c>
      <c r="Q353" s="116">
        <v>449.2</v>
      </c>
      <c r="R353">
        <v>10389215</v>
      </c>
    </row>
    <row r="354" spans="1:18" x14ac:dyDescent="0.25">
      <c r="A354" s="170">
        <v>42523</v>
      </c>
      <c r="B354" s="116">
        <v>460.3</v>
      </c>
      <c r="C354" s="116">
        <v>453.2</v>
      </c>
      <c r="D354" s="116">
        <v>443.95</v>
      </c>
      <c r="E354" s="116">
        <v>445</v>
      </c>
      <c r="F354" s="116">
        <v>453.2</v>
      </c>
      <c r="G354">
        <v>1105284</v>
      </c>
      <c r="H354" s="116"/>
      <c r="I354" s="116"/>
      <c r="L354" s="170">
        <v>42523</v>
      </c>
      <c r="M354" s="116">
        <v>453.45</v>
      </c>
      <c r="N354" s="116">
        <v>460.5</v>
      </c>
      <c r="O354" s="116">
        <v>444.1</v>
      </c>
      <c r="P354" s="116">
        <v>444.1</v>
      </c>
      <c r="Q354" s="116">
        <v>453.45</v>
      </c>
      <c r="R354">
        <v>13674434</v>
      </c>
    </row>
    <row r="355" spans="1:18" x14ac:dyDescent="0.25">
      <c r="A355" s="170">
        <v>42524</v>
      </c>
      <c r="B355" s="116">
        <v>461.75</v>
      </c>
      <c r="C355" s="116">
        <v>453.9</v>
      </c>
      <c r="D355" s="116">
        <v>452.3</v>
      </c>
      <c r="E355" s="116">
        <v>456.55</v>
      </c>
      <c r="F355" s="116">
        <v>453.9</v>
      </c>
      <c r="G355">
        <v>784791</v>
      </c>
      <c r="H355" s="116"/>
      <c r="I355" s="116"/>
      <c r="L355" s="170">
        <v>42524</v>
      </c>
      <c r="M355" s="116">
        <v>453.95</v>
      </c>
      <c r="N355" s="116">
        <v>461.8</v>
      </c>
      <c r="O355" s="116">
        <v>452.5</v>
      </c>
      <c r="P355" s="116">
        <v>458.05</v>
      </c>
      <c r="Q355" s="116">
        <v>453.95</v>
      </c>
      <c r="R355">
        <v>11672544</v>
      </c>
    </row>
    <row r="356" spans="1:18" x14ac:dyDescent="0.25">
      <c r="A356" s="170">
        <v>42527</v>
      </c>
      <c r="B356" s="116">
        <v>464.9</v>
      </c>
      <c r="C356" s="116">
        <v>460.75</v>
      </c>
      <c r="D356" s="116">
        <v>450.5</v>
      </c>
      <c r="E356" s="116">
        <v>457.25</v>
      </c>
      <c r="F356" s="116">
        <v>460.75</v>
      </c>
      <c r="G356">
        <v>608593</v>
      </c>
      <c r="H356" s="116"/>
      <c r="I356" s="116"/>
      <c r="L356" s="170">
        <v>42527</v>
      </c>
      <c r="M356" s="116">
        <v>460.5</v>
      </c>
      <c r="N356" s="116">
        <v>465</v>
      </c>
      <c r="O356" s="116">
        <v>450.2</v>
      </c>
      <c r="P356" s="116">
        <v>457.8</v>
      </c>
      <c r="Q356" s="116">
        <v>460.5</v>
      </c>
      <c r="R356">
        <v>9356808</v>
      </c>
    </row>
    <row r="357" spans="1:18" x14ac:dyDescent="0.25">
      <c r="A357" s="170">
        <v>42528</v>
      </c>
      <c r="B357" s="116">
        <v>467</v>
      </c>
      <c r="C357" s="116">
        <v>463.05</v>
      </c>
      <c r="D357" s="116">
        <v>458.65</v>
      </c>
      <c r="E357" s="116">
        <v>466.95</v>
      </c>
      <c r="F357" s="116">
        <v>463.05</v>
      </c>
      <c r="G357">
        <v>1169024</v>
      </c>
      <c r="H357" s="116"/>
      <c r="I357" s="116"/>
      <c r="L357" s="170">
        <v>42528</v>
      </c>
      <c r="M357" s="116">
        <v>463.05</v>
      </c>
      <c r="N357" s="116">
        <v>466.45</v>
      </c>
      <c r="O357" s="116">
        <v>459</v>
      </c>
      <c r="P357" s="116">
        <v>466.45</v>
      </c>
      <c r="Q357" s="116">
        <v>463.05</v>
      </c>
      <c r="R357">
        <v>12568902</v>
      </c>
    </row>
    <row r="358" spans="1:18" x14ac:dyDescent="0.25">
      <c r="A358" s="170">
        <v>42529</v>
      </c>
      <c r="B358" s="116">
        <v>468.7</v>
      </c>
      <c r="C358" s="116">
        <v>466.3</v>
      </c>
      <c r="D358" s="116">
        <v>462.95</v>
      </c>
      <c r="E358" s="116">
        <v>465</v>
      </c>
      <c r="F358" s="116">
        <v>466.3</v>
      </c>
      <c r="G358">
        <v>3469132</v>
      </c>
      <c r="H358" s="116"/>
      <c r="I358" s="116"/>
      <c r="L358" s="170">
        <v>42529</v>
      </c>
      <c r="M358" s="116">
        <v>466.15</v>
      </c>
      <c r="N358" s="116">
        <v>468.8</v>
      </c>
      <c r="O358" s="116">
        <v>463.2</v>
      </c>
      <c r="P358" s="116">
        <v>465.5</v>
      </c>
      <c r="Q358" s="116">
        <v>466.15</v>
      </c>
      <c r="R358">
        <v>10467158</v>
      </c>
    </row>
    <row r="359" spans="1:18" x14ac:dyDescent="0.25">
      <c r="A359" s="170">
        <v>42530</v>
      </c>
      <c r="B359" s="116">
        <v>470.25</v>
      </c>
      <c r="C359" s="116">
        <v>466.7</v>
      </c>
      <c r="D359" s="116">
        <v>464.75</v>
      </c>
      <c r="E359" s="116">
        <v>467.8</v>
      </c>
      <c r="F359" s="116">
        <v>466.7</v>
      </c>
      <c r="G359">
        <v>473127</v>
      </c>
      <c r="H359" s="116"/>
      <c r="I359" s="116"/>
      <c r="L359" s="170">
        <v>42530</v>
      </c>
      <c r="M359" s="116">
        <v>467.15</v>
      </c>
      <c r="N359" s="116">
        <v>470.25</v>
      </c>
      <c r="O359" s="116">
        <v>465</v>
      </c>
      <c r="P359" s="116">
        <v>469.45</v>
      </c>
      <c r="Q359" s="116">
        <v>467.15</v>
      </c>
      <c r="R359">
        <v>8525017</v>
      </c>
    </row>
    <row r="360" spans="1:18" x14ac:dyDescent="0.25">
      <c r="A360" s="170">
        <v>42531</v>
      </c>
      <c r="B360" s="116">
        <v>467.9</v>
      </c>
      <c r="C360" s="116">
        <v>457.2</v>
      </c>
      <c r="D360" s="116">
        <v>455.1</v>
      </c>
      <c r="E360" s="116">
        <v>467.9</v>
      </c>
      <c r="F360" s="116">
        <v>457.2</v>
      </c>
      <c r="G360">
        <v>440858</v>
      </c>
      <c r="H360" s="116"/>
      <c r="I360" s="116"/>
      <c r="L360" s="170">
        <v>42531</v>
      </c>
      <c r="M360" s="116">
        <v>456.95</v>
      </c>
      <c r="N360" s="116">
        <v>466.75</v>
      </c>
      <c r="O360" s="116">
        <v>454.5</v>
      </c>
      <c r="P360" s="116">
        <v>466.75</v>
      </c>
      <c r="Q360" s="116">
        <v>456.95</v>
      </c>
      <c r="R360">
        <v>7039858</v>
      </c>
    </row>
    <row r="361" spans="1:18" x14ac:dyDescent="0.25">
      <c r="A361" s="170">
        <v>42534</v>
      </c>
      <c r="B361" s="116">
        <v>451</v>
      </c>
      <c r="C361" s="116">
        <v>444.25</v>
      </c>
      <c r="D361" s="116">
        <v>436.9</v>
      </c>
      <c r="E361" s="116">
        <v>450</v>
      </c>
      <c r="F361" s="116">
        <v>444.25</v>
      </c>
      <c r="G361">
        <v>840975</v>
      </c>
      <c r="H361" s="116"/>
      <c r="I361" s="116"/>
      <c r="L361" s="170">
        <v>42534</v>
      </c>
      <c r="M361" s="116">
        <v>444.25</v>
      </c>
      <c r="N361" s="116">
        <v>451.4</v>
      </c>
      <c r="O361" s="116">
        <v>436.7</v>
      </c>
      <c r="P361" s="116">
        <v>451</v>
      </c>
      <c r="Q361" s="116">
        <v>444.25</v>
      </c>
      <c r="R361">
        <v>9507282</v>
      </c>
    </row>
    <row r="362" spans="1:18" x14ac:dyDescent="0.25">
      <c r="A362" s="170">
        <v>42535</v>
      </c>
      <c r="B362" s="116">
        <v>453.75</v>
      </c>
      <c r="C362" s="116">
        <v>448.4</v>
      </c>
      <c r="D362" s="116">
        <v>441.2</v>
      </c>
      <c r="E362" s="116">
        <v>448.1</v>
      </c>
      <c r="F362" s="116">
        <v>448.4</v>
      </c>
      <c r="G362">
        <v>1047844</v>
      </c>
      <c r="H362" s="116"/>
      <c r="I362" s="116"/>
      <c r="L362" s="170">
        <v>42535</v>
      </c>
      <c r="M362" s="116">
        <v>448.4</v>
      </c>
      <c r="N362" s="116">
        <v>453.85</v>
      </c>
      <c r="O362" s="116">
        <v>441.15</v>
      </c>
      <c r="P362" s="116">
        <v>446.9</v>
      </c>
      <c r="Q362" s="116">
        <v>448.4</v>
      </c>
      <c r="R362">
        <v>9615226</v>
      </c>
    </row>
    <row r="363" spans="1:18" x14ac:dyDescent="0.25">
      <c r="A363" s="170">
        <v>42536</v>
      </c>
      <c r="B363" s="116">
        <v>453</v>
      </c>
      <c r="C363" s="116">
        <v>452.2</v>
      </c>
      <c r="D363" s="116">
        <v>447.35</v>
      </c>
      <c r="E363" s="116">
        <v>450</v>
      </c>
      <c r="F363" s="116">
        <v>452.2</v>
      </c>
      <c r="G363">
        <v>526783</v>
      </c>
      <c r="H363" s="116"/>
      <c r="I363" s="116"/>
      <c r="L363" s="170">
        <v>42536</v>
      </c>
      <c r="M363" s="116">
        <v>452.1</v>
      </c>
      <c r="N363" s="116">
        <v>453</v>
      </c>
      <c r="O363" s="116">
        <v>447.25</v>
      </c>
      <c r="P363" s="116">
        <v>449.9</v>
      </c>
      <c r="Q363" s="116">
        <v>452.1</v>
      </c>
      <c r="R363">
        <v>5704865</v>
      </c>
    </row>
    <row r="364" spans="1:18" x14ac:dyDescent="0.25">
      <c r="A364" s="170">
        <v>42537</v>
      </c>
      <c r="B364" s="116">
        <v>455</v>
      </c>
      <c r="C364" s="116">
        <v>454</v>
      </c>
      <c r="D364" s="116">
        <v>446.25</v>
      </c>
      <c r="E364" s="116">
        <v>451.5</v>
      </c>
      <c r="F364" s="116">
        <v>454</v>
      </c>
      <c r="G364">
        <v>608911</v>
      </c>
      <c r="H364" s="116"/>
      <c r="I364" s="116"/>
      <c r="L364" s="170">
        <v>42537</v>
      </c>
      <c r="M364" s="116">
        <v>454.35</v>
      </c>
      <c r="N364" s="116">
        <v>455.5</v>
      </c>
      <c r="O364" s="116">
        <v>446.05</v>
      </c>
      <c r="P364" s="116">
        <v>449.7</v>
      </c>
      <c r="Q364" s="116">
        <v>454.35</v>
      </c>
      <c r="R364">
        <v>7255454</v>
      </c>
    </row>
    <row r="365" spans="1:18" x14ac:dyDescent="0.25">
      <c r="A365" s="170">
        <v>42538</v>
      </c>
      <c r="B365" s="116">
        <v>464.9</v>
      </c>
      <c r="C365" s="116">
        <v>463.2</v>
      </c>
      <c r="D365" s="116">
        <v>457.4</v>
      </c>
      <c r="E365" s="116">
        <v>460</v>
      </c>
      <c r="F365" s="116">
        <v>463.2</v>
      </c>
      <c r="G365">
        <v>717575</v>
      </c>
      <c r="H365" s="116"/>
      <c r="I365" s="116"/>
      <c r="L365" s="170">
        <v>42538</v>
      </c>
      <c r="M365" s="116">
        <v>464.4</v>
      </c>
      <c r="N365" s="116">
        <v>465.75</v>
      </c>
      <c r="O365" s="116">
        <v>457.3</v>
      </c>
      <c r="P365" s="116">
        <v>461</v>
      </c>
      <c r="Q365" s="116">
        <v>464.4</v>
      </c>
      <c r="R365">
        <v>7836702</v>
      </c>
    </row>
    <row r="366" spans="1:18" x14ac:dyDescent="0.25">
      <c r="A366" s="170">
        <v>42541</v>
      </c>
      <c r="B366" s="116">
        <v>483.15</v>
      </c>
      <c r="C366" s="116">
        <v>481.65</v>
      </c>
      <c r="D366" s="116">
        <v>460.4</v>
      </c>
      <c r="E366" s="116">
        <v>463.5</v>
      </c>
      <c r="F366" s="116">
        <v>481.65</v>
      </c>
      <c r="G366">
        <v>906766</v>
      </c>
      <c r="H366" s="116"/>
      <c r="I366" s="116"/>
      <c r="L366" s="170">
        <v>42541</v>
      </c>
      <c r="M366" s="116">
        <v>482.05</v>
      </c>
      <c r="N366" s="116">
        <v>484.2</v>
      </c>
      <c r="O366" s="116">
        <v>460.25</v>
      </c>
      <c r="P366" s="116">
        <v>464.75</v>
      </c>
      <c r="Q366" s="116">
        <v>482.05</v>
      </c>
      <c r="R366">
        <v>9261350</v>
      </c>
    </row>
    <row r="367" spans="1:18" x14ac:dyDescent="0.25">
      <c r="A367" s="170">
        <v>42542</v>
      </c>
      <c r="B367" s="116">
        <v>486.15</v>
      </c>
      <c r="C367" s="116">
        <v>485</v>
      </c>
      <c r="D367" s="116">
        <v>477.25</v>
      </c>
      <c r="E367" s="116">
        <v>482.5</v>
      </c>
      <c r="F367" s="116">
        <v>485</v>
      </c>
      <c r="G367">
        <v>604083</v>
      </c>
      <c r="H367" s="116"/>
      <c r="I367" s="116"/>
      <c r="L367" s="170">
        <v>42542</v>
      </c>
      <c r="M367" s="116">
        <v>484.9</v>
      </c>
      <c r="N367" s="116">
        <v>486.2</v>
      </c>
      <c r="O367" s="116">
        <v>477.6</v>
      </c>
      <c r="P367" s="116">
        <v>484</v>
      </c>
      <c r="Q367" s="116">
        <v>484.9</v>
      </c>
      <c r="R367">
        <v>8907801</v>
      </c>
    </row>
    <row r="368" spans="1:18" x14ac:dyDescent="0.25">
      <c r="A368" s="170">
        <v>42543</v>
      </c>
      <c r="B368" s="116">
        <v>484.7</v>
      </c>
      <c r="C368" s="116">
        <v>472.5</v>
      </c>
      <c r="D368" s="116">
        <v>468.15</v>
      </c>
      <c r="E368" s="116">
        <v>483.9</v>
      </c>
      <c r="F368" s="116">
        <v>472.5</v>
      </c>
      <c r="G368">
        <v>754047</v>
      </c>
      <c r="H368" s="116"/>
      <c r="I368" s="116"/>
      <c r="L368" s="170">
        <v>42543</v>
      </c>
      <c r="M368" s="116">
        <v>472.7</v>
      </c>
      <c r="N368" s="116">
        <v>484.8</v>
      </c>
      <c r="O368" s="116">
        <v>468.05</v>
      </c>
      <c r="P368" s="116">
        <v>483.05</v>
      </c>
      <c r="Q368" s="116">
        <v>472.7</v>
      </c>
      <c r="R368">
        <v>7660165</v>
      </c>
    </row>
    <row r="369" spans="1:18" x14ac:dyDescent="0.25">
      <c r="A369" s="170">
        <v>42544</v>
      </c>
      <c r="B369" s="116">
        <v>489.6</v>
      </c>
      <c r="C369" s="116">
        <v>488</v>
      </c>
      <c r="D369" s="116">
        <v>475.55</v>
      </c>
      <c r="E369" s="116">
        <v>475.55</v>
      </c>
      <c r="F369" s="116">
        <v>488</v>
      </c>
      <c r="G369">
        <v>1231130</v>
      </c>
      <c r="H369" s="116"/>
      <c r="I369" s="116"/>
      <c r="L369" s="170">
        <v>42544</v>
      </c>
      <c r="M369" s="116">
        <v>487.95</v>
      </c>
      <c r="N369" s="116">
        <v>489.9</v>
      </c>
      <c r="O369" s="116">
        <v>476.1</v>
      </c>
      <c r="P369" s="116">
        <v>476.1</v>
      </c>
      <c r="Q369" s="116">
        <v>487.95</v>
      </c>
      <c r="R369">
        <v>9628216</v>
      </c>
    </row>
    <row r="370" spans="1:18" x14ac:dyDescent="0.25">
      <c r="A370" s="170">
        <v>42545</v>
      </c>
      <c r="B370" s="116">
        <v>453.45</v>
      </c>
      <c r="C370" s="116">
        <v>449</v>
      </c>
      <c r="D370" s="116">
        <v>425</v>
      </c>
      <c r="E370" s="116">
        <v>439.2</v>
      </c>
      <c r="F370" s="116">
        <v>449</v>
      </c>
      <c r="G370">
        <v>3569184</v>
      </c>
      <c r="H370" s="116"/>
      <c r="I370" s="116"/>
      <c r="L370" s="170">
        <v>42545</v>
      </c>
      <c r="M370" s="116">
        <v>449.4</v>
      </c>
      <c r="N370" s="116">
        <v>453.75</v>
      </c>
      <c r="O370" s="116">
        <v>421.25</v>
      </c>
      <c r="P370" s="116">
        <v>439.2</v>
      </c>
      <c r="Q370" s="116">
        <v>449.4</v>
      </c>
      <c r="R370">
        <v>40998600</v>
      </c>
    </row>
    <row r="371" spans="1:18" x14ac:dyDescent="0.25">
      <c r="A371" s="170">
        <v>42548</v>
      </c>
      <c r="B371" s="116">
        <v>457.45</v>
      </c>
      <c r="C371" s="116">
        <v>448.6</v>
      </c>
      <c r="D371" s="116">
        <v>443.7</v>
      </c>
      <c r="E371" s="116">
        <v>451</v>
      </c>
      <c r="F371" s="116">
        <v>448.6</v>
      </c>
      <c r="G371">
        <v>1155577</v>
      </c>
      <c r="H371" s="116"/>
      <c r="I371" s="116"/>
      <c r="L371" s="170">
        <v>42548</v>
      </c>
      <c r="M371" s="116">
        <v>448.95</v>
      </c>
      <c r="N371" s="116">
        <v>457.25</v>
      </c>
      <c r="O371" s="116">
        <v>443.6</v>
      </c>
      <c r="P371" s="116">
        <v>451.8</v>
      </c>
      <c r="Q371" s="116">
        <v>448.95</v>
      </c>
      <c r="R371">
        <v>12450283</v>
      </c>
    </row>
    <row r="372" spans="1:18" x14ac:dyDescent="0.25">
      <c r="A372" s="170">
        <v>42549</v>
      </c>
      <c r="B372" s="116">
        <v>449.9</v>
      </c>
      <c r="C372" s="116">
        <v>440.35</v>
      </c>
      <c r="D372" s="116">
        <v>438.35</v>
      </c>
      <c r="E372" s="116">
        <v>449.9</v>
      </c>
      <c r="F372" s="116">
        <v>440.35</v>
      </c>
      <c r="G372">
        <v>913074</v>
      </c>
      <c r="H372" s="116"/>
      <c r="I372" s="116"/>
      <c r="L372" s="170">
        <v>42549</v>
      </c>
      <c r="M372" s="116">
        <v>440.4</v>
      </c>
      <c r="N372" s="116">
        <v>448</v>
      </c>
      <c r="O372" s="116">
        <v>433</v>
      </c>
      <c r="P372" s="116">
        <v>448</v>
      </c>
      <c r="Q372" s="116">
        <v>440.4</v>
      </c>
      <c r="R372">
        <v>10190394</v>
      </c>
    </row>
    <row r="373" spans="1:18" x14ac:dyDescent="0.25">
      <c r="A373" s="170">
        <v>42550</v>
      </c>
      <c r="B373" s="116">
        <v>449.5</v>
      </c>
      <c r="C373" s="116">
        <v>447.1</v>
      </c>
      <c r="D373" s="116">
        <v>445.2</v>
      </c>
      <c r="E373" s="116">
        <v>445.2</v>
      </c>
      <c r="F373" s="116">
        <v>447.1</v>
      </c>
      <c r="G373">
        <v>487858</v>
      </c>
      <c r="H373" s="116"/>
      <c r="I373" s="116"/>
      <c r="L373" s="170">
        <v>42550</v>
      </c>
      <c r="M373" s="116">
        <v>447.25</v>
      </c>
      <c r="N373" s="116">
        <v>449.8</v>
      </c>
      <c r="O373" s="116">
        <v>445.4</v>
      </c>
      <c r="P373" s="116">
        <v>447.1</v>
      </c>
      <c r="Q373" s="116">
        <v>447.25</v>
      </c>
      <c r="R373">
        <v>6285461</v>
      </c>
    </row>
    <row r="374" spans="1:18" x14ac:dyDescent="0.25">
      <c r="A374" s="170">
        <v>42551</v>
      </c>
      <c r="B374" s="116">
        <v>461.95</v>
      </c>
      <c r="C374" s="116">
        <v>459.25</v>
      </c>
      <c r="D374" s="116">
        <v>452</v>
      </c>
      <c r="E374" s="116">
        <v>454</v>
      </c>
      <c r="F374" s="116">
        <v>459.25</v>
      </c>
      <c r="G374">
        <v>912471</v>
      </c>
      <c r="H374" s="116"/>
      <c r="I374" s="116"/>
      <c r="L374" s="170">
        <v>42551</v>
      </c>
      <c r="M374" s="116">
        <v>459.25</v>
      </c>
      <c r="N374" s="116">
        <v>462.25</v>
      </c>
      <c r="O374" s="116">
        <v>451.55</v>
      </c>
      <c r="P374" s="116">
        <v>454.3</v>
      </c>
      <c r="Q374" s="116">
        <v>459.25</v>
      </c>
      <c r="R374">
        <v>13214064</v>
      </c>
    </row>
    <row r="375" spans="1:18" x14ac:dyDescent="0.25">
      <c r="A375" s="170">
        <v>42552</v>
      </c>
      <c r="B375" s="116">
        <v>464.8</v>
      </c>
      <c r="C375" s="116">
        <v>457.9</v>
      </c>
      <c r="D375" s="116">
        <v>455</v>
      </c>
      <c r="E375" s="116">
        <v>463</v>
      </c>
      <c r="F375" s="116">
        <v>457.9</v>
      </c>
      <c r="G375">
        <v>488359</v>
      </c>
      <c r="H375" s="116"/>
      <c r="I375" s="116"/>
      <c r="L375" s="170">
        <v>42552</v>
      </c>
      <c r="M375" s="116">
        <v>457.9</v>
      </c>
      <c r="N375" s="116">
        <v>464.75</v>
      </c>
      <c r="O375" s="116">
        <v>454.7</v>
      </c>
      <c r="P375" s="116">
        <v>463.6</v>
      </c>
      <c r="Q375" s="116">
        <v>457.9</v>
      </c>
      <c r="R375">
        <v>7027759</v>
      </c>
    </row>
    <row r="376" spans="1:18" x14ac:dyDescent="0.25">
      <c r="A376" s="170">
        <v>42555</v>
      </c>
      <c r="B376" s="116">
        <v>474.8</v>
      </c>
      <c r="C376" s="116">
        <v>468.9</v>
      </c>
      <c r="D376" s="116">
        <v>467.9</v>
      </c>
      <c r="E376" s="116">
        <v>467.9</v>
      </c>
      <c r="F376" s="116">
        <v>468.9</v>
      </c>
      <c r="G376">
        <v>807283</v>
      </c>
      <c r="H376" s="116"/>
      <c r="I376" s="116"/>
      <c r="L376" s="170">
        <v>42555</v>
      </c>
      <c r="M376" s="116">
        <v>469.5</v>
      </c>
      <c r="N376" s="116">
        <v>474.85</v>
      </c>
      <c r="O376" s="116">
        <v>467</v>
      </c>
      <c r="P376" s="116">
        <v>467</v>
      </c>
      <c r="Q376" s="116">
        <v>469.5</v>
      </c>
      <c r="R376">
        <v>8413087</v>
      </c>
    </row>
    <row r="377" spans="1:18" x14ac:dyDescent="0.25">
      <c r="A377" s="170">
        <v>42556</v>
      </c>
      <c r="B377" s="116">
        <v>468.9</v>
      </c>
      <c r="C377" s="116">
        <v>460.55</v>
      </c>
      <c r="D377" s="116">
        <v>459.4</v>
      </c>
      <c r="E377" s="116">
        <v>468.9</v>
      </c>
      <c r="F377" s="116">
        <v>460.55</v>
      </c>
      <c r="G377">
        <v>530451</v>
      </c>
      <c r="H377" s="116"/>
      <c r="I377" s="116"/>
      <c r="L377" s="170">
        <v>42556</v>
      </c>
      <c r="M377" s="116">
        <v>460.9</v>
      </c>
      <c r="N377" s="116">
        <v>469</v>
      </c>
      <c r="O377" s="116">
        <v>459.5</v>
      </c>
      <c r="P377" s="116">
        <v>468.5</v>
      </c>
      <c r="Q377" s="116">
        <v>460.9</v>
      </c>
      <c r="R377">
        <v>4934087</v>
      </c>
    </row>
    <row r="378" spans="1:18" x14ac:dyDescent="0.25">
      <c r="A378" s="170">
        <v>42558</v>
      </c>
      <c r="B378" s="116">
        <v>465.45</v>
      </c>
      <c r="C378" s="116">
        <v>455.25</v>
      </c>
      <c r="D378" s="116">
        <v>454</v>
      </c>
      <c r="E378" s="116">
        <v>462.6</v>
      </c>
      <c r="F378" s="116">
        <v>455.25</v>
      </c>
      <c r="G378">
        <v>653643</v>
      </c>
      <c r="H378" s="116"/>
      <c r="I378" s="116"/>
      <c r="L378" s="170">
        <v>42558</v>
      </c>
      <c r="M378" s="116">
        <v>455.15</v>
      </c>
      <c r="N378" s="116">
        <v>465.45</v>
      </c>
      <c r="O378" s="116">
        <v>454.1</v>
      </c>
      <c r="P378" s="116">
        <v>460.95</v>
      </c>
      <c r="Q378" s="116">
        <v>455.15</v>
      </c>
      <c r="R378">
        <v>6580663</v>
      </c>
    </row>
    <row r="379" spans="1:18" x14ac:dyDescent="0.25">
      <c r="A379" s="170">
        <v>42559</v>
      </c>
      <c r="B379" s="116">
        <v>467.5</v>
      </c>
      <c r="C379" s="116">
        <v>465.2</v>
      </c>
      <c r="D379" s="116">
        <v>462.9</v>
      </c>
      <c r="E379" s="116">
        <v>463.25</v>
      </c>
      <c r="F379" s="116">
        <v>465.2</v>
      </c>
      <c r="G379">
        <v>1440996</v>
      </c>
      <c r="H379" s="116"/>
      <c r="I379" s="116"/>
      <c r="L379" s="170">
        <v>42559</v>
      </c>
      <c r="M379" s="116">
        <v>466.3</v>
      </c>
      <c r="N379" s="116">
        <v>468.2</v>
      </c>
      <c r="O379" s="116">
        <v>462.65</v>
      </c>
      <c r="P379" s="116">
        <v>464.3</v>
      </c>
      <c r="Q379" s="116">
        <v>466.3</v>
      </c>
      <c r="R379">
        <v>9263727</v>
      </c>
    </row>
    <row r="380" spans="1:18" x14ac:dyDescent="0.25">
      <c r="A380" s="170">
        <v>42562</v>
      </c>
      <c r="B380" s="116">
        <v>486.4</v>
      </c>
      <c r="C380" s="116">
        <v>484.5</v>
      </c>
      <c r="D380" s="116">
        <v>471.1</v>
      </c>
      <c r="E380" s="116">
        <v>471.1</v>
      </c>
      <c r="F380" s="116">
        <v>484.5</v>
      </c>
      <c r="G380">
        <v>1514220</v>
      </c>
      <c r="H380" s="116"/>
      <c r="I380" s="116"/>
      <c r="L380" s="170">
        <v>42562</v>
      </c>
      <c r="M380" s="116">
        <v>484.6</v>
      </c>
      <c r="N380" s="116">
        <v>486.8</v>
      </c>
      <c r="O380" s="116">
        <v>472.1</v>
      </c>
      <c r="P380" s="116">
        <v>472.1</v>
      </c>
      <c r="Q380" s="116">
        <v>484.6</v>
      </c>
      <c r="R380">
        <v>10477166</v>
      </c>
    </row>
    <row r="381" spans="1:18" x14ac:dyDescent="0.25">
      <c r="A381" s="170">
        <v>42563</v>
      </c>
      <c r="B381" s="116">
        <v>488.65</v>
      </c>
      <c r="C381" s="116">
        <v>484.2</v>
      </c>
      <c r="D381" s="116">
        <v>481.1</v>
      </c>
      <c r="E381" s="116">
        <v>485</v>
      </c>
      <c r="F381" s="116">
        <v>484.2</v>
      </c>
      <c r="G381">
        <v>1036625</v>
      </c>
      <c r="H381" s="116"/>
      <c r="I381" s="116"/>
      <c r="L381" s="170">
        <v>42563</v>
      </c>
      <c r="M381" s="116">
        <v>484.3</v>
      </c>
      <c r="N381" s="116">
        <v>488.65</v>
      </c>
      <c r="O381" s="116">
        <v>481.1</v>
      </c>
      <c r="P381" s="116">
        <v>486</v>
      </c>
      <c r="Q381" s="116">
        <v>484.3</v>
      </c>
      <c r="R381">
        <v>6767972</v>
      </c>
    </row>
    <row r="382" spans="1:18" x14ac:dyDescent="0.25">
      <c r="A382" s="170">
        <v>42564</v>
      </c>
      <c r="B382" s="116">
        <v>487.85</v>
      </c>
      <c r="C382" s="116">
        <v>479.95</v>
      </c>
      <c r="D382" s="116">
        <v>478.05</v>
      </c>
      <c r="E382" s="116">
        <v>486</v>
      </c>
      <c r="F382" s="116">
        <v>479.95</v>
      </c>
      <c r="G382">
        <v>526249</v>
      </c>
      <c r="H382" s="116"/>
      <c r="I382" s="116"/>
      <c r="L382" s="170">
        <v>42564</v>
      </c>
      <c r="M382" s="116">
        <v>481.1</v>
      </c>
      <c r="N382" s="116">
        <v>488.1</v>
      </c>
      <c r="O382" s="116">
        <v>477.95</v>
      </c>
      <c r="P382" s="116">
        <v>485.95</v>
      </c>
      <c r="Q382" s="116">
        <v>481.1</v>
      </c>
      <c r="R382">
        <v>5855718</v>
      </c>
    </row>
    <row r="383" spans="1:18" x14ac:dyDescent="0.25">
      <c r="A383" s="170">
        <v>42565</v>
      </c>
      <c r="B383" s="116">
        <v>489.05</v>
      </c>
      <c r="C383" s="116">
        <v>485.7</v>
      </c>
      <c r="D383" s="116">
        <v>478.9</v>
      </c>
      <c r="E383" s="116">
        <v>480</v>
      </c>
      <c r="F383" s="116">
        <v>485.7</v>
      </c>
      <c r="G383">
        <v>571338</v>
      </c>
      <c r="H383" s="116"/>
      <c r="I383" s="116"/>
      <c r="L383" s="170">
        <v>42565</v>
      </c>
      <c r="M383" s="116">
        <v>486.1</v>
      </c>
      <c r="N383" s="116">
        <v>489.3</v>
      </c>
      <c r="O383" s="116">
        <v>478.95</v>
      </c>
      <c r="P383" s="116">
        <v>480.1</v>
      </c>
      <c r="Q383" s="116">
        <v>486.1</v>
      </c>
      <c r="R383">
        <v>5983007</v>
      </c>
    </row>
    <row r="384" spans="1:18" x14ac:dyDescent="0.25">
      <c r="A384" s="170">
        <v>42566</v>
      </c>
      <c r="B384" s="116">
        <v>501.2</v>
      </c>
      <c r="C384" s="116">
        <v>492.9</v>
      </c>
      <c r="D384" s="116">
        <v>480</v>
      </c>
      <c r="E384" s="116">
        <v>481</v>
      </c>
      <c r="F384" s="116">
        <v>492.9</v>
      </c>
      <c r="G384">
        <v>1387973</v>
      </c>
      <c r="H384" s="116"/>
      <c r="I384" s="116"/>
      <c r="L384" s="170">
        <v>42566</v>
      </c>
      <c r="M384" s="116">
        <v>494</v>
      </c>
      <c r="N384" s="116">
        <v>501.7</v>
      </c>
      <c r="O384" s="116">
        <v>479.65</v>
      </c>
      <c r="P384" s="116">
        <v>480</v>
      </c>
      <c r="Q384" s="116">
        <v>494</v>
      </c>
      <c r="R384">
        <v>8889558</v>
      </c>
    </row>
    <row r="385" spans="1:18" x14ac:dyDescent="0.25">
      <c r="A385" s="170">
        <v>42569</v>
      </c>
      <c r="B385" s="116">
        <v>505</v>
      </c>
      <c r="C385" s="116">
        <v>492.65</v>
      </c>
      <c r="D385" s="116">
        <v>490.6</v>
      </c>
      <c r="E385" s="116">
        <v>496.9</v>
      </c>
      <c r="F385" s="116">
        <v>492.65</v>
      </c>
      <c r="G385">
        <v>814252</v>
      </c>
      <c r="H385" s="116"/>
      <c r="I385" s="116"/>
      <c r="L385" s="170">
        <v>42569</v>
      </c>
      <c r="M385" s="116">
        <v>492.65</v>
      </c>
      <c r="N385" s="116">
        <v>505</v>
      </c>
      <c r="O385" s="116">
        <v>490</v>
      </c>
      <c r="P385" s="116">
        <v>495</v>
      </c>
      <c r="Q385" s="116">
        <v>492.65</v>
      </c>
      <c r="R385">
        <v>7463954</v>
      </c>
    </row>
    <row r="386" spans="1:18" x14ac:dyDescent="0.25">
      <c r="A386" s="170">
        <v>42570</v>
      </c>
      <c r="B386" s="116">
        <v>503.5</v>
      </c>
      <c r="C386" s="116">
        <v>498.15</v>
      </c>
      <c r="D386" s="116">
        <v>493.05</v>
      </c>
      <c r="E386" s="116">
        <v>494</v>
      </c>
      <c r="F386" s="116">
        <v>498.15</v>
      </c>
      <c r="G386">
        <v>842523</v>
      </c>
      <c r="H386" s="116"/>
      <c r="I386" s="116"/>
      <c r="L386" s="170">
        <v>42570</v>
      </c>
      <c r="M386" s="116">
        <v>499.25</v>
      </c>
      <c r="N386" s="116">
        <v>503.5</v>
      </c>
      <c r="O386" s="116">
        <v>493.45</v>
      </c>
      <c r="P386" s="116">
        <v>493.9</v>
      </c>
      <c r="Q386" s="116">
        <v>499.25</v>
      </c>
      <c r="R386">
        <v>7665519</v>
      </c>
    </row>
    <row r="387" spans="1:18" x14ac:dyDescent="0.25">
      <c r="A387" s="170">
        <v>42571</v>
      </c>
      <c r="B387" s="116">
        <v>502.05</v>
      </c>
      <c r="C387" s="116">
        <v>493.8</v>
      </c>
      <c r="D387" s="116">
        <v>492.5</v>
      </c>
      <c r="E387" s="116">
        <v>499</v>
      </c>
      <c r="F387" s="116">
        <v>493.8</v>
      </c>
      <c r="G387">
        <v>1003311</v>
      </c>
      <c r="H387" s="116"/>
      <c r="I387" s="116"/>
      <c r="L387" s="170">
        <v>42571</v>
      </c>
      <c r="M387" s="116">
        <v>493.9</v>
      </c>
      <c r="N387" s="116">
        <v>502.45</v>
      </c>
      <c r="O387" s="116">
        <v>492.45</v>
      </c>
      <c r="P387" s="116">
        <v>496.3</v>
      </c>
      <c r="Q387" s="116">
        <v>493.9</v>
      </c>
      <c r="R387">
        <v>5697901</v>
      </c>
    </row>
    <row r="388" spans="1:18" x14ac:dyDescent="0.25">
      <c r="A388" s="170">
        <v>42572</v>
      </c>
      <c r="B388" s="116">
        <v>500</v>
      </c>
      <c r="C388" s="116">
        <v>490.65</v>
      </c>
      <c r="D388" s="116">
        <v>489.45</v>
      </c>
      <c r="E388" s="116">
        <v>498.4</v>
      </c>
      <c r="F388" s="116">
        <v>490.65</v>
      </c>
      <c r="G388">
        <v>559960</v>
      </c>
      <c r="H388" s="116"/>
      <c r="I388" s="116"/>
      <c r="L388" s="170">
        <v>42572</v>
      </c>
      <c r="M388" s="116">
        <v>491.05</v>
      </c>
      <c r="N388" s="116">
        <v>500</v>
      </c>
      <c r="O388" s="116">
        <v>489.7</v>
      </c>
      <c r="P388" s="116">
        <v>498.45</v>
      </c>
      <c r="Q388" s="116">
        <v>491.05</v>
      </c>
      <c r="R388">
        <v>3658371</v>
      </c>
    </row>
    <row r="389" spans="1:18" x14ac:dyDescent="0.25">
      <c r="A389" s="170">
        <v>42573</v>
      </c>
      <c r="B389" s="116">
        <v>507.9</v>
      </c>
      <c r="C389" s="116">
        <v>506.4</v>
      </c>
      <c r="D389" s="116">
        <v>493.1</v>
      </c>
      <c r="E389" s="116">
        <v>495</v>
      </c>
      <c r="F389" s="116">
        <v>506.4</v>
      </c>
      <c r="G389">
        <v>808775</v>
      </c>
      <c r="H389" s="116"/>
      <c r="I389" s="116"/>
      <c r="L389" s="170">
        <v>42573</v>
      </c>
      <c r="M389" s="116">
        <v>507.2</v>
      </c>
      <c r="N389" s="116">
        <v>508.45</v>
      </c>
      <c r="O389" s="116">
        <v>493.5</v>
      </c>
      <c r="P389" s="116">
        <v>494.45</v>
      </c>
      <c r="Q389" s="116">
        <v>507.2</v>
      </c>
      <c r="R389">
        <v>5588143</v>
      </c>
    </row>
    <row r="390" spans="1:18" x14ac:dyDescent="0.25">
      <c r="A390" s="170">
        <v>42576</v>
      </c>
      <c r="B390" s="116">
        <v>511</v>
      </c>
      <c r="C390" s="116">
        <v>508.9</v>
      </c>
      <c r="D390" s="116">
        <v>503.6</v>
      </c>
      <c r="E390" s="116">
        <v>506.5</v>
      </c>
      <c r="F390" s="116">
        <v>508.9</v>
      </c>
      <c r="G390">
        <v>464243</v>
      </c>
      <c r="H390" s="116"/>
      <c r="I390" s="116"/>
      <c r="L390" s="170">
        <v>42576</v>
      </c>
      <c r="M390" s="116">
        <v>509</v>
      </c>
      <c r="N390" s="116">
        <v>510.95</v>
      </c>
      <c r="O390" s="116">
        <v>503.35</v>
      </c>
      <c r="P390" s="116">
        <v>505.5</v>
      </c>
      <c r="Q390" s="116">
        <v>509</v>
      </c>
      <c r="R390">
        <v>4638151</v>
      </c>
    </row>
    <row r="391" spans="1:18" x14ac:dyDescent="0.25">
      <c r="A391" s="170">
        <v>42577</v>
      </c>
      <c r="B391" s="116">
        <v>513.5</v>
      </c>
      <c r="C391" s="116">
        <v>503.15</v>
      </c>
      <c r="D391" s="116">
        <v>501.65</v>
      </c>
      <c r="E391" s="116">
        <v>506.6</v>
      </c>
      <c r="F391" s="116">
        <v>503.15</v>
      </c>
      <c r="G391">
        <v>723526</v>
      </c>
      <c r="H391" s="116"/>
      <c r="I391" s="116"/>
      <c r="L391" s="170">
        <v>42577</v>
      </c>
      <c r="M391" s="116">
        <v>503.25</v>
      </c>
      <c r="N391" s="116">
        <v>513.35</v>
      </c>
      <c r="O391" s="116">
        <v>502.1</v>
      </c>
      <c r="P391" s="116">
        <v>506.05</v>
      </c>
      <c r="Q391" s="116">
        <v>503.25</v>
      </c>
      <c r="R391">
        <v>6187499</v>
      </c>
    </row>
    <row r="392" spans="1:18" x14ac:dyDescent="0.25">
      <c r="A392" s="170">
        <v>42578</v>
      </c>
      <c r="B392" s="116">
        <v>513</v>
      </c>
      <c r="C392" s="116">
        <v>510.1</v>
      </c>
      <c r="D392" s="116">
        <v>505</v>
      </c>
      <c r="E392" s="116">
        <v>505</v>
      </c>
      <c r="F392" s="116">
        <v>510.1</v>
      </c>
      <c r="G392">
        <v>431415</v>
      </c>
      <c r="H392" s="116"/>
      <c r="I392" s="116"/>
      <c r="L392" s="170">
        <v>42578</v>
      </c>
      <c r="M392" s="116">
        <v>510.1</v>
      </c>
      <c r="N392" s="116">
        <v>513.04999999999995</v>
      </c>
      <c r="O392" s="116">
        <v>505.5</v>
      </c>
      <c r="P392" s="116">
        <v>507.75</v>
      </c>
      <c r="Q392" s="116">
        <v>510.1</v>
      </c>
      <c r="R392">
        <v>5193425</v>
      </c>
    </row>
    <row r="393" spans="1:18" x14ac:dyDescent="0.25">
      <c r="A393" s="170">
        <v>42579</v>
      </c>
      <c r="B393" s="116">
        <v>512.04999999999995</v>
      </c>
      <c r="C393" s="116">
        <v>505.85</v>
      </c>
      <c r="D393" s="116">
        <v>499.1</v>
      </c>
      <c r="E393" s="116">
        <v>511</v>
      </c>
      <c r="F393" s="116">
        <v>505.85</v>
      </c>
      <c r="G393">
        <v>319385</v>
      </c>
      <c r="H393" s="116"/>
      <c r="I393" s="116"/>
      <c r="L393" s="170">
        <v>42579</v>
      </c>
      <c r="M393" s="116">
        <v>506.85</v>
      </c>
      <c r="N393" s="116">
        <v>511.9</v>
      </c>
      <c r="O393" s="116">
        <v>498.75</v>
      </c>
      <c r="P393" s="116">
        <v>510</v>
      </c>
      <c r="Q393" s="116">
        <v>506.85</v>
      </c>
      <c r="R393">
        <v>6338260</v>
      </c>
    </row>
    <row r="394" spans="1:18" x14ac:dyDescent="0.25">
      <c r="A394" s="170">
        <v>42580</v>
      </c>
      <c r="B394" s="116">
        <v>510.35</v>
      </c>
      <c r="C394" s="116">
        <v>503</v>
      </c>
      <c r="D394" s="116">
        <v>501</v>
      </c>
      <c r="E394" s="116">
        <v>507</v>
      </c>
      <c r="F394" s="116">
        <v>503</v>
      </c>
      <c r="G394">
        <v>344952</v>
      </c>
      <c r="H394" s="116"/>
      <c r="I394" s="116"/>
      <c r="L394" s="170">
        <v>42580</v>
      </c>
      <c r="M394" s="116">
        <v>503.2</v>
      </c>
      <c r="N394" s="116">
        <v>510.5</v>
      </c>
      <c r="O394" s="116">
        <v>501.1</v>
      </c>
      <c r="P394" s="116">
        <v>507.8</v>
      </c>
      <c r="Q394" s="116">
        <v>503.2</v>
      </c>
      <c r="R394">
        <v>3746332</v>
      </c>
    </row>
    <row r="395" spans="1:18" x14ac:dyDescent="0.25">
      <c r="A395" s="170">
        <v>42583</v>
      </c>
      <c r="B395" s="116">
        <v>514.85</v>
      </c>
      <c r="C395" s="116">
        <v>508.1</v>
      </c>
      <c r="D395" s="116">
        <v>504</v>
      </c>
      <c r="E395" s="116">
        <v>504</v>
      </c>
      <c r="F395" s="116">
        <v>508.1</v>
      </c>
      <c r="G395">
        <v>543191</v>
      </c>
      <c r="H395" s="116"/>
      <c r="I395" s="116"/>
      <c r="L395" s="170">
        <v>42583</v>
      </c>
      <c r="M395" s="116">
        <v>508.25</v>
      </c>
      <c r="N395" s="116">
        <v>514.9</v>
      </c>
      <c r="O395" s="116">
        <v>505.5</v>
      </c>
      <c r="P395" s="116">
        <v>506.8</v>
      </c>
      <c r="Q395" s="116">
        <v>508.25</v>
      </c>
      <c r="R395">
        <v>4748497</v>
      </c>
    </row>
    <row r="396" spans="1:18" x14ac:dyDescent="0.25">
      <c r="A396" s="170">
        <v>42584</v>
      </c>
      <c r="B396" s="116">
        <v>511.15</v>
      </c>
      <c r="C396" s="116">
        <v>493.85</v>
      </c>
      <c r="D396" s="116">
        <v>492</v>
      </c>
      <c r="E396" s="116">
        <v>511</v>
      </c>
      <c r="F396" s="116">
        <v>493.85</v>
      </c>
      <c r="G396">
        <v>374693</v>
      </c>
      <c r="H396" s="116"/>
      <c r="I396" s="116"/>
      <c r="L396" s="170">
        <v>42584</v>
      </c>
      <c r="M396" s="116">
        <v>493.3</v>
      </c>
      <c r="N396" s="116">
        <v>511.2</v>
      </c>
      <c r="O396" s="116">
        <v>491.15</v>
      </c>
      <c r="P396" s="116">
        <v>510</v>
      </c>
      <c r="Q396" s="116">
        <v>493.3</v>
      </c>
      <c r="R396">
        <v>5251838</v>
      </c>
    </row>
    <row r="397" spans="1:18" x14ac:dyDescent="0.25">
      <c r="A397" s="170">
        <v>42585</v>
      </c>
      <c r="B397" s="116">
        <v>499.8</v>
      </c>
      <c r="C397" s="116">
        <v>479.15</v>
      </c>
      <c r="D397" s="116">
        <v>476.25</v>
      </c>
      <c r="E397" s="116">
        <v>495.35</v>
      </c>
      <c r="F397" s="116">
        <v>479.15</v>
      </c>
      <c r="G397">
        <v>549891</v>
      </c>
      <c r="H397" s="116"/>
      <c r="I397" s="116"/>
      <c r="L397" s="170">
        <v>42585</v>
      </c>
      <c r="M397" s="116">
        <v>478.4</v>
      </c>
      <c r="N397" s="116">
        <v>499.5</v>
      </c>
      <c r="O397" s="116">
        <v>475.5</v>
      </c>
      <c r="P397" s="116">
        <v>494.5</v>
      </c>
      <c r="Q397" s="116">
        <v>478.4</v>
      </c>
      <c r="R397">
        <v>7925049</v>
      </c>
    </row>
    <row r="398" spans="1:18" x14ac:dyDescent="0.25">
      <c r="A398" s="170">
        <v>42586</v>
      </c>
      <c r="B398" s="116">
        <v>501.8</v>
      </c>
      <c r="C398" s="116">
        <v>500.3</v>
      </c>
      <c r="D398" s="116">
        <v>488.25</v>
      </c>
      <c r="E398" s="116">
        <v>491</v>
      </c>
      <c r="F398" s="116">
        <v>500.3</v>
      </c>
      <c r="G398">
        <v>716551</v>
      </c>
      <c r="H398" s="116"/>
      <c r="I398" s="116"/>
      <c r="L398" s="170">
        <v>42586</v>
      </c>
      <c r="M398" s="116">
        <v>500</v>
      </c>
      <c r="N398" s="116">
        <v>501.45</v>
      </c>
      <c r="O398" s="116">
        <v>488.6</v>
      </c>
      <c r="P398" s="116">
        <v>490.1</v>
      </c>
      <c r="Q398" s="116">
        <v>500</v>
      </c>
      <c r="R398">
        <v>9476008</v>
      </c>
    </row>
    <row r="399" spans="1:18" x14ac:dyDescent="0.25">
      <c r="A399" s="170">
        <v>42587</v>
      </c>
      <c r="B399" s="116">
        <v>519.29999999999995</v>
      </c>
      <c r="C399" s="116">
        <v>516.35</v>
      </c>
      <c r="D399" s="116">
        <v>502.25</v>
      </c>
      <c r="E399" s="116">
        <v>506</v>
      </c>
      <c r="F399" s="116">
        <v>516.35</v>
      </c>
      <c r="G399">
        <v>612995</v>
      </c>
      <c r="H399" s="116"/>
      <c r="I399" s="116"/>
      <c r="L399" s="170">
        <v>42587</v>
      </c>
      <c r="M399" s="116">
        <v>516.4</v>
      </c>
      <c r="N399" s="116">
        <v>518.70000000000005</v>
      </c>
      <c r="O399" s="116">
        <v>502.15</v>
      </c>
      <c r="P399" s="116">
        <v>507.2</v>
      </c>
      <c r="Q399" s="116">
        <v>516.4</v>
      </c>
      <c r="R399">
        <v>6393514</v>
      </c>
    </row>
    <row r="400" spans="1:18" x14ac:dyDescent="0.25">
      <c r="A400" s="170">
        <v>42590</v>
      </c>
      <c r="B400" s="116">
        <v>522.20000000000005</v>
      </c>
      <c r="C400" s="116">
        <v>513.95000000000005</v>
      </c>
      <c r="D400" s="116">
        <v>513.54999999999995</v>
      </c>
      <c r="E400" s="116">
        <v>517.9</v>
      </c>
      <c r="F400" s="116">
        <v>513.95000000000005</v>
      </c>
      <c r="G400">
        <v>773578</v>
      </c>
      <c r="H400" s="116"/>
      <c r="I400" s="116"/>
      <c r="L400" s="170">
        <v>42590</v>
      </c>
      <c r="M400" s="116">
        <v>514.79999999999995</v>
      </c>
      <c r="N400" s="116">
        <v>522.6</v>
      </c>
      <c r="O400" s="116">
        <v>513.4</v>
      </c>
      <c r="P400" s="116">
        <v>518.20000000000005</v>
      </c>
      <c r="Q400" s="116">
        <v>514.79999999999995</v>
      </c>
      <c r="R400">
        <v>4649302</v>
      </c>
    </row>
    <row r="401" spans="1:18" x14ac:dyDescent="0.25">
      <c r="A401" s="170">
        <v>42591</v>
      </c>
      <c r="B401" s="116">
        <v>522</v>
      </c>
      <c r="C401" s="116">
        <v>513.70000000000005</v>
      </c>
      <c r="D401" s="116">
        <v>509.8</v>
      </c>
      <c r="E401" s="116">
        <v>521</v>
      </c>
      <c r="F401" s="116">
        <v>513.70000000000005</v>
      </c>
      <c r="G401">
        <v>511128</v>
      </c>
      <c r="H401" s="116"/>
      <c r="I401" s="116"/>
      <c r="L401" s="170">
        <v>42591</v>
      </c>
      <c r="M401" s="116">
        <v>513.79999999999995</v>
      </c>
      <c r="N401" s="116">
        <v>522</v>
      </c>
      <c r="O401" s="116">
        <v>509.2</v>
      </c>
      <c r="P401" s="116">
        <v>521</v>
      </c>
      <c r="Q401" s="116">
        <v>513.79999999999995</v>
      </c>
      <c r="R401">
        <v>6015760</v>
      </c>
    </row>
    <row r="402" spans="1:18" x14ac:dyDescent="0.25">
      <c r="A402" s="170">
        <v>42592</v>
      </c>
      <c r="B402" s="116">
        <v>516</v>
      </c>
      <c r="C402" s="116">
        <v>503.3</v>
      </c>
      <c r="D402" s="116">
        <v>502.2</v>
      </c>
      <c r="E402" s="116">
        <v>515</v>
      </c>
      <c r="F402" s="116">
        <v>503.3</v>
      </c>
      <c r="G402">
        <v>741168</v>
      </c>
      <c r="H402" s="116"/>
      <c r="I402" s="116"/>
      <c r="L402" s="170">
        <v>42592</v>
      </c>
      <c r="M402" s="116">
        <v>503.45</v>
      </c>
      <c r="N402" s="116">
        <v>516.5</v>
      </c>
      <c r="O402" s="116">
        <v>502.3</v>
      </c>
      <c r="P402" s="116">
        <v>515.6</v>
      </c>
      <c r="Q402" s="116">
        <v>503.45</v>
      </c>
      <c r="R402">
        <v>6371139</v>
      </c>
    </row>
    <row r="403" spans="1:18" x14ac:dyDescent="0.25">
      <c r="A403" s="170">
        <v>42593</v>
      </c>
      <c r="B403" s="116">
        <v>505</v>
      </c>
      <c r="C403" s="116">
        <v>502.3</v>
      </c>
      <c r="D403" s="116">
        <v>495.45</v>
      </c>
      <c r="E403" s="116">
        <v>502.4</v>
      </c>
      <c r="F403" s="116">
        <v>502.3</v>
      </c>
      <c r="G403">
        <v>368498</v>
      </c>
      <c r="H403" s="116"/>
      <c r="I403" s="116"/>
      <c r="L403" s="170">
        <v>42593</v>
      </c>
      <c r="M403" s="116">
        <v>503.25</v>
      </c>
      <c r="N403" s="116">
        <v>505</v>
      </c>
      <c r="O403" s="116">
        <v>495.1</v>
      </c>
      <c r="P403" s="116">
        <v>503.75</v>
      </c>
      <c r="Q403" s="116">
        <v>503.25</v>
      </c>
      <c r="R403">
        <v>4112806</v>
      </c>
    </row>
    <row r="404" spans="1:18" x14ac:dyDescent="0.25">
      <c r="A404" s="170">
        <v>42594</v>
      </c>
      <c r="B404" s="116">
        <v>518.5</v>
      </c>
      <c r="C404" s="116">
        <v>515.25</v>
      </c>
      <c r="D404" s="116">
        <v>505</v>
      </c>
      <c r="E404" s="116">
        <v>509.35</v>
      </c>
      <c r="F404" s="116">
        <v>515.25</v>
      </c>
      <c r="G404">
        <v>847928</v>
      </c>
      <c r="H404" s="116"/>
      <c r="I404" s="116"/>
      <c r="L404" s="170">
        <v>42594</v>
      </c>
      <c r="M404" s="116">
        <v>516.79999999999995</v>
      </c>
      <c r="N404" s="116">
        <v>519.5</v>
      </c>
      <c r="O404" s="116">
        <v>506.15</v>
      </c>
      <c r="P404" s="116">
        <v>506.9</v>
      </c>
      <c r="Q404" s="116">
        <v>516.79999999999995</v>
      </c>
      <c r="R404">
        <v>7167435</v>
      </c>
    </row>
    <row r="405" spans="1:18" x14ac:dyDescent="0.25">
      <c r="A405" s="170">
        <v>42598</v>
      </c>
      <c r="B405" s="116">
        <v>515</v>
      </c>
      <c r="C405" s="116">
        <v>506.9</v>
      </c>
      <c r="D405" s="116">
        <v>503.2</v>
      </c>
      <c r="E405" s="116">
        <v>514.70000000000005</v>
      </c>
      <c r="F405" s="116">
        <v>506.9</v>
      </c>
      <c r="G405">
        <v>1046769</v>
      </c>
      <c r="H405" s="116"/>
      <c r="I405" s="116"/>
      <c r="L405" s="170">
        <v>42598</v>
      </c>
      <c r="M405" s="116">
        <v>507.6</v>
      </c>
      <c r="N405" s="116">
        <v>515</v>
      </c>
      <c r="O405" s="116">
        <v>503.3</v>
      </c>
      <c r="P405" s="116">
        <v>512.95000000000005</v>
      </c>
      <c r="Q405" s="116">
        <v>507.6</v>
      </c>
      <c r="R405">
        <v>6034295</v>
      </c>
    </row>
    <row r="406" spans="1:18" x14ac:dyDescent="0.25">
      <c r="A406" s="170">
        <v>42599</v>
      </c>
      <c r="B406" s="116">
        <v>514.35</v>
      </c>
      <c r="C406" s="116">
        <v>510.25</v>
      </c>
      <c r="D406" s="116">
        <v>506.4</v>
      </c>
      <c r="E406" s="116">
        <v>511.9</v>
      </c>
      <c r="F406" s="116">
        <v>510.25</v>
      </c>
      <c r="G406">
        <v>473514</v>
      </c>
      <c r="H406" s="116"/>
      <c r="I406" s="116"/>
      <c r="L406" s="170">
        <v>42599</v>
      </c>
      <c r="M406" s="116">
        <v>510.4</v>
      </c>
      <c r="N406" s="116">
        <v>514.25</v>
      </c>
      <c r="O406" s="116">
        <v>505.85</v>
      </c>
      <c r="P406" s="116">
        <v>511.1</v>
      </c>
      <c r="Q406" s="116">
        <v>510.4</v>
      </c>
      <c r="R406">
        <v>5853980</v>
      </c>
    </row>
    <row r="407" spans="1:18" x14ac:dyDescent="0.25">
      <c r="A407" s="170">
        <v>42600</v>
      </c>
      <c r="B407" s="116">
        <v>518</v>
      </c>
      <c r="C407" s="116">
        <v>511.95</v>
      </c>
      <c r="D407" s="116">
        <v>511.1</v>
      </c>
      <c r="E407" s="116">
        <v>512</v>
      </c>
      <c r="F407" s="116">
        <v>511.95</v>
      </c>
      <c r="G407">
        <v>1011071</v>
      </c>
      <c r="H407" s="116"/>
      <c r="I407" s="116"/>
      <c r="L407" s="170">
        <v>42600</v>
      </c>
      <c r="M407" s="116">
        <v>512.04999999999995</v>
      </c>
      <c r="N407" s="116">
        <v>517.9</v>
      </c>
      <c r="O407" s="116">
        <v>510.75</v>
      </c>
      <c r="P407" s="116">
        <v>512.4</v>
      </c>
      <c r="Q407" s="116">
        <v>512.04999999999995</v>
      </c>
      <c r="R407">
        <v>4990558</v>
      </c>
    </row>
    <row r="408" spans="1:18" x14ac:dyDescent="0.25">
      <c r="A408" s="170">
        <v>42601</v>
      </c>
      <c r="B408" s="116">
        <v>514.79999999999995</v>
      </c>
      <c r="C408" s="116">
        <v>510</v>
      </c>
      <c r="D408" s="116">
        <v>508.25</v>
      </c>
      <c r="E408" s="116">
        <v>514</v>
      </c>
      <c r="F408" s="116">
        <v>510</v>
      </c>
      <c r="G408">
        <v>551765</v>
      </c>
      <c r="H408" s="116"/>
      <c r="I408" s="116"/>
      <c r="L408" s="170">
        <v>42601</v>
      </c>
      <c r="M408" s="116">
        <v>510</v>
      </c>
      <c r="N408" s="116">
        <v>515</v>
      </c>
      <c r="O408" s="116">
        <v>508.2</v>
      </c>
      <c r="P408" s="116">
        <v>514</v>
      </c>
      <c r="Q408" s="116">
        <v>510</v>
      </c>
      <c r="R408">
        <v>4567273</v>
      </c>
    </row>
    <row r="409" spans="1:18" x14ac:dyDescent="0.25">
      <c r="A409" s="170">
        <v>42604</v>
      </c>
      <c r="B409" s="116">
        <v>513.5</v>
      </c>
      <c r="C409" s="116">
        <v>503.75</v>
      </c>
      <c r="D409" s="116">
        <v>503</v>
      </c>
      <c r="E409" s="116">
        <v>510</v>
      </c>
      <c r="F409" s="116">
        <v>503.75</v>
      </c>
      <c r="G409">
        <v>849012</v>
      </c>
      <c r="H409" s="116"/>
      <c r="I409" s="116"/>
      <c r="L409" s="170">
        <v>42604</v>
      </c>
      <c r="M409" s="116">
        <v>503.95</v>
      </c>
      <c r="N409" s="116">
        <v>513.6</v>
      </c>
      <c r="O409" s="116">
        <v>503.1</v>
      </c>
      <c r="P409" s="116">
        <v>509.1</v>
      </c>
      <c r="Q409" s="116">
        <v>503.95</v>
      </c>
      <c r="R409">
        <v>4330313</v>
      </c>
    </row>
    <row r="410" spans="1:18" x14ac:dyDescent="0.25">
      <c r="A410" s="170">
        <v>42605</v>
      </c>
      <c r="B410" s="116">
        <v>508.6</v>
      </c>
      <c r="C410" s="116">
        <v>503.55</v>
      </c>
      <c r="D410" s="116">
        <v>500.35</v>
      </c>
      <c r="E410" s="116">
        <v>504.1</v>
      </c>
      <c r="F410" s="116">
        <v>503.55</v>
      </c>
      <c r="G410">
        <v>844672</v>
      </c>
      <c r="H410" s="116"/>
      <c r="I410" s="116"/>
      <c r="L410" s="170">
        <v>42605</v>
      </c>
      <c r="M410" s="116">
        <v>504</v>
      </c>
      <c r="N410" s="116">
        <v>508.6</v>
      </c>
      <c r="O410" s="116">
        <v>500.45</v>
      </c>
      <c r="P410" s="116">
        <v>505.25</v>
      </c>
      <c r="Q410" s="116">
        <v>504</v>
      </c>
      <c r="R410">
        <v>5342115</v>
      </c>
    </row>
    <row r="411" spans="1:18" x14ac:dyDescent="0.25">
      <c r="A411" s="170">
        <v>42606</v>
      </c>
      <c r="B411" s="116">
        <v>505.9</v>
      </c>
      <c r="C411" s="116">
        <v>498</v>
      </c>
      <c r="D411" s="116">
        <v>493.8</v>
      </c>
      <c r="E411" s="116">
        <v>504.55</v>
      </c>
      <c r="F411" s="116">
        <v>498</v>
      </c>
      <c r="G411">
        <v>664505</v>
      </c>
      <c r="H411" s="116"/>
      <c r="I411" s="116"/>
      <c r="L411" s="170">
        <v>42606</v>
      </c>
      <c r="M411" s="116">
        <v>498.35</v>
      </c>
      <c r="N411" s="116">
        <v>506.05</v>
      </c>
      <c r="O411" s="116">
        <v>493.6</v>
      </c>
      <c r="P411" s="116">
        <v>504.7</v>
      </c>
      <c r="Q411" s="116">
        <v>498.35</v>
      </c>
      <c r="R411">
        <v>5189459</v>
      </c>
    </row>
    <row r="412" spans="1:18" x14ac:dyDescent="0.25">
      <c r="A412" s="170">
        <v>42607</v>
      </c>
      <c r="B412" s="116">
        <v>503.1</v>
      </c>
      <c r="C412" s="116">
        <v>493.75</v>
      </c>
      <c r="D412" s="116">
        <v>491.25</v>
      </c>
      <c r="E412" s="116">
        <v>498.05</v>
      </c>
      <c r="F412" s="116">
        <v>493.75</v>
      </c>
      <c r="G412">
        <v>351128</v>
      </c>
      <c r="H412" s="116"/>
      <c r="I412" s="116"/>
      <c r="L412" s="170">
        <v>42607</v>
      </c>
      <c r="M412" s="116">
        <v>493.85</v>
      </c>
      <c r="N412" s="116">
        <v>503.3</v>
      </c>
      <c r="O412" s="116">
        <v>491.3</v>
      </c>
      <c r="P412" s="116">
        <v>498.35</v>
      </c>
      <c r="Q412" s="116">
        <v>493.85</v>
      </c>
      <c r="R412">
        <v>8787262</v>
      </c>
    </row>
    <row r="413" spans="1:18" x14ac:dyDescent="0.25">
      <c r="A413" s="170">
        <v>42608</v>
      </c>
      <c r="B413" s="116">
        <v>515</v>
      </c>
      <c r="C413" s="116">
        <v>503.65</v>
      </c>
      <c r="D413" s="116">
        <v>486.1</v>
      </c>
      <c r="E413" s="116">
        <v>500.35</v>
      </c>
      <c r="F413" s="116">
        <v>503.65</v>
      </c>
      <c r="G413">
        <v>1923098</v>
      </c>
      <c r="H413" s="116"/>
      <c r="I413" s="116"/>
      <c r="L413" s="170">
        <v>42608</v>
      </c>
      <c r="M413" s="116">
        <v>503.75</v>
      </c>
      <c r="N413" s="116">
        <v>515.35</v>
      </c>
      <c r="O413" s="116">
        <v>486</v>
      </c>
      <c r="P413" s="116">
        <v>502</v>
      </c>
      <c r="Q413" s="116">
        <v>503.75</v>
      </c>
      <c r="R413">
        <v>16347856</v>
      </c>
    </row>
    <row r="414" spans="1:18" x14ac:dyDescent="0.25">
      <c r="A414" s="170">
        <v>42611</v>
      </c>
      <c r="B414" s="116">
        <v>528.04999999999995</v>
      </c>
      <c r="C414" s="116">
        <v>524.70000000000005</v>
      </c>
      <c r="D414" s="116">
        <v>515.79999999999995</v>
      </c>
      <c r="E414" s="116">
        <v>520</v>
      </c>
      <c r="F414" s="116">
        <v>524.70000000000005</v>
      </c>
      <c r="G414">
        <v>2203887</v>
      </c>
      <c r="H414" s="116"/>
      <c r="I414" s="116"/>
      <c r="L414" s="170">
        <v>42611</v>
      </c>
      <c r="M414" s="116">
        <v>525.29999999999995</v>
      </c>
      <c r="N414" s="116">
        <v>528.75</v>
      </c>
      <c r="O414" s="116">
        <v>515.4</v>
      </c>
      <c r="P414" s="116">
        <v>522.5</v>
      </c>
      <c r="Q414" s="116">
        <v>525.29999999999995</v>
      </c>
      <c r="R414">
        <v>12534399</v>
      </c>
    </row>
    <row r="415" spans="1:18" x14ac:dyDescent="0.25">
      <c r="A415" s="170">
        <v>42612</v>
      </c>
      <c r="B415" s="116">
        <v>530.79999999999995</v>
      </c>
      <c r="C415" s="116">
        <v>528.29999999999995</v>
      </c>
      <c r="D415" s="116">
        <v>524.04999999999995</v>
      </c>
      <c r="E415" s="116">
        <v>529.70000000000005</v>
      </c>
      <c r="F415" s="116">
        <v>528.29999999999995</v>
      </c>
      <c r="G415">
        <v>1408605</v>
      </c>
      <c r="H415" s="116"/>
      <c r="I415" s="116"/>
      <c r="L415" s="170">
        <v>42612</v>
      </c>
      <c r="M415" s="116">
        <v>529</v>
      </c>
      <c r="N415" s="116">
        <v>530.79999999999995</v>
      </c>
      <c r="O415" s="116">
        <v>524.1</v>
      </c>
      <c r="P415" s="116">
        <v>528.5</v>
      </c>
      <c r="Q415" s="116">
        <v>529</v>
      </c>
      <c r="R415">
        <v>6611147</v>
      </c>
    </row>
    <row r="416" spans="1:18" x14ac:dyDescent="0.25">
      <c r="A416" s="170">
        <v>42613</v>
      </c>
      <c r="B416" s="116">
        <v>548.15</v>
      </c>
      <c r="C416" s="116">
        <v>537.45000000000005</v>
      </c>
      <c r="D416" s="116">
        <v>529</v>
      </c>
      <c r="E416" s="116">
        <v>529</v>
      </c>
      <c r="F416" s="116">
        <v>537.45000000000005</v>
      </c>
      <c r="G416">
        <v>1887721</v>
      </c>
      <c r="H416" s="116"/>
      <c r="I416" s="116"/>
      <c r="L416" s="170">
        <v>42613</v>
      </c>
      <c r="M416" s="116">
        <v>537.70000000000005</v>
      </c>
      <c r="N416" s="116">
        <v>548.79999999999995</v>
      </c>
      <c r="O416" s="116">
        <v>529</v>
      </c>
      <c r="P416" s="116">
        <v>529</v>
      </c>
      <c r="Q416" s="116">
        <v>537.70000000000005</v>
      </c>
      <c r="R416">
        <v>15725942</v>
      </c>
    </row>
    <row r="417" spans="1:18" x14ac:dyDescent="0.25">
      <c r="A417" s="170">
        <v>42614</v>
      </c>
      <c r="B417" s="116">
        <v>546.70000000000005</v>
      </c>
      <c r="C417" s="116">
        <v>543.65</v>
      </c>
      <c r="D417" s="116">
        <v>539.5</v>
      </c>
      <c r="E417" s="116">
        <v>540.04999999999995</v>
      </c>
      <c r="F417" s="116">
        <v>543.65</v>
      </c>
      <c r="G417">
        <v>1790886</v>
      </c>
      <c r="H417" s="116"/>
      <c r="I417" s="116"/>
      <c r="L417" s="170">
        <v>42614</v>
      </c>
      <c r="M417" s="116">
        <v>543.65</v>
      </c>
      <c r="N417" s="116">
        <v>546.65</v>
      </c>
      <c r="O417" s="116">
        <v>540</v>
      </c>
      <c r="P417" s="116">
        <v>540.5</v>
      </c>
      <c r="Q417" s="116">
        <v>543.65</v>
      </c>
      <c r="R417">
        <v>7571854</v>
      </c>
    </row>
    <row r="418" spans="1:18" x14ac:dyDescent="0.25">
      <c r="A418" s="170">
        <v>42615</v>
      </c>
      <c r="B418" s="116">
        <v>555.5</v>
      </c>
      <c r="C418" s="116">
        <v>549.79999999999995</v>
      </c>
      <c r="D418" s="116">
        <v>548.29999999999995</v>
      </c>
      <c r="E418" s="116">
        <v>552</v>
      </c>
      <c r="F418" s="116">
        <v>549.79999999999995</v>
      </c>
      <c r="G418">
        <v>1984134</v>
      </c>
      <c r="H418" s="116"/>
      <c r="I418" s="116"/>
      <c r="L418" s="170">
        <v>42615</v>
      </c>
      <c r="M418" s="116">
        <v>549.85</v>
      </c>
      <c r="N418" s="116">
        <v>555.9</v>
      </c>
      <c r="O418" s="116">
        <v>549.1</v>
      </c>
      <c r="P418" s="116">
        <v>552</v>
      </c>
      <c r="Q418" s="116">
        <v>549.85</v>
      </c>
      <c r="R418">
        <v>10097146</v>
      </c>
    </row>
    <row r="419" spans="1:18" x14ac:dyDescent="0.25">
      <c r="A419" s="170">
        <v>42619</v>
      </c>
      <c r="B419" s="116">
        <v>593.1</v>
      </c>
      <c r="C419" s="116">
        <v>589.35</v>
      </c>
      <c r="D419" s="116">
        <v>555</v>
      </c>
      <c r="E419" s="116">
        <v>555</v>
      </c>
      <c r="F419" s="116">
        <v>589.35</v>
      </c>
      <c r="G419">
        <v>2529347</v>
      </c>
      <c r="H419" s="116"/>
      <c r="I419" s="116"/>
      <c r="L419" s="170">
        <v>42619</v>
      </c>
      <c r="M419" s="116">
        <v>588.70000000000005</v>
      </c>
      <c r="N419" s="116">
        <v>593.29999999999995</v>
      </c>
      <c r="O419" s="116">
        <v>556.35</v>
      </c>
      <c r="P419" s="116">
        <v>556.35</v>
      </c>
      <c r="Q419" s="116">
        <v>588.70000000000005</v>
      </c>
      <c r="R419">
        <v>15813178</v>
      </c>
    </row>
    <row r="420" spans="1:18" x14ac:dyDescent="0.25">
      <c r="A420" s="170">
        <v>42620</v>
      </c>
      <c r="B420" s="116">
        <v>598.6</v>
      </c>
      <c r="C420" s="116">
        <v>587.70000000000005</v>
      </c>
      <c r="D420" s="116">
        <v>584.5</v>
      </c>
      <c r="E420" s="116">
        <v>590</v>
      </c>
      <c r="F420" s="116">
        <v>587.70000000000005</v>
      </c>
      <c r="G420">
        <v>2928176</v>
      </c>
      <c r="H420" s="116"/>
      <c r="I420" s="116"/>
      <c r="L420" s="170">
        <v>42620</v>
      </c>
      <c r="M420" s="116">
        <v>587.4</v>
      </c>
      <c r="N420" s="116">
        <v>598.4</v>
      </c>
      <c r="O420" s="116">
        <v>584</v>
      </c>
      <c r="P420" s="116">
        <v>590</v>
      </c>
      <c r="Q420" s="116">
        <v>587.4</v>
      </c>
      <c r="R420">
        <v>13408927</v>
      </c>
    </row>
    <row r="421" spans="1:18" x14ac:dyDescent="0.25">
      <c r="A421" s="170">
        <v>42621</v>
      </c>
      <c r="B421" s="116">
        <v>591.35</v>
      </c>
      <c r="C421" s="116">
        <v>584.54999999999995</v>
      </c>
      <c r="D421" s="116">
        <v>577.79999999999995</v>
      </c>
      <c r="E421" s="116">
        <v>589.04999999999995</v>
      </c>
      <c r="F421" s="116">
        <v>584.54999999999995</v>
      </c>
      <c r="G421">
        <v>512782</v>
      </c>
      <c r="H421" s="116"/>
      <c r="I421" s="116"/>
      <c r="L421" s="170">
        <v>42621</v>
      </c>
      <c r="M421" s="116">
        <v>584.20000000000005</v>
      </c>
      <c r="N421" s="116">
        <v>591.70000000000005</v>
      </c>
      <c r="O421" s="116">
        <v>577.75</v>
      </c>
      <c r="P421" s="116">
        <v>590.75</v>
      </c>
      <c r="Q421" s="116">
        <v>584.20000000000005</v>
      </c>
      <c r="R421">
        <v>10456258</v>
      </c>
    </row>
    <row r="422" spans="1:18" x14ac:dyDescent="0.25">
      <c r="A422" s="170">
        <v>42622</v>
      </c>
      <c r="B422" s="116">
        <v>580.1</v>
      </c>
      <c r="C422" s="116">
        <v>573</v>
      </c>
      <c r="D422" s="116">
        <v>571.70000000000005</v>
      </c>
      <c r="E422" s="116">
        <v>580</v>
      </c>
      <c r="F422" s="116">
        <v>573</v>
      </c>
      <c r="G422">
        <v>342627</v>
      </c>
      <c r="H422" s="116"/>
      <c r="I422" s="116"/>
      <c r="L422" s="170">
        <v>42622</v>
      </c>
      <c r="M422" s="116">
        <v>573.25</v>
      </c>
      <c r="N422" s="116">
        <v>582.95000000000005</v>
      </c>
      <c r="O422" s="116">
        <v>571.70000000000005</v>
      </c>
      <c r="P422" s="116">
        <v>580</v>
      </c>
      <c r="Q422" s="116">
        <v>573.25</v>
      </c>
      <c r="R422">
        <v>7159068</v>
      </c>
    </row>
    <row r="423" spans="1:18" x14ac:dyDescent="0.25">
      <c r="A423" s="170">
        <v>42625</v>
      </c>
      <c r="B423" s="116">
        <v>559.9</v>
      </c>
      <c r="C423" s="116">
        <v>554.15</v>
      </c>
      <c r="D423" s="116">
        <v>549.45000000000005</v>
      </c>
      <c r="E423" s="116">
        <v>557.25</v>
      </c>
      <c r="F423" s="116">
        <v>554.15</v>
      </c>
      <c r="G423">
        <v>1073646</v>
      </c>
      <c r="H423" s="116"/>
      <c r="I423" s="116"/>
      <c r="L423" s="170">
        <v>42625</v>
      </c>
      <c r="M423" s="116">
        <v>553.45000000000005</v>
      </c>
      <c r="N423" s="116">
        <v>560</v>
      </c>
      <c r="O423" s="116">
        <v>549.25</v>
      </c>
      <c r="P423" s="116">
        <v>551</v>
      </c>
      <c r="Q423" s="116">
        <v>553.45000000000005</v>
      </c>
      <c r="R423">
        <v>7055294</v>
      </c>
    </row>
    <row r="424" spans="1:18" x14ac:dyDescent="0.25">
      <c r="A424" s="170">
        <v>42627</v>
      </c>
      <c r="B424" s="116">
        <v>565.9</v>
      </c>
      <c r="C424" s="116">
        <v>561.4</v>
      </c>
      <c r="D424" s="116">
        <v>544.29999999999995</v>
      </c>
      <c r="E424" s="116">
        <v>555.15</v>
      </c>
      <c r="F424" s="116">
        <v>561.4</v>
      </c>
      <c r="G424">
        <v>1262905</v>
      </c>
      <c r="H424" s="116"/>
      <c r="I424" s="116"/>
      <c r="L424" s="170">
        <v>42627</v>
      </c>
      <c r="M424" s="116">
        <v>560.5</v>
      </c>
      <c r="N424" s="116">
        <v>565.35</v>
      </c>
      <c r="O424" s="116">
        <v>544.1</v>
      </c>
      <c r="P424" s="116">
        <v>556.25</v>
      </c>
      <c r="Q424" s="116">
        <v>560.5</v>
      </c>
      <c r="R424">
        <v>12364724</v>
      </c>
    </row>
    <row r="425" spans="1:18" x14ac:dyDescent="0.25">
      <c r="A425" s="170">
        <v>42628</v>
      </c>
      <c r="B425" s="116">
        <v>566</v>
      </c>
      <c r="C425" s="116">
        <v>557.25</v>
      </c>
      <c r="D425" s="116">
        <v>555.65</v>
      </c>
      <c r="E425" s="116">
        <v>561.4</v>
      </c>
      <c r="F425" s="116">
        <v>557.25</v>
      </c>
      <c r="G425">
        <v>371007</v>
      </c>
      <c r="H425" s="116"/>
      <c r="I425" s="116"/>
      <c r="L425" s="170">
        <v>42628</v>
      </c>
      <c r="M425" s="116">
        <v>557.54999999999995</v>
      </c>
      <c r="N425" s="116">
        <v>566.25</v>
      </c>
      <c r="O425" s="116">
        <v>555.4</v>
      </c>
      <c r="P425" s="116">
        <v>562</v>
      </c>
      <c r="Q425" s="116">
        <v>557.54999999999995</v>
      </c>
      <c r="R425">
        <v>5258859</v>
      </c>
    </row>
    <row r="426" spans="1:18" x14ac:dyDescent="0.25">
      <c r="A426" s="170">
        <v>42629</v>
      </c>
      <c r="B426" s="116">
        <v>568</v>
      </c>
      <c r="C426" s="116">
        <v>548.9</v>
      </c>
      <c r="D426" s="116">
        <v>546.4</v>
      </c>
      <c r="E426" s="116">
        <v>560.1</v>
      </c>
      <c r="F426" s="116">
        <v>548.9</v>
      </c>
      <c r="G426">
        <v>572507</v>
      </c>
      <c r="H426" s="116"/>
      <c r="I426" s="116"/>
      <c r="L426" s="170">
        <v>42629</v>
      </c>
      <c r="M426" s="116">
        <v>548.70000000000005</v>
      </c>
      <c r="N426" s="116">
        <v>568.20000000000005</v>
      </c>
      <c r="O426" s="116">
        <v>546.35</v>
      </c>
      <c r="P426" s="116">
        <v>562.4</v>
      </c>
      <c r="Q426" s="116">
        <v>548.70000000000005</v>
      </c>
      <c r="R426">
        <v>10931845</v>
      </c>
    </row>
    <row r="427" spans="1:18" x14ac:dyDescent="0.25">
      <c r="A427" s="170">
        <v>42632</v>
      </c>
      <c r="B427" s="116">
        <v>555.45000000000005</v>
      </c>
      <c r="C427" s="116">
        <v>553.5</v>
      </c>
      <c r="D427" s="116">
        <v>549.70000000000005</v>
      </c>
      <c r="E427" s="116">
        <v>553.79999999999995</v>
      </c>
      <c r="F427" s="116">
        <v>553.5</v>
      </c>
      <c r="G427">
        <v>1214715</v>
      </c>
      <c r="H427" s="116"/>
      <c r="I427" s="116"/>
      <c r="L427" s="170">
        <v>42632</v>
      </c>
      <c r="M427" s="116">
        <v>554.45000000000005</v>
      </c>
      <c r="N427" s="116">
        <v>556.4</v>
      </c>
      <c r="O427" s="116">
        <v>549.45000000000005</v>
      </c>
      <c r="P427" s="116">
        <v>553.79999999999995</v>
      </c>
      <c r="Q427" s="116">
        <v>554.45000000000005</v>
      </c>
      <c r="R427">
        <v>6979269</v>
      </c>
    </row>
    <row r="428" spans="1:18" x14ac:dyDescent="0.25">
      <c r="A428" s="170">
        <v>42633</v>
      </c>
      <c r="B428" s="116">
        <v>555.65</v>
      </c>
      <c r="C428" s="116">
        <v>547.6</v>
      </c>
      <c r="D428" s="116">
        <v>545.54999999999995</v>
      </c>
      <c r="E428" s="116">
        <v>554.5</v>
      </c>
      <c r="F428" s="116">
        <v>547.6</v>
      </c>
      <c r="G428">
        <v>528048</v>
      </c>
      <c r="H428" s="116"/>
      <c r="I428" s="116"/>
      <c r="L428" s="170">
        <v>42633</v>
      </c>
      <c r="M428" s="116">
        <v>548.45000000000005</v>
      </c>
      <c r="N428" s="116">
        <v>556.29999999999995</v>
      </c>
      <c r="O428" s="116">
        <v>545.5</v>
      </c>
      <c r="P428" s="116">
        <v>555</v>
      </c>
      <c r="Q428" s="116">
        <v>548.45000000000005</v>
      </c>
      <c r="R428">
        <v>6874462</v>
      </c>
    </row>
    <row r="429" spans="1:18" x14ac:dyDescent="0.25">
      <c r="A429" s="170">
        <v>42634</v>
      </c>
      <c r="B429" s="116">
        <v>556.20000000000005</v>
      </c>
      <c r="C429" s="116">
        <v>549.95000000000005</v>
      </c>
      <c r="D429" s="116">
        <v>544.5</v>
      </c>
      <c r="E429" s="116">
        <v>548.6</v>
      </c>
      <c r="F429" s="116">
        <v>549.95000000000005</v>
      </c>
      <c r="G429">
        <v>418133</v>
      </c>
      <c r="H429" s="116"/>
      <c r="I429" s="116"/>
      <c r="L429" s="170">
        <v>42634</v>
      </c>
      <c r="M429" s="116">
        <v>549.9</v>
      </c>
      <c r="N429" s="116">
        <v>556.4</v>
      </c>
      <c r="O429" s="116">
        <v>544</v>
      </c>
      <c r="P429" s="116">
        <v>548.6</v>
      </c>
      <c r="Q429" s="116">
        <v>549.9</v>
      </c>
      <c r="R429">
        <v>5919149</v>
      </c>
    </row>
    <row r="430" spans="1:18" x14ac:dyDescent="0.25">
      <c r="A430" s="170">
        <v>42635</v>
      </c>
      <c r="B430" s="116">
        <v>562</v>
      </c>
      <c r="C430" s="116">
        <v>558.29999999999995</v>
      </c>
      <c r="D430" s="116">
        <v>551.85</v>
      </c>
      <c r="E430" s="116">
        <v>560</v>
      </c>
      <c r="F430" s="116">
        <v>558.29999999999995</v>
      </c>
      <c r="G430">
        <v>450705</v>
      </c>
      <c r="H430" s="116"/>
      <c r="I430" s="116"/>
      <c r="L430" s="170">
        <v>42635</v>
      </c>
      <c r="M430" s="116">
        <v>558.45000000000005</v>
      </c>
      <c r="N430" s="116">
        <v>562.95000000000005</v>
      </c>
      <c r="O430" s="116">
        <v>551.35</v>
      </c>
      <c r="P430" s="116">
        <v>561.20000000000005</v>
      </c>
      <c r="Q430" s="116">
        <v>558.45000000000005</v>
      </c>
      <c r="R430">
        <v>6012388</v>
      </c>
    </row>
    <row r="431" spans="1:18" x14ac:dyDescent="0.25">
      <c r="A431" s="170">
        <v>42636</v>
      </c>
      <c r="B431" s="116">
        <v>560</v>
      </c>
      <c r="C431" s="116">
        <v>553.35</v>
      </c>
      <c r="D431" s="116">
        <v>551.5</v>
      </c>
      <c r="E431" s="116">
        <v>560</v>
      </c>
      <c r="F431" s="116">
        <v>553.35</v>
      </c>
      <c r="G431">
        <v>480870</v>
      </c>
      <c r="H431" s="116"/>
      <c r="I431" s="116"/>
      <c r="L431" s="170">
        <v>42636</v>
      </c>
      <c r="M431" s="116">
        <v>553.04999999999995</v>
      </c>
      <c r="N431" s="116">
        <v>558.5</v>
      </c>
      <c r="O431" s="116">
        <v>551.20000000000005</v>
      </c>
      <c r="P431" s="116">
        <v>558.5</v>
      </c>
      <c r="Q431" s="116">
        <v>553.04999999999995</v>
      </c>
      <c r="R431">
        <v>4840360</v>
      </c>
    </row>
    <row r="432" spans="1:18" x14ac:dyDescent="0.25">
      <c r="A432" s="170">
        <v>42639</v>
      </c>
      <c r="B432" s="116">
        <v>552</v>
      </c>
      <c r="C432" s="116">
        <v>535.54999999999995</v>
      </c>
      <c r="D432" s="116">
        <v>533.79999999999995</v>
      </c>
      <c r="E432" s="116">
        <v>552</v>
      </c>
      <c r="F432" s="116">
        <v>535.54999999999995</v>
      </c>
      <c r="G432">
        <v>586754</v>
      </c>
      <c r="H432" s="116"/>
      <c r="I432" s="116"/>
      <c r="L432" s="170">
        <v>42639</v>
      </c>
      <c r="M432" s="116">
        <v>535.29999999999995</v>
      </c>
      <c r="N432" s="116">
        <v>549.95000000000005</v>
      </c>
      <c r="O432" s="116">
        <v>533.75</v>
      </c>
      <c r="P432" s="116">
        <v>549.95000000000005</v>
      </c>
      <c r="Q432" s="116">
        <v>535.29999999999995</v>
      </c>
      <c r="R432">
        <v>6858574</v>
      </c>
    </row>
    <row r="433" spans="1:18" x14ac:dyDescent="0.25">
      <c r="A433" s="170">
        <v>42640</v>
      </c>
      <c r="B433" s="116">
        <v>542</v>
      </c>
      <c r="C433" s="116">
        <v>531.95000000000005</v>
      </c>
      <c r="D433" s="116">
        <v>530.70000000000005</v>
      </c>
      <c r="E433" s="116">
        <v>536.54999999999995</v>
      </c>
      <c r="F433" s="116">
        <v>531.95000000000005</v>
      </c>
      <c r="G433">
        <v>514701</v>
      </c>
      <c r="H433" s="116"/>
      <c r="I433" s="116"/>
      <c r="L433" s="170">
        <v>42640</v>
      </c>
      <c r="M433" s="116">
        <v>531.95000000000005</v>
      </c>
      <c r="N433" s="116">
        <v>542</v>
      </c>
      <c r="O433" s="116">
        <v>530.25</v>
      </c>
      <c r="P433" s="116">
        <v>537.70000000000005</v>
      </c>
      <c r="Q433" s="116">
        <v>531.95000000000005</v>
      </c>
      <c r="R433">
        <v>4912743</v>
      </c>
    </row>
    <row r="434" spans="1:18" x14ac:dyDescent="0.25">
      <c r="A434" s="170">
        <v>42641</v>
      </c>
      <c r="B434" s="116">
        <v>545.35</v>
      </c>
      <c r="C434" s="116">
        <v>539.85</v>
      </c>
      <c r="D434" s="116">
        <v>531.75</v>
      </c>
      <c r="E434" s="116">
        <v>532.1</v>
      </c>
      <c r="F434" s="116">
        <v>539.85</v>
      </c>
      <c r="G434">
        <v>831294</v>
      </c>
      <c r="H434" s="116"/>
      <c r="I434" s="116"/>
      <c r="L434" s="170">
        <v>42641</v>
      </c>
      <c r="M434" s="116">
        <v>540</v>
      </c>
      <c r="N434" s="116">
        <v>545.4</v>
      </c>
      <c r="O434" s="116">
        <v>531.5</v>
      </c>
      <c r="P434" s="116">
        <v>533</v>
      </c>
      <c r="Q434" s="116">
        <v>540</v>
      </c>
      <c r="R434">
        <v>6604953</v>
      </c>
    </row>
    <row r="435" spans="1:18" x14ac:dyDescent="0.25">
      <c r="A435" s="170">
        <v>42642</v>
      </c>
      <c r="B435" s="116">
        <v>546.9</v>
      </c>
      <c r="C435" s="116">
        <v>526.20000000000005</v>
      </c>
      <c r="D435" s="116">
        <v>517.20000000000005</v>
      </c>
      <c r="E435" s="116">
        <v>545</v>
      </c>
      <c r="F435" s="116">
        <v>526.20000000000005</v>
      </c>
      <c r="G435">
        <v>538737</v>
      </c>
      <c r="H435" s="116"/>
      <c r="I435" s="116"/>
      <c r="L435" s="170">
        <v>42642</v>
      </c>
      <c r="M435" s="116">
        <v>526.29999999999995</v>
      </c>
      <c r="N435" s="116">
        <v>546.9</v>
      </c>
      <c r="O435" s="116">
        <v>516.65</v>
      </c>
      <c r="P435" s="116">
        <v>543</v>
      </c>
      <c r="Q435" s="116">
        <v>526.29999999999995</v>
      </c>
      <c r="R435">
        <v>9315794</v>
      </c>
    </row>
    <row r="436" spans="1:18" x14ac:dyDescent="0.25">
      <c r="A436" s="170">
        <v>42643</v>
      </c>
      <c r="B436" s="116">
        <v>536.6</v>
      </c>
      <c r="C436" s="116">
        <v>534.75</v>
      </c>
      <c r="D436" s="116">
        <v>522.1</v>
      </c>
      <c r="E436" s="116">
        <v>525.20000000000005</v>
      </c>
      <c r="F436" s="116">
        <v>534.75</v>
      </c>
      <c r="G436">
        <v>522539</v>
      </c>
      <c r="H436" s="116"/>
      <c r="I436" s="116"/>
      <c r="L436" s="170">
        <v>42643</v>
      </c>
      <c r="M436" s="116">
        <v>534.85</v>
      </c>
      <c r="N436" s="116">
        <v>536.54999999999995</v>
      </c>
      <c r="O436" s="116">
        <v>521.20000000000005</v>
      </c>
      <c r="P436" s="116">
        <v>525.6</v>
      </c>
      <c r="Q436" s="116">
        <v>534.85</v>
      </c>
      <c r="R436">
        <v>5659248</v>
      </c>
    </row>
    <row r="437" spans="1:18" x14ac:dyDescent="0.25">
      <c r="A437" s="170">
        <v>42646</v>
      </c>
      <c r="B437" s="116">
        <v>546.25</v>
      </c>
      <c r="C437" s="116">
        <v>540.70000000000005</v>
      </c>
      <c r="D437" s="116">
        <v>539.65</v>
      </c>
      <c r="E437" s="116">
        <v>542.9</v>
      </c>
      <c r="F437" s="116">
        <v>540.70000000000005</v>
      </c>
      <c r="G437">
        <v>371666</v>
      </c>
      <c r="H437" s="116"/>
      <c r="I437" s="116"/>
      <c r="L437" s="170">
        <v>42646</v>
      </c>
      <c r="M437" s="116">
        <v>540.79999999999995</v>
      </c>
      <c r="N437" s="116">
        <v>546</v>
      </c>
      <c r="O437" s="116">
        <v>539</v>
      </c>
      <c r="P437" s="116">
        <v>539.4</v>
      </c>
      <c r="Q437" s="116">
        <v>540.79999999999995</v>
      </c>
      <c r="R437">
        <v>4505939</v>
      </c>
    </row>
    <row r="438" spans="1:18" x14ac:dyDescent="0.25">
      <c r="A438" s="170">
        <v>42647</v>
      </c>
      <c r="B438" s="116">
        <v>550.9</v>
      </c>
      <c r="C438" s="116">
        <v>549.35</v>
      </c>
      <c r="D438" s="116">
        <v>541</v>
      </c>
      <c r="E438" s="116">
        <v>547</v>
      </c>
      <c r="F438" s="116">
        <v>549.35</v>
      </c>
      <c r="G438">
        <v>488446</v>
      </c>
      <c r="H438" s="116"/>
      <c r="I438" s="116"/>
      <c r="L438" s="170">
        <v>42647</v>
      </c>
      <c r="M438" s="116">
        <v>549.95000000000005</v>
      </c>
      <c r="N438" s="116">
        <v>552.4</v>
      </c>
      <c r="O438" s="116">
        <v>540.65</v>
      </c>
      <c r="P438" s="116">
        <v>547.4</v>
      </c>
      <c r="Q438" s="116">
        <v>549.95000000000005</v>
      </c>
      <c r="R438">
        <v>5715454</v>
      </c>
    </row>
    <row r="439" spans="1:18" x14ac:dyDescent="0.25">
      <c r="A439" s="170">
        <v>42648</v>
      </c>
      <c r="B439" s="116">
        <v>561.5</v>
      </c>
      <c r="C439" s="116">
        <v>558.1</v>
      </c>
      <c r="D439" s="116">
        <v>549.79999999999995</v>
      </c>
      <c r="E439" s="116">
        <v>555</v>
      </c>
      <c r="F439" s="116">
        <v>558.1</v>
      </c>
      <c r="G439">
        <v>544654</v>
      </c>
      <c r="H439" s="116"/>
      <c r="I439" s="116"/>
      <c r="L439" s="170">
        <v>42648</v>
      </c>
      <c r="M439" s="116">
        <v>559.65</v>
      </c>
      <c r="N439" s="116">
        <v>562.4</v>
      </c>
      <c r="O439" s="116">
        <v>549.75</v>
      </c>
      <c r="P439" s="116">
        <v>555.29999999999995</v>
      </c>
      <c r="Q439" s="116">
        <v>559.65</v>
      </c>
      <c r="R439">
        <v>5929204</v>
      </c>
    </row>
    <row r="440" spans="1:18" x14ac:dyDescent="0.25">
      <c r="A440" s="170">
        <v>42649</v>
      </c>
      <c r="B440" s="116">
        <v>564.20000000000005</v>
      </c>
      <c r="C440" s="116">
        <v>551.25</v>
      </c>
      <c r="D440" s="116">
        <v>549</v>
      </c>
      <c r="E440" s="116">
        <v>563</v>
      </c>
      <c r="F440" s="116">
        <v>551.25</v>
      </c>
      <c r="G440">
        <v>438414</v>
      </c>
      <c r="H440" s="116"/>
      <c r="I440" s="116"/>
      <c r="L440" s="170">
        <v>42649</v>
      </c>
      <c r="M440" s="116">
        <v>551.45000000000005</v>
      </c>
      <c r="N440" s="116">
        <v>564.20000000000005</v>
      </c>
      <c r="O440" s="116">
        <v>549.1</v>
      </c>
      <c r="P440" s="116">
        <v>563.1</v>
      </c>
      <c r="Q440" s="116">
        <v>551.45000000000005</v>
      </c>
      <c r="R440">
        <v>4273945</v>
      </c>
    </row>
    <row r="441" spans="1:18" x14ac:dyDescent="0.25">
      <c r="A441" s="170">
        <v>42650</v>
      </c>
      <c r="B441" s="116">
        <v>567</v>
      </c>
      <c r="C441" s="116">
        <v>565.70000000000005</v>
      </c>
      <c r="D441" s="116">
        <v>552.85</v>
      </c>
      <c r="E441" s="116">
        <v>554</v>
      </c>
      <c r="F441" s="116">
        <v>565.70000000000005</v>
      </c>
      <c r="G441">
        <v>836483</v>
      </c>
      <c r="H441" s="116"/>
      <c r="I441" s="116"/>
      <c r="L441" s="170">
        <v>42650</v>
      </c>
      <c r="M441" s="116">
        <v>565.70000000000005</v>
      </c>
      <c r="N441" s="116">
        <v>567.29999999999995</v>
      </c>
      <c r="O441" s="116">
        <v>552.6</v>
      </c>
      <c r="P441" s="116">
        <v>554.5</v>
      </c>
      <c r="Q441" s="116">
        <v>565.70000000000005</v>
      </c>
      <c r="R441">
        <v>9122002</v>
      </c>
    </row>
    <row r="442" spans="1:18" x14ac:dyDescent="0.25">
      <c r="A442" s="170">
        <v>42653</v>
      </c>
      <c r="B442" s="116">
        <v>571.04999999999995</v>
      </c>
      <c r="C442" s="116">
        <v>562.1</v>
      </c>
      <c r="D442" s="116">
        <v>561</v>
      </c>
      <c r="E442" s="116">
        <v>570.20000000000005</v>
      </c>
      <c r="F442" s="116">
        <v>562.1</v>
      </c>
      <c r="G442">
        <v>212406</v>
      </c>
      <c r="H442" s="116"/>
      <c r="I442" s="116"/>
      <c r="L442" s="170">
        <v>42653</v>
      </c>
      <c r="M442" s="116">
        <v>562.04999999999995</v>
      </c>
      <c r="N442" s="116">
        <v>571.1</v>
      </c>
      <c r="O442" s="116">
        <v>560.9</v>
      </c>
      <c r="P442" s="116">
        <v>571.1</v>
      </c>
      <c r="Q442" s="116">
        <v>562.04999999999995</v>
      </c>
      <c r="R442">
        <v>3673211</v>
      </c>
    </row>
    <row r="443" spans="1:18" x14ac:dyDescent="0.25">
      <c r="A443" s="170">
        <v>42656</v>
      </c>
      <c r="B443" s="116">
        <v>559.4</v>
      </c>
      <c r="C443" s="116">
        <v>544.29999999999995</v>
      </c>
      <c r="D443" s="116">
        <v>537.04999999999995</v>
      </c>
      <c r="E443" s="116">
        <v>558.65</v>
      </c>
      <c r="F443" s="116">
        <v>544.29999999999995</v>
      </c>
      <c r="G443">
        <v>893818</v>
      </c>
      <c r="H443" s="116"/>
      <c r="I443" s="116"/>
      <c r="L443" s="170">
        <v>42656</v>
      </c>
      <c r="M443" s="116">
        <v>544.85</v>
      </c>
      <c r="N443" s="116">
        <v>556.9</v>
      </c>
      <c r="O443" s="116">
        <v>537</v>
      </c>
      <c r="P443" s="116">
        <v>556.9</v>
      </c>
      <c r="Q443" s="116">
        <v>544.85</v>
      </c>
      <c r="R443">
        <v>9510827</v>
      </c>
    </row>
    <row r="444" spans="1:18" x14ac:dyDescent="0.25">
      <c r="A444" s="170">
        <v>42657</v>
      </c>
      <c r="B444" s="116">
        <v>557.25</v>
      </c>
      <c r="C444" s="116">
        <v>555.45000000000005</v>
      </c>
      <c r="D444" s="116">
        <v>546.1</v>
      </c>
      <c r="E444" s="116">
        <v>546.9</v>
      </c>
      <c r="F444" s="116">
        <v>555.45000000000005</v>
      </c>
      <c r="G444">
        <v>528146</v>
      </c>
      <c r="H444" s="116"/>
      <c r="I444" s="116"/>
      <c r="L444" s="170">
        <v>42657</v>
      </c>
      <c r="M444" s="116">
        <v>556.1</v>
      </c>
      <c r="N444" s="116">
        <v>557.45000000000005</v>
      </c>
      <c r="O444" s="116">
        <v>545</v>
      </c>
      <c r="P444" s="116">
        <v>546</v>
      </c>
      <c r="Q444" s="116">
        <v>556.1</v>
      </c>
      <c r="R444">
        <v>5872827</v>
      </c>
    </row>
    <row r="445" spans="1:18" x14ac:dyDescent="0.25">
      <c r="A445" s="170">
        <v>42660</v>
      </c>
      <c r="B445" s="116">
        <v>558.1</v>
      </c>
      <c r="C445" s="116">
        <v>547.04999999999995</v>
      </c>
      <c r="D445" s="116">
        <v>545.20000000000005</v>
      </c>
      <c r="E445" s="116">
        <v>557.5</v>
      </c>
      <c r="F445" s="116">
        <v>547.04999999999995</v>
      </c>
      <c r="G445">
        <v>245365</v>
      </c>
      <c r="H445" s="116"/>
      <c r="I445" s="116"/>
      <c r="L445" s="170">
        <v>42660</v>
      </c>
      <c r="M445" s="116">
        <v>547.54999999999995</v>
      </c>
      <c r="N445" s="116">
        <v>557.85</v>
      </c>
      <c r="O445" s="116">
        <v>545.9</v>
      </c>
      <c r="P445" s="116">
        <v>557.85</v>
      </c>
      <c r="Q445" s="116">
        <v>547.54999999999995</v>
      </c>
      <c r="R445">
        <v>3463154</v>
      </c>
    </row>
    <row r="446" spans="1:18" x14ac:dyDescent="0.25">
      <c r="A446" s="170">
        <v>42661</v>
      </c>
      <c r="B446" s="116">
        <v>555.5</v>
      </c>
      <c r="C446" s="116">
        <v>553.54999999999995</v>
      </c>
      <c r="D446" s="116">
        <v>549</v>
      </c>
      <c r="E446" s="116">
        <v>550</v>
      </c>
      <c r="F446" s="116">
        <v>553.54999999999995</v>
      </c>
      <c r="G446">
        <v>321279</v>
      </c>
      <c r="H446" s="116"/>
      <c r="I446" s="116"/>
      <c r="L446" s="170">
        <v>42661</v>
      </c>
      <c r="M446" s="116">
        <v>554.25</v>
      </c>
      <c r="N446" s="116">
        <v>556</v>
      </c>
      <c r="O446" s="116">
        <v>549.20000000000005</v>
      </c>
      <c r="P446" s="116">
        <v>549.20000000000005</v>
      </c>
      <c r="Q446" s="116">
        <v>554.25</v>
      </c>
      <c r="R446">
        <v>3965424</v>
      </c>
    </row>
    <row r="447" spans="1:18" x14ac:dyDescent="0.25">
      <c r="A447" s="170">
        <v>42662</v>
      </c>
      <c r="B447" s="116">
        <v>554.5</v>
      </c>
      <c r="C447" s="116">
        <v>550.25</v>
      </c>
      <c r="D447" s="116">
        <v>545.1</v>
      </c>
      <c r="E447" s="116">
        <v>551.79999999999995</v>
      </c>
      <c r="F447" s="116">
        <v>550.25</v>
      </c>
      <c r="G447">
        <v>507103</v>
      </c>
      <c r="H447" s="116"/>
      <c r="I447" s="116"/>
      <c r="L447" s="170">
        <v>42662</v>
      </c>
      <c r="M447" s="116">
        <v>550.5</v>
      </c>
      <c r="N447" s="116">
        <v>554.9</v>
      </c>
      <c r="O447" s="116">
        <v>545.04999999999995</v>
      </c>
      <c r="P447" s="116">
        <v>552.04999999999995</v>
      </c>
      <c r="Q447" s="116">
        <v>550.5</v>
      </c>
      <c r="R447">
        <v>4275157</v>
      </c>
    </row>
    <row r="448" spans="1:18" x14ac:dyDescent="0.25">
      <c r="A448" s="170">
        <v>42663</v>
      </c>
      <c r="B448" s="116">
        <v>554.4</v>
      </c>
      <c r="C448" s="116">
        <v>547.29999999999995</v>
      </c>
      <c r="D448" s="116">
        <v>546.5</v>
      </c>
      <c r="E448" s="116">
        <v>554</v>
      </c>
      <c r="F448" s="116">
        <v>547.29999999999995</v>
      </c>
      <c r="G448">
        <v>425385</v>
      </c>
      <c r="H448" s="116"/>
      <c r="I448" s="116"/>
      <c r="L448" s="170">
        <v>42663</v>
      </c>
      <c r="M448" s="116">
        <v>546.85</v>
      </c>
      <c r="N448" s="116">
        <v>554</v>
      </c>
      <c r="O448" s="116">
        <v>546</v>
      </c>
      <c r="P448" s="116">
        <v>553.04999999999995</v>
      </c>
      <c r="Q448" s="116">
        <v>546.85</v>
      </c>
      <c r="R448">
        <v>2770011</v>
      </c>
    </row>
    <row r="449" spans="1:18" x14ac:dyDescent="0.25">
      <c r="A449" s="170">
        <v>42664</v>
      </c>
      <c r="B449" s="116">
        <v>550.1</v>
      </c>
      <c r="C449" s="116">
        <v>544.54999999999995</v>
      </c>
      <c r="D449" s="116">
        <v>542</v>
      </c>
      <c r="E449" s="116">
        <v>547.5</v>
      </c>
      <c r="F449" s="116">
        <v>544.54999999999995</v>
      </c>
      <c r="G449">
        <v>301526</v>
      </c>
      <c r="H449" s="116"/>
      <c r="I449" s="116"/>
      <c r="L449" s="170">
        <v>42664</v>
      </c>
      <c r="M449" s="116">
        <v>544.5</v>
      </c>
      <c r="N449" s="116">
        <v>550</v>
      </c>
      <c r="O449" s="116">
        <v>541.5</v>
      </c>
      <c r="P449" s="116">
        <v>549</v>
      </c>
      <c r="Q449" s="116">
        <v>544.5</v>
      </c>
      <c r="R449">
        <v>2789747</v>
      </c>
    </row>
    <row r="450" spans="1:18" x14ac:dyDescent="0.25">
      <c r="A450" s="170">
        <v>42667</v>
      </c>
      <c r="B450" s="116">
        <v>563</v>
      </c>
      <c r="C450" s="116">
        <v>559.1</v>
      </c>
      <c r="D450" s="116">
        <v>543.5</v>
      </c>
      <c r="E450" s="116">
        <v>545.1</v>
      </c>
      <c r="F450" s="116">
        <v>559.1</v>
      </c>
      <c r="G450">
        <v>545703</v>
      </c>
      <c r="H450" s="116"/>
      <c r="I450" s="116"/>
      <c r="L450" s="170">
        <v>42667</v>
      </c>
      <c r="M450" s="116">
        <v>559.79999999999995</v>
      </c>
      <c r="N450" s="116">
        <v>564</v>
      </c>
      <c r="O450" s="116">
        <v>543.54999999999995</v>
      </c>
      <c r="P450" s="116">
        <v>544</v>
      </c>
      <c r="Q450" s="116">
        <v>559.79999999999995</v>
      </c>
      <c r="R450">
        <v>5161299</v>
      </c>
    </row>
    <row r="451" spans="1:18" x14ac:dyDescent="0.25">
      <c r="A451" s="170">
        <v>42668</v>
      </c>
      <c r="B451" s="116">
        <v>560.85</v>
      </c>
      <c r="C451" s="116">
        <v>553.1</v>
      </c>
      <c r="D451" s="116">
        <v>547.70000000000005</v>
      </c>
      <c r="E451" s="116">
        <v>547.70000000000005</v>
      </c>
      <c r="F451" s="116">
        <v>553.1</v>
      </c>
      <c r="G451">
        <v>570629</v>
      </c>
      <c r="H451" s="116"/>
      <c r="I451" s="116"/>
      <c r="L451" s="170">
        <v>42668</v>
      </c>
      <c r="M451" s="116">
        <v>553.79999999999995</v>
      </c>
      <c r="N451" s="116">
        <v>561</v>
      </c>
      <c r="O451" s="116">
        <v>549.1</v>
      </c>
      <c r="P451" s="116">
        <v>549.85</v>
      </c>
      <c r="Q451" s="116">
        <v>553.79999999999995</v>
      </c>
      <c r="R451">
        <v>5690576</v>
      </c>
    </row>
    <row r="452" spans="1:18" x14ac:dyDescent="0.25">
      <c r="A452" s="170">
        <v>42669</v>
      </c>
      <c r="B452" s="116">
        <v>550.85</v>
      </c>
      <c r="C452" s="116">
        <v>529.5</v>
      </c>
      <c r="D452" s="116">
        <v>523.95000000000005</v>
      </c>
      <c r="E452" s="116">
        <v>550.85</v>
      </c>
      <c r="F452" s="116">
        <v>529.5</v>
      </c>
      <c r="G452">
        <v>738437</v>
      </c>
      <c r="H452" s="116"/>
      <c r="I452" s="116"/>
      <c r="L452" s="170">
        <v>42669</v>
      </c>
      <c r="M452" s="116">
        <v>530.04999999999995</v>
      </c>
      <c r="N452" s="116">
        <v>548</v>
      </c>
      <c r="O452" s="116">
        <v>523.15</v>
      </c>
      <c r="P452" s="116">
        <v>548</v>
      </c>
      <c r="Q452" s="116">
        <v>530.04999999999995</v>
      </c>
      <c r="R452">
        <v>6665017</v>
      </c>
    </row>
    <row r="453" spans="1:18" x14ac:dyDescent="0.25">
      <c r="A453" s="170">
        <v>42670</v>
      </c>
      <c r="B453" s="116">
        <v>525.65</v>
      </c>
      <c r="C453" s="116">
        <v>521.85</v>
      </c>
      <c r="D453" s="116">
        <v>510.65</v>
      </c>
      <c r="E453" s="116">
        <v>514</v>
      </c>
      <c r="F453" s="116">
        <v>521.85</v>
      </c>
      <c r="G453">
        <v>925997</v>
      </c>
      <c r="H453" s="116"/>
      <c r="I453" s="116"/>
      <c r="L453" s="170">
        <v>42670</v>
      </c>
      <c r="M453" s="116">
        <v>522</v>
      </c>
      <c r="N453" s="116">
        <v>525.75</v>
      </c>
      <c r="O453" s="116">
        <v>510.75</v>
      </c>
      <c r="P453" s="116">
        <v>515.6</v>
      </c>
      <c r="Q453" s="116">
        <v>522</v>
      </c>
      <c r="R453">
        <v>18470182</v>
      </c>
    </row>
    <row r="454" spans="1:18" x14ac:dyDescent="0.25">
      <c r="A454" s="170">
        <v>42671</v>
      </c>
      <c r="B454" s="116">
        <v>539.15</v>
      </c>
      <c r="C454" s="116">
        <v>535.85</v>
      </c>
      <c r="D454" s="116">
        <v>525.04999999999995</v>
      </c>
      <c r="E454" s="116">
        <v>526</v>
      </c>
      <c r="F454" s="116">
        <v>535.85</v>
      </c>
      <c r="G454">
        <v>459170</v>
      </c>
      <c r="H454" s="116"/>
      <c r="I454" s="116"/>
      <c r="L454" s="170">
        <v>42671</v>
      </c>
      <c r="M454" s="116">
        <v>537</v>
      </c>
      <c r="N454" s="116">
        <v>539.95000000000005</v>
      </c>
      <c r="O454" s="116">
        <v>525.1</v>
      </c>
      <c r="P454" s="116">
        <v>527</v>
      </c>
      <c r="Q454" s="116">
        <v>537</v>
      </c>
      <c r="R454">
        <v>5665910</v>
      </c>
    </row>
    <row r="455" spans="1:18" x14ac:dyDescent="0.25">
      <c r="A455" s="170">
        <v>42673</v>
      </c>
      <c r="B455" s="116">
        <v>537</v>
      </c>
      <c r="C455" s="116">
        <v>532.35</v>
      </c>
      <c r="D455" s="116">
        <v>530</v>
      </c>
      <c r="E455" s="116">
        <v>537</v>
      </c>
      <c r="F455" s="116">
        <v>532.35</v>
      </c>
      <c r="G455">
        <v>60815</v>
      </c>
      <c r="H455" s="116"/>
      <c r="I455" s="116"/>
      <c r="L455" s="170">
        <v>42673</v>
      </c>
      <c r="M455" s="116">
        <v>531.95000000000005</v>
      </c>
      <c r="N455" s="116">
        <v>536.4</v>
      </c>
      <c r="O455" s="116">
        <v>529.5</v>
      </c>
      <c r="P455" s="116">
        <v>536.4</v>
      </c>
      <c r="Q455" s="116">
        <v>531.95000000000005</v>
      </c>
      <c r="R455">
        <v>622999</v>
      </c>
    </row>
    <row r="456" spans="1:18" x14ac:dyDescent="0.25">
      <c r="A456" s="170">
        <v>42675</v>
      </c>
      <c r="B456" s="116">
        <v>538.29999999999995</v>
      </c>
      <c r="C456" s="116">
        <v>530.95000000000005</v>
      </c>
      <c r="D456" s="116">
        <v>525.20000000000005</v>
      </c>
      <c r="E456" s="116">
        <v>533</v>
      </c>
      <c r="F456" s="116">
        <v>530.95000000000005</v>
      </c>
      <c r="G456">
        <v>657070</v>
      </c>
      <c r="H456" s="116"/>
      <c r="I456" s="116"/>
      <c r="L456" s="170">
        <v>42675</v>
      </c>
      <c r="M456" s="116">
        <v>530.6</v>
      </c>
      <c r="N456" s="116">
        <v>537.9</v>
      </c>
      <c r="O456" s="116">
        <v>525.04999999999995</v>
      </c>
      <c r="P456" s="116">
        <v>534.4</v>
      </c>
      <c r="Q456" s="116">
        <v>530.6</v>
      </c>
      <c r="R456">
        <v>6848662</v>
      </c>
    </row>
    <row r="457" spans="1:18" x14ac:dyDescent="0.25">
      <c r="A457" s="170">
        <v>42676</v>
      </c>
      <c r="B457" s="116">
        <v>526.5</v>
      </c>
      <c r="C457" s="116">
        <v>514</v>
      </c>
      <c r="D457" s="116">
        <v>513</v>
      </c>
      <c r="E457" s="116">
        <v>525</v>
      </c>
      <c r="F457" s="116">
        <v>514</v>
      </c>
      <c r="G457">
        <v>769898</v>
      </c>
      <c r="H457" s="116"/>
      <c r="I457" s="116"/>
      <c r="L457" s="170">
        <v>42676</v>
      </c>
      <c r="M457" s="116">
        <v>513.29999999999995</v>
      </c>
      <c r="N457" s="116">
        <v>526</v>
      </c>
      <c r="O457" s="116">
        <v>512.35</v>
      </c>
      <c r="P457" s="116">
        <v>522.6</v>
      </c>
      <c r="Q457" s="116">
        <v>513.29999999999995</v>
      </c>
      <c r="R457">
        <v>4750117</v>
      </c>
    </row>
    <row r="458" spans="1:18" x14ac:dyDescent="0.25">
      <c r="A458" s="170">
        <v>42677</v>
      </c>
      <c r="B458" s="116">
        <v>521.5</v>
      </c>
      <c r="C458" s="116">
        <v>510.25</v>
      </c>
      <c r="D458" s="116">
        <v>506</v>
      </c>
      <c r="E458" s="116">
        <v>511.7</v>
      </c>
      <c r="F458" s="116">
        <v>510.25</v>
      </c>
      <c r="G458">
        <v>628245</v>
      </c>
      <c r="H458" s="116"/>
      <c r="I458" s="116"/>
      <c r="L458" s="170">
        <v>42677</v>
      </c>
      <c r="M458" s="116">
        <v>510.2</v>
      </c>
      <c r="N458" s="116">
        <v>521.45000000000005</v>
      </c>
      <c r="O458" s="116">
        <v>505.2</v>
      </c>
      <c r="P458" s="116">
        <v>509.8</v>
      </c>
      <c r="Q458" s="116">
        <v>510.2</v>
      </c>
      <c r="R458">
        <v>6909458</v>
      </c>
    </row>
    <row r="459" spans="1:18" x14ac:dyDescent="0.25">
      <c r="A459" s="170">
        <v>42678</v>
      </c>
      <c r="B459" s="116">
        <v>515.95000000000005</v>
      </c>
      <c r="C459" s="116">
        <v>512.1</v>
      </c>
      <c r="D459" s="116">
        <v>501.85</v>
      </c>
      <c r="E459" s="116">
        <v>510</v>
      </c>
      <c r="F459" s="116">
        <v>512.1</v>
      </c>
      <c r="G459">
        <v>588198</v>
      </c>
      <c r="H459" s="116"/>
      <c r="I459" s="116"/>
      <c r="L459" s="170">
        <v>42678</v>
      </c>
      <c r="M459" s="116">
        <v>512.29999999999995</v>
      </c>
      <c r="N459" s="116">
        <v>516.35</v>
      </c>
      <c r="O459" s="116">
        <v>501.6</v>
      </c>
      <c r="P459" s="116">
        <v>509.25</v>
      </c>
      <c r="Q459" s="116">
        <v>512.29999999999995</v>
      </c>
      <c r="R459">
        <v>7564243</v>
      </c>
    </row>
    <row r="460" spans="1:18" x14ac:dyDescent="0.25">
      <c r="A460" s="170">
        <v>42681</v>
      </c>
      <c r="B460" s="116">
        <v>520.9</v>
      </c>
      <c r="C460" s="116">
        <v>507.3</v>
      </c>
      <c r="D460" s="116">
        <v>505.5</v>
      </c>
      <c r="E460" s="116">
        <v>513</v>
      </c>
      <c r="F460" s="116">
        <v>507.3</v>
      </c>
      <c r="G460">
        <v>501442</v>
      </c>
      <c r="H460" s="116"/>
      <c r="I460" s="116"/>
      <c r="L460" s="170">
        <v>42681</v>
      </c>
      <c r="M460" s="116">
        <v>506.35</v>
      </c>
      <c r="N460" s="116">
        <v>521.29999999999995</v>
      </c>
      <c r="O460" s="116">
        <v>505.05</v>
      </c>
      <c r="P460" s="116">
        <v>513</v>
      </c>
      <c r="Q460" s="116">
        <v>506.35</v>
      </c>
      <c r="R460">
        <v>5507954</v>
      </c>
    </row>
    <row r="461" spans="1:18" x14ac:dyDescent="0.25">
      <c r="A461" s="170">
        <v>42682</v>
      </c>
      <c r="B461" s="116">
        <v>542.25</v>
      </c>
      <c r="C461" s="116">
        <v>540.20000000000005</v>
      </c>
      <c r="D461" s="116">
        <v>516.29999999999995</v>
      </c>
      <c r="E461" s="116">
        <v>517</v>
      </c>
      <c r="F461" s="116">
        <v>540.20000000000005</v>
      </c>
      <c r="G461">
        <v>1194742</v>
      </c>
      <c r="H461" s="116"/>
      <c r="I461" s="116"/>
      <c r="L461" s="170">
        <v>42682</v>
      </c>
      <c r="M461" s="116">
        <v>540.20000000000005</v>
      </c>
      <c r="N461" s="116">
        <v>543</v>
      </c>
      <c r="O461" s="116">
        <v>517</v>
      </c>
      <c r="P461" s="116">
        <v>518.4</v>
      </c>
      <c r="Q461" s="116">
        <v>540.20000000000005</v>
      </c>
      <c r="R461">
        <v>12739083</v>
      </c>
    </row>
    <row r="462" spans="1:18" x14ac:dyDescent="0.25">
      <c r="A462" s="170">
        <v>42683</v>
      </c>
      <c r="B462" s="116">
        <v>543.4</v>
      </c>
      <c r="C462" s="116">
        <v>534.4</v>
      </c>
      <c r="D462" s="116">
        <v>500</v>
      </c>
      <c r="E462" s="116">
        <v>501</v>
      </c>
      <c r="F462" s="116">
        <v>534.4</v>
      </c>
      <c r="G462">
        <v>926102</v>
      </c>
      <c r="H462" s="116"/>
      <c r="I462" s="116"/>
      <c r="L462" s="170">
        <v>42683</v>
      </c>
      <c r="M462" s="116">
        <v>533.5</v>
      </c>
      <c r="N462" s="116">
        <v>544</v>
      </c>
      <c r="O462" s="116">
        <v>500</v>
      </c>
      <c r="P462" s="116">
        <v>501.15</v>
      </c>
      <c r="Q462" s="116">
        <v>533.5</v>
      </c>
      <c r="R462">
        <v>10276017</v>
      </c>
    </row>
    <row r="463" spans="1:18" x14ac:dyDescent="0.25">
      <c r="A463" s="170">
        <v>42684</v>
      </c>
      <c r="B463" s="116">
        <v>549.20000000000005</v>
      </c>
      <c r="C463" s="116">
        <v>534.15</v>
      </c>
      <c r="D463" s="116">
        <v>532</v>
      </c>
      <c r="E463" s="116">
        <v>536.9</v>
      </c>
      <c r="F463" s="116">
        <v>534.15</v>
      </c>
      <c r="G463">
        <v>648751</v>
      </c>
      <c r="H463" s="116"/>
      <c r="I463" s="116"/>
      <c r="L463" s="170">
        <v>42684</v>
      </c>
      <c r="M463" s="116">
        <v>533.70000000000005</v>
      </c>
      <c r="N463" s="116">
        <v>549.35</v>
      </c>
      <c r="O463" s="116">
        <v>531.5</v>
      </c>
      <c r="P463" s="116">
        <v>536</v>
      </c>
      <c r="Q463" s="116">
        <v>533.70000000000005</v>
      </c>
      <c r="R463">
        <v>6906437</v>
      </c>
    </row>
    <row r="464" spans="1:18" x14ac:dyDescent="0.25">
      <c r="A464" s="170">
        <v>42685</v>
      </c>
      <c r="B464" s="116">
        <v>530</v>
      </c>
      <c r="C464" s="116">
        <v>507.4</v>
      </c>
      <c r="D464" s="116">
        <v>505.25</v>
      </c>
      <c r="E464" s="116">
        <v>529.79999999999995</v>
      </c>
      <c r="F464" s="116">
        <v>507.4</v>
      </c>
      <c r="G464">
        <v>517900</v>
      </c>
      <c r="H464" s="116"/>
      <c r="I464" s="116"/>
      <c r="L464" s="170">
        <v>42685</v>
      </c>
      <c r="M464" s="116">
        <v>507.3</v>
      </c>
      <c r="N464" s="116">
        <v>530</v>
      </c>
      <c r="O464" s="116">
        <v>505</v>
      </c>
      <c r="P464" s="116">
        <v>526.5</v>
      </c>
      <c r="Q464" s="116">
        <v>507.3</v>
      </c>
      <c r="R464">
        <v>7823667</v>
      </c>
    </row>
    <row r="465" spans="1:18" x14ac:dyDescent="0.25">
      <c r="A465" s="170">
        <v>42689</v>
      </c>
      <c r="B465" s="116">
        <v>486.7</v>
      </c>
      <c r="C465" s="116">
        <v>457.25</v>
      </c>
      <c r="D465" s="116">
        <v>451.6</v>
      </c>
      <c r="E465" s="116">
        <v>485.7</v>
      </c>
      <c r="F465" s="116">
        <v>457.25</v>
      </c>
      <c r="G465">
        <v>1176122</v>
      </c>
      <c r="H465" s="116"/>
      <c r="I465" s="116"/>
      <c r="L465" s="170">
        <v>42689</v>
      </c>
      <c r="M465" s="116">
        <v>457.4</v>
      </c>
      <c r="N465" s="116">
        <v>484.9</v>
      </c>
      <c r="O465" s="116">
        <v>453</v>
      </c>
      <c r="P465" s="116">
        <v>484.9</v>
      </c>
      <c r="Q465" s="116">
        <v>457.4</v>
      </c>
      <c r="R465">
        <v>15356070</v>
      </c>
    </row>
    <row r="466" spans="1:18" x14ac:dyDescent="0.25">
      <c r="A466" s="170">
        <v>42690</v>
      </c>
      <c r="B466" s="116">
        <v>471.5</v>
      </c>
      <c r="C466" s="116">
        <v>457.9</v>
      </c>
      <c r="D466" s="116">
        <v>450</v>
      </c>
      <c r="E466" s="116">
        <v>467</v>
      </c>
      <c r="F466" s="116">
        <v>457.9</v>
      </c>
      <c r="G466">
        <v>749841</v>
      </c>
      <c r="H466" s="116"/>
      <c r="I466" s="116"/>
      <c r="L466" s="170">
        <v>42690</v>
      </c>
      <c r="M466" s="116">
        <v>458.45</v>
      </c>
      <c r="N466" s="116">
        <v>471.7</v>
      </c>
      <c r="O466" s="116">
        <v>450</v>
      </c>
      <c r="P466" s="116">
        <v>468.45</v>
      </c>
      <c r="Q466" s="116">
        <v>458.45</v>
      </c>
      <c r="R466">
        <v>10855618</v>
      </c>
    </row>
    <row r="467" spans="1:18" x14ac:dyDescent="0.25">
      <c r="A467" s="170">
        <v>42691</v>
      </c>
      <c r="B467" s="116">
        <v>476.2</v>
      </c>
      <c r="C467" s="116">
        <v>472.6</v>
      </c>
      <c r="D467" s="116">
        <v>459.8</v>
      </c>
      <c r="E467" s="116">
        <v>461</v>
      </c>
      <c r="F467" s="116">
        <v>472.6</v>
      </c>
      <c r="G467">
        <v>1197547</v>
      </c>
      <c r="H467" s="116"/>
      <c r="I467" s="116"/>
      <c r="L467" s="170">
        <v>42691</v>
      </c>
      <c r="M467" s="116">
        <v>472.85</v>
      </c>
      <c r="N467" s="116">
        <v>476</v>
      </c>
      <c r="O467" s="116">
        <v>459.65</v>
      </c>
      <c r="P467" s="116">
        <v>460</v>
      </c>
      <c r="Q467" s="116">
        <v>472.85</v>
      </c>
      <c r="R467">
        <v>8949767</v>
      </c>
    </row>
    <row r="468" spans="1:18" x14ac:dyDescent="0.25">
      <c r="A468" s="170">
        <v>42692</v>
      </c>
      <c r="B468" s="116">
        <v>473.5</v>
      </c>
      <c r="C468" s="116">
        <v>471</v>
      </c>
      <c r="D468" s="116">
        <v>462.1</v>
      </c>
      <c r="E468" s="116">
        <v>470</v>
      </c>
      <c r="F468" s="116">
        <v>471</v>
      </c>
      <c r="G468">
        <v>426532</v>
      </c>
      <c r="H468" s="116"/>
      <c r="I468" s="116"/>
      <c r="L468" s="170">
        <v>42692</v>
      </c>
      <c r="M468" s="116">
        <v>471.25</v>
      </c>
      <c r="N468" s="116">
        <v>473.85</v>
      </c>
      <c r="O468" s="116">
        <v>461.85</v>
      </c>
      <c r="P468" s="116">
        <v>469.9</v>
      </c>
      <c r="Q468" s="116">
        <v>471.25</v>
      </c>
      <c r="R468">
        <v>7246244</v>
      </c>
    </row>
    <row r="469" spans="1:18" x14ac:dyDescent="0.25">
      <c r="A469" s="170">
        <v>42695</v>
      </c>
      <c r="B469" s="116">
        <v>472.6</v>
      </c>
      <c r="C469" s="116">
        <v>456.9</v>
      </c>
      <c r="D469" s="116">
        <v>451.55</v>
      </c>
      <c r="E469" s="116">
        <v>468.5</v>
      </c>
      <c r="F469" s="116">
        <v>456.9</v>
      </c>
      <c r="G469">
        <v>430117</v>
      </c>
      <c r="H469" s="116"/>
      <c r="I469" s="116"/>
      <c r="L469" s="170">
        <v>42695</v>
      </c>
      <c r="M469" s="116">
        <v>456.95</v>
      </c>
      <c r="N469" s="116">
        <v>472.8</v>
      </c>
      <c r="O469" s="116">
        <v>451.5</v>
      </c>
      <c r="P469" s="116">
        <v>468</v>
      </c>
      <c r="Q469" s="116">
        <v>456.95</v>
      </c>
      <c r="R469">
        <v>7325876</v>
      </c>
    </row>
    <row r="470" spans="1:18" x14ac:dyDescent="0.25">
      <c r="A470" s="170">
        <v>42696</v>
      </c>
      <c r="B470" s="116">
        <v>471.15</v>
      </c>
      <c r="C470" s="116">
        <v>464.9</v>
      </c>
      <c r="D470" s="116">
        <v>453.5</v>
      </c>
      <c r="E470" s="116">
        <v>463.3</v>
      </c>
      <c r="F470" s="116">
        <v>464.9</v>
      </c>
      <c r="G470">
        <v>406079</v>
      </c>
      <c r="H470" s="116"/>
      <c r="I470" s="116"/>
      <c r="L470" s="170">
        <v>42696</v>
      </c>
      <c r="M470" s="116">
        <v>464.85</v>
      </c>
      <c r="N470" s="116">
        <v>471</v>
      </c>
      <c r="O470" s="116">
        <v>453.3</v>
      </c>
      <c r="P470" s="116">
        <v>464.05</v>
      </c>
      <c r="Q470" s="116">
        <v>464.85</v>
      </c>
      <c r="R470">
        <v>6644867</v>
      </c>
    </row>
    <row r="471" spans="1:18" x14ac:dyDescent="0.25">
      <c r="A471" s="170">
        <v>42697</v>
      </c>
      <c r="B471" s="116">
        <v>475</v>
      </c>
      <c r="C471" s="116">
        <v>471.4</v>
      </c>
      <c r="D471" s="116">
        <v>462.1</v>
      </c>
      <c r="E471" s="116">
        <v>467</v>
      </c>
      <c r="F471" s="116">
        <v>471.4</v>
      </c>
      <c r="G471">
        <v>364408</v>
      </c>
      <c r="H471" s="116"/>
      <c r="I471" s="116"/>
      <c r="L471" s="170">
        <v>42697</v>
      </c>
      <c r="M471" s="116">
        <v>471.5</v>
      </c>
      <c r="N471" s="116">
        <v>475.3</v>
      </c>
      <c r="O471" s="116">
        <v>462</v>
      </c>
      <c r="P471" s="116">
        <v>467</v>
      </c>
      <c r="Q471" s="116">
        <v>471.5</v>
      </c>
      <c r="R471">
        <v>6727083</v>
      </c>
    </row>
    <row r="472" spans="1:18" x14ac:dyDescent="0.25">
      <c r="A472" s="170">
        <v>42698</v>
      </c>
      <c r="B472" s="116">
        <v>468</v>
      </c>
      <c r="C472" s="116">
        <v>453.05</v>
      </c>
      <c r="D472" s="116">
        <v>450</v>
      </c>
      <c r="E472" s="116">
        <v>468</v>
      </c>
      <c r="F472" s="116">
        <v>453.05</v>
      </c>
      <c r="G472">
        <v>557557</v>
      </c>
      <c r="H472" s="116"/>
      <c r="I472" s="116"/>
      <c r="L472" s="170">
        <v>42698</v>
      </c>
      <c r="M472" s="116">
        <v>452.95</v>
      </c>
      <c r="N472" s="116">
        <v>466.35</v>
      </c>
      <c r="O472" s="116">
        <v>449.7</v>
      </c>
      <c r="P472" s="116">
        <v>466.35</v>
      </c>
      <c r="Q472" s="116">
        <v>452.95</v>
      </c>
      <c r="R472">
        <v>8046995</v>
      </c>
    </row>
    <row r="473" spans="1:18" x14ac:dyDescent="0.25">
      <c r="A473" s="170">
        <v>42699</v>
      </c>
      <c r="B473" s="116">
        <v>456</v>
      </c>
      <c r="C473" s="116">
        <v>453.25</v>
      </c>
      <c r="D473" s="116">
        <v>443.65</v>
      </c>
      <c r="E473" s="116">
        <v>454.9</v>
      </c>
      <c r="F473" s="116">
        <v>453.25</v>
      </c>
      <c r="G473">
        <v>663499</v>
      </c>
      <c r="H473" s="116"/>
      <c r="I473" s="116"/>
      <c r="L473" s="170">
        <v>42699</v>
      </c>
      <c r="M473" s="116">
        <v>452.35</v>
      </c>
      <c r="N473" s="116">
        <v>456.35</v>
      </c>
      <c r="O473" s="116">
        <v>443.15</v>
      </c>
      <c r="P473" s="116">
        <v>454.1</v>
      </c>
      <c r="Q473" s="116">
        <v>452.35</v>
      </c>
      <c r="R473">
        <v>7426347</v>
      </c>
    </row>
    <row r="474" spans="1:18" x14ac:dyDescent="0.25">
      <c r="A474" s="170">
        <v>42702</v>
      </c>
      <c r="B474" s="116">
        <v>459.95</v>
      </c>
      <c r="C474" s="116">
        <v>454.8</v>
      </c>
      <c r="D474" s="116">
        <v>451</v>
      </c>
      <c r="E474" s="116">
        <v>454.8</v>
      </c>
      <c r="F474" s="116">
        <v>454.8</v>
      </c>
      <c r="G474">
        <v>323531</v>
      </c>
      <c r="H474" s="116"/>
      <c r="I474" s="116"/>
      <c r="L474" s="170">
        <v>42702</v>
      </c>
      <c r="M474" s="116">
        <v>454.7</v>
      </c>
      <c r="N474" s="116">
        <v>460</v>
      </c>
      <c r="O474" s="116">
        <v>450.5</v>
      </c>
      <c r="P474" s="116">
        <v>451.25</v>
      </c>
      <c r="Q474" s="116">
        <v>454.7</v>
      </c>
      <c r="R474">
        <v>5025929</v>
      </c>
    </row>
    <row r="475" spans="1:18" x14ac:dyDescent="0.25">
      <c r="A475" s="170">
        <v>42703</v>
      </c>
      <c r="B475" s="116">
        <v>465.9</v>
      </c>
      <c r="C475" s="116">
        <v>459.8</v>
      </c>
      <c r="D475" s="116">
        <v>453.35</v>
      </c>
      <c r="E475" s="116">
        <v>456.7</v>
      </c>
      <c r="F475" s="116">
        <v>459.8</v>
      </c>
      <c r="G475">
        <v>431420</v>
      </c>
      <c r="H475" s="116"/>
      <c r="I475" s="116"/>
      <c r="L475" s="170">
        <v>42703</v>
      </c>
      <c r="M475" s="116">
        <v>459.85</v>
      </c>
      <c r="N475" s="116">
        <v>466.3</v>
      </c>
      <c r="O475" s="116">
        <v>451.35</v>
      </c>
      <c r="P475" s="116">
        <v>455</v>
      </c>
      <c r="Q475" s="116">
        <v>459.85</v>
      </c>
      <c r="R475">
        <v>8570549</v>
      </c>
    </row>
    <row r="476" spans="1:18" x14ac:dyDescent="0.25">
      <c r="A476" s="170">
        <v>42704</v>
      </c>
      <c r="B476" s="116">
        <v>463.9</v>
      </c>
      <c r="C476" s="116">
        <v>459.35</v>
      </c>
      <c r="D476" s="116">
        <v>455.4</v>
      </c>
      <c r="E476" s="116">
        <v>460</v>
      </c>
      <c r="F476" s="116">
        <v>459.35</v>
      </c>
      <c r="G476">
        <v>399397</v>
      </c>
      <c r="H476" s="116"/>
      <c r="I476" s="116"/>
      <c r="L476" s="170">
        <v>42704</v>
      </c>
      <c r="M476" s="116">
        <v>459.3</v>
      </c>
      <c r="N476" s="116">
        <v>463.8</v>
      </c>
      <c r="O476" s="116">
        <v>455.1</v>
      </c>
      <c r="P476" s="116">
        <v>460</v>
      </c>
      <c r="Q476" s="116">
        <v>459.3</v>
      </c>
      <c r="R476">
        <v>8377510</v>
      </c>
    </row>
    <row r="477" spans="1:18" x14ac:dyDescent="0.25">
      <c r="A477" s="170">
        <v>42705</v>
      </c>
      <c r="B477" s="116">
        <v>458.45</v>
      </c>
      <c r="C477" s="116">
        <v>448.15</v>
      </c>
      <c r="D477" s="116">
        <v>446.4</v>
      </c>
      <c r="E477" s="116">
        <v>458</v>
      </c>
      <c r="F477" s="116">
        <v>448.15</v>
      </c>
      <c r="G477">
        <v>469966</v>
      </c>
      <c r="H477" s="116"/>
      <c r="I477" s="116"/>
      <c r="L477" s="170">
        <v>42705</v>
      </c>
      <c r="M477" s="116">
        <v>448.2</v>
      </c>
      <c r="N477" s="116">
        <v>457.7</v>
      </c>
      <c r="O477" s="116">
        <v>446.9</v>
      </c>
      <c r="P477" s="116">
        <v>457</v>
      </c>
      <c r="Q477" s="116">
        <v>448.2</v>
      </c>
      <c r="R477">
        <v>7706825</v>
      </c>
    </row>
    <row r="478" spans="1:18" x14ac:dyDescent="0.25">
      <c r="A478" s="170">
        <v>42706</v>
      </c>
      <c r="B478" s="116">
        <v>453.8</v>
      </c>
      <c r="C478" s="116">
        <v>433.05</v>
      </c>
      <c r="D478" s="116">
        <v>431.2</v>
      </c>
      <c r="E478" s="116">
        <v>445</v>
      </c>
      <c r="F478" s="116">
        <v>433.05</v>
      </c>
      <c r="G478">
        <v>1248595</v>
      </c>
      <c r="H478" s="116"/>
      <c r="I478" s="116"/>
      <c r="L478" s="170">
        <v>42706</v>
      </c>
      <c r="M478" s="116">
        <v>432.9</v>
      </c>
      <c r="N478" s="116">
        <v>453.5</v>
      </c>
      <c r="O478" s="116">
        <v>431.15</v>
      </c>
      <c r="P478" s="116">
        <v>445</v>
      </c>
      <c r="Q478" s="116">
        <v>432.9</v>
      </c>
      <c r="R478">
        <v>10450654</v>
      </c>
    </row>
    <row r="479" spans="1:18" x14ac:dyDescent="0.25">
      <c r="A479" s="170">
        <v>42709</v>
      </c>
      <c r="B479" s="116">
        <v>441</v>
      </c>
      <c r="C479" s="116">
        <v>439.6</v>
      </c>
      <c r="D479" s="116">
        <v>429</v>
      </c>
      <c r="E479" s="116">
        <v>434.6</v>
      </c>
      <c r="F479" s="116">
        <v>439.6</v>
      </c>
      <c r="G479">
        <v>564529</v>
      </c>
      <c r="H479" s="116"/>
      <c r="I479" s="116"/>
      <c r="L479" s="170">
        <v>42709</v>
      </c>
      <c r="M479" s="116">
        <v>439.3</v>
      </c>
      <c r="N479" s="116">
        <v>441</v>
      </c>
      <c r="O479" s="116">
        <v>428.3</v>
      </c>
      <c r="P479" s="116">
        <v>436</v>
      </c>
      <c r="Q479" s="116">
        <v>439.3</v>
      </c>
      <c r="R479">
        <v>8211182</v>
      </c>
    </row>
    <row r="480" spans="1:18" x14ac:dyDescent="0.25">
      <c r="A480" s="170">
        <v>42710</v>
      </c>
      <c r="B480" s="116">
        <v>445.8</v>
      </c>
      <c r="C480" s="116">
        <v>441.35</v>
      </c>
      <c r="D480" s="116">
        <v>438.2</v>
      </c>
      <c r="E480" s="116">
        <v>440</v>
      </c>
      <c r="F480" s="116">
        <v>441.35</v>
      </c>
      <c r="G480">
        <v>389671</v>
      </c>
      <c r="H480" s="116"/>
      <c r="I480" s="116"/>
      <c r="L480" s="170">
        <v>42710</v>
      </c>
      <c r="M480" s="116">
        <v>441.1</v>
      </c>
      <c r="N480" s="116">
        <v>445.9</v>
      </c>
      <c r="O480" s="116">
        <v>438.1</v>
      </c>
      <c r="P480" s="116">
        <v>441</v>
      </c>
      <c r="Q480" s="116">
        <v>441.1</v>
      </c>
      <c r="R480">
        <v>4209420</v>
      </c>
    </row>
    <row r="481" spans="1:18" x14ac:dyDescent="0.25">
      <c r="A481" s="170">
        <v>42711</v>
      </c>
      <c r="B481" s="116">
        <v>448.9</v>
      </c>
      <c r="C481" s="116">
        <v>445.25</v>
      </c>
      <c r="D481" s="116">
        <v>439.25</v>
      </c>
      <c r="E481" s="116">
        <v>440</v>
      </c>
      <c r="F481" s="116">
        <v>445.25</v>
      </c>
      <c r="G481">
        <v>356657</v>
      </c>
      <c r="H481" s="116"/>
      <c r="I481" s="116"/>
      <c r="L481" s="170">
        <v>42711</v>
      </c>
      <c r="M481" s="116">
        <v>445.35</v>
      </c>
      <c r="N481" s="116">
        <v>449.2</v>
      </c>
      <c r="O481" s="116">
        <v>439.25</v>
      </c>
      <c r="P481" s="116">
        <v>440</v>
      </c>
      <c r="Q481" s="116">
        <v>445.35</v>
      </c>
      <c r="R481">
        <v>5559803</v>
      </c>
    </row>
    <row r="482" spans="1:18" x14ac:dyDescent="0.25">
      <c r="A482" s="170">
        <v>42712</v>
      </c>
      <c r="B482" s="116">
        <v>464.8</v>
      </c>
      <c r="C482" s="116">
        <v>461.3</v>
      </c>
      <c r="D482" s="116">
        <v>449</v>
      </c>
      <c r="E482" s="116">
        <v>449</v>
      </c>
      <c r="F482" s="116">
        <v>461.3</v>
      </c>
      <c r="G482">
        <v>789679</v>
      </c>
      <c r="H482" s="116"/>
      <c r="I482" s="116"/>
      <c r="L482" s="170">
        <v>42712</v>
      </c>
      <c r="M482" s="116">
        <v>461.55</v>
      </c>
      <c r="N482" s="116">
        <v>464.4</v>
      </c>
      <c r="O482" s="116">
        <v>451.2</v>
      </c>
      <c r="P482" s="116">
        <v>451.2</v>
      </c>
      <c r="Q482" s="116">
        <v>461.55</v>
      </c>
      <c r="R482">
        <v>8176055</v>
      </c>
    </row>
    <row r="483" spans="1:18" x14ac:dyDescent="0.25">
      <c r="A483" s="170">
        <v>42713</v>
      </c>
      <c r="B483" s="116">
        <v>468.4</v>
      </c>
      <c r="C483" s="116">
        <v>464.05</v>
      </c>
      <c r="D483" s="116">
        <v>460.4</v>
      </c>
      <c r="E483" s="116">
        <v>462.55</v>
      </c>
      <c r="F483" s="116">
        <v>464.05</v>
      </c>
      <c r="G483">
        <v>366208</v>
      </c>
      <c r="H483" s="116"/>
      <c r="I483" s="116"/>
      <c r="L483" s="170">
        <v>42713</v>
      </c>
      <c r="M483" s="116">
        <v>464.1</v>
      </c>
      <c r="N483" s="116">
        <v>468.55</v>
      </c>
      <c r="O483" s="116">
        <v>460.6</v>
      </c>
      <c r="P483" s="116">
        <v>464.95</v>
      </c>
      <c r="Q483" s="116">
        <v>464.1</v>
      </c>
      <c r="R483">
        <v>5690877</v>
      </c>
    </row>
    <row r="484" spans="1:18" x14ac:dyDescent="0.25">
      <c r="A484" s="170">
        <v>42716</v>
      </c>
      <c r="B484" s="116">
        <v>463.5</v>
      </c>
      <c r="C484" s="116">
        <v>454.55</v>
      </c>
      <c r="D484" s="116">
        <v>451.05</v>
      </c>
      <c r="E484" s="116">
        <v>463.5</v>
      </c>
      <c r="F484" s="116">
        <v>454.55</v>
      </c>
      <c r="G484">
        <v>293796</v>
      </c>
      <c r="H484" s="116"/>
      <c r="I484" s="116"/>
      <c r="L484" s="170">
        <v>42716</v>
      </c>
      <c r="M484" s="116">
        <v>454.4</v>
      </c>
      <c r="N484" s="116">
        <v>461.95</v>
      </c>
      <c r="O484" s="116">
        <v>451.05</v>
      </c>
      <c r="P484" s="116">
        <v>461.95</v>
      </c>
      <c r="Q484" s="116">
        <v>454.4</v>
      </c>
      <c r="R484">
        <v>3837786</v>
      </c>
    </row>
    <row r="485" spans="1:18" x14ac:dyDescent="0.25">
      <c r="A485" s="170">
        <v>42717</v>
      </c>
      <c r="B485" s="116">
        <v>477</v>
      </c>
      <c r="C485" s="116">
        <v>470.35</v>
      </c>
      <c r="D485" s="116">
        <v>461.8</v>
      </c>
      <c r="E485" s="116">
        <v>476.8</v>
      </c>
      <c r="F485" s="116">
        <v>470.35</v>
      </c>
      <c r="G485">
        <v>1421583</v>
      </c>
      <c r="H485" s="116"/>
      <c r="I485" s="116"/>
      <c r="L485" s="170">
        <v>42717</v>
      </c>
      <c r="M485" s="116">
        <v>470.65</v>
      </c>
      <c r="N485" s="116">
        <v>486.25</v>
      </c>
      <c r="O485" s="116">
        <v>462.25</v>
      </c>
      <c r="P485" s="116">
        <v>476.8</v>
      </c>
      <c r="Q485" s="116">
        <v>470.65</v>
      </c>
      <c r="R485">
        <v>63880404</v>
      </c>
    </row>
    <row r="486" spans="1:18" x14ac:dyDescent="0.25">
      <c r="A486" s="170">
        <v>42718</v>
      </c>
      <c r="B486" s="116">
        <v>476.6</v>
      </c>
      <c r="C486" s="116">
        <v>472.6</v>
      </c>
      <c r="D486" s="116">
        <v>462.8</v>
      </c>
      <c r="E486" s="116">
        <v>471.95</v>
      </c>
      <c r="F486" s="116">
        <v>472.6</v>
      </c>
      <c r="G486">
        <v>590518</v>
      </c>
      <c r="H486" s="116"/>
      <c r="I486" s="116"/>
      <c r="L486" s="170">
        <v>42718</v>
      </c>
      <c r="M486" s="116">
        <v>472.35</v>
      </c>
      <c r="N486" s="116">
        <v>476.8</v>
      </c>
      <c r="O486" s="116">
        <v>462.65</v>
      </c>
      <c r="P486" s="116">
        <v>470.2</v>
      </c>
      <c r="Q486" s="116">
        <v>472.35</v>
      </c>
      <c r="R486">
        <v>7660437</v>
      </c>
    </row>
    <row r="487" spans="1:18" x14ac:dyDescent="0.25">
      <c r="A487" s="170">
        <v>42719</v>
      </c>
      <c r="B487" s="116">
        <v>473.2</v>
      </c>
      <c r="C487" s="116">
        <v>463.45</v>
      </c>
      <c r="D487" s="116">
        <v>462</v>
      </c>
      <c r="E487" s="116">
        <v>469.05</v>
      </c>
      <c r="F487" s="116">
        <v>463.45</v>
      </c>
      <c r="G487">
        <v>494308</v>
      </c>
      <c r="H487" s="116"/>
      <c r="I487" s="116"/>
      <c r="L487" s="170">
        <v>42719</v>
      </c>
      <c r="M487" s="116">
        <v>463.2</v>
      </c>
      <c r="N487" s="116">
        <v>473.6</v>
      </c>
      <c r="O487" s="116">
        <v>462.5</v>
      </c>
      <c r="P487" s="116">
        <v>464</v>
      </c>
      <c r="Q487" s="116">
        <v>463.2</v>
      </c>
      <c r="R487">
        <v>6539067</v>
      </c>
    </row>
    <row r="488" spans="1:18" x14ac:dyDescent="0.25">
      <c r="A488" s="170">
        <v>42720</v>
      </c>
      <c r="B488" s="116">
        <v>475</v>
      </c>
      <c r="C488" s="116">
        <v>472.5</v>
      </c>
      <c r="D488" s="116">
        <v>464.05</v>
      </c>
      <c r="E488" s="116">
        <v>464.05</v>
      </c>
      <c r="F488" s="116">
        <v>472.5</v>
      </c>
      <c r="G488">
        <v>511544</v>
      </c>
      <c r="H488" s="116"/>
      <c r="I488" s="116"/>
      <c r="L488" s="170">
        <v>42720</v>
      </c>
      <c r="M488" s="116">
        <v>473.15</v>
      </c>
      <c r="N488" s="116">
        <v>474.9</v>
      </c>
      <c r="O488" s="116">
        <v>464.2</v>
      </c>
      <c r="P488" s="116">
        <v>465</v>
      </c>
      <c r="Q488" s="116">
        <v>473.15</v>
      </c>
      <c r="R488">
        <v>9015744</v>
      </c>
    </row>
    <row r="489" spans="1:18" x14ac:dyDescent="0.25">
      <c r="A489" s="170">
        <v>42723</v>
      </c>
      <c r="B489" s="116">
        <v>478.15</v>
      </c>
      <c r="C489" s="116">
        <v>471.7</v>
      </c>
      <c r="D489" s="116">
        <v>465.8</v>
      </c>
      <c r="E489" s="116">
        <v>471</v>
      </c>
      <c r="F489" s="116">
        <v>471.7</v>
      </c>
      <c r="G489">
        <v>342015</v>
      </c>
      <c r="H489" s="116"/>
      <c r="I489" s="116"/>
      <c r="L489" s="170">
        <v>42723</v>
      </c>
      <c r="M489" s="116">
        <v>471.8</v>
      </c>
      <c r="N489" s="116">
        <v>478.55</v>
      </c>
      <c r="O489" s="116">
        <v>465.5</v>
      </c>
      <c r="P489" s="116">
        <v>470.9</v>
      </c>
      <c r="Q489" s="116">
        <v>471.8</v>
      </c>
      <c r="R489">
        <v>5445624</v>
      </c>
    </row>
    <row r="490" spans="1:18" x14ac:dyDescent="0.25">
      <c r="A490" s="170">
        <v>42724</v>
      </c>
      <c r="B490" s="116">
        <v>475</v>
      </c>
      <c r="C490" s="116">
        <v>472.8</v>
      </c>
      <c r="D490" s="116">
        <v>469.5</v>
      </c>
      <c r="E490" s="116">
        <v>472.55</v>
      </c>
      <c r="F490" s="116">
        <v>472.8</v>
      </c>
      <c r="G490">
        <v>241810</v>
      </c>
      <c r="H490" s="116"/>
      <c r="I490" s="116"/>
      <c r="L490" s="170">
        <v>42724</v>
      </c>
      <c r="M490" s="116">
        <v>473.15</v>
      </c>
      <c r="N490" s="116">
        <v>475</v>
      </c>
      <c r="O490" s="116">
        <v>469.1</v>
      </c>
      <c r="P490" s="116">
        <v>473</v>
      </c>
      <c r="Q490" s="116">
        <v>473.15</v>
      </c>
      <c r="R490">
        <v>3690160</v>
      </c>
    </row>
    <row r="491" spans="1:18" x14ac:dyDescent="0.25">
      <c r="A491" s="170">
        <v>42725</v>
      </c>
      <c r="B491" s="116">
        <v>474.85</v>
      </c>
      <c r="C491" s="116">
        <v>468.75</v>
      </c>
      <c r="D491" s="116">
        <v>467.5</v>
      </c>
      <c r="E491" s="116">
        <v>472.8</v>
      </c>
      <c r="F491" s="116">
        <v>468.75</v>
      </c>
      <c r="G491">
        <v>199870</v>
      </c>
      <c r="H491" s="116"/>
      <c r="I491" s="116"/>
      <c r="L491" s="170">
        <v>42725</v>
      </c>
      <c r="M491" s="116">
        <v>468.5</v>
      </c>
      <c r="N491" s="116">
        <v>474.5</v>
      </c>
      <c r="O491" s="116">
        <v>467.1</v>
      </c>
      <c r="P491" s="116">
        <v>473.5</v>
      </c>
      <c r="Q491" s="116">
        <v>468.5</v>
      </c>
      <c r="R491">
        <v>3492856</v>
      </c>
    </row>
    <row r="492" spans="1:18" x14ac:dyDescent="0.25">
      <c r="A492" s="170">
        <v>42726</v>
      </c>
      <c r="B492" s="116">
        <v>472.9</v>
      </c>
      <c r="C492" s="116">
        <v>469.65</v>
      </c>
      <c r="D492" s="116">
        <v>465.25</v>
      </c>
      <c r="E492" s="116">
        <v>468.8</v>
      </c>
      <c r="F492" s="116">
        <v>469.65</v>
      </c>
      <c r="G492">
        <v>389861</v>
      </c>
      <c r="H492" s="116"/>
      <c r="I492" s="116"/>
      <c r="L492" s="170">
        <v>42726</v>
      </c>
      <c r="M492" s="116">
        <v>469.6</v>
      </c>
      <c r="N492" s="116">
        <v>472.95</v>
      </c>
      <c r="O492" s="116">
        <v>464.8</v>
      </c>
      <c r="P492" s="116">
        <v>468.15</v>
      </c>
      <c r="Q492" s="116">
        <v>469.6</v>
      </c>
      <c r="R492">
        <v>5436494</v>
      </c>
    </row>
    <row r="493" spans="1:18" x14ac:dyDescent="0.25">
      <c r="A493" s="170">
        <v>42727</v>
      </c>
      <c r="B493" s="116">
        <v>468.3</v>
      </c>
      <c r="C493" s="116">
        <v>466.15</v>
      </c>
      <c r="D493" s="116">
        <v>460</v>
      </c>
      <c r="E493" s="116">
        <v>466.4</v>
      </c>
      <c r="F493" s="116">
        <v>466.15</v>
      </c>
      <c r="G493">
        <v>365965</v>
      </c>
      <c r="H493" s="116"/>
      <c r="I493" s="116"/>
      <c r="L493" s="170">
        <v>42727</v>
      </c>
      <c r="M493" s="116">
        <v>465.65</v>
      </c>
      <c r="N493" s="116">
        <v>468.3</v>
      </c>
      <c r="O493" s="116">
        <v>460</v>
      </c>
      <c r="P493" s="116">
        <v>464.95</v>
      </c>
      <c r="Q493" s="116">
        <v>465.65</v>
      </c>
      <c r="R493">
        <v>3957854</v>
      </c>
    </row>
    <row r="494" spans="1:18" x14ac:dyDescent="0.25">
      <c r="A494" s="170">
        <v>42730</v>
      </c>
      <c r="B494" s="116">
        <v>464.55</v>
      </c>
      <c r="C494" s="116">
        <v>458.3</v>
      </c>
      <c r="D494" s="116">
        <v>455.8</v>
      </c>
      <c r="E494" s="116">
        <v>464.25</v>
      </c>
      <c r="F494" s="116">
        <v>458.3</v>
      </c>
      <c r="G494">
        <v>228994</v>
      </c>
      <c r="H494" s="116"/>
      <c r="I494" s="116"/>
      <c r="L494" s="170">
        <v>42730</v>
      </c>
      <c r="M494" s="116">
        <v>457.85</v>
      </c>
      <c r="N494" s="116">
        <v>465.5</v>
      </c>
      <c r="O494" s="116">
        <v>455.6</v>
      </c>
      <c r="P494" s="116">
        <v>465.5</v>
      </c>
      <c r="Q494" s="116">
        <v>457.85</v>
      </c>
      <c r="R494">
        <v>3282425</v>
      </c>
    </row>
    <row r="495" spans="1:18" x14ac:dyDescent="0.25">
      <c r="A495" s="170">
        <v>42731</v>
      </c>
      <c r="B495" s="116">
        <v>467.9</v>
      </c>
      <c r="C495" s="116">
        <v>466.5</v>
      </c>
      <c r="D495" s="116">
        <v>457.6</v>
      </c>
      <c r="E495" s="116">
        <v>459.05</v>
      </c>
      <c r="F495" s="116">
        <v>466.5</v>
      </c>
      <c r="G495">
        <v>232275</v>
      </c>
      <c r="H495" s="116"/>
      <c r="I495" s="116"/>
      <c r="L495" s="170">
        <v>42731</v>
      </c>
      <c r="M495" s="116">
        <v>466.95</v>
      </c>
      <c r="N495" s="116">
        <v>468.75</v>
      </c>
      <c r="O495" s="116">
        <v>457.4</v>
      </c>
      <c r="P495" s="116">
        <v>460</v>
      </c>
      <c r="Q495" s="116">
        <v>466.95</v>
      </c>
      <c r="R495">
        <v>3164664</v>
      </c>
    </row>
    <row r="496" spans="1:18" x14ac:dyDescent="0.25">
      <c r="A496" s="170">
        <v>42732</v>
      </c>
      <c r="B496" s="116">
        <v>467.85</v>
      </c>
      <c r="C496" s="116">
        <v>463.15</v>
      </c>
      <c r="D496" s="116">
        <v>462</v>
      </c>
      <c r="E496" s="116">
        <v>467</v>
      </c>
      <c r="F496" s="116">
        <v>463.15</v>
      </c>
      <c r="G496">
        <v>209087</v>
      </c>
      <c r="H496" s="116"/>
      <c r="I496" s="116"/>
      <c r="L496" s="170">
        <v>42732</v>
      </c>
      <c r="M496" s="116">
        <v>463.35</v>
      </c>
      <c r="N496" s="116">
        <v>468.65</v>
      </c>
      <c r="O496" s="116">
        <v>462</v>
      </c>
      <c r="P496" s="116">
        <v>467</v>
      </c>
      <c r="Q496" s="116">
        <v>463.35</v>
      </c>
      <c r="R496">
        <v>3772181</v>
      </c>
    </row>
    <row r="497" spans="1:18" x14ac:dyDescent="0.25">
      <c r="A497" s="170">
        <v>42733</v>
      </c>
      <c r="B497" s="116">
        <v>472.4</v>
      </c>
      <c r="C497" s="116">
        <v>470.75</v>
      </c>
      <c r="D497" s="116">
        <v>459.35</v>
      </c>
      <c r="E497" s="116">
        <v>464.9</v>
      </c>
      <c r="F497" s="116">
        <v>470.75</v>
      </c>
      <c r="G497">
        <v>217985</v>
      </c>
      <c r="H497" s="116"/>
      <c r="I497" s="116"/>
      <c r="L497" s="170">
        <v>42733</v>
      </c>
      <c r="M497" s="116">
        <v>470.9</v>
      </c>
      <c r="N497" s="116">
        <v>472.7</v>
      </c>
      <c r="O497" s="116">
        <v>459.35</v>
      </c>
      <c r="P497" s="116">
        <v>462.75</v>
      </c>
      <c r="Q497" s="116">
        <v>470.9</v>
      </c>
      <c r="R497">
        <v>4763171</v>
      </c>
    </row>
    <row r="498" spans="1:18" x14ac:dyDescent="0.25">
      <c r="A498" s="170">
        <v>42734</v>
      </c>
      <c r="B498" s="116">
        <v>475</v>
      </c>
      <c r="C498" s="116">
        <v>471.35</v>
      </c>
      <c r="D498" s="116">
        <v>467.55</v>
      </c>
      <c r="E498" s="116">
        <v>471.25</v>
      </c>
      <c r="F498" s="116">
        <v>471.35</v>
      </c>
      <c r="G498">
        <v>354332</v>
      </c>
      <c r="H498" s="116"/>
      <c r="I498" s="116"/>
      <c r="L498" s="170">
        <v>42734</v>
      </c>
      <c r="M498" s="116">
        <v>472</v>
      </c>
      <c r="N498" s="116">
        <v>475</v>
      </c>
      <c r="O498" s="116">
        <v>467.5</v>
      </c>
      <c r="P498" s="116">
        <v>471</v>
      </c>
      <c r="Q498" s="116">
        <v>472</v>
      </c>
      <c r="R498">
        <v>3605555</v>
      </c>
    </row>
    <row r="499" spans="1:18" x14ac:dyDescent="0.25">
      <c r="A499" s="170">
        <v>42737</v>
      </c>
      <c r="B499" s="116">
        <v>488.5</v>
      </c>
      <c r="C499" s="116">
        <v>487.25</v>
      </c>
      <c r="D499" s="116">
        <v>469.2</v>
      </c>
      <c r="E499" s="116">
        <v>474.95</v>
      </c>
      <c r="F499" s="116">
        <v>487.25</v>
      </c>
      <c r="G499">
        <v>415721</v>
      </c>
      <c r="H499" s="116"/>
      <c r="I499" s="116"/>
      <c r="L499" s="170">
        <v>42737</v>
      </c>
      <c r="M499" s="116">
        <v>487.05</v>
      </c>
      <c r="N499" s="116">
        <v>488.7</v>
      </c>
      <c r="O499" s="116">
        <v>469.05</v>
      </c>
      <c r="P499" s="116">
        <v>472</v>
      </c>
      <c r="Q499" s="116">
        <v>487.05</v>
      </c>
      <c r="R499">
        <v>4024156</v>
      </c>
    </row>
    <row r="500" spans="1:18" x14ac:dyDescent="0.25">
      <c r="A500" s="170">
        <v>42738</v>
      </c>
      <c r="B500" s="116">
        <v>492.75</v>
      </c>
      <c r="C500" s="116">
        <v>481.25</v>
      </c>
      <c r="D500" s="116">
        <v>479.45</v>
      </c>
      <c r="E500" s="116">
        <v>491</v>
      </c>
      <c r="F500" s="116">
        <v>481.25</v>
      </c>
      <c r="G500">
        <v>823203</v>
      </c>
      <c r="H500" s="116"/>
      <c r="I500" s="116"/>
      <c r="L500" s="170">
        <v>42738</v>
      </c>
      <c r="M500" s="116">
        <v>481.1</v>
      </c>
      <c r="N500" s="116">
        <v>492.7</v>
      </c>
      <c r="O500" s="116">
        <v>479.9</v>
      </c>
      <c r="P500" s="116">
        <v>491</v>
      </c>
      <c r="Q500" s="116">
        <v>481.1</v>
      </c>
      <c r="R500">
        <v>5814518</v>
      </c>
    </row>
    <row r="501" spans="1:18" x14ac:dyDescent="0.25">
      <c r="A501" s="170">
        <v>42739</v>
      </c>
      <c r="B501" s="116">
        <v>493.6</v>
      </c>
      <c r="C501" s="116">
        <v>486.5</v>
      </c>
      <c r="D501" s="116">
        <v>484.6</v>
      </c>
      <c r="E501" s="116">
        <v>485</v>
      </c>
      <c r="F501" s="116">
        <v>486.5</v>
      </c>
      <c r="G501">
        <v>414780</v>
      </c>
      <c r="H501" s="116"/>
      <c r="I501" s="116"/>
      <c r="L501" s="170">
        <v>42739</v>
      </c>
      <c r="M501" s="116">
        <v>486.65</v>
      </c>
      <c r="N501" s="116">
        <v>493.7</v>
      </c>
      <c r="O501" s="116">
        <v>484.1</v>
      </c>
      <c r="P501" s="116">
        <v>484.65</v>
      </c>
      <c r="Q501" s="116">
        <v>486.65</v>
      </c>
      <c r="R501">
        <v>4769872</v>
      </c>
    </row>
    <row r="502" spans="1:18" x14ac:dyDescent="0.25">
      <c r="A502" s="170">
        <v>42740</v>
      </c>
      <c r="B502" s="116">
        <v>503.2</v>
      </c>
      <c r="C502" s="116">
        <v>501.95</v>
      </c>
      <c r="D502" s="116">
        <v>495</v>
      </c>
      <c r="E502" s="116">
        <v>496.1</v>
      </c>
      <c r="F502" s="116">
        <v>501.95</v>
      </c>
      <c r="G502">
        <v>539024</v>
      </c>
      <c r="H502" s="116"/>
      <c r="I502" s="116"/>
      <c r="L502" s="170">
        <v>42740</v>
      </c>
      <c r="M502" s="116">
        <v>502.15</v>
      </c>
      <c r="N502" s="116">
        <v>503.4</v>
      </c>
      <c r="O502" s="116">
        <v>495.55</v>
      </c>
      <c r="P502" s="116">
        <v>496</v>
      </c>
      <c r="Q502" s="116">
        <v>502.15</v>
      </c>
      <c r="R502">
        <v>7961242</v>
      </c>
    </row>
    <row r="503" spans="1:18" x14ac:dyDescent="0.25">
      <c r="A503" s="170">
        <v>42741</v>
      </c>
      <c r="B503" s="116">
        <v>507.85</v>
      </c>
      <c r="C503" s="116">
        <v>497.8</v>
      </c>
      <c r="D503" s="116">
        <v>496.4</v>
      </c>
      <c r="E503" s="116">
        <v>506</v>
      </c>
      <c r="F503" s="116">
        <v>497.8</v>
      </c>
      <c r="G503">
        <v>451099</v>
      </c>
      <c r="H503" s="116"/>
      <c r="I503" s="116"/>
      <c r="L503" s="170">
        <v>42741</v>
      </c>
      <c r="M503" s="116">
        <v>497.75</v>
      </c>
      <c r="N503" s="116">
        <v>507.95</v>
      </c>
      <c r="O503" s="116">
        <v>496.25</v>
      </c>
      <c r="P503" s="116">
        <v>502.95</v>
      </c>
      <c r="Q503" s="116">
        <v>497.75</v>
      </c>
      <c r="R503">
        <v>4907475</v>
      </c>
    </row>
    <row r="504" spans="1:18" x14ac:dyDescent="0.25">
      <c r="A504" s="170">
        <v>42744</v>
      </c>
      <c r="B504" s="116">
        <v>504.45</v>
      </c>
      <c r="C504" s="116">
        <v>500.35</v>
      </c>
      <c r="D504" s="116">
        <v>492.55</v>
      </c>
      <c r="E504" s="116">
        <v>500.1</v>
      </c>
      <c r="F504" s="116">
        <v>500.35</v>
      </c>
      <c r="G504">
        <v>391675</v>
      </c>
      <c r="H504" s="116"/>
      <c r="I504" s="116"/>
      <c r="L504" s="170">
        <v>42744</v>
      </c>
      <c r="M504" s="116">
        <v>500.15</v>
      </c>
      <c r="N504" s="116">
        <v>504.6</v>
      </c>
      <c r="O504" s="116">
        <v>492.15</v>
      </c>
      <c r="P504" s="116">
        <v>499.4</v>
      </c>
      <c r="Q504" s="116">
        <v>500.15</v>
      </c>
      <c r="R504">
        <v>3932710</v>
      </c>
    </row>
    <row r="505" spans="1:18" x14ac:dyDescent="0.25">
      <c r="A505" s="170">
        <v>42745</v>
      </c>
      <c r="B505" s="116">
        <v>516.54999999999995</v>
      </c>
      <c r="C505" s="116">
        <v>515.29999999999995</v>
      </c>
      <c r="D505" s="116">
        <v>505.1</v>
      </c>
      <c r="E505" s="116">
        <v>505.7</v>
      </c>
      <c r="F505" s="116">
        <v>515.29999999999995</v>
      </c>
      <c r="G505">
        <v>767765</v>
      </c>
      <c r="H505" s="116"/>
      <c r="I505" s="116"/>
      <c r="L505" s="170">
        <v>42745</v>
      </c>
      <c r="M505" s="116">
        <v>516.25</v>
      </c>
      <c r="N505" s="116">
        <v>518</v>
      </c>
      <c r="O505" s="116">
        <v>505.95</v>
      </c>
      <c r="P505" s="116">
        <v>506.55</v>
      </c>
      <c r="Q505" s="116">
        <v>516.25</v>
      </c>
      <c r="R505">
        <v>7973024</v>
      </c>
    </row>
    <row r="506" spans="1:18" x14ac:dyDescent="0.25">
      <c r="A506" s="170">
        <v>42746</v>
      </c>
      <c r="B506" s="116">
        <v>525</v>
      </c>
      <c r="C506" s="116">
        <v>518.9</v>
      </c>
      <c r="D506" s="116">
        <v>517.29999999999995</v>
      </c>
      <c r="E506" s="116">
        <v>518.20000000000005</v>
      </c>
      <c r="F506" s="116">
        <v>518.9</v>
      </c>
      <c r="G506">
        <v>375665</v>
      </c>
      <c r="H506" s="116"/>
      <c r="I506" s="116"/>
      <c r="L506" s="170">
        <v>42746</v>
      </c>
      <c r="M506" s="116">
        <v>519.25</v>
      </c>
      <c r="N506" s="116">
        <v>523.95000000000005</v>
      </c>
      <c r="O506" s="116">
        <v>517.15</v>
      </c>
      <c r="P506" s="116">
        <v>520.25</v>
      </c>
      <c r="Q506" s="116">
        <v>519.25</v>
      </c>
      <c r="R506">
        <v>4886398</v>
      </c>
    </row>
    <row r="507" spans="1:18" x14ac:dyDescent="0.25">
      <c r="A507" s="170">
        <v>42747</v>
      </c>
      <c r="B507" s="116">
        <v>524</v>
      </c>
      <c r="C507" s="116">
        <v>518.35</v>
      </c>
      <c r="D507" s="116">
        <v>513.25</v>
      </c>
      <c r="E507" s="116">
        <v>519.04999999999995</v>
      </c>
      <c r="F507" s="116">
        <v>518.35</v>
      </c>
      <c r="G507">
        <v>378656</v>
      </c>
      <c r="H507" s="116"/>
      <c r="I507" s="116"/>
      <c r="L507" s="170">
        <v>42747</v>
      </c>
      <c r="M507" s="116">
        <v>518.25</v>
      </c>
      <c r="N507" s="116">
        <v>524</v>
      </c>
      <c r="O507" s="116">
        <v>513.20000000000005</v>
      </c>
      <c r="P507" s="116">
        <v>521.70000000000005</v>
      </c>
      <c r="Q507" s="116">
        <v>518.25</v>
      </c>
      <c r="R507">
        <v>4219627</v>
      </c>
    </row>
    <row r="508" spans="1:18" x14ac:dyDescent="0.25">
      <c r="A508" s="170">
        <v>42748</v>
      </c>
      <c r="B508" s="116">
        <v>523.5</v>
      </c>
      <c r="C508" s="116">
        <v>514.65</v>
      </c>
      <c r="D508" s="116">
        <v>507.4</v>
      </c>
      <c r="E508" s="116">
        <v>520.1</v>
      </c>
      <c r="F508" s="116">
        <v>514.65</v>
      </c>
      <c r="G508">
        <v>393121</v>
      </c>
      <c r="H508" s="116"/>
      <c r="I508" s="116"/>
      <c r="L508" s="170">
        <v>42748</v>
      </c>
      <c r="M508" s="116">
        <v>514.85</v>
      </c>
      <c r="N508" s="116">
        <v>523.25</v>
      </c>
      <c r="O508" s="116">
        <v>507.5</v>
      </c>
      <c r="P508" s="116">
        <v>523.25</v>
      </c>
      <c r="Q508" s="116">
        <v>514.85</v>
      </c>
      <c r="R508">
        <v>6367248</v>
      </c>
    </row>
    <row r="509" spans="1:18" x14ac:dyDescent="0.25">
      <c r="A509" s="170">
        <v>42751</v>
      </c>
      <c r="B509" s="116">
        <v>529.20000000000005</v>
      </c>
      <c r="C509" s="116">
        <v>526.54999999999995</v>
      </c>
      <c r="D509" s="116">
        <v>517.20000000000005</v>
      </c>
      <c r="E509" s="116">
        <v>517.20000000000005</v>
      </c>
      <c r="F509" s="116">
        <v>526.54999999999995</v>
      </c>
      <c r="G509">
        <v>473428</v>
      </c>
      <c r="H509" s="116"/>
      <c r="I509" s="116"/>
      <c r="L509" s="170">
        <v>42751</v>
      </c>
      <c r="M509" s="116">
        <v>526.4</v>
      </c>
      <c r="N509" s="116">
        <v>529.45000000000005</v>
      </c>
      <c r="O509" s="116">
        <v>517</v>
      </c>
      <c r="P509" s="116">
        <v>518.65</v>
      </c>
      <c r="Q509" s="116">
        <v>526.4</v>
      </c>
      <c r="R509">
        <v>6084582</v>
      </c>
    </row>
    <row r="510" spans="1:18" x14ac:dyDescent="0.25">
      <c r="A510" s="170">
        <v>42752</v>
      </c>
      <c r="B510" s="116">
        <v>530.65</v>
      </c>
      <c r="C510" s="116">
        <v>523.25</v>
      </c>
      <c r="D510" s="116">
        <v>521</v>
      </c>
      <c r="E510" s="116">
        <v>527.04999999999995</v>
      </c>
      <c r="F510" s="116">
        <v>523.25</v>
      </c>
      <c r="G510">
        <v>398811</v>
      </c>
      <c r="H510" s="116"/>
      <c r="I510" s="116"/>
      <c r="L510" s="170">
        <v>42752</v>
      </c>
      <c r="M510" s="116">
        <v>523.70000000000005</v>
      </c>
      <c r="N510" s="116">
        <v>530.79999999999995</v>
      </c>
      <c r="O510" s="116">
        <v>521</v>
      </c>
      <c r="P510" s="116">
        <v>528.1</v>
      </c>
      <c r="Q510" s="116">
        <v>523.70000000000005</v>
      </c>
      <c r="R510">
        <v>4297426</v>
      </c>
    </row>
    <row r="511" spans="1:18" x14ac:dyDescent="0.25">
      <c r="A511" s="170">
        <v>42753</v>
      </c>
      <c r="B511" s="116">
        <v>529.6</v>
      </c>
      <c r="C511" s="116">
        <v>523.15</v>
      </c>
      <c r="D511" s="116">
        <v>521.5</v>
      </c>
      <c r="E511" s="116">
        <v>524.9</v>
      </c>
      <c r="F511" s="116">
        <v>523.15</v>
      </c>
      <c r="G511">
        <v>1689922</v>
      </c>
      <c r="H511" s="116"/>
      <c r="I511" s="116"/>
      <c r="L511" s="170">
        <v>42753</v>
      </c>
      <c r="M511" s="116">
        <v>522.45000000000005</v>
      </c>
      <c r="N511" s="116">
        <v>529.6</v>
      </c>
      <c r="O511" s="116">
        <v>521.20000000000005</v>
      </c>
      <c r="P511" s="116">
        <v>523.04999999999995</v>
      </c>
      <c r="Q511" s="116">
        <v>522.45000000000005</v>
      </c>
      <c r="R511">
        <v>5874608</v>
      </c>
    </row>
    <row r="512" spans="1:18" x14ac:dyDescent="0.25">
      <c r="A512" s="170">
        <v>42754</v>
      </c>
      <c r="B512" s="116">
        <v>535</v>
      </c>
      <c r="C512" s="116">
        <v>530.70000000000005</v>
      </c>
      <c r="D512" s="116">
        <v>523.15</v>
      </c>
      <c r="E512" s="116">
        <v>523.15</v>
      </c>
      <c r="F512" s="116">
        <v>530.70000000000005</v>
      </c>
      <c r="G512">
        <v>446639</v>
      </c>
      <c r="H512" s="116"/>
      <c r="I512" s="116"/>
      <c r="L512" s="170">
        <v>42754</v>
      </c>
      <c r="M512" s="116">
        <v>531.45000000000005</v>
      </c>
      <c r="N512" s="116">
        <v>535.6</v>
      </c>
      <c r="O512" s="116">
        <v>522.70000000000005</v>
      </c>
      <c r="P512" s="116">
        <v>523</v>
      </c>
      <c r="Q512" s="116">
        <v>531.45000000000005</v>
      </c>
      <c r="R512">
        <v>5810128</v>
      </c>
    </row>
    <row r="513" spans="1:18" x14ac:dyDescent="0.25">
      <c r="A513" s="170">
        <v>42755</v>
      </c>
      <c r="B513" s="116">
        <v>529.20000000000005</v>
      </c>
      <c r="C513" s="116">
        <v>523.15</v>
      </c>
      <c r="D513" s="116">
        <v>521.75</v>
      </c>
      <c r="E513" s="116">
        <v>529</v>
      </c>
      <c r="F513" s="116">
        <v>523.15</v>
      </c>
      <c r="G513">
        <v>169627</v>
      </c>
      <c r="H513" s="116"/>
      <c r="I513" s="116"/>
      <c r="L513" s="170">
        <v>42755</v>
      </c>
      <c r="M513" s="116">
        <v>523.20000000000005</v>
      </c>
      <c r="N513" s="116">
        <v>529.29999999999995</v>
      </c>
      <c r="O513" s="116">
        <v>521.25</v>
      </c>
      <c r="P513" s="116">
        <v>527.4</v>
      </c>
      <c r="Q513" s="116">
        <v>523.20000000000005</v>
      </c>
      <c r="R513">
        <v>5013928</v>
      </c>
    </row>
    <row r="514" spans="1:18" x14ac:dyDescent="0.25">
      <c r="A514" s="170">
        <v>42758</v>
      </c>
      <c r="B514" s="116">
        <v>534.54999999999995</v>
      </c>
      <c r="C514" s="116">
        <v>532.15</v>
      </c>
      <c r="D514" s="116">
        <v>522</v>
      </c>
      <c r="E514" s="116">
        <v>522</v>
      </c>
      <c r="F514" s="116">
        <v>532.15</v>
      </c>
      <c r="G514">
        <v>263311</v>
      </c>
      <c r="H514" s="116"/>
      <c r="I514" s="116"/>
      <c r="L514" s="170">
        <v>42758</v>
      </c>
      <c r="M514" s="116">
        <v>532.70000000000005</v>
      </c>
      <c r="N514" s="116">
        <v>534.95000000000005</v>
      </c>
      <c r="O514" s="116">
        <v>523</v>
      </c>
      <c r="P514" s="116">
        <v>523.20000000000005</v>
      </c>
      <c r="Q514" s="116">
        <v>532.70000000000005</v>
      </c>
      <c r="R514">
        <v>4209879</v>
      </c>
    </row>
    <row r="515" spans="1:18" x14ac:dyDescent="0.25">
      <c r="A515" s="170">
        <v>42759</v>
      </c>
      <c r="B515" s="116">
        <v>542.85</v>
      </c>
      <c r="C515" s="116">
        <v>541.4</v>
      </c>
      <c r="D515" s="116">
        <v>532.6</v>
      </c>
      <c r="E515" s="116">
        <v>533</v>
      </c>
      <c r="F515" s="116">
        <v>541.4</v>
      </c>
      <c r="G515">
        <v>449551</v>
      </c>
      <c r="H515" s="116"/>
      <c r="I515" s="116"/>
      <c r="L515" s="170">
        <v>42759</v>
      </c>
      <c r="M515" s="116">
        <v>541.54999999999995</v>
      </c>
      <c r="N515" s="116">
        <v>543</v>
      </c>
      <c r="O515" s="116">
        <v>532.35</v>
      </c>
      <c r="P515" s="116">
        <v>533</v>
      </c>
      <c r="Q515" s="116">
        <v>541.54999999999995</v>
      </c>
      <c r="R515">
        <v>5183630</v>
      </c>
    </row>
    <row r="516" spans="1:18" x14ac:dyDescent="0.25">
      <c r="A516" s="170">
        <v>42760</v>
      </c>
      <c r="B516" s="116">
        <v>550</v>
      </c>
      <c r="C516" s="116">
        <v>548</v>
      </c>
      <c r="D516" s="116">
        <v>541.70000000000005</v>
      </c>
      <c r="E516" s="116">
        <v>542.1</v>
      </c>
      <c r="F516" s="116">
        <v>548</v>
      </c>
      <c r="G516">
        <v>245448</v>
      </c>
      <c r="H516" s="116"/>
      <c r="I516" s="116"/>
      <c r="L516" s="170">
        <v>42760</v>
      </c>
      <c r="M516" s="116">
        <v>548.9</v>
      </c>
      <c r="N516" s="116">
        <v>551.9</v>
      </c>
      <c r="O516" s="116">
        <v>541.54999999999995</v>
      </c>
      <c r="P516" s="116">
        <v>543.25</v>
      </c>
      <c r="Q516" s="116">
        <v>548.9</v>
      </c>
      <c r="R516">
        <v>4504941</v>
      </c>
    </row>
    <row r="517" spans="1:18" x14ac:dyDescent="0.25">
      <c r="A517" s="170">
        <v>42762</v>
      </c>
      <c r="B517" s="116">
        <v>553</v>
      </c>
      <c r="C517" s="116">
        <v>544.35</v>
      </c>
      <c r="D517" s="116">
        <v>539.9</v>
      </c>
      <c r="E517" s="116">
        <v>552.45000000000005</v>
      </c>
      <c r="F517" s="116">
        <v>544.35</v>
      </c>
      <c r="G517">
        <v>575424</v>
      </c>
      <c r="H517" s="116"/>
      <c r="I517" s="116"/>
      <c r="L517" s="170">
        <v>42762</v>
      </c>
      <c r="M517" s="116">
        <v>541.95000000000005</v>
      </c>
      <c r="N517" s="116">
        <v>552</v>
      </c>
      <c r="O517" s="116">
        <v>539.75</v>
      </c>
      <c r="P517" s="116">
        <v>549</v>
      </c>
      <c r="Q517" s="116">
        <v>541.95000000000005</v>
      </c>
      <c r="R517">
        <v>4493803</v>
      </c>
    </row>
    <row r="518" spans="1:18" x14ac:dyDescent="0.25">
      <c r="A518" s="170">
        <v>42765</v>
      </c>
      <c r="B518" s="116">
        <v>543.20000000000005</v>
      </c>
      <c r="C518" s="116">
        <v>532.5</v>
      </c>
      <c r="D518" s="116">
        <v>530.85</v>
      </c>
      <c r="E518" s="116">
        <v>542</v>
      </c>
      <c r="F518" s="116">
        <v>532.5</v>
      </c>
      <c r="G518">
        <v>182094</v>
      </c>
      <c r="H518" s="116"/>
      <c r="I518" s="116"/>
      <c r="L518" s="170">
        <v>42765</v>
      </c>
      <c r="M518" s="116">
        <v>532.29999999999995</v>
      </c>
      <c r="N518" s="116">
        <v>543.5</v>
      </c>
      <c r="O518" s="116">
        <v>530.79999999999995</v>
      </c>
      <c r="P518" s="116">
        <v>542</v>
      </c>
      <c r="Q518" s="116">
        <v>532.29999999999995</v>
      </c>
      <c r="R518">
        <v>4163428</v>
      </c>
    </row>
    <row r="519" spans="1:18" x14ac:dyDescent="0.25">
      <c r="A519" s="170">
        <v>42766</v>
      </c>
      <c r="B519" s="116">
        <v>531.5</v>
      </c>
      <c r="C519" s="116">
        <v>523.6</v>
      </c>
      <c r="D519" s="116">
        <v>518</v>
      </c>
      <c r="E519" s="116">
        <v>531.5</v>
      </c>
      <c r="F519" s="116">
        <v>523.6</v>
      </c>
      <c r="G519">
        <v>285965</v>
      </c>
      <c r="H519" s="116"/>
      <c r="I519" s="116"/>
      <c r="L519" s="170">
        <v>42766</v>
      </c>
      <c r="M519" s="116">
        <v>523.54999999999995</v>
      </c>
      <c r="N519" s="116">
        <v>531.5</v>
      </c>
      <c r="O519" s="116">
        <v>518</v>
      </c>
      <c r="P519" s="116">
        <v>530.20000000000005</v>
      </c>
      <c r="Q519" s="116">
        <v>523.54999999999995</v>
      </c>
      <c r="R519">
        <v>6035022</v>
      </c>
    </row>
    <row r="520" spans="1:18" x14ac:dyDescent="0.25">
      <c r="A520" s="170">
        <v>42767</v>
      </c>
      <c r="B520" s="116">
        <v>544.79999999999995</v>
      </c>
      <c r="C520" s="116">
        <v>541.70000000000005</v>
      </c>
      <c r="D520" s="116">
        <v>523</v>
      </c>
      <c r="E520" s="116">
        <v>525.54999999999995</v>
      </c>
      <c r="F520" s="116">
        <v>541.70000000000005</v>
      </c>
      <c r="G520">
        <v>308726</v>
      </c>
      <c r="H520" s="116"/>
      <c r="I520" s="116"/>
      <c r="L520" s="170">
        <v>42767</v>
      </c>
      <c r="M520" s="116">
        <v>542.25</v>
      </c>
      <c r="N520" s="116">
        <v>544.5</v>
      </c>
      <c r="O520" s="116">
        <v>522.9</v>
      </c>
      <c r="P520" s="116">
        <v>527.5</v>
      </c>
      <c r="Q520" s="116">
        <v>542.25</v>
      </c>
      <c r="R520">
        <v>4786720</v>
      </c>
    </row>
    <row r="521" spans="1:18" x14ac:dyDescent="0.25">
      <c r="A521" s="170">
        <v>42768</v>
      </c>
      <c r="B521" s="116">
        <v>541.9</v>
      </c>
      <c r="C521" s="116">
        <v>530.85</v>
      </c>
      <c r="D521" s="116">
        <v>527.04999999999995</v>
      </c>
      <c r="E521" s="116">
        <v>541.9</v>
      </c>
      <c r="F521" s="116">
        <v>530.85</v>
      </c>
      <c r="G521">
        <v>1405061</v>
      </c>
      <c r="H521" s="116"/>
      <c r="I521" s="116"/>
      <c r="L521" s="170">
        <v>42768</v>
      </c>
      <c r="M521" s="116">
        <v>531.5</v>
      </c>
      <c r="N521" s="116">
        <v>537.6</v>
      </c>
      <c r="O521" s="116">
        <v>526.79999999999995</v>
      </c>
      <c r="P521" s="116">
        <v>537.6</v>
      </c>
      <c r="Q521" s="116">
        <v>531.5</v>
      </c>
      <c r="R521">
        <v>6579801</v>
      </c>
    </row>
    <row r="522" spans="1:18" x14ac:dyDescent="0.25">
      <c r="A522" s="170">
        <v>42769</v>
      </c>
      <c r="B522" s="116">
        <v>534.4</v>
      </c>
      <c r="C522" s="116">
        <v>522.5</v>
      </c>
      <c r="D522" s="116">
        <v>520</v>
      </c>
      <c r="E522" s="116">
        <v>534.4</v>
      </c>
      <c r="F522" s="116">
        <v>522.5</v>
      </c>
      <c r="G522">
        <v>322716</v>
      </c>
      <c r="H522" s="116"/>
      <c r="I522" s="116"/>
      <c r="L522" s="170">
        <v>42769</v>
      </c>
      <c r="M522" s="116">
        <v>522.6</v>
      </c>
      <c r="N522" s="116">
        <v>531.9</v>
      </c>
      <c r="O522" s="116">
        <v>519.5</v>
      </c>
      <c r="P522" s="116">
        <v>531.9</v>
      </c>
      <c r="Q522" s="116">
        <v>522.6</v>
      </c>
      <c r="R522">
        <v>5298261</v>
      </c>
    </row>
    <row r="523" spans="1:18" x14ac:dyDescent="0.25">
      <c r="A523" s="170">
        <v>42772</v>
      </c>
      <c r="B523" s="116">
        <v>531.35</v>
      </c>
      <c r="C523" s="116">
        <v>525.29999999999995</v>
      </c>
      <c r="D523" s="116">
        <v>523.70000000000005</v>
      </c>
      <c r="E523" s="116">
        <v>524.5</v>
      </c>
      <c r="F523" s="116">
        <v>525.29999999999995</v>
      </c>
      <c r="G523">
        <v>228656</v>
      </c>
      <c r="H523" s="116"/>
      <c r="I523" s="116"/>
      <c r="L523" s="170">
        <v>42772</v>
      </c>
      <c r="M523" s="116">
        <v>525.85</v>
      </c>
      <c r="N523" s="116">
        <v>531.45000000000005</v>
      </c>
      <c r="O523" s="116">
        <v>523.20000000000005</v>
      </c>
      <c r="P523" s="116">
        <v>527.9</v>
      </c>
      <c r="Q523" s="116">
        <v>525.85</v>
      </c>
      <c r="R523">
        <v>3642527</v>
      </c>
    </row>
    <row r="524" spans="1:18" x14ac:dyDescent="0.25">
      <c r="A524" s="170">
        <v>42773</v>
      </c>
      <c r="B524" s="116">
        <v>527.79999999999995</v>
      </c>
      <c r="C524" s="116">
        <v>506.8</v>
      </c>
      <c r="D524" s="116">
        <v>501.95</v>
      </c>
      <c r="E524" s="116">
        <v>527.79999999999995</v>
      </c>
      <c r="F524" s="116">
        <v>506.8</v>
      </c>
      <c r="G524">
        <v>726816</v>
      </c>
      <c r="H524" s="116"/>
      <c r="I524" s="116"/>
      <c r="L524" s="170">
        <v>42773</v>
      </c>
      <c r="M524" s="116">
        <v>506.8</v>
      </c>
      <c r="N524" s="116">
        <v>524.79999999999995</v>
      </c>
      <c r="O524" s="116">
        <v>502</v>
      </c>
      <c r="P524" s="116">
        <v>524.79999999999995</v>
      </c>
      <c r="Q524" s="116">
        <v>506.8</v>
      </c>
      <c r="R524">
        <v>7987282</v>
      </c>
    </row>
    <row r="525" spans="1:18" x14ac:dyDescent="0.25">
      <c r="A525" s="170">
        <v>42774</v>
      </c>
      <c r="B525" s="116">
        <v>515</v>
      </c>
      <c r="C525" s="116">
        <v>513</v>
      </c>
      <c r="D525" s="116">
        <v>507</v>
      </c>
      <c r="E525" s="116">
        <v>510.2</v>
      </c>
      <c r="F525" s="116">
        <v>513</v>
      </c>
      <c r="G525">
        <v>355443</v>
      </c>
      <c r="H525" s="116"/>
      <c r="I525" s="116"/>
      <c r="L525" s="170">
        <v>42774</v>
      </c>
      <c r="M525" s="116">
        <v>513.04999999999995</v>
      </c>
      <c r="N525" s="116">
        <v>514.95000000000005</v>
      </c>
      <c r="O525" s="116">
        <v>506.3</v>
      </c>
      <c r="P525" s="116">
        <v>512.35</v>
      </c>
      <c r="Q525" s="116">
        <v>513.04999999999995</v>
      </c>
      <c r="R525">
        <v>5975054</v>
      </c>
    </row>
    <row r="526" spans="1:18" x14ac:dyDescent="0.25">
      <c r="A526" s="170">
        <v>42775</v>
      </c>
      <c r="B526" s="116">
        <v>518.15</v>
      </c>
      <c r="C526" s="116">
        <v>512.79999999999995</v>
      </c>
      <c r="D526" s="116">
        <v>506.15</v>
      </c>
      <c r="E526" s="116">
        <v>517.70000000000005</v>
      </c>
      <c r="F526" s="116">
        <v>512.79999999999995</v>
      </c>
      <c r="G526">
        <v>379479</v>
      </c>
      <c r="H526" s="116"/>
      <c r="I526" s="116"/>
      <c r="L526" s="170">
        <v>42775</v>
      </c>
      <c r="M526" s="116">
        <v>512.85</v>
      </c>
      <c r="N526" s="116">
        <v>518</v>
      </c>
      <c r="O526" s="116">
        <v>505.75</v>
      </c>
      <c r="P526" s="116">
        <v>515.4</v>
      </c>
      <c r="Q526" s="116">
        <v>512.85</v>
      </c>
      <c r="R526">
        <v>4099871</v>
      </c>
    </row>
    <row r="527" spans="1:18" x14ac:dyDescent="0.25">
      <c r="A527" s="170">
        <v>42776</v>
      </c>
      <c r="B527" s="116">
        <v>514.70000000000005</v>
      </c>
      <c r="C527" s="116">
        <v>509.4</v>
      </c>
      <c r="D527" s="116">
        <v>506.6</v>
      </c>
      <c r="E527" s="116">
        <v>512.5</v>
      </c>
      <c r="F527" s="116">
        <v>509.4</v>
      </c>
      <c r="G527">
        <v>345699</v>
      </c>
      <c r="H527" s="116"/>
      <c r="I527" s="116"/>
      <c r="L527" s="170">
        <v>42776</v>
      </c>
      <c r="M527" s="116">
        <v>509.55</v>
      </c>
      <c r="N527" s="116">
        <v>514.79999999999995</v>
      </c>
      <c r="O527" s="116">
        <v>506.5</v>
      </c>
      <c r="P527" s="116">
        <v>513</v>
      </c>
      <c r="Q527" s="116">
        <v>509.55</v>
      </c>
      <c r="R527">
        <v>4732032</v>
      </c>
    </row>
    <row r="528" spans="1:18" x14ac:dyDescent="0.25">
      <c r="A528" s="170">
        <v>42779</v>
      </c>
      <c r="B528" s="116">
        <v>513</v>
      </c>
      <c r="C528" s="116">
        <v>505.4</v>
      </c>
      <c r="D528" s="116">
        <v>503.8</v>
      </c>
      <c r="E528" s="116">
        <v>512</v>
      </c>
      <c r="F528" s="116">
        <v>505.4</v>
      </c>
      <c r="G528">
        <v>286215</v>
      </c>
      <c r="H528" s="116"/>
      <c r="I528" s="116"/>
      <c r="L528" s="170">
        <v>42779</v>
      </c>
      <c r="M528" s="116">
        <v>505.3</v>
      </c>
      <c r="N528" s="116">
        <v>512.70000000000005</v>
      </c>
      <c r="O528" s="116">
        <v>503.3</v>
      </c>
      <c r="P528" s="116">
        <v>512.70000000000005</v>
      </c>
      <c r="Q528" s="116">
        <v>505.3</v>
      </c>
      <c r="R528">
        <v>4700518</v>
      </c>
    </row>
    <row r="529" spans="1:18" x14ac:dyDescent="0.25">
      <c r="A529" s="170">
        <v>42780</v>
      </c>
      <c r="B529" s="116">
        <v>506.4</v>
      </c>
      <c r="C529" s="116">
        <v>486.8</v>
      </c>
      <c r="D529" s="116">
        <v>468.3</v>
      </c>
      <c r="E529" s="116">
        <v>503.85</v>
      </c>
      <c r="F529" s="116">
        <v>486.8</v>
      </c>
      <c r="G529">
        <v>1242271</v>
      </c>
      <c r="H529" s="116"/>
      <c r="I529" s="116"/>
      <c r="L529" s="170">
        <v>42780</v>
      </c>
      <c r="M529" s="116">
        <v>482.05</v>
      </c>
      <c r="N529" s="116">
        <v>506.7</v>
      </c>
      <c r="O529" s="116">
        <v>466.55</v>
      </c>
      <c r="P529" s="116">
        <v>503</v>
      </c>
      <c r="Q529" s="116">
        <v>482.05</v>
      </c>
      <c r="R529">
        <v>14901414</v>
      </c>
    </row>
    <row r="530" spans="1:18" x14ac:dyDescent="0.25">
      <c r="A530" s="170">
        <v>42781</v>
      </c>
      <c r="B530" s="116">
        <v>453.25</v>
      </c>
      <c r="C530" s="116">
        <v>436.55</v>
      </c>
      <c r="D530" s="116">
        <v>435</v>
      </c>
      <c r="E530" s="116">
        <v>449</v>
      </c>
      <c r="F530" s="116">
        <v>436.55</v>
      </c>
      <c r="G530">
        <v>3628635</v>
      </c>
      <c r="H530" s="116"/>
      <c r="I530" s="116"/>
      <c r="L530" s="170">
        <v>42781</v>
      </c>
      <c r="M530" s="116">
        <v>436.45</v>
      </c>
      <c r="N530" s="116">
        <v>453</v>
      </c>
      <c r="O530" s="116">
        <v>434.35</v>
      </c>
      <c r="P530" s="116">
        <v>449.05</v>
      </c>
      <c r="Q530" s="116">
        <v>436.45</v>
      </c>
      <c r="R530">
        <v>38638630</v>
      </c>
    </row>
    <row r="531" spans="1:18" x14ac:dyDescent="0.25">
      <c r="A531" s="170">
        <v>42782</v>
      </c>
      <c r="B531" s="116">
        <v>447.75</v>
      </c>
      <c r="C531" s="116">
        <v>445.9</v>
      </c>
      <c r="D531" s="116">
        <v>436</v>
      </c>
      <c r="E531" s="116">
        <v>442</v>
      </c>
      <c r="F531" s="116">
        <v>445.9</v>
      </c>
      <c r="G531">
        <v>968146</v>
      </c>
      <c r="H531" s="116"/>
      <c r="I531" s="116"/>
      <c r="L531" s="170">
        <v>42782</v>
      </c>
      <c r="M531" s="116">
        <v>446</v>
      </c>
      <c r="N531" s="116">
        <v>447.6</v>
      </c>
      <c r="O531" s="116">
        <v>435.4</v>
      </c>
      <c r="P531" s="116">
        <v>442.55</v>
      </c>
      <c r="Q531" s="116">
        <v>446</v>
      </c>
      <c r="R531">
        <v>11622714</v>
      </c>
    </row>
    <row r="532" spans="1:18" x14ac:dyDescent="0.25">
      <c r="A532" s="170">
        <v>42783</v>
      </c>
      <c r="B532" s="116">
        <v>456.8</v>
      </c>
      <c r="C532" s="116">
        <v>452.7</v>
      </c>
      <c r="D532" s="116">
        <v>442.75</v>
      </c>
      <c r="E532" s="116">
        <v>448.9</v>
      </c>
      <c r="F532" s="116">
        <v>452.7</v>
      </c>
      <c r="G532">
        <v>926504</v>
      </c>
      <c r="H532" s="116"/>
      <c r="I532" s="116"/>
      <c r="L532" s="170">
        <v>42783</v>
      </c>
      <c r="M532" s="116">
        <v>452.95</v>
      </c>
      <c r="N532" s="116">
        <v>456.6</v>
      </c>
      <c r="O532" s="116">
        <v>442.4</v>
      </c>
      <c r="P532" s="116">
        <v>447.9</v>
      </c>
      <c r="Q532" s="116">
        <v>452.95</v>
      </c>
      <c r="R532">
        <v>10063504</v>
      </c>
    </row>
    <row r="533" spans="1:18" x14ac:dyDescent="0.25">
      <c r="A533" s="170">
        <v>42786</v>
      </c>
      <c r="B533" s="116">
        <v>458.25</v>
      </c>
      <c r="C533" s="116">
        <v>455.5</v>
      </c>
      <c r="D533" s="116">
        <v>449.45</v>
      </c>
      <c r="E533" s="116">
        <v>452</v>
      </c>
      <c r="F533" s="116">
        <v>455.5</v>
      </c>
      <c r="G533">
        <v>533916</v>
      </c>
      <c r="H533" s="116"/>
      <c r="I533" s="116"/>
      <c r="L533" s="170">
        <v>42786</v>
      </c>
      <c r="M533" s="116">
        <v>455.45</v>
      </c>
      <c r="N533" s="116">
        <v>458.45</v>
      </c>
      <c r="O533" s="116">
        <v>449</v>
      </c>
      <c r="P533" s="116">
        <v>451.5</v>
      </c>
      <c r="Q533" s="116">
        <v>455.45</v>
      </c>
      <c r="R533">
        <v>5866707</v>
      </c>
    </row>
    <row r="534" spans="1:18" x14ac:dyDescent="0.25">
      <c r="A534" s="170">
        <v>42787</v>
      </c>
      <c r="B534" s="116">
        <v>462.75</v>
      </c>
      <c r="C534" s="116">
        <v>458.95</v>
      </c>
      <c r="D534" s="116">
        <v>454.7</v>
      </c>
      <c r="E534" s="116">
        <v>458</v>
      </c>
      <c r="F534" s="116">
        <v>458.95</v>
      </c>
      <c r="G534">
        <v>648219</v>
      </c>
      <c r="H534" s="116"/>
      <c r="I534" s="116"/>
      <c r="L534" s="170">
        <v>42787</v>
      </c>
      <c r="M534" s="116">
        <v>458.65</v>
      </c>
      <c r="N534" s="116">
        <v>462.8</v>
      </c>
      <c r="O534" s="116">
        <v>454.5</v>
      </c>
      <c r="P534" s="116">
        <v>456.9</v>
      </c>
      <c r="Q534" s="116">
        <v>458.65</v>
      </c>
      <c r="R534">
        <v>6875914</v>
      </c>
    </row>
    <row r="535" spans="1:18" x14ac:dyDescent="0.25">
      <c r="A535" s="170">
        <v>42788</v>
      </c>
      <c r="B535" s="116">
        <v>466.7</v>
      </c>
      <c r="C535" s="116">
        <v>460.15</v>
      </c>
      <c r="D535" s="116">
        <v>456.65</v>
      </c>
      <c r="E535" s="116">
        <v>461</v>
      </c>
      <c r="F535" s="116">
        <v>460.15</v>
      </c>
      <c r="G535">
        <v>653447</v>
      </c>
      <c r="H535" s="116"/>
      <c r="I535" s="116"/>
      <c r="L535" s="170">
        <v>42788</v>
      </c>
      <c r="M535" s="116">
        <v>460.05</v>
      </c>
      <c r="N535" s="116">
        <v>466.7</v>
      </c>
      <c r="O535" s="116">
        <v>455.8</v>
      </c>
      <c r="P535" s="116">
        <v>460.25</v>
      </c>
      <c r="Q535" s="116">
        <v>460.05</v>
      </c>
      <c r="R535">
        <v>7315280</v>
      </c>
    </row>
    <row r="536" spans="1:18" x14ac:dyDescent="0.25">
      <c r="A536" s="170">
        <v>42789</v>
      </c>
      <c r="B536" s="116">
        <v>464.9</v>
      </c>
      <c r="C536" s="116">
        <v>462</v>
      </c>
      <c r="D536" s="116">
        <v>457.65</v>
      </c>
      <c r="E536" s="116">
        <v>464</v>
      </c>
      <c r="F536" s="116">
        <v>462</v>
      </c>
      <c r="G536">
        <v>559233</v>
      </c>
      <c r="H536" s="116"/>
      <c r="I536" s="116"/>
      <c r="L536" s="170">
        <v>42789</v>
      </c>
      <c r="M536" s="116">
        <v>462.35</v>
      </c>
      <c r="N536" s="116">
        <v>464.7</v>
      </c>
      <c r="O536" s="116">
        <v>457.25</v>
      </c>
      <c r="P536" s="116">
        <v>464</v>
      </c>
      <c r="Q536" s="116">
        <v>462.35</v>
      </c>
      <c r="R536">
        <v>9492419</v>
      </c>
    </row>
    <row r="537" spans="1:18" x14ac:dyDescent="0.25">
      <c r="A537" s="170">
        <v>42793</v>
      </c>
      <c r="B537" s="116">
        <v>465</v>
      </c>
      <c r="C537" s="116">
        <v>457.3</v>
      </c>
      <c r="D537" s="116">
        <v>455.1</v>
      </c>
      <c r="E537" s="116">
        <v>465</v>
      </c>
      <c r="F537" s="116">
        <v>457.3</v>
      </c>
      <c r="G537">
        <v>709474</v>
      </c>
      <c r="H537" s="116"/>
      <c r="I537" s="116"/>
      <c r="L537" s="170">
        <v>42793</v>
      </c>
      <c r="M537" s="116">
        <v>457.8</v>
      </c>
      <c r="N537" s="116">
        <v>464</v>
      </c>
      <c r="O537" s="116">
        <v>455.1</v>
      </c>
      <c r="P537" s="116">
        <v>464</v>
      </c>
      <c r="Q537" s="116">
        <v>457.8</v>
      </c>
      <c r="R537">
        <v>5510484</v>
      </c>
    </row>
    <row r="538" spans="1:18" x14ac:dyDescent="0.25">
      <c r="A538" s="170">
        <v>42794</v>
      </c>
      <c r="B538" s="116">
        <v>459.7</v>
      </c>
      <c r="C538" s="116">
        <v>456.15</v>
      </c>
      <c r="D538" s="116">
        <v>454.1</v>
      </c>
      <c r="E538" s="116">
        <v>459.7</v>
      </c>
      <c r="F538" s="116">
        <v>456.15</v>
      </c>
      <c r="G538">
        <v>252303</v>
      </c>
      <c r="H538" s="116"/>
      <c r="I538" s="116"/>
      <c r="L538" s="170">
        <v>42794</v>
      </c>
      <c r="M538" s="116">
        <v>456.75</v>
      </c>
      <c r="N538" s="116">
        <v>460</v>
      </c>
      <c r="O538" s="116">
        <v>454.1</v>
      </c>
      <c r="P538" s="116">
        <v>460</v>
      </c>
      <c r="Q538" s="116">
        <v>456.75</v>
      </c>
      <c r="R538">
        <v>5722402</v>
      </c>
    </row>
    <row r="539" spans="1:18" x14ac:dyDescent="0.25">
      <c r="A539" s="170">
        <v>42795</v>
      </c>
      <c r="B539" s="116">
        <v>457.5</v>
      </c>
      <c r="C539" s="116">
        <v>449.1</v>
      </c>
      <c r="D539" s="116">
        <v>448</v>
      </c>
      <c r="E539" s="116">
        <v>457.5</v>
      </c>
      <c r="F539" s="116">
        <v>449.1</v>
      </c>
      <c r="G539">
        <v>467953</v>
      </c>
      <c r="H539" s="116"/>
      <c r="I539" s="116"/>
      <c r="L539" s="170">
        <v>42795</v>
      </c>
      <c r="M539" s="116">
        <v>449.45</v>
      </c>
      <c r="N539" s="116">
        <v>455.9</v>
      </c>
      <c r="O539" s="116">
        <v>448</v>
      </c>
      <c r="P539" s="116">
        <v>455.9</v>
      </c>
      <c r="Q539" s="116">
        <v>449.45</v>
      </c>
      <c r="R539">
        <v>8367579</v>
      </c>
    </row>
    <row r="540" spans="1:18" x14ac:dyDescent="0.25">
      <c r="A540" s="170">
        <v>42796</v>
      </c>
      <c r="B540" s="116">
        <v>467.9</v>
      </c>
      <c r="C540" s="116">
        <v>461.05</v>
      </c>
      <c r="D540" s="116">
        <v>453.3</v>
      </c>
      <c r="E540" s="116">
        <v>458.8</v>
      </c>
      <c r="F540" s="116">
        <v>461.05</v>
      </c>
      <c r="G540">
        <v>1049729</v>
      </c>
      <c r="H540" s="116"/>
      <c r="I540" s="116"/>
      <c r="L540" s="170">
        <v>42796</v>
      </c>
      <c r="M540" s="116">
        <v>461.7</v>
      </c>
      <c r="N540" s="116">
        <v>467.9</v>
      </c>
      <c r="O540" s="116">
        <v>453.2</v>
      </c>
      <c r="P540" s="116">
        <v>457.85</v>
      </c>
      <c r="Q540" s="116">
        <v>461.7</v>
      </c>
      <c r="R540">
        <v>13667695</v>
      </c>
    </row>
    <row r="541" spans="1:18" x14ac:dyDescent="0.25">
      <c r="A541" s="170">
        <v>42797</v>
      </c>
      <c r="B541" s="116">
        <v>467</v>
      </c>
      <c r="C541" s="116">
        <v>460.1</v>
      </c>
      <c r="D541" s="116">
        <v>458.7</v>
      </c>
      <c r="E541" s="116">
        <v>463</v>
      </c>
      <c r="F541" s="116">
        <v>460.1</v>
      </c>
      <c r="G541">
        <v>420227</v>
      </c>
      <c r="H541" s="116"/>
      <c r="I541" s="116"/>
      <c r="L541" s="170">
        <v>42797</v>
      </c>
      <c r="M541" s="116">
        <v>459.95</v>
      </c>
      <c r="N541" s="116">
        <v>466.85</v>
      </c>
      <c r="O541" s="116">
        <v>458.6</v>
      </c>
      <c r="P541" s="116">
        <v>463.3</v>
      </c>
      <c r="Q541" s="116">
        <v>459.95</v>
      </c>
      <c r="R541">
        <v>7085620</v>
      </c>
    </row>
    <row r="542" spans="1:18" x14ac:dyDescent="0.25">
      <c r="A542" s="170">
        <v>42800</v>
      </c>
      <c r="B542" s="116">
        <v>472.3</v>
      </c>
      <c r="C542" s="116">
        <v>470.7</v>
      </c>
      <c r="D542" s="116">
        <v>462</v>
      </c>
      <c r="E542" s="116">
        <v>462</v>
      </c>
      <c r="F542" s="116">
        <v>470.7</v>
      </c>
      <c r="G542">
        <v>489685</v>
      </c>
      <c r="H542" s="116"/>
      <c r="I542" s="116"/>
      <c r="L542" s="170">
        <v>42800</v>
      </c>
      <c r="M542" s="116">
        <v>470.8</v>
      </c>
      <c r="N542" s="116">
        <v>472.7</v>
      </c>
      <c r="O542" s="116">
        <v>462.1</v>
      </c>
      <c r="P542" s="116">
        <v>462.5</v>
      </c>
      <c r="Q542" s="116">
        <v>470.8</v>
      </c>
      <c r="R542">
        <v>4036291</v>
      </c>
    </row>
    <row r="543" spans="1:18" x14ac:dyDescent="0.25">
      <c r="A543" s="170">
        <v>42801</v>
      </c>
      <c r="B543" s="116">
        <v>475.8</v>
      </c>
      <c r="C543" s="116">
        <v>467.1</v>
      </c>
      <c r="D543" s="116">
        <v>465.5</v>
      </c>
      <c r="E543" s="116">
        <v>470.7</v>
      </c>
      <c r="F543" s="116">
        <v>467.1</v>
      </c>
      <c r="G543">
        <v>507504</v>
      </c>
      <c r="H543" s="116"/>
      <c r="I543" s="116"/>
      <c r="L543" s="170">
        <v>42801</v>
      </c>
      <c r="M543" s="116">
        <v>467.55</v>
      </c>
      <c r="N543" s="116">
        <v>475.9</v>
      </c>
      <c r="O543" s="116">
        <v>466.05</v>
      </c>
      <c r="P543" s="116">
        <v>469.5</v>
      </c>
      <c r="Q543" s="116">
        <v>467.55</v>
      </c>
      <c r="R543">
        <v>7114541</v>
      </c>
    </row>
    <row r="544" spans="1:18" x14ac:dyDescent="0.25">
      <c r="A544" s="170">
        <v>42802</v>
      </c>
      <c r="B544" s="116">
        <v>470</v>
      </c>
      <c r="C544" s="116">
        <v>462.65</v>
      </c>
      <c r="D544" s="116">
        <v>461.4</v>
      </c>
      <c r="E544" s="116">
        <v>470</v>
      </c>
      <c r="F544" s="116">
        <v>462.65</v>
      </c>
      <c r="G544">
        <v>338660</v>
      </c>
      <c r="H544" s="116"/>
      <c r="I544" s="116"/>
      <c r="L544" s="170">
        <v>42802</v>
      </c>
      <c r="M544" s="116">
        <v>462.8</v>
      </c>
      <c r="N544" s="116">
        <v>469.6</v>
      </c>
      <c r="O544" s="116">
        <v>461.15</v>
      </c>
      <c r="P544" s="116">
        <v>469.4</v>
      </c>
      <c r="Q544" s="116">
        <v>462.8</v>
      </c>
      <c r="R544">
        <v>5351597</v>
      </c>
    </row>
    <row r="545" spans="1:18" x14ac:dyDescent="0.25">
      <c r="A545" s="170">
        <v>42803</v>
      </c>
      <c r="B545" s="116">
        <v>469.8</v>
      </c>
      <c r="C545" s="116">
        <v>467.6</v>
      </c>
      <c r="D545" s="116">
        <v>461.5</v>
      </c>
      <c r="E545" s="116">
        <v>462.6</v>
      </c>
      <c r="F545" s="116">
        <v>467.6</v>
      </c>
      <c r="G545">
        <v>338535</v>
      </c>
      <c r="H545" s="116"/>
      <c r="I545" s="116"/>
      <c r="L545" s="170">
        <v>42803</v>
      </c>
      <c r="M545" s="116">
        <v>467.6</v>
      </c>
      <c r="N545" s="116">
        <v>469.7</v>
      </c>
      <c r="O545" s="116">
        <v>462</v>
      </c>
      <c r="P545" s="116">
        <v>462.45</v>
      </c>
      <c r="Q545" s="116">
        <v>467.6</v>
      </c>
      <c r="R545">
        <v>3837624</v>
      </c>
    </row>
    <row r="546" spans="1:18" x14ac:dyDescent="0.25">
      <c r="A546" s="170">
        <v>42804</v>
      </c>
      <c r="B546" s="116">
        <v>472</v>
      </c>
      <c r="C546" s="116">
        <v>468.95</v>
      </c>
      <c r="D546" s="116">
        <v>465.3</v>
      </c>
      <c r="E546" s="116">
        <v>472</v>
      </c>
      <c r="F546" s="116">
        <v>468.95</v>
      </c>
      <c r="G546">
        <v>407708</v>
      </c>
      <c r="H546" s="116"/>
      <c r="I546" s="116"/>
      <c r="L546" s="170">
        <v>42804</v>
      </c>
      <c r="M546" s="116">
        <v>469.1</v>
      </c>
      <c r="N546" s="116">
        <v>471.85</v>
      </c>
      <c r="O546" s="116">
        <v>465.1</v>
      </c>
      <c r="P546" s="116">
        <v>471</v>
      </c>
      <c r="Q546" s="116">
        <v>469.1</v>
      </c>
      <c r="R546">
        <v>5766815</v>
      </c>
    </row>
    <row r="547" spans="1:18" x14ac:dyDescent="0.25">
      <c r="A547" s="170">
        <v>42808</v>
      </c>
      <c r="B547" s="116">
        <v>482.5</v>
      </c>
      <c r="C547" s="116">
        <v>469.65</v>
      </c>
      <c r="D547" s="116">
        <v>468.7</v>
      </c>
      <c r="E547" s="116">
        <v>480</v>
      </c>
      <c r="F547" s="116">
        <v>469.65</v>
      </c>
      <c r="G547">
        <v>662834</v>
      </c>
      <c r="H547" s="116"/>
      <c r="I547" s="116"/>
      <c r="L547" s="170">
        <v>42808</v>
      </c>
      <c r="M547" s="116">
        <v>469.75</v>
      </c>
      <c r="N547" s="116">
        <v>483</v>
      </c>
      <c r="O547" s="116">
        <v>468.45</v>
      </c>
      <c r="P547" s="116">
        <v>481</v>
      </c>
      <c r="Q547" s="116">
        <v>469.75</v>
      </c>
      <c r="R547">
        <v>6348198</v>
      </c>
    </row>
    <row r="548" spans="1:18" x14ac:dyDescent="0.25">
      <c r="A548" s="170">
        <v>42809</v>
      </c>
      <c r="B548" s="116">
        <v>476.5</v>
      </c>
      <c r="C548" s="116">
        <v>473.35</v>
      </c>
      <c r="D548" s="116">
        <v>470.65</v>
      </c>
      <c r="E548" s="116">
        <v>474.25</v>
      </c>
      <c r="F548" s="116">
        <v>473.35</v>
      </c>
      <c r="G548">
        <v>476602</v>
      </c>
      <c r="H548" s="116"/>
      <c r="I548" s="116"/>
      <c r="L548" s="170">
        <v>42809</v>
      </c>
      <c r="M548" s="116">
        <v>473.45</v>
      </c>
      <c r="N548" s="116">
        <v>476.55</v>
      </c>
      <c r="O548" s="116">
        <v>470.65</v>
      </c>
      <c r="P548" s="116">
        <v>475</v>
      </c>
      <c r="Q548" s="116">
        <v>473.45</v>
      </c>
      <c r="R548">
        <v>4801312</v>
      </c>
    </row>
    <row r="549" spans="1:18" x14ac:dyDescent="0.25">
      <c r="A549" s="170">
        <v>42810</v>
      </c>
      <c r="B549" s="116">
        <v>481.5</v>
      </c>
      <c r="C549" s="116">
        <v>480.4</v>
      </c>
      <c r="D549" s="116">
        <v>476.15</v>
      </c>
      <c r="E549" s="116">
        <v>476.9</v>
      </c>
      <c r="F549" s="116">
        <v>480.4</v>
      </c>
      <c r="G549">
        <v>1833905</v>
      </c>
      <c r="H549" s="116"/>
      <c r="I549" s="116"/>
      <c r="L549" s="170">
        <v>42810</v>
      </c>
      <c r="M549" s="116">
        <v>480.95</v>
      </c>
      <c r="N549" s="116">
        <v>482</v>
      </c>
      <c r="O549" s="116">
        <v>476.15</v>
      </c>
      <c r="P549" s="116">
        <v>478.7</v>
      </c>
      <c r="Q549" s="116">
        <v>480.95</v>
      </c>
      <c r="R549">
        <v>6272947</v>
      </c>
    </row>
    <row r="550" spans="1:18" x14ac:dyDescent="0.25">
      <c r="A550" s="170">
        <v>42811</v>
      </c>
      <c r="B550" s="116">
        <v>484.3</v>
      </c>
      <c r="C550" s="116">
        <v>476.35</v>
      </c>
      <c r="D550" s="116">
        <v>472.4</v>
      </c>
      <c r="E550" s="116">
        <v>482.6</v>
      </c>
      <c r="F550" s="116">
        <v>476.35</v>
      </c>
      <c r="G550">
        <v>314915</v>
      </c>
      <c r="H550" s="116"/>
      <c r="I550" s="116"/>
      <c r="L550" s="170">
        <v>42811</v>
      </c>
      <c r="M550" s="116">
        <v>476.5</v>
      </c>
      <c r="N550" s="116">
        <v>484.2</v>
      </c>
      <c r="O550" s="116">
        <v>471.7</v>
      </c>
      <c r="P550" s="116">
        <v>481.35</v>
      </c>
      <c r="Q550" s="116">
        <v>476.5</v>
      </c>
      <c r="R550">
        <v>6338248</v>
      </c>
    </row>
    <row r="551" spans="1:18" x14ac:dyDescent="0.25">
      <c r="A551" s="170">
        <v>42814</v>
      </c>
      <c r="B551" s="116">
        <v>478.2</v>
      </c>
      <c r="C551" s="116">
        <v>476.05</v>
      </c>
      <c r="D551" s="116">
        <v>471.3</v>
      </c>
      <c r="E551" s="116">
        <v>477.4</v>
      </c>
      <c r="F551" s="116">
        <v>476.05</v>
      </c>
      <c r="G551">
        <v>281741</v>
      </c>
      <c r="H551" s="116"/>
      <c r="I551" s="116"/>
      <c r="L551" s="170">
        <v>42814</v>
      </c>
      <c r="M551" s="116">
        <v>476</v>
      </c>
      <c r="N551" s="116">
        <v>478.2</v>
      </c>
      <c r="O551" s="116">
        <v>470.75</v>
      </c>
      <c r="P551" s="116">
        <v>476.55</v>
      </c>
      <c r="Q551" s="116">
        <v>476</v>
      </c>
      <c r="R551">
        <v>2871104</v>
      </c>
    </row>
    <row r="552" spans="1:18" x14ac:dyDescent="0.25">
      <c r="A552" s="170">
        <v>42815</v>
      </c>
      <c r="B552" s="116">
        <v>477.35</v>
      </c>
      <c r="C552" s="116">
        <v>473.35</v>
      </c>
      <c r="D552" s="116">
        <v>470.7</v>
      </c>
      <c r="E552" s="116">
        <v>476</v>
      </c>
      <c r="F552" s="116">
        <v>473.35</v>
      </c>
      <c r="G552">
        <v>206191</v>
      </c>
      <c r="H552" s="116"/>
      <c r="I552" s="116"/>
      <c r="L552" s="170">
        <v>42815</v>
      </c>
      <c r="M552" s="116">
        <v>473.75</v>
      </c>
      <c r="N552" s="116">
        <v>478.05</v>
      </c>
      <c r="O552" s="116">
        <v>470.65</v>
      </c>
      <c r="P552" s="116">
        <v>478</v>
      </c>
      <c r="Q552" s="116">
        <v>473.75</v>
      </c>
      <c r="R552">
        <v>4685410</v>
      </c>
    </row>
    <row r="553" spans="1:18" x14ac:dyDescent="0.25">
      <c r="A553" s="170">
        <v>42816</v>
      </c>
      <c r="B553" s="116">
        <v>471</v>
      </c>
      <c r="C553" s="116">
        <v>459.9</v>
      </c>
      <c r="D553" s="116">
        <v>458.6</v>
      </c>
      <c r="E553" s="116">
        <v>471</v>
      </c>
      <c r="F553" s="116">
        <v>459.9</v>
      </c>
      <c r="G553">
        <v>427596</v>
      </c>
      <c r="H553" s="116"/>
      <c r="I553" s="116"/>
      <c r="L553" s="170">
        <v>42816</v>
      </c>
      <c r="M553" s="116">
        <v>459.9</v>
      </c>
      <c r="N553" s="116">
        <v>469.95</v>
      </c>
      <c r="O553" s="116">
        <v>458.5</v>
      </c>
      <c r="P553" s="116">
        <v>469.95</v>
      </c>
      <c r="Q553" s="116">
        <v>459.9</v>
      </c>
      <c r="R553">
        <v>4695648</v>
      </c>
    </row>
    <row r="554" spans="1:18" x14ac:dyDescent="0.25">
      <c r="A554" s="170">
        <v>42817</v>
      </c>
      <c r="B554" s="116">
        <v>475.9</v>
      </c>
      <c r="C554" s="116">
        <v>471.8</v>
      </c>
      <c r="D554" s="116">
        <v>460.7</v>
      </c>
      <c r="E554" s="116">
        <v>460.7</v>
      </c>
      <c r="F554" s="116">
        <v>471.8</v>
      </c>
      <c r="G554">
        <v>449713</v>
      </c>
      <c r="H554" s="116"/>
      <c r="I554" s="116"/>
      <c r="L554" s="170">
        <v>42817</v>
      </c>
      <c r="M554" s="116">
        <v>472.9</v>
      </c>
      <c r="N554" s="116">
        <v>477</v>
      </c>
      <c r="O554" s="116">
        <v>461.3</v>
      </c>
      <c r="P554" s="116">
        <v>461.3</v>
      </c>
      <c r="Q554" s="116">
        <v>472.9</v>
      </c>
      <c r="R554">
        <v>8665384</v>
      </c>
    </row>
    <row r="555" spans="1:18" x14ac:dyDescent="0.25">
      <c r="A555" s="170">
        <v>42818</v>
      </c>
      <c r="B555" s="116">
        <v>474.7</v>
      </c>
      <c r="C555" s="116">
        <v>470.5</v>
      </c>
      <c r="D555" s="116">
        <v>467.65</v>
      </c>
      <c r="E555" s="116">
        <v>472</v>
      </c>
      <c r="F555" s="116">
        <v>470.5</v>
      </c>
      <c r="G555">
        <v>313779</v>
      </c>
      <c r="H555" s="116"/>
      <c r="I555" s="116"/>
      <c r="L555" s="170">
        <v>42818</v>
      </c>
      <c r="M555" s="116">
        <v>470.4</v>
      </c>
      <c r="N555" s="116">
        <v>474.8</v>
      </c>
      <c r="O555" s="116">
        <v>467.55</v>
      </c>
      <c r="P555" s="116">
        <v>470.75</v>
      </c>
      <c r="Q555" s="116">
        <v>470.4</v>
      </c>
      <c r="R555">
        <v>4296510</v>
      </c>
    </row>
    <row r="556" spans="1:18" x14ac:dyDescent="0.25">
      <c r="A556" s="170">
        <v>42821</v>
      </c>
      <c r="B556" s="116">
        <v>470</v>
      </c>
      <c r="C556" s="116">
        <v>465.5</v>
      </c>
      <c r="D556" s="116">
        <v>462.4</v>
      </c>
      <c r="E556" s="116">
        <v>470</v>
      </c>
      <c r="F556" s="116">
        <v>465.5</v>
      </c>
      <c r="G556">
        <v>941186</v>
      </c>
      <c r="H556" s="116"/>
      <c r="I556" s="116"/>
      <c r="L556" s="170">
        <v>42821</v>
      </c>
      <c r="M556" s="116">
        <v>464.75</v>
      </c>
      <c r="N556" s="116">
        <v>469.15</v>
      </c>
      <c r="O556" s="116">
        <v>462.1</v>
      </c>
      <c r="P556" s="116">
        <v>469</v>
      </c>
      <c r="Q556" s="116">
        <v>464.75</v>
      </c>
      <c r="R556">
        <v>4417413</v>
      </c>
    </row>
    <row r="557" spans="1:18" x14ac:dyDescent="0.25">
      <c r="A557" s="170">
        <v>42822</v>
      </c>
      <c r="B557" s="116">
        <v>473.1</v>
      </c>
      <c r="C557" s="116">
        <v>472.4</v>
      </c>
      <c r="D557" s="116">
        <v>468</v>
      </c>
      <c r="E557" s="116">
        <v>469.9</v>
      </c>
      <c r="F557" s="116">
        <v>472.4</v>
      </c>
      <c r="G557">
        <v>195210</v>
      </c>
      <c r="H557" s="116"/>
      <c r="I557" s="116"/>
      <c r="L557" s="170">
        <v>42822</v>
      </c>
      <c r="M557" s="116">
        <v>472.4</v>
      </c>
      <c r="N557" s="116">
        <v>473</v>
      </c>
      <c r="O557" s="116">
        <v>467.5</v>
      </c>
      <c r="P557" s="116">
        <v>467.5</v>
      </c>
      <c r="Q557" s="116">
        <v>472.4</v>
      </c>
      <c r="R557">
        <v>2982614</v>
      </c>
    </row>
    <row r="558" spans="1:18" x14ac:dyDescent="0.25">
      <c r="A558" s="170">
        <v>42823</v>
      </c>
      <c r="B558" s="116">
        <v>475</v>
      </c>
      <c r="C558" s="116">
        <v>469.1</v>
      </c>
      <c r="D558" s="116">
        <v>463.75</v>
      </c>
      <c r="E558" s="116">
        <v>475</v>
      </c>
      <c r="F558" s="116">
        <v>469.1</v>
      </c>
      <c r="G558">
        <v>504661</v>
      </c>
      <c r="H558" s="116"/>
      <c r="I558" s="116"/>
      <c r="L558" s="170">
        <v>42823</v>
      </c>
      <c r="M558" s="116">
        <v>469.05</v>
      </c>
      <c r="N558" s="116">
        <v>475</v>
      </c>
      <c r="O558" s="116">
        <v>463.6</v>
      </c>
      <c r="P558" s="116">
        <v>474.9</v>
      </c>
      <c r="Q558" s="116">
        <v>469.05</v>
      </c>
      <c r="R558">
        <v>6680569</v>
      </c>
    </row>
    <row r="559" spans="1:18" x14ac:dyDescent="0.25">
      <c r="A559" s="170">
        <v>42824</v>
      </c>
      <c r="B559" s="116">
        <v>469.7</v>
      </c>
      <c r="C559" s="116">
        <v>468.4</v>
      </c>
      <c r="D559" s="116">
        <v>463</v>
      </c>
      <c r="E559" s="116">
        <v>464.7</v>
      </c>
      <c r="F559" s="116">
        <v>468.4</v>
      </c>
      <c r="G559">
        <v>672046</v>
      </c>
      <c r="H559" s="116"/>
      <c r="I559" s="116"/>
      <c r="L559" s="170">
        <v>42824</v>
      </c>
      <c r="M559" s="116">
        <v>468.4</v>
      </c>
      <c r="N559" s="116">
        <v>469.8</v>
      </c>
      <c r="O559" s="116">
        <v>462.85</v>
      </c>
      <c r="P559" s="116">
        <v>463.5</v>
      </c>
      <c r="Q559" s="116">
        <v>468.4</v>
      </c>
      <c r="R559">
        <v>9482785</v>
      </c>
    </row>
    <row r="560" spans="1:18" x14ac:dyDescent="0.25">
      <c r="A560" s="170">
        <v>42825</v>
      </c>
      <c r="B560" s="116">
        <v>472.5</v>
      </c>
      <c r="C560" s="116">
        <v>465.95</v>
      </c>
      <c r="D560" s="116">
        <v>464.1</v>
      </c>
      <c r="E560" s="116">
        <v>467</v>
      </c>
      <c r="F560" s="116">
        <v>465.95</v>
      </c>
      <c r="G560">
        <v>797627</v>
      </c>
      <c r="H560" s="116"/>
      <c r="I560" s="116"/>
      <c r="L560" s="170">
        <v>42825</v>
      </c>
      <c r="M560" s="116">
        <v>465.85</v>
      </c>
      <c r="N560" s="116">
        <v>472.5</v>
      </c>
      <c r="O560" s="116">
        <v>464.5</v>
      </c>
      <c r="P560" s="116">
        <v>466.5</v>
      </c>
      <c r="Q560" s="116">
        <v>465.85</v>
      </c>
      <c r="R560">
        <v>6400088</v>
      </c>
    </row>
    <row r="561" spans="1:18" x14ac:dyDescent="0.25">
      <c r="A561" s="170">
        <v>42828</v>
      </c>
      <c r="B561" s="116">
        <v>472.25</v>
      </c>
      <c r="C561" s="116">
        <v>470.45</v>
      </c>
      <c r="D561" s="116">
        <v>467.75</v>
      </c>
      <c r="E561" s="116">
        <v>469</v>
      </c>
      <c r="F561" s="116">
        <v>470.45</v>
      </c>
      <c r="G561">
        <v>396149</v>
      </c>
      <c r="H561" s="116"/>
      <c r="I561" s="116"/>
      <c r="L561" s="170">
        <v>42828</v>
      </c>
      <c r="M561" s="116">
        <v>470.4</v>
      </c>
      <c r="N561" s="116">
        <v>472.3</v>
      </c>
      <c r="O561" s="116">
        <v>467.6</v>
      </c>
      <c r="P561" s="116">
        <v>468.25</v>
      </c>
      <c r="Q561" s="116">
        <v>470.4</v>
      </c>
      <c r="R561">
        <v>2951896</v>
      </c>
    </row>
    <row r="562" spans="1:18" x14ac:dyDescent="0.25">
      <c r="A562" s="170">
        <v>42830</v>
      </c>
      <c r="B562" s="116">
        <v>474.95</v>
      </c>
      <c r="C562" s="116">
        <v>473.55</v>
      </c>
      <c r="D562" s="116">
        <v>467.15</v>
      </c>
      <c r="E562" s="116">
        <v>473</v>
      </c>
      <c r="F562" s="116">
        <v>473.55</v>
      </c>
      <c r="G562">
        <v>283721</v>
      </c>
      <c r="H562" s="116"/>
      <c r="I562" s="116"/>
      <c r="L562" s="170">
        <v>42830</v>
      </c>
      <c r="M562" s="116">
        <v>473.5</v>
      </c>
      <c r="N562" s="116">
        <v>475</v>
      </c>
      <c r="O562" s="116">
        <v>467.25</v>
      </c>
      <c r="P562" s="116">
        <v>470.4</v>
      </c>
      <c r="Q562" s="116">
        <v>473.5</v>
      </c>
      <c r="R562">
        <v>5287168</v>
      </c>
    </row>
    <row r="563" spans="1:18" x14ac:dyDescent="0.25">
      <c r="A563" s="170">
        <v>42831</v>
      </c>
      <c r="B563" s="116">
        <v>478.75</v>
      </c>
      <c r="C563" s="116">
        <v>473.05</v>
      </c>
      <c r="D563" s="116">
        <v>470.7</v>
      </c>
      <c r="E563" s="116">
        <v>474.4</v>
      </c>
      <c r="F563" s="116">
        <v>473.05</v>
      </c>
      <c r="G563">
        <v>469170</v>
      </c>
      <c r="H563" s="116"/>
      <c r="I563" s="116"/>
      <c r="L563" s="170">
        <v>42831</v>
      </c>
      <c r="M563" s="116">
        <v>473.2</v>
      </c>
      <c r="N563" s="116">
        <v>478.5</v>
      </c>
      <c r="O563" s="116">
        <v>470.6</v>
      </c>
      <c r="P563" s="116">
        <v>474.3</v>
      </c>
      <c r="Q563" s="116">
        <v>473.2</v>
      </c>
      <c r="R563">
        <v>6703078</v>
      </c>
    </row>
    <row r="564" spans="1:18" x14ac:dyDescent="0.25">
      <c r="A564" s="170">
        <v>42832</v>
      </c>
      <c r="B564" s="116">
        <v>480</v>
      </c>
      <c r="C564" s="116">
        <v>468</v>
      </c>
      <c r="D564" s="116">
        <v>466.55</v>
      </c>
      <c r="E564" s="116">
        <v>469.8</v>
      </c>
      <c r="F564" s="116">
        <v>468</v>
      </c>
      <c r="G564">
        <v>552994</v>
      </c>
      <c r="H564" s="116"/>
      <c r="I564" s="116"/>
      <c r="L564" s="170">
        <v>42832</v>
      </c>
      <c r="M564" s="116">
        <v>468.3</v>
      </c>
      <c r="N564" s="116">
        <v>480.55</v>
      </c>
      <c r="O564" s="116">
        <v>466.65</v>
      </c>
      <c r="P564" s="116">
        <v>468.45</v>
      </c>
      <c r="Q564" s="116">
        <v>468.3</v>
      </c>
      <c r="R564">
        <v>8089461</v>
      </c>
    </row>
    <row r="565" spans="1:18" x14ac:dyDescent="0.25">
      <c r="A565" s="170">
        <v>42835</v>
      </c>
      <c r="B565" s="116">
        <v>478.15</v>
      </c>
      <c r="C565" s="116">
        <v>475.05</v>
      </c>
      <c r="D565" s="116">
        <v>468</v>
      </c>
      <c r="E565" s="116">
        <v>470</v>
      </c>
      <c r="F565" s="116">
        <v>475.05</v>
      </c>
      <c r="G565">
        <v>520240</v>
      </c>
      <c r="H565" s="116"/>
      <c r="I565" s="116"/>
      <c r="L565" s="170">
        <v>42835</v>
      </c>
      <c r="M565" s="116">
        <v>474.9</v>
      </c>
      <c r="N565" s="116">
        <v>478.3</v>
      </c>
      <c r="O565" s="116">
        <v>467.55</v>
      </c>
      <c r="P565" s="116">
        <v>471.65</v>
      </c>
      <c r="Q565" s="116">
        <v>474.9</v>
      </c>
      <c r="R565">
        <v>5437523</v>
      </c>
    </row>
    <row r="566" spans="1:18" x14ac:dyDescent="0.25">
      <c r="A566" s="170">
        <v>42836</v>
      </c>
      <c r="B566" s="116">
        <v>478.45</v>
      </c>
      <c r="C566" s="116">
        <v>472.75</v>
      </c>
      <c r="D566" s="116">
        <v>471.4</v>
      </c>
      <c r="E566" s="116">
        <v>477</v>
      </c>
      <c r="F566" s="116">
        <v>472.75</v>
      </c>
      <c r="G566">
        <v>594211</v>
      </c>
      <c r="H566" s="116"/>
      <c r="I566" s="116"/>
      <c r="L566" s="170">
        <v>42836</v>
      </c>
      <c r="M566" s="116">
        <v>472.25</v>
      </c>
      <c r="N566" s="116">
        <v>478.35</v>
      </c>
      <c r="O566" s="116">
        <v>471.1</v>
      </c>
      <c r="P566" s="116">
        <v>477.9</v>
      </c>
      <c r="Q566" s="116">
        <v>472.25</v>
      </c>
      <c r="R566">
        <v>4887918</v>
      </c>
    </row>
    <row r="567" spans="1:18" x14ac:dyDescent="0.25">
      <c r="A567" s="170">
        <v>42837</v>
      </c>
      <c r="B567" s="116">
        <v>471.9</v>
      </c>
      <c r="C567" s="116">
        <v>465.2</v>
      </c>
      <c r="D567" s="116">
        <v>462.05</v>
      </c>
      <c r="E567" s="116">
        <v>471.9</v>
      </c>
      <c r="F567" s="116">
        <v>465.2</v>
      </c>
      <c r="G567">
        <v>381031</v>
      </c>
      <c r="H567" s="116"/>
      <c r="I567" s="116"/>
      <c r="L567" s="170">
        <v>42837</v>
      </c>
      <c r="M567" s="116">
        <v>464.55</v>
      </c>
      <c r="N567" s="116">
        <v>471.55</v>
      </c>
      <c r="O567" s="116">
        <v>461.6</v>
      </c>
      <c r="P567" s="116">
        <v>468.7</v>
      </c>
      <c r="Q567" s="116">
        <v>464.55</v>
      </c>
      <c r="R567">
        <v>5991598</v>
      </c>
    </row>
    <row r="568" spans="1:18" x14ac:dyDescent="0.25">
      <c r="A568" s="170">
        <v>42838</v>
      </c>
      <c r="B568" s="116">
        <v>469.35</v>
      </c>
      <c r="C568" s="116">
        <v>452.95</v>
      </c>
      <c r="D568" s="116">
        <v>451.2</v>
      </c>
      <c r="E568" s="116">
        <v>469.35</v>
      </c>
      <c r="F568" s="116">
        <v>452.95</v>
      </c>
      <c r="G568">
        <v>663863</v>
      </c>
      <c r="H568" s="116"/>
      <c r="I568" s="116"/>
      <c r="L568" s="170">
        <v>42838</v>
      </c>
      <c r="M568" s="116">
        <v>453.35</v>
      </c>
      <c r="N568" s="116">
        <v>463.35</v>
      </c>
      <c r="O568" s="116">
        <v>451.2</v>
      </c>
      <c r="P568" s="116">
        <v>461.85</v>
      </c>
      <c r="Q568" s="116">
        <v>453.35</v>
      </c>
      <c r="R568">
        <v>5930185</v>
      </c>
    </row>
    <row r="569" spans="1:18" x14ac:dyDescent="0.25">
      <c r="A569" s="170">
        <v>42842</v>
      </c>
      <c r="B569" s="116">
        <v>455.7</v>
      </c>
      <c r="C569" s="116">
        <v>449.5</v>
      </c>
      <c r="D569" s="116">
        <v>447.35</v>
      </c>
      <c r="E569" s="116">
        <v>452.9</v>
      </c>
      <c r="F569" s="116">
        <v>449.5</v>
      </c>
      <c r="G569">
        <v>423227</v>
      </c>
      <c r="H569" s="116"/>
      <c r="I569" s="116"/>
      <c r="L569" s="170">
        <v>42842</v>
      </c>
      <c r="M569" s="116">
        <v>449.2</v>
      </c>
      <c r="N569" s="116">
        <v>455.7</v>
      </c>
      <c r="O569" s="116">
        <v>447.3</v>
      </c>
      <c r="P569" s="116">
        <v>452</v>
      </c>
      <c r="Q569" s="116">
        <v>449.2</v>
      </c>
      <c r="R569">
        <v>4913930</v>
      </c>
    </row>
    <row r="570" spans="1:18" x14ac:dyDescent="0.25">
      <c r="A570" s="170">
        <v>42843</v>
      </c>
      <c r="B570" s="116">
        <v>455.8</v>
      </c>
      <c r="C570" s="116">
        <v>444.1</v>
      </c>
      <c r="D570" s="116">
        <v>442.5</v>
      </c>
      <c r="E570" s="116">
        <v>450</v>
      </c>
      <c r="F570" s="116">
        <v>444.1</v>
      </c>
      <c r="G570">
        <v>428133</v>
      </c>
      <c r="H570" s="116"/>
      <c r="I570" s="116"/>
      <c r="L570" s="170">
        <v>42843</v>
      </c>
      <c r="M570" s="116">
        <v>443.7</v>
      </c>
      <c r="N570" s="116">
        <v>455.75</v>
      </c>
      <c r="O570" s="116">
        <v>442.5</v>
      </c>
      <c r="P570" s="116">
        <v>452</v>
      </c>
      <c r="Q570" s="116">
        <v>443.7</v>
      </c>
      <c r="R570">
        <v>4235130</v>
      </c>
    </row>
    <row r="571" spans="1:18" x14ac:dyDescent="0.25">
      <c r="A571" s="170">
        <v>42844</v>
      </c>
      <c r="B571" s="116">
        <v>449.1</v>
      </c>
      <c r="C571" s="116">
        <v>443.55</v>
      </c>
      <c r="D571" s="116">
        <v>438.2</v>
      </c>
      <c r="E571" s="116">
        <v>445</v>
      </c>
      <c r="F571" s="116">
        <v>443.55</v>
      </c>
      <c r="G571">
        <v>589375</v>
      </c>
      <c r="H571" s="116"/>
      <c r="I571" s="116"/>
      <c r="L571" s="170">
        <v>42844</v>
      </c>
      <c r="M571" s="116">
        <v>443.05</v>
      </c>
      <c r="N571" s="116">
        <v>449.5</v>
      </c>
      <c r="O571" s="116">
        <v>438.3</v>
      </c>
      <c r="P571" s="116">
        <v>443</v>
      </c>
      <c r="Q571" s="116">
        <v>443.05</v>
      </c>
      <c r="R571">
        <v>6319332</v>
      </c>
    </row>
    <row r="572" spans="1:18" x14ac:dyDescent="0.25">
      <c r="A572" s="170">
        <v>42845</v>
      </c>
      <c r="B572" s="116">
        <v>447.9</v>
      </c>
      <c r="C572" s="116">
        <v>444</v>
      </c>
      <c r="D572" s="116">
        <v>442.5</v>
      </c>
      <c r="E572" s="116">
        <v>447.9</v>
      </c>
      <c r="F572" s="116">
        <v>444</v>
      </c>
      <c r="G572">
        <v>440999</v>
      </c>
      <c r="H572" s="116"/>
      <c r="I572" s="116"/>
      <c r="L572" s="170">
        <v>42845</v>
      </c>
      <c r="M572" s="116">
        <v>443.95</v>
      </c>
      <c r="N572" s="116">
        <v>447.85</v>
      </c>
      <c r="O572" s="116">
        <v>442.1</v>
      </c>
      <c r="P572" s="116">
        <v>447.85</v>
      </c>
      <c r="Q572" s="116">
        <v>443.95</v>
      </c>
      <c r="R572">
        <v>3288900</v>
      </c>
    </row>
    <row r="573" spans="1:18" x14ac:dyDescent="0.25">
      <c r="A573" s="170">
        <v>42846</v>
      </c>
      <c r="B573" s="116">
        <v>447.95</v>
      </c>
      <c r="C573" s="116">
        <v>440.4</v>
      </c>
      <c r="D573" s="116">
        <v>437</v>
      </c>
      <c r="E573" s="116">
        <v>447.5</v>
      </c>
      <c r="F573" s="116">
        <v>440.4</v>
      </c>
      <c r="G573">
        <v>689180</v>
      </c>
      <c r="H573" s="116"/>
      <c r="I573" s="116"/>
      <c r="L573" s="170">
        <v>42846</v>
      </c>
      <c r="M573" s="116">
        <v>440.6</v>
      </c>
      <c r="N573" s="116">
        <v>448.45</v>
      </c>
      <c r="O573" s="116">
        <v>437.6</v>
      </c>
      <c r="P573" s="116">
        <v>446.75</v>
      </c>
      <c r="Q573" s="116">
        <v>440.6</v>
      </c>
      <c r="R573">
        <v>5325590</v>
      </c>
    </row>
    <row r="574" spans="1:18" x14ac:dyDescent="0.25">
      <c r="A574" s="170">
        <v>42849</v>
      </c>
      <c r="B574" s="116">
        <v>449</v>
      </c>
      <c r="C574" s="116">
        <v>445.1</v>
      </c>
      <c r="D574" s="116">
        <v>439.05</v>
      </c>
      <c r="E574" s="116">
        <v>440.7</v>
      </c>
      <c r="F574" s="116">
        <v>445.1</v>
      </c>
      <c r="G574">
        <v>502136</v>
      </c>
      <c r="H574" s="116"/>
      <c r="I574" s="116"/>
      <c r="L574" s="170">
        <v>42849</v>
      </c>
      <c r="M574" s="116">
        <v>443.85</v>
      </c>
      <c r="N574" s="116">
        <v>449</v>
      </c>
      <c r="O574" s="116">
        <v>438.75</v>
      </c>
      <c r="P574" s="116">
        <v>439.8</v>
      </c>
      <c r="Q574" s="116">
        <v>443.85</v>
      </c>
      <c r="R574">
        <v>6214069</v>
      </c>
    </row>
    <row r="575" spans="1:18" x14ac:dyDescent="0.25">
      <c r="A575" s="170">
        <v>42850</v>
      </c>
      <c r="B575" s="116">
        <v>447.8</v>
      </c>
      <c r="C575" s="116">
        <v>445.6</v>
      </c>
      <c r="D575" s="116">
        <v>443.5</v>
      </c>
      <c r="E575" s="116">
        <v>447.8</v>
      </c>
      <c r="F575" s="116">
        <v>445.6</v>
      </c>
      <c r="G575">
        <v>307085</v>
      </c>
      <c r="H575" s="116"/>
      <c r="I575" s="116"/>
      <c r="L575" s="170">
        <v>42850</v>
      </c>
      <c r="M575" s="116">
        <v>445.65</v>
      </c>
      <c r="N575" s="116">
        <v>447.75</v>
      </c>
      <c r="O575" s="116">
        <v>443.3</v>
      </c>
      <c r="P575" s="116">
        <v>445.85</v>
      </c>
      <c r="Q575" s="116">
        <v>445.65</v>
      </c>
      <c r="R575">
        <v>5894090</v>
      </c>
    </row>
    <row r="576" spans="1:18" x14ac:dyDescent="0.25">
      <c r="A576" s="170">
        <v>42851</v>
      </c>
      <c r="B576" s="116">
        <v>454.4</v>
      </c>
      <c r="C576" s="116">
        <v>450.8</v>
      </c>
      <c r="D576" s="116">
        <v>445.6</v>
      </c>
      <c r="E576" s="116">
        <v>448.7</v>
      </c>
      <c r="F576" s="116">
        <v>450.8</v>
      </c>
      <c r="G576">
        <v>903160</v>
      </c>
      <c r="H576" s="116"/>
      <c r="I576" s="116"/>
      <c r="L576" s="170">
        <v>42851</v>
      </c>
      <c r="M576" s="116">
        <v>450.8</v>
      </c>
      <c r="N576" s="116">
        <v>454.4</v>
      </c>
      <c r="O576" s="116">
        <v>445.5</v>
      </c>
      <c r="P576" s="116">
        <v>446</v>
      </c>
      <c r="Q576" s="116">
        <v>450.8</v>
      </c>
      <c r="R576">
        <v>8438042</v>
      </c>
    </row>
    <row r="577" spans="1:18" x14ac:dyDescent="0.25">
      <c r="A577" s="170">
        <v>42852</v>
      </c>
      <c r="B577" s="116">
        <v>461.3</v>
      </c>
      <c r="C577" s="116">
        <v>455.95</v>
      </c>
      <c r="D577" s="116">
        <v>453</v>
      </c>
      <c r="E577" s="116">
        <v>453</v>
      </c>
      <c r="F577" s="116">
        <v>455.95</v>
      </c>
      <c r="G577">
        <v>522463</v>
      </c>
      <c r="H577" s="116"/>
      <c r="I577" s="116"/>
      <c r="L577" s="170">
        <v>42852</v>
      </c>
      <c r="M577" s="116">
        <v>455.35</v>
      </c>
      <c r="N577" s="116">
        <v>460.9</v>
      </c>
      <c r="O577" s="116">
        <v>452.7</v>
      </c>
      <c r="P577" s="116">
        <v>455</v>
      </c>
      <c r="Q577" s="116">
        <v>455.35</v>
      </c>
      <c r="R577">
        <v>10589249</v>
      </c>
    </row>
    <row r="578" spans="1:18" x14ac:dyDescent="0.25">
      <c r="A578" s="170">
        <v>42853</v>
      </c>
      <c r="B578" s="116">
        <v>461.45</v>
      </c>
      <c r="C578" s="116">
        <v>457.8</v>
      </c>
      <c r="D578" s="116">
        <v>454.8</v>
      </c>
      <c r="E578" s="116">
        <v>458.9</v>
      </c>
      <c r="F578" s="116">
        <v>457.8</v>
      </c>
      <c r="G578">
        <v>368672</v>
      </c>
      <c r="H578" s="116"/>
      <c r="I578" s="116"/>
      <c r="L578" s="170">
        <v>42853</v>
      </c>
      <c r="M578" s="116">
        <v>458.9</v>
      </c>
      <c r="N578" s="116">
        <v>462</v>
      </c>
      <c r="O578" s="116">
        <v>454.4</v>
      </c>
      <c r="P578" s="116">
        <v>457.1</v>
      </c>
      <c r="Q578" s="116">
        <v>458.9</v>
      </c>
      <c r="R578">
        <v>5126904</v>
      </c>
    </row>
    <row r="579" spans="1:18" x14ac:dyDescent="0.25">
      <c r="A579" s="170">
        <v>42857</v>
      </c>
      <c r="B579" s="116">
        <v>457.8</v>
      </c>
      <c r="C579" s="116">
        <v>451.65</v>
      </c>
      <c r="D579" s="116">
        <v>448.9</v>
      </c>
      <c r="E579" s="116">
        <v>457.8</v>
      </c>
      <c r="F579" s="116">
        <v>451.65</v>
      </c>
      <c r="G579">
        <v>381141</v>
      </c>
      <c r="H579" s="116"/>
      <c r="I579" s="116"/>
      <c r="L579" s="170">
        <v>42857</v>
      </c>
      <c r="M579" s="116">
        <v>451.25</v>
      </c>
      <c r="N579" s="116">
        <v>457.2</v>
      </c>
      <c r="O579" s="116">
        <v>448.55</v>
      </c>
      <c r="P579" s="116">
        <v>456.6</v>
      </c>
      <c r="Q579" s="116">
        <v>451.25</v>
      </c>
      <c r="R579">
        <v>6071958</v>
      </c>
    </row>
    <row r="580" spans="1:18" x14ac:dyDescent="0.25">
      <c r="A580" s="170">
        <v>42858</v>
      </c>
      <c r="B580" s="116">
        <v>456.35</v>
      </c>
      <c r="C580" s="116">
        <v>446.65</v>
      </c>
      <c r="D580" s="116">
        <v>444.6</v>
      </c>
      <c r="E580" s="116">
        <v>452.8</v>
      </c>
      <c r="F580" s="116">
        <v>446.65</v>
      </c>
      <c r="G580">
        <v>339662</v>
      </c>
      <c r="H580" s="116"/>
      <c r="I580" s="116"/>
      <c r="L580" s="170">
        <v>42858</v>
      </c>
      <c r="M580" s="116">
        <v>446.6</v>
      </c>
      <c r="N580" s="116">
        <v>456</v>
      </c>
      <c r="O580" s="116">
        <v>444.65</v>
      </c>
      <c r="P580" s="116">
        <v>451.35</v>
      </c>
      <c r="Q580" s="116">
        <v>446.6</v>
      </c>
      <c r="R580">
        <v>5158586</v>
      </c>
    </row>
    <row r="581" spans="1:18" x14ac:dyDescent="0.25">
      <c r="A581" s="170">
        <v>42859</v>
      </c>
      <c r="B581" s="116">
        <v>448.8</v>
      </c>
      <c r="C581" s="116">
        <v>436.5</v>
      </c>
      <c r="D581" s="116">
        <v>435.35</v>
      </c>
      <c r="E581" s="116">
        <v>447</v>
      </c>
      <c r="F581" s="116">
        <v>436.5</v>
      </c>
      <c r="G581">
        <v>514416</v>
      </c>
      <c r="H581" s="116"/>
      <c r="I581" s="116"/>
      <c r="L581" s="170">
        <v>42859</v>
      </c>
      <c r="M581" s="116">
        <v>436.5</v>
      </c>
      <c r="N581" s="116">
        <v>448.1</v>
      </c>
      <c r="O581" s="116">
        <v>435.15</v>
      </c>
      <c r="P581" s="116">
        <v>446.65</v>
      </c>
      <c r="Q581" s="116">
        <v>436.5</v>
      </c>
      <c r="R581">
        <v>6204022</v>
      </c>
    </row>
    <row r="582" spans="1:18" x14ac:dyDescent="0.25">
      <c r="A582" s="170">
        <v>42860</v>
      </c>
      <c r="B582" s="116">
        <v>438</v>
      </c>
      <c r="C582" s="116">
        <v>419.75</v>
      </c>
      <c r="D582" s="116">
        <v>418.05</v>
      </c>
      <c r="E582" s="116">
        <v>436.7</v>
      </c>
      <c r="F582" s="116">
        <v>419.75</v>
      </c>
      <c r="G582">
        <v>1413719</v>
      </c>
      <c r="H582" s="116"/>
      <c r="I582" s="116"/>
      <c r="L582" s="170">
        <v>42860</v>
      </c>
      <c r="M582" s="116">
        <v>419.6</v>
      </c>
      <c r="N582" s="116">
        <v>436.5</v>
      </c>
      <c r="O582" s="116">
        <v>418</v>
      </c>
      <c r="P582" s="116">
        <v>436.5</v>
      </c>
      <c r="Q582" s="116">
        <v>419.6</v>
      </c>
      <c r="R582">
        <v>9487539</v>
      </c>
    </row>
    <row r="583" spans="1:18" x14ac:dyDescent="0.25">
      <c r="A583" s="170">
        <v>42863</v>
      </c>
      <c r="B583" s="116">
        <v>428.5</v>
      </c>
      <c r="C583" s="116">
        <v>423.25</v>
      </c>
      <c r="D583" s="116">
        <v>417.1</v>
      </c>
      <c r="E583" s="116">
        <v>424.2</v>
      </c>
      <c r="F583" s="116">
        <v>423.25</v>
      </c>
      <c r="G583">
        <v>512318</v>
      </c>
      <c r="H583" s="116"/>
      <c r="I583" s="116"/>
      <c r="L583" s="170">
        <v>42863</v>
      </c>
      <c r="M583" s="116">
        <v>422.65</v>
      </c>
      <c r="N583" s="116">
        <v>428.7</v>
      </c>
      <c r="O583" s="116">
        <v>417.25</v>
      </c>
      <c r="P583" s="116">
        <v>424.75</v>
      </c>
      <c r="Q583" s="116">
        <v>422.65</v>
      </c>
      <c r="R583">
        <v>7427873</v>
      </c>
    </row>
    <row r="584" spans="1:18" x14ac:dyDescent="0.25">
      <c r="A584" s="170">
        <v>42864</v>
      </c>
      <c r="B584" s="116">
        <v>428.55</v>
      </c>
      <c r="C584" s="116">
        <v>426.7</v>
      </c>
      <c r="D584" s="116">
        <v>423.4</v>
      </c>
      <c r="E584" s="116">
        <v>424</v>
      </c>
      <c r="F584" s="116">
        <v>426.7</v>
      </c>
      <c r="G584">
        <v>343617</v>
      </c>
      <c r="H584" s="116"/>
      <c r="I584" s="116"/>
      <c r="L584" s="170">
        <v>42864</v>
      </c>
      <c r="M584" s="116">
        <v>426.8</v>
      </c>
      <c r="N584" s="116">
        <v>428.8</v>
      </c>
      <c r="O584" s="116">
        <v>422.7</v>
      </c>
      <c r="P584" s="116">
        <v>424.75</v>
      </c>
      <c r="Q584" s="116">
        <v>426.8</v>
      </c>
      <c r="R584">
        <v>2833132</v>
      </c>
    </row>
    <row r="585" spans="1:18" x14ac:dyDescent="0.25">
      <c r="A585" s="170">
        <v>42865</v>
      </c>
      <c r="B585" s="116">
        <v>432.9</v>
      </c>
      <c r="C585" s="116">
        <v>432.05</v>
      </c>
      <c r="D585" s="116">
        <v>424.4</v>
      </c>
      <c r="E585" s="116">
        <v>428</v>
      </c>
      <c r="F585" s="116">
        <v>432.05</v>
      </c>
      <c r="G585">
        <v>419054</v>
      </c>
      <c r="H585" s="116"/>
      <c r="I585" s="116"/>
      <c r="L585" s="170">
        <v>42865</v>
      </c>
      <c r="M585" s="116">
        <v>432.3</v>
      </c>
      <c r="N585" s="116">
        <v>433</v>
      </c>
      <c r="O585" s="116">
        <v>424</v>
      </c>
      <c r="P585" s="116">
        <v>427.8</v>
      </c>
      <c r="Q585" s="116">
        <v>432.3</v>
      </c>
      <c r="R585">
        <v>5378402</v>
      </c>
    </row>
    <row r="586" spans="1:18" x14ac:dyDescent="0.25">
      <c r="A586" s="170">
        <v>42866</v>
      </c>
      <c r="B586" s="116">
        <v>434.3</v>
      </c>
      <c r="C586" s="116">
        <v>427.4</v>
      </c>
      <c r="D586" s="116">
        <v>425.7</v>
      </c>
      <c r="E586" s="116">
        <v>432.55</v>
      </c>
      <c r="F586" s="116">
        <v>427.4</v>
      </c>
      <c r="G586">
        <v>931209</v>
      </c>
      <c r="H586" s="116"/>
      <c r="I586" s="116"/>
      <c r="L586" s="170">
        <v>42866</v>
      </c>
      <c r="M586" s="116">
        <v>427.45</v>
      </c>
      <c r="N586" s="116">
        <v>434.5</v>
      </c>
      <c r="O586" s="116">
        <v>425.4</v>
      </c>
      <c r="P586" s="116">
        <v>434</v>
      </c>
      <c r="Q586" s="116">
        <v>427.45</v>
      </c>
      <c r="R586">
        <v>4049649</v>
      </c>
    </row>
    <row r="587" spans="1:18" x14ac:dyDescent="0.25">
      <c r="A587" s="170">
        <v>42867</v>
      </c>
      <c r="B587" s="116">
        <v>433.8</v>
      </c>
      <c r="C587" s="116">
        <v>430.4</v>
      </c>
      <c r="D587" s="116">
        <v>427.4</v>
      </c>
      <c r="E587" s="116">
        <v>428</v>
      </c>
      <c r="F587" s="116">
        <v>430.4</v>
      </c>
      <c r="G587">
        <v>436223</v>
      </c>
      <c r="H587" s="116"/>
      <c r="I587" s="116"/>
      <c r="L587" s="170">
        <v>42867</v>
      </c>
      <c r="M587" s="116">
        <v>430.85</v>
      </c>
      <c r="N587" s="116">
        <v>433.8</v>
      </c>
      <c r="O587" s="116">
        <v>427.45</v>
      </c>
      <c r="P587" s="116">
        <v>429.65</v>
      </c>
      <c r="Q587" s="116">
        <v>430.85</v>
      </c>
      <c r="R587">
        <v>3850940</v>
      </c>
    </row>
    <row r="588" spans="1:18" x14ac:dyDescent="0.25">
      <c r="A588" s="170">
        <v>42870</v>
      </c>
      <c r="B588" s="116">
        <v>433.6</v>
      </c>
      <c r="C588" s="116">
        <v>431.85</v>
      </c>
      <c r="D588" s="116">
        <v>430.05</v>
      </c>
      <c r="E588" s="116">
        <v>433.6</v>
      </c>
      <c r="F588" s="116">
        <v>431.85</v>
      </c>
      <c r="G588">
        <v>364038</v>
      </c>
      <c r="H588" s="116"/>
      <c r="I588" s="116"/>
      <c r="L588" s="170">
        <v>42870</v>
      </c>
      <c r="M588" s="116">
        <v>431.9</v>
      </c>
      <c r="N588" s="116">
        <v>434</v>
      </c>
      <c r="O588" s="116">
        <v>430.1</v>
      </c>
      <c r="P588" s="116">
        <v>434</v>
      </c>
      <c r="Q588" s="116">
        <v>431.9</v>
      </c>
      <c r="R588">
        <v>1885702</v>
      </c>
    </row>
    <row r="589" spans="1:18" x14ac:dyDescent="0.25">
      <c r="A589" s="170">
        <v>42871</v>
      </c>
      <c r="B589" s="116">
        <v>439.7</v>
      </c>
      <c r="C589" s="116">
        <v>437.3</v>
      </c>
      <c r="D589" s="116">
        <v>432.3</v>
      </c>
      <c r="E589" s="116">
        <v>433</v>
      </c>
      <c r="F589" s="116">
        <v>437.3</v>
      </c>
      <c r="G589">
        <v>377867</v>
      </c>
      <c r="H589" s="116"/>
      <c r="I589" s="116"/>
      <c r="L589" s="170">
        <v>42871</v>
      </c>
      <c r="M589" s="116">
        <v>437.25</v>
      </c>
      <c r="N589" s="116">
        <v>439.5</v>
      </c>
      <c r="O589" s="116">
        <v>432.25</v>
      </c>
      <c r="P589" s="116">
        <v>432.25</v>
      </c>
      <c r="Q589" s="116">
        <v>437.25</v>
      </c>
      <c r="R589">
        <v>3452072</v>
      </c>
    </row>
    <row r="590" spans="1:18" x14ac:dyDescent="0.25">
      <c r="A590" s="170">
        <v>42872</v>
      </c>
      <c r="B590" s="116">
        <v>452</v>
      </c>
      <c r="C590" s="116">
        <v>449.65</v>
      </c>
      <c r="D590" s="116">
        <v>435.5</v>
      </c>
      <c r="E590" s="116">
        <v>437.45</v>
      </c>
      <c r="F590" s="116">
        <v>449.65</v>
      </c>
      <c r="G590">
        <v>970863</v>
      </c>
      <c r="H590" s="116"/>
      <c r="I590" s="116"/>
      <c r="L590" s="170">
        <v>42872</v>
      </c>
      <c r="M590" s="116">
        <v>449.1</v>
      </c>
      <c r="N590" s="116">
        <v>452.5</v>
      </c>
      <c r="O590" s="116">
        <v>435.1</v>
      </c>
      <c r="P590" s="116">
        <v>436.5</v>
      </c>
      <c r="Q590" s="116">
        <v>449.1</v>
      </c>
      <c r="R590">
        <v>6572678</v>
      </c>
    </row>
    <row r="591" spans="1:18" x14ac:dyDescent="0.25">
      <c r="A591" s="170">
        <v>42873</v>
      </c>
      <c r="B591" s="116">
        <v>448.8</v>
      </c>
      <c r="C591" s="116">
        <v>438.2</v>
      </c>
      <c r="D591" s="116">
        <v>436</v>
      </c>
      <c r="E591" s="116">
        <v>442</v>
      </c>
      <c r="F591" s="116">
        <v>438.2</v>
      </c>
      <c r="G591">
        <v>489585</v>
      </c>
      <c r="H591" s="116"/>
      <c r="I591" s="116"/>
      <c r="L591" s="170">
        <v>42873</v>
      </c>
      <c r="M591" s="116">
        <v>437.95</v>
      </c>
      <c r="N591" s="116">
        <v>448.7</v>
      </c>
      <c r="O591" s="116">
        <v>436</v>
      </c>
      <c r="P591" s="116">
        <v>442</v>
      </c>
      <c r="Q591" s="116">
        <v>437.95</v>
      </c>
      <c r="R591">
        <v>6158546</v>
      </c>
    </row>
    <row r="592" spans="1:18" x14ac:dyDescent="0.25">
      <c r="A592" s="170">
        <v>42874</v>
      </c>
      <c r="B592" s="116">
        <v>445</v>
      </c>
      <c r="C592" s="116">
        <v>442.95</v>
      </c>
      <c r="D592" s="116">
        <v>435</v>
      </c>
      <c r="E592" s="116">
        <v>444</v>
      </c>
      <c r="F592" s="116">
        <v>442.95</v>
      </c>
      <c r="G592">
        <v>334437</v>
      </c>
      <c r="H592" s="116"/>
      <c r="I592" s="116"/>
      <c r="L592" s="170">
        <v>42874</v>
      </c>
      <c r="M592" s="116">
        <v>443.35</v>
      </c>
      <c r="N592" s="116">
        <v>444.95</v>
      </c>
      <c r="O592" s="116">
        <v>434.6</v>
      </c>
      <c r="P592" s="116">
        <v>439</v>
      </c>
      <c r="Q592" s="116">
        <v>443.35</v>
      </c>
      <c r="R592">
        <v>4387481</v>
      </c>
    </row>
    <row r="593" spans="1:18" x14ac:dyDescent="0.25">
      <c r="A593" s="170">
        <v>42877</v>
      </c>
      <c r="B593" s="116">
        <v>452</v>
      </c>
      <c r="C593" s="116">
        <v>448.4</v>
      </c>
      <c r="D593" s="116">
        <v>442.35</v>
      </c>
      <c r="E593" s="116">
        <v>443</v>
      </c>
      <c r="F593" s="116">
        <v>448.4</v>
      </c>
      <c r="G593">
        <v>586135</v>
      </c>
      <c r="H593" s="116"/>
      <c r="I593" s="116"/>
      <c r="L593" s="170">
        <v>42877</v>
      </c>
      <c r="M593" s="116">
        <v>449.65</v>
      </c>
      <c r="N593" s="116">
        <v>452.75</v>
      </c>
      <c r="O593" s="116">
        <v>442.6</v>
      </c>
      <c r="P593" s="116">
        <v>446</v>
      </c>
      <c r="Q593" s="116">
        <v>449.65</v>
      </c>
      <c r="R593">
        <v>6145914</v>
      </c>
    </row>
    <row r="594" spans="1:18" x14ac:dyDescent="0.25">
      <c r="A594" s="170">
        <v>42878</v>
      </c>
      <c r="B594" s="116">
        <v>456.45</v>
      </c>
      <c r="C594" s="116">
        <v>450.1</v>
      </c>
      <c r="D594" s="116">
        <v>444.5</v>
      </c>
      <c r="E594" s="116">
        <v>450.4</v>
      </c>
      <c r="F594" s="116">
        <v>450.1</v>
      </c>
      <c r="G594">
        <v>1072302</v>
      </c>
      <c r="H594" s="116"/>
      <c r="I594" s="116"/>
      <c r="L594" s="170">
        <v>42878</v>
      </c>
      <c r="M594" s="116">
        <v>450.5</v>
      </c>
      <c r="N594" s="116">
        <v>456.45</v>
      </c>
      <c r="O594" s="116">
        <v>444.3</v>
      </c>
      <c r="P594" s="116">
        <v>451.45</v>
      </c>
      <c r="Q594" s="116">
        <v>450.5</v>
      </c>
      <c r="R594">
        <v>10330814</v>
      </c>
    </row>
    <row r="595" spans="1:18" x14ac:dyDescent="0.25">
      <c r="A595" s="170">
        <v>42879</v>
      </c>
      <c r="B595" s="116">
        <v>472.95</v>
      </c>
      <c r="C595" s="116">
        <v>469.45</v>
      </c>
      <c r="D595" s="116">
        <v>459.05</v>
      </c>
      <c r="E595" s="116">
        <v>469</v>
      </c>
      <c r="F595" s="116">
        <v>469.45</v>
      </c>
      <c r="G595">
        <v>1492844</v>
      </c>
      <c r="H595" s="116"/>
      <c r="I595" s="116"/>
      <c r="L595" s="170">
        <v>42879</v>
      </c>
      <c r="M595" s="116">
        <v>469.55</v>
      </c>
      <c r="N595" s="116">
        <v>473.35</v>
      </c>
      <c r="O595" s="116">
        <v>458.1</v>
      </c>
      <c r="P595" s="116">
        <v>470</v>
      </c>
      <c r="Q595" s="116">
        <v>469.55</v>
      </c>
      <c r="R595">
        <v>27370795</v>
      </c>
    </row>
    <row r="596" spans="1:18" x14ac:dyDescent="0.25">
      <c r="A596" s="170">
        <v>42880</v>
      </c>
      <c r="B596" s="116">
        <v>478</v>
      </c>
      <c r="C596" s="116">
        <v>475.45</v>
      </c>
      <c r="D596" s="116">
        <v>465</v>
      </c>
      <c r="E596" s="116">
        <v>470.3</v>
      </c>
      <c r="F596" s="116">
        <v>475.45</v>
      </c>
      <c r="G596">
        <v>1058632</v>
      </c>
      <c r="H596" s="116"/>
      <c r="I596" s="116"/>
      <c r="L596" s="170">
        <v>42880</v>
      </c>
      <c r="M596" s="116">
        <v>476</v>
      </c>
      <c r="N596" s="116">
        <v>479</v>
      </c>
      <c r="O596" s="116">
        <v>464.7</v>
      </c>
      <c r="P596" s="116">
        <v>470</v>
      </c>
      <c r="Q596" s="116">
        <v>476</v>
      </c>
      <c r="R596">
        <v>15108872</v>
      </c>
    </row>
    <row r="597" spans="1:18" x14ac:dyDescent="0.25">
      <c r="A597" s="170">
        <v>42881</v>
      </c>
      <c r="B597" s="116">
        <v>487</v>
      </c>
      <c r="C597" s="116">
        <v>480.75</v>
      </c>
      <c r="D597" s="116">
        <v>472.85</v>
      </c>
      <c r="E597" s="116">
        <v>475</v>
      </c>
      <c r="F597" s="116">
        <v>480.75</v>
      </c>
      <c r="G597">
        <v>1118826</v>
      </c>
      <c r="H597" s="116"/>
      <c r="I597" s="116"/>
      <c r="L597" s="170">
        <v>42881</v>
      </c>
      <c r="M597" s="116">
        <v>481.1</v>
      </c>
      <c r="N597" s="116">
        <v>488.25</v>
      </c>
      <c r="O597" s="116">
        <v>473.5</v>
      </c>
      <c r="P597" s="116">
        <v>474.1</v>
      </c>
      <c r="Q597" s="116">
        <v>481.1</v>
      </c>
      <c r="R597">
        <v>7692869</v>
      </c>
    </row>
    <row r="598" spans="1:18" x14ac:dyDescent="0.25">
      <c r="A598" s="170">
        <v>42884</v>
      </c>
      <c r="B598" s="116">
        <v>484.45</v>
      </c>
      <c r="C598" s="116">
        <v>480.4</v>
      </c>
      <c r="D598" s="116">
        <v>472</v>
      </c>
      <c r="E598" s="116">
        <v>482</v>
      </c>
      <c r="F598" s="116">
        <v>480.4</v>
      </c>
      <c r="G598">
        <v>386808</v>
      </c>
      <c r="H598" s="116"/>
      <c r="I598" s="116"/>
      <c r="L598" s="170">
        <v>42884</v>
      </c>
      <c r="M598" s="116">
        <v>481.5</v>
      </c>
      <c r="N598" s="116">
        <v>485</v>
      </c>
      <c r="O598" s="116">
        <v>471.8</v>
      </c>
      <c r="P598" s="116">
        <v>482.5</v>
      </c>
      <c r="Q598" s="116">
        <v>481.5</v>
      </c>
      <c r="R598">
        <v>4253044</v>
      </c>
    </row>
    <row r="599" spans="1:18" x14ac:dyDescent="0.25">
      <c r="A599" s="170">
        <v>42885</v>
      </c>
      <c r="B599" s="116">
        <v>486.65</v>
      </c>
      <c r="C599" s="116">
        <v>481.45</v>
      </c>
      <c r="D599" s="116">
        <v>479.6</v>
      </c>
      <c r="E599" s="116">
        <v>482.1</v>
      </c>
      <c r="F599" s="116">
        <v>481.45</v>
      </c>
      <c r="G599">
        <v>289836</v>
      </c>
      <c r="H599" s="116"/>
      <c r="I599" s="116"/>
      <c r="L599" s="170">
        <v>42885</v>
      </c>
      <c r="M599" s="116">
        <v>481.3</v>
      </c>
      <c r="N599" s="116">
        <v>487</v>
      </c>
      <c r="O599" s="116">
        <v>480</v>
      </c>
      <c r="P599" s="116">
        <v>482.7</v>
      </c>
      <c r="Q599" s="116">
        <v>481.3</v>
      </c>
      <c r="R599">
        <v>3101380</v>
      </c>
    </row>
    <row r="600" spans="1:18" x14ac:dyDescent="0.25">
      <c r="A600" s="170">
        <v>42886</v>
      </c>
      <c r="B600" s="116">
        <v>482.7</v>
      </c>
      <c r="C600" s="116">
        <v>476.2</v>
      </c>
      <c r="D600" s="116">
        <v>475</v>
      </c>
      <c r="E600" s="116">
        <v>480.5</v>
      </c>
      <c r="F600" s="116">
        <v>476.2</v>
      </c>
      <c r="G600">
        <v>401166</v>
      </c>
      <c r="H600" s="116"/>
      <c r="I600" s="116"/>
      <c r="L600" s="170">
        <v>42886</v>
      </c>
      <c r="M600" s="116">
        <v>476.15</v>
      </c>
      <c r="N600" s="116">
        <v>483</v>
      </c>
      <c r="O600" s="116">
        <v>474.8</v>
      </c>
      <c r="P600" s="116">
        <v>482.3</v>
      </c>
      <c r="Q600" s="116">
        <v>476.15</v>
      </c>
      <c r="R600">
        <v>5393856</v>
      </c>
    </row>
    <row r="601" spans="1:18" x14ac:dyDescent="0.25">
      <c r="A601" s="170">
        <v>42887</v>
      </c>
      <c r="B601" s="116">
        <v>479.75</v>
      </c>
      <c r="C601" s="116">
        <v>476.4</v>
      </c>
      <c r="D601" s="116">
        <v>473.6</v>
      </c>
      <c r="E601" s="116">
        <v>477</v>
      </c>
      <c r="F601" s="116">
        <v>476.4</v>
      </c>
      <c r="G601">
        <v>302586</v>
      </c>
      <c r="H601" s="116"/>
      <c r="I601" s="116"/>
      <c r="L601" s="170">
        <v>42887</v>
      </c>
      <c r="M601" s="116">
        <v>476.65</v>
      </c>
      <c r="N601" s="116">
        <v>479.7</v>
      </c>
      <c r="O601" s="116">
        <v>473.55</v>
      </c>
      <c r="P601" s="116">
        <v>476.95</v>
      </c>
      <c r="Q601" s="116">
        <v>476.65</v>
      </c>
      <c r="R601">
        <v>3001232</v>
      </c>
    </row>
    <row r="602" spans="1:18" x14ac:dyDescent="0.25">
      <c r="A602" s="170">
        <v>42888</v>
      </c>
      <c r="B602" s="116">
        <v>485.95</v>
      </c>
      <c r="C602" s="116">
        <v>478.55</v>
      </c>
      <c r="D602" s="116">
        <v>477.5</v>
      </c>
      <c r="E602" s="116">
        <v>479</v>
      </c>
      <c r="F602" s="116">
        <v>478.55</v>
      </c>
      <c r="G602">
        <v>375530</v>
      </c>
      <c r="H602" s="116"/>
      <c r="I602" s="116"/>
      <c r="L602" s="170">
        <v>42888</v>
      </c>
      <c r="M602" s="116">
        <v>478.75</v>
      </c>
      <c r="N602" s="116">
        <v>485.95</v>
      </c>
      <c r="O602" s="116">
        <v>477.7</v>
      </c>
      <c r="P602" s="116">
        <v>480</v>
      </c>
      <c r="Q602" s="116">
        <v>478.75</v>
      </c>
      <c r="R602">
        <v>4319080</v>
      </c>
    </row>
    <row r="603" spans="1:18" x14ac:dyDescent="0.25">
      <c r="A603" s="170">
        <v>42891</v>
      </c>
      <c r="B603" s="116">
        <v>481.4</v>
      </c>
      <c r="C603" s="116">
        <v>478</v>
      </c>
      <c r="D603" s="116">
        <v>475.4</v>
      </c>
      <c r="E603" s="116">
        <v>478.2</v>
      </c>
      <c r="F603" s="116">
        <v>478</v>
      </c>
      <c r="G603">
        <v>206697</v>
      </c>
      <c r="H603" s="116"/>
      <c r="I603" s="116"/>
      <c r="L603" s="170">
        <v>42891</v>
      </c>
      <c r="M603" s="116">
        <v>478.15</v>
      </c>
      <c r="N603" s="116">
        <v>481.9</v>
      </c>
      <c r="O603" s="116">
        <v>475.2</v>
      </c>
      <c r="P603" s="116">
        <v>478.3</v>
      </c>
      <c r="Q603" s="116">
        <v>478.15</v>
      </c>
      <c r="R603">
        <v>2464819</v>
      </c>
    </row>
    <row r="604" spans="1:18" x14ac:dyDescent="0.25">
      <c r="A604" s="170">
        <v>42892</v>
      </c>
      <c r="B604" s="116">
        <v>484.4</v>
      </c>
      <c r="C604" s="116">
        <v>460.9</v>
      </c>
      <c r="D604" s="116">
        <v>457.35</v>
      </c>
      <c r="E604" s="116">
        <v>482.65</v>
      </c>
      <c r="F604" s="116">
        <v>460.9</v>
      </c>
      <c r="G604">
        <v>702667</v>
      </c>
      <c r="H604" s="116"/>
      <c r="I604" s="116"/>
      <c r="L604" s="170">
        <v>42892</v>
      </c>
      <c r="M604" s="116">
        <v>461</v>
      </c>
      <c r="N604" s="116">
        <v>484.35</v>
      </c>
      <c r="O604" s="116">
        <v>457.6</v>
      </c>
      <c r="P604" s="116">
        <v>482.9</v>
      </c>
      <c r="Q604" s="116">
        <v>461</v>
      </c>
      <c r="R604">
        <v>8016939</v>
      </c>
    </row>
    <row r="605" spans="1:18" x14ac:dyDescent="0.25">
      <c r="A605" s="170">
        <v>42893</v>
      </c>
      <c r="B605" s="116">
        <v>464</v>
      </c>
      <c r="C605" s="116">
        <v>457.95</v>
      </c>
      <c r="D605" s="116">
        <v>453.6</v>
      </c>
      <c r="E605" s="116">
        <v>464</v>
      </c>
      <c r="F605" s="116">
        <v>457.95</v>
      </c>
      <c r="G605">
        <v>456841</v>
      </c>
      <c r="H605" s="116"/>
      <c r="I605" s="116"/>
      <c r="L605" s="170">
        <v>42893</v>
      </c>
      <c r="M605" s="116">
        <v>458</v>
      </c>
      <c r="N605" s="116">
        <v>463.65</v>
      </c>
      <c r="O605" s="116">
        <v>453.5</v>
      </c>
      <c r="P605" s="116">
        <v>462.55</v>
      </c>
      <c r="Q605" s="116">
        <v>458</v>
      </c>
      <c r="R605">
        <v>5250544</v>
      </c>
    </row>
    <row r="606" spans="1:18" x14ac:dyDescent="0.25">
      <c r="A606" s="170">
        <v>42894</v>
      </c>
      <c r="B606" s="116">
        <v>463.5</v>
      </c>
      <c r="C606" s="116">
        <v>460.75</v>
      </c>
      <c r="D606" s="116">
        <v>457.45</v>
      </c>
      <c r="E606" s="116">
        <v>458.5</v>
      </c>
      <c r="F606" s="116">
        <v>460.75</v>
      </c>
      <c r="G606">
        <v>378363</v>
      </c>
      <c r="H606" s="116"/>
      <c r="I606" s="116"/>
      <c r="L606" s="170">
        <v>42894</v>
      </c>
      <c r="M606" s="116">
        <v>460.8</v>
      </c>
      <c r="N606" s="116">
        <v>463.45</v>
      </c>
      <c r="O606" s="116">
        <v>457.35</v>
      </c>
      <c r="P606" s="116">
        <v>459.5</v>
      </c>
      <c r="Q606" s="116">
        <v>460.8</v>
      </c>
      <c r="R606">
        <v>4066322</v>
      </c>
    </row>
    <row r="607" spans="1:18" x14ac:dyDescent="0.25">
      <c r="A607" s="170">
        <v>42895</v>
      </c>
      <c r="B607" s="116">
        <v>468</v>
      </c>
      <c r="C607" s="116">
        <v>467.2</v>
      </c>
      <c r="D607" s="116">
        <v>455.15</v>
      </c>
      <c r="E607" s="116">
        <v>460.9</v>
      </c>
      <c r="F607" s="116">
        <v>467.2</v>
      </c>
      <c r="G607">
        <v>425755</v>
      </c>
      <c r="H607" s="116"/>
      <c r="I607" s="116"/>
      <c r="L607" s="170">
        <v>42895</v>
      </c>
      <c r="M607" s="116">
        <v>467.1</v>
      </c>
      <c r="N607" s="116">
        <v>468</v>
      </c>
      <c r="O607" s="116">
        <v>455</v>
      </c>
      <c r="P607" s="116">
        <v>459.95</v>
      </c>
      <c r="Q607" s="116">
        <v>467.1</v>
      </c>
      <c r="R607">
        <v>4598706</v>
      </c>
    </row>
    <row r="608" spans="1:18" x14ac:dyDescent="0.25">
      <c r="A608" s="170">
        <v>42898</v>
      </c>
      <c r="B608" s="116">
        <v>467</v>
      </c>
      <c r="C608" s="116">
        <v>456.5</v>
      </c>
      <c r="D608" s="116">
        <v>455.1</v>
      </c>
      <c r="E608" s="116">
        <v>467</v>
      </c>
      <c r="F608" s="116">
        <v>456.5</v>
      </c>
      <c r="G608">
        <v>321767</v>
      </c>
      <c r="H608" s="116"/>
      <c r="I608" s="116"/>
      <c r="L608" s="170">
        <v>42898</v>
      </c>
      <c r="M608" s="116">
        <v>456.25</v>
      </c>
      <c r="N608" s="116">
        <v>465.25</v>
      </c>
      <c r="O608" s="116">
        <v>455.2</v>
      </c>
      <c r="P608" s="116">
        <v>463.75</v>
      </c>
      <c r="Q608" s="116">
        <v>456.25</v>
      </c>
      <c r="R608">
        <v>4341696</v>
      </c>
    </row>
    <row r="609" spans="1:18" x14ac:dyDescent="0.25">
      <c r="A609" s="170">
        <v>42899</v>
      </c>
      <c r="B609" s="116">
        <v>458.55</v>
      </c>
      <c r="C609" s="116">
        <v>449.6</v>
      </c>
      <c r="D609" s="116">
        <v>448.1</v>
      </c>
      <c r="E609" s="116">
        <v>457.1</v>
      </c>
      <c r="F609" s="116">
        <v>449.6</v>
      </c>
      <c r="G609">
        <v>396341</v>
      </c>
      <c r="H609" s="116"/>
      <c r="I609" s="116"/>
      <c r="L609" s="170">
        <v>42899</v>
      </c>
      <c r="M609" s="116">
        <v>449.55</v>
      </c>
      <c r="N609" s="116">
        <v>458.75</v>
      </c>
      <c r="O609" s="116">
        <v>448</v>
      </c>
      <c r="P609" s="116">
        <v>457.15</v>
      </c>
      <c r="Q609" s="116">
        <v>449.55</v>
      </c>
      <c r="R609">
        <v>3577406</v>
      </c>
    </row>
    <row r="610" spans="1:18" x14ac:dyDescent="0.25">
      <c r="A610" s="170">
        <v>42900</v>
      </c>
      <c r="B610" s="116">
        <v>453.6</v>
      </c>
      <c r="C610" s="116">
        <v>451.6</v>
      </c>
      <c r="D610" s="116">
        <v>447.2</v>
      </c>
      <c r="E610" s="116">
        <v>451</v>
      </c>
      <c r="F610" s="116">
        <v>451.6</v>
      </c>
      <c r="G610">
        <v>461638</v>
      </c>
      <c r="H610" s="116"/>
      <c r="I610" s="116"/>
      <c r="L610" s="170">
        <v>42900</v>
      </c>
      <c r="M610" s="116">
        <v>451.95</v>
      </c>
      <c r="N610" s="116">
        <v>453.4</v>
      </c>
      <c r="O610" s="116">
        <v>447.05</v>
      </c>
      <c r="P610" s="116">
        <v>450.8</v>
      </c>
      <c r="Q610" s="116">
        <v>451.95</v>
      </c>
      <c r="R610">
        <v>3605931</v>
      </c>
    </row>
    <row r="611" spans="1:18" x14ac:dyDescent="0.25">
      <c r="A611" s="170">
        <v>42901</v>
      </c>
      <c r="B611" s="116">
        <v>457.95</v>
      </c>
      <c r="C611" s="116">
        <v>448.45</v>
      </c>
      <c r="D611" s="116">
        <v>447</v>
      </c>
      <c r="E611" s="116">
        <v>452.95</v>
      </c>
      <c r="F611" s="116">
        <v>448.45</v>
      </c>
      <c r="G611">
        <v>395863</v>
      </c>
      <c r="H611" s="116"/>
      <c r="I611" s="116"/>
      <c r="L611" s="170">
        <v>42901</v>
      </c>
      <c r="M611" s="116">
        <v>448.3</v>
      </c>
      <c r="N611" s="116">
        <v>457.85</v>
      </c>
      <c r="O611" s="116">
        <v>446.95</v>
      </c>
      <c r="P611" s="116">
        <v>452</v>
      </c>
      <c r="Q611" s="116">
        <v>448.3</v>
      </c>
      <c r="R611">
        <v>3879154</v>
      </c>
    </row>
    <row r="612" spans="1:18" x14ac:dyDescent="0.25">
      <c r="A612" s="170">
        <v>42902</v>
      </c>
      <c r="B612" s="116">
        <v>458.3</v>
      </c>
      <c r="C612" s="116">
        <v>455.5</v>
      </c>
      <c r="D612" s="116">
        <v>452.25</v>
      </c>
      <c r="E612" s="116">
        <v>455.4</v>
      </c>
      <c r="F612" s="116">
        <v>455.5</v>
      </c>
      <c r="G612">
        <v>558674</v>
      </c>
      <c r="H612" s="116"/>
      <c r="I612" s="116"/>
      <c r="L612" s="170">
        <v>42902</v>
      </c>
      <c r="M612" s="116">
        <v>455.75</v>
      </c>
      <c r="N612" s="116">
        <v>458.4</v>
      </c>
      <c r="O612" s="116">
        <v>452</v>
      </c>
      <c r="P612" s="116">
        <v>454.7</v>
      </c>
      <c r="Q612" s="116">
        <v>455.75</v>
      </c>
      <c r="R612">
        <v>7042094</v>
      </c>
    </row>
    <row r="613" spans="1:18" x14ac:dyDescent="0.25">
      <c r="A613" s="170">
        <v>42905</v>
      </c>
      <c r="B613" s="116">
        <v>456.6</v>
      </c>
      <c r="C613" s="116">
        <v>452.3</v>
      </c>
      <c r="D613" s="116">
        <v>450.9</v>
      </c>
      <c r="E613" s="116">
        <v>455</v>
      </c>
      <c r="F613" s="116">
        <v>452.3</v>
      </c>
      <c r="G613">
        <v>345728</v>
      </c>
      <c r="H613" s="116"/>
      <c r="I613" s="116"/>
      <c r="L613" s="170">
        <v>42905</v>
      </c>
      <c r="M613" s="116">
        <v>452.35</v>
      </c>
      <c r="N613" s="116">
        <v>456.4</v>
      </c>
      <c r="O613" s="116">
        <v>450.5</v>
      </c>
      <c r="P613" s="116">
        <v>453.8</v>
      </c>
      <c r="Q613" s="116">
        <v>452.35</v>
      </c>
      <c r="R613">
        <v>3869675</v>
      </c>
    </row>
    <row r="614" spans="1:18" x14ac:dyDescent="0.25">
      <c r="A614" s="170">
        <v>42906</v>
      </c>
      <c r="B614" s="116">
        <v>470.6</v>
      </c>
      <c r="C614" s="116">
        <v>467.15</v>
      </c>
      <c r="D614" s="116">
        <v>455.5</v>
      </c>
      <c r="E614" s="116">
        <v>455.5</v>
      </c>
      <c r="F614" s="116">
        <v>467.15</v>
      </c>
      <c r="G614">
        <v>691383</v>
      </c>
      <c r="H614" s="116"/>
      <c r="I614" s="116"/>
      <c r="L614" s="170">
        <v>42906</v>
      </c>
      <c r="M614" s="116">
        <v>467.4</v>
      </c>
      <c r="N614" s="116">
        <v>470.75</v>
      </c>
      <c r="O614" s="116">
        <v>456</v>
      </c>
      <c r="P614" s="116">
        <v>457</v>
      </c>
      <c r="Q614" s="116">
        <v>467.4</v>
      </c>
      <c r="R614">
        <v>12014975</v>
      </c>
    </row>
    <row r="615" spans="1:18" x14ac:dyDescent="0.25">
      <c r="A615" s="170">
        <v>42907</v>
      </c>
      <c r="B615" s="116">
        <v>467</v>
      </c>
      <c r="C615" s="116">
        <v>457.3</v>
      </c>
      <c r="D615" s="116">
        <v>456</v>
      </c>
      <c r="E615" s="116">
        <v>467</v>
      </c>
      <c r="F615" s="116">
        <v>457.3</v>
      </c>
      <c r="G615">
        <v>1317927</v>
      </c>
      <c r="H615" s="116"/>
      <c r="I615" s="116"/>
      <c r="L615" s="170">
        <v>42907</v>
      </c>
      <c r="M615" s="116">
        <v>457.3</v>
      </c>
      <c r="N615" s="116">
        <v>466</v>
      </c>
      <c r="O615" s="116">
        <v>455.5</v>
      </c>
      <c r="P615" s="116">
        <v>466</v>
      </c>
      <c r="Q615" s="116">
        <v>457.3</v>
      </c>
      <c r="R615">
        <v>5436141</v>
      </c>
    </row>
    <row r="616" spans="1:18" x14ac:dyDescent="0.25">
      <c r="A616" s="170">
        <v>42908</v>
      </c>
      <c r="B616" s="116">
        <v>463.2</v>
      </c>
      <c r="C616" s="116">
        <v>452.8</v>
      </c>
      <c r="D616" s="116">
        <v>452</v>
      </c>
      <c r="E616" s="116">
        <v>460</v>
      </c>
      <c r="F616" s="116">
        <v>452.8</v>
      </c>
      <c r="G616">
        <v>317232</v>
      </c>
      <c r="H616" s="116"/>
      <c r="I616" s="116"/>
      <c r="L616" s="170">
        <v>42908</v>
      </c>
      <c r="M616" s="116">
        <v>452.7</v>
      </c>
      <c r="N616" s="116">
        <v>463</v>
      </c>
      <c r="O616" s="116">
        <v>451.6</v>
      </c>
      <c r="P616" s="116">
        <v>458.85</v>
      </c>
      <c r="Q616" s="116">
        <v>452.7</v>
      </c>
      <c r="R616">
        <v>5008885</v>
      </c>
    </row>
    <row r="617" spans="1:18" x14ac:dyDescent="0.25">
      <c r="A617" s="170">
        <v>42909</v>
      </c>
      <c r="B617" s="116">
        <v>456.55</v>
      </c>
      <c r="C617" s="116">
        <v>443.1</v>
      </c>
      <c r="D617" s="116">
        <v>442.4</v>
      </c>
      <c r="E617" s="116">
        <v>453.1</v>
      </c>
      <c r="F617" s="116">
        <v>443.1</v>
      </c>
      <c r="G617">
        <v>84099998</v>
      </c>
      <c r="H617" s="116"/>
      <c r="I617" s="116"/>
      <c r="L617" s="170">
        <v>42909</v>
      </c>
      <c r="M617" s="116">
        <v>443.15</v>
      </c>
      <c r="N617" s="116">
        <v>456.5</v>
      </c>
      <c r="O617" s="116">
        <v>442.4</v>
      </c>
      <c r="P617" s="116">
        <v>454</v>
      </c>
      <c r="Q617" s="116">
        <v>443.15</v>
      </c>
      <c r="R617">
        <v>6753648</v>
      </c>
    </row>
    <row r="618" spans="1:18" x14ac:dyDescent="0.25">
      <c r="A618" s="170">
        <v>42913</v>
      </c>
      <c r="B618" s="116">
        <v>444.2</v>
      </c>
      <c r="C618" s="116">
        <v>441.55</v>
      </c>
      <c r="D618" s="116">
        <v>434.4</v>
      </c>
      <c r="E618" s="116">
        <v>443.15</v>
      </c>
      <c r="F618" s="116">
        <v>441.55</v>
      </c>
      <c r="G618">
        <v>275699</v>
      </c>
      <c r="H618" s="116"/>
      <c r="I618" s="116"/>
      <c r="L618" s="170">
        <v>42913</v>
      </c>
      <c r="M618" s="116">
        <v>442.3</v>
      </c>
      <c r="N618" s="116">
        <v>444.5</v>
      </c>
      <c r="O618" s="116">
        <v>434.4</v>
      </c>
      <c r="P618" s="116">
        <v>443.8</v>
      </c>
      <c r="Q618" s="116">
        <v>442.3</v>
      </c>
      <c r="R618">
        <v>5915274</v>
      </c>
    </row>
    <row r="619" spans="1:18" x14ac:dyDescent="0.25">
      <c r="A619" s="170">
        <v>42914</v>
      </c>
      <c r="B619" s="116">
        <v>446.5</v>
      </c>
      <c r="C619" s="116">
        <v>442.15</v>
      </c>
      <c r="D619" s="116">
        <v>440.35</v>
      </c>
      <c r="E619" s="116">
        <v>442.85</v>
      </c>
      <c r="F619" s="116">
        <v>442.15</v>
      </c>
      <c r="G619">
        <v>291898</v>
      </c>
      <c r="H619" s="116"/>
      <c r="I619" s="116"/>
      <c r="L619" s="170">
        <v>42914</v>
      </c>
      <c r="M619" s="116">
        <v>442.5</v>
      </c>
      <c r="N619" s="116">
        <v>446.8</v>
      </c>
      <c r="O619" s="116">
        <v>440.15</v>
      </c>
      <c r="P619" s="116">
        <v>443.9</v>
      </c>
      <c r="Q619" s="116">
        <v>442.5</v>
      </c>
      <c r="R619">
        <v>4960238</v>
      </c>
    </row>
    <row r="620" spans="1:18" x14ac:dyDescent="0.25">
      <c r="A620" s="170">
        <v>42915</v>
      </c>
      <c r="B620" s="116">
        <v>446.2</v>
      </c>
      <c r="C620" s="116">
        <v>435.95</v>
      </c>
      <c r="D620" s="116">
        <v>433.65</v>
      </c>
      <c r="E620" s="116">
        <v>445.65</v>
      </c>
      <c r="F620" s="116">
        <v>435.95</v>
      </c>
      <c r="G620">
        <v>270474</v>
      </c>
      <c r="H620" s="116"/>
      <c r="I620" s="116"/>
      <c r="L620" s="170">
        <v>42915</v>
      </c>
      <c r="M620" s="116">
        <v>435.6</v>
      </c>
      <c r="N620" s="116">
        <v>446.25</v>
      </c>
      <c r="O620" s="116">
        <v>434</v>
      </c>
      <c r="P620" s="116">
        <v>444.5</v>
      </c>
      <c r="Q620" s="116">
        <v>435.6</v>
      </c>
      <c r="R620">
        <v>11085101</v>
      </c>
    </row>
    <row r="621" spans="1:18" x14ac:dyDescent="0.25">
      <c r="A621" s="170">
        <v>42916</v>
      </c>
      <c r="B621" s="116">
        <v>434.9</v>
      </c>
      <c r="C621" s="116">
        <v>432.5</v>
      </c>
      <c r="D621" s="116">
        <v>428</v>
      </c>
      <c r="E621" s="116">
        <v>434.9</v>
      </c>
      <c r="F621" s="116">
        <v>432.5</v>
      </c>
      <c r="G621">
        <v>511744</v>
      </c>
      <c r="H621" s="116"/>
      <c r="I621" s="116"/>
      <c r="L621" s="170">
        <v>42916</v>
      </c>
      <c r="M621" s="116">
        <v>432.55</v>
      </c>
      <c r="N621" s="116">
        <v>435.6</v>
      </c>
      <c r="O621" s="116">
        <v>428.05</v>
      </c>
      <c r="P621" s="116">
        <v>433.9</v>
      </c>
      <c r="Q621" s="116">
        <v>432.55</v>
      </c>
      <c r="R621">
        <v>4776892</v>
      </c>
    </row>
    <row r="622" spans="1:18" x14ac:dyDescent="0.25">
      <c r="A622" s="170">
        <v>42919</v>
      </c>
      <c r="B622" s="116">
        <v>434.4</v>
      </c>
      <c r="C622" s="116">
        <v>430.65</v>
      </c>
      <c r="D622" s="116">
        <v>426.65</v>
      </c>
      <c r="E622" s="116">
        <v>433.7</v>
      </c>
      <c r="F622" s="116">
        <v>430.65</v>
      </c>
      <c r="G622">
        <v>537854</v>
      </c>
      <c r="H622" s="116"/>
      <c r="I622" s="116"/>
      <c r="L622" s="170">
        <v>42919</v>
      </c>
      <c r="M622" s="116">
        <v>430.25</v>
      </c>
      <c r="N622" s="116">
        <v>434.7</v>
      </c>
      <c r="O622" s="116">
        <v>426.25</v>
      </c>
      <c r="P622" s="116">
        <v>431.5</v>
      </c>
      <c r="Q622" s="116">
        <v>430.25</v>
      </c>
      <c r="R622">
        <v>6230025</v>
      </c>
    </row>
    <row r="623" spans="1:18" x14ac:dyDescent="0.25">
      <c r="A623" s="170">
        <v>42920</v>
      </c>
      <c r="B623" s="116">
        <v>438</v>
      </c>
      <c r="C623" s="116">
        <v>427.65</v>
      </c>
      <c r="D623" s="116">
        <v>426.1</v>
      </c>
      <c r="E623" s="116">
        <v>438</v>
      </c>
      <c r="F623" s="116">
        <v>427.65</v>
      </c>
      <c r="G623">
        <v>431813</v>
      </c>
      <c r="H623" s="116"/>
      <c r="I623" s="116"/>
      <c r="L623" s="170">
        <v>42920</v>
      </c>
      <c r="M623" s="116">
        <v>426.9</v>
      </c>
      <c r="N623" s="116">
        <v>436.4</v>
      </c>
      <c r="O623" s="116">
        <v>426</v>
      </c>
      <c r="P623" s="116">
        <v>434.2</v>
      </c>
      <c r="Q623" s="116">
        <v>426.9</v>
      </c>
      <c r="R623">
        <v>5020683</v>
      </c>
    </row>
    <row r="624" spans="1:18" x14ac:dyDescent="0.25">
      <c r="A624" s="170">
        <v>42921</v>
      </c>
      <c r="B624" s="116">
        <v>434.25</v>
      </c>
      <c r="C624" s="116">
        <v>432.05</v>
      </c>
      <c r="D624" s="116">
        <v>427.55</v>
      </c>
      <c r="E624" s="116">
        <v>429.9</v>
      </c>
      <c r="F624" s="116">
        <v>432.05</v>
      </c>
      <c r="G624">
        <v>367800</v>
      </c>
      <c r="H624" s="116"/>
      <c r="I624" s="116"/>
      <c r="L624" s="170">
        <v>42921</v>
      </c>
      <c r="M624" s="116">
        <v>431.75</v>
      </c>
      <c r="N624" s="116">
        <v>433.95</v>
      </c>
      <c r="O624" s="116">
        <v>427.4</v>
      </c>
      <c r="P624" s="116">
        <v>428.9</v>
      </c>
      <c r="Q624" s="116">
        <v>431.75</v>
      </c>
      <c r="R624">
        <v>5050749</v>
      </c>
    </row>
    <row r="625" spans="1:18" x14ac:dyDescent="0.25">
      <c r="A625" s="170">
        <v>42922</v>
      </c>
      <c r="B625" s="116">
        <v>438.8</v>
      </c>
      <c r="C625" s="116">
        <v>437.1</v>
      </c>
      <c r="D625" s="116">
        <v>433.85</v>
      </c>
      <c r="E625" s="116">
        <v>435</v>
      </c>
      <c r="F625" s="116">
        <v>437.1</v>
      </c>
      <c r="G625">
        <v>279419</v>
      </c>
      <c r="H625" s="116"/>
      <c r="I625" s="116"/>
      <c r="L625" s="170">
        <v>42922</v>
      </c>
      <c r="M625" s="116">
        <v>437.1</v>
      </c>
      <c r="N625" s="116">
        <v>438.8</v>
      </c>
      <c r="O625" s="116">
        <v>433.8</v>
      </c>
      <c r="P625" s="116">
        <v>435.4</v>
      </c>
      <c r="Q625" s="116">
        <v>437.1</v>
      </c>
      <c r="R625">
        <v>4038188</v>
      </c>
    </row>
    <row r="626" spans="1:18" x14ac:dyDescent="0.25">
      <c r="A626" s="170">
        <v>42923</v>
      </c>
      <c r="B626" s="116">
        <v>441.3</v>
      </c>
      <c r="C626" s="116">
        <v>436.8</v>
      </c>
      <c r="D626" s="116">
        <v>432.5</v>
      </c>
      <c r="E626" s="116">
        <v>433</v>
      </c>
      <c r="F626" s="116">
        <v>436.8</v>
      </c>
      <c r="G626">
        <v>277875</v>
      </c>
      <c r="H626" s="116"/>
      <c r="I626" s="116"/>
      <c r="L626" s="170">
        <v>42923</v>
      </c>
      <c r="M626" s="116">
        <v>436.85</v>
      </c>
      <c r="N626" s="116">
        <v>441.45</v>
      </c>
      <c r="O626" s="116">
        <v>432.25</v>
      </c>
      <c r="P626" s="116">
        <v>434.45</v>
      </c>
      <c r="Q626" s="116">
        <v>436.85</v>
      </c>
      <c r="R626">
        <v>5311730</v>
      </c>
    </row>
    <row r="627" spans="1:18" x14ac:dyDescent="0.25">
      <c r="A627" s="170">
        <v>42926</v>
      </c>
      <c r="B627" s="116">
        <v>457.5</v>
      </c>
      <c r="C627" s="116">
        <v>446.75</v>
      </c>
      <c r="D627" s="116">
        <v>441.7</v>
      </c>
      <c r="E627" s="116">
        <v>441.7</v>
      </c>
      <c r="F627" s="116">
        <v>446.75</v>
      </c>
      <c r="G627">
        <v>3343876</v>
      </c>
      <c r="H627" s="116"/>
      <c r="I627" s="116"/>
      <c r="L627" s="170">
        <v>42926</v>
      </c>
      <c r="M627" s="116">
        <v>446.95</v>
      </c>
      <c r="N627" s="116">
        <v>460</v>
      </c>
      <c r="O627" s="116">
        <v>442.55</v>
      </c>
      <c r="P627" s="116">
        <v>460</v>
      </c>
      <c r="Q627" s="116">
        <v>446.95</v>
      </c>
      <c r="R627">
        <v>1189742</v>
      </c>
    </row>
    <row r="628" spans="1:18" x14ac:dyDescent="0.25">
      <c r="A628" s="170">
        <v>42927</v>
      </c>
      <c r="B628" s="116">
        <v>462.25</v>
      </c>
      <c r="C628" s="116">
        <v>456.95</v>
      </c>
      <c r="D628" s="116">
        <v>451.25</v>
      </c>
      <c r="E628" s="116">
        <v>451.25</v>
      </c>
      <c r="F628" s="116">
        <v>456.95</v>
      </c>
      <c r="G628">
        <v>1257434</v>
      </c>
      <c r="H628" s="116"/>
      <c r="I628" s="116"/>
      <c r="L628" s="170">
        <v>42927</v>
      </c>
      <c r="M628" s="116">
        <v>456.95</v>
      </c>
      <c r="N628" s="116">
        <v>462.3</v>
      </c>
      <c r="O628" s="116">
        <v>451</v>
      </c>
      <c r="P628" s="116">
        <v>452</v>
      </c>
      <c r="Q628" s="116">
        <v>456.95</v>
      </c>
      <c r="R628">
        <v>12069006</v>
      </c>
    </row>
    <row r="629" spans="1:18" x14ac:dyDescent="0.25">
      <c r="A629" s="170">
        <v>42928</v>
      </c>
      <c r="B629" s="116">
        <v>463.8</v>
      </c>
      <c r="C629" s="116">
        <v>460.95</v>
      </c>
      <c r="D629" s="116">
        <v>456.9</v>
      </c>
      <c r="E629" s="116">
        <v>462</v>
      </c>
      <c r="F629" s="116">
        <v>460.95</v>
      </c>
      <c r="G629">
        <v>392673</v>
      </c>
      <c r="H629" s="116"/>
      <c r="I629" s="116"/>
      <c r="L629" s="170">
        <v>42928</v>
      </c>
      <c r="M629" s="116">
        <v>461</v>
      </c>
      <c r="N629" s="116">
        <v>463.8</v>
      </c>
      <c r="O629" s="116">
        <v>456.6</v>
      </c>
      <c r="P629" s="116">
        <v>461</v>
      </c>
      <c r="Q629" s="116">
        <v>461</v>
      </c>
      <c r="R629">
        <v>6051540</v>
      </c>
    </row>
    <row r="630" spans="1:18" x14ac:dyDescent="0.25">
      <c r="A630" s="170">
        <v>42929</v>
      </c>
      <c r="B630" s="116">
        <v>465</v>
      </c>
      <c r="C630" s="116">
        <v>458.4</v>
      </c>
      <c r="D630" s="116">
        <v>455.55</v>
      </c>
      <c r="E630" s="116">
        <v>464.15</v>
      </c>
      <c r="F630" s="116">
        <v>458.4</v>
      </c>
      <c r="G630">
        <v>256544</v>
      </c>
      <c r="H630" s="116"/>
      <c r="I630" s="116"/>
      <c r="L630" s="170">
        <v>42929</v>
      </c>
      <c r="M630" s="116">
        <v>459.05</v>
      </c>
      <c r="N630" s="116">
        <v>464.5</v>
      </c>
      <c r="O630" s="116">
        <v>455.55</v>
      </c>
      <c r="P630" s="116">
        <v>464.5</v>
      </c>
      <c r="Q630" s="116">
        <v>459.05</v>
      </c>
      <c r="R630">
        <v>4382063</v>
      </c>
    </row>
    <row r="631" spans="1:18" x14ac:dyDescent="0.25">
      <c r="A631" s="170">
        <v>42930</v>
      </c>
      <c r="B631" s="116">
        <v>460</v>
      </c>
      <c r="C631" s="116">
        <v>451.9</v>
      </c>
      <c r="D631" s="116">
        <v>451</v>
      </c>
      <c r="E631" s="116">
        <v>459.1</v>
      </c>
      <c r="F631" s="116">
        <v>451.9</v>
      </c>
      <c r="G631">
        <v>202313</v>
      </c>
      <c r="H631" s="116"/>
      <c r="I631" s="116"/>
      <c r="L631" s="170">
        <v>42930</v>
      </c>
      <c r="M631" s="116">
        <v>451.3</v>
      </c>
      <c r="N631" s="116">
        <v>460</v>
      </c>
      <c r="O631" s="116">
        <v>450.4</v>
      </c>
      <c r="P631" s="116">
        <v>460</v>
      </c>
      <c r="Q631" s="116">
        <v>451.3</v>
      </c>
      <c r="R631">
        <v>3974269</v>
      </c>
    </row>
    <row r="632" spans="1:18" x14ac:dyDescent="0.25">
      <c r="A632" s="170">
        <v>42933</v>
      </c>
      <c r="B632" s="116">
        <v>458.35</v>
      </c>
      <c r="C632" s="116">
        <v>454.3</v>
      </c>
      <c r="D632" s="116">
        <v>453.05</v>
      </c>
      <c r="E632" s="116">
        <v>453.05</v>
      </c>
      <c r="F632" s="116">
        <v>454.3</v>
      </c>
      <c r="G632">
        <v>181617</v>
      </c>
      <c r="H632" s="116"/>
      <c r="I632" s="116"/>
      <c r="L632" s="170">
        <v>42933</v>
      </c>
      <c r="M632" s="116">
        <v>454.15</v>
      </c>
      <c r="N632" s="116">
        <v>458.35</v>
      </c>
      <c r="O632" s="116">
        <v>453.25</v>
      </c>
      <c r="P632" s="116">
        <v>455</v>
      </c>
      <c r="Q632" s="116">
        <v>454.15</v>
      </c>
      <c r="R632">
        <v>4922453</v>
      </c>
    </row>
    <row r="633" spans="1:18" x14ac:dyDescent="0.25">
      <c r="A633" s="170">
        <v>42934</v>
      </c>
      <c r="B633" s="116">
        <v>459</v>
      </c>
      <c r="C633" s="116">
        <v>456.05</v>
      </c>
      <c r="D633" s="116">
        <v>452.1</v>
      </c>
      <c r="E633" s="116">
        <v>454</v>
      </c>
      <c r="F633" s="116">
        <v>456.05</v>
      </c>
      <c r="G633">
        <v>144805</v>
      </c>
      <c r="H633" s="116"/>
      <c r="I633" s="116"/>
      <c r="L633" s="170">
        <v>42934</v>
      </c>
      <c r="M633" s="116">
        <v>456.15</v>
      </c>
      <c r="N633" s="116">
        <v>459.5</v>
      </c>
      <c r="O633" s="116">
        <v>452.6</v>
      </c>
      <c r="P633" s="116">
        <v>452.6</v>
      </c>
      <c r="Q633" s="116">
        <v>456.15</v>
      </c>
      <c r="R633">
        <v>2349268</v>
      </c>
    </row>
    <row r="634" spans="1:18" x14ac:dyDescent="0.25">
      <c r="A634" s="170">
        <v>42935</v>
      </c>
      <c r="B634" s="116">
        <v>462.8</v>
      </c>
      <c r="C634" s="116">
        <v>460.55</v>
      </c>
      <c r="D634" s="116">
        <v>453.5</v>
      </c>
      <c r="E634" s="116">
        <v>454</v>
      </c>
      <c r="F634" s="116">
        <v>460.55</v>
      </c>
      <c r="G634">
        <v>224975</v>
      </c>
      <c r="H634" s="116"/>
      <c r="I634" s="116"/>
      <c r="L634" s="170">
        <v>42935</v>
      </c>
      <c r="M634" s="116">
        <v>460.6</v>
      </c>
      <c r="N634" s="116">
        <v>462.9</v>
      </c>
      <c r="O634" s="116">
        <v>453</v>
      </c>
      <c r="P634" s="116">
        <v>453</v>
      </c>
      <c r="Q634" s="116">
        <v>460.6</v>
      </c>
      <c r="R634">
        <v>3395937</v>
      </c>
    </row>
    <row r="635" spans="1:18" x14ac:dyDescent="0.25">
      <c r="A635" s="170">
        <v>42936</v>
      </c>
      <c r="B635" s="116">
        <v>464.1</v>
      </c>
      <c r="C635" s="116">
        <v>460.2</v>
      </c>
      <c r="D635" s="116">
        <v>457.3</v>
      </c>
      <c r="E635" s="116">
        <v>463</v>
      </c>
      <c r="F635" s="116">
        <v>460.2</v>
      </c>
      <c r="G635">
        <v>219538</v>
      </c>
      <c r="H635" s="116"/>
      <c r="I635" s="116"/>
      <c r="L635" s="170">
        <v>42936</v>
      </c>
      <c r="M635" s="116">
        <v>460.15</v>
      </c>
      <c r="N635" s="116">
        <v>464.35</v>
      </c>
      <c r="O635" s="116">
        <v>457.35</v>
      </c>
      <c r="P635" s="116">
        <v>463.5</v>
      </c>
      <c r="Q635" s="116">
        <v>460.15</v>
      </c>
      <c r="R635">
        <v>3318626</v>
      </c>
    </row>
    <row r="636" spans="1:18" x14ac:dyDescent="0.25">
      <c r="A636" s="170">
        <v>42937</v>
      </c>
      <c r="B636" s="116">
        <v>465.9</v>
      </c>
      <c r="C636" s="116">
        <v>464.6</v>
      </c>
      <c r="D636" s="116">
        <v>457.55</v>
      </c>
      <c r="E636" s="116">
        <v>460</v>
      </c>
      <c r="F636" s="116">
        <v>464.6</v>
      </c>
      <c r="G636">
        <v>327519</v>
      </c>
      <c r="H636" s="116"/>
      <c r="I636" s="116"/>
      <c r="L636" s="170">
        <v>42937</v>
      </c>
      <c r="M636" s="116">
        <v>464.6</v>
      </c>
      <c r="N636" s="116">
        <v>465.9</v>
      </c>
      <c r="O636" s="116">
        <v>457.6</v>
      </c>
      <c r="P636" s="116">
        <v>460</v>
      </c>
      <c r="Q636" s="116">
        <v>464.6</v>
      </c>
      <c r="R636">
        <v>3150269</v>
      </c>
    </row>
    <row r="637" spans="1:18" x14ac:dyDescent="0.25">
      <c r="A637" s="170">
        <v>42940</v>
      </c>
      <c r="B637" s="116">
        <v>468</v>
      </c>
      <c r="C637" s="116">
        <v>463.6</v>
      </c>
      <c r="D637" s="116">
        <v>461</v>
      </c>
      <c r="E637" s="116">
        <v>461</v>
      </c>
      <c r="F637" s="116">
        <v>463.6</v>
      </c>
      <c r="G637">
        <v>258063</v>
      </c>
      <c r="H637" s="116"/>
      <c r="I637" s="116"/>
      <c r="L637" s="170">
        <v>42940</v>
      </c>
      <c r="M637" s="116">
        <v>464</v>
      </c>
      <c r="N637" s="116">
        <v>468.35</v>
      </c>
      <c r="O637" s="116">
        <v>461</v>
      </c>
      <c r="P637" s="116">
        <v>464.95</v>
      </c>
      <c r="Q637" s="116">
        <v>464</v>
      </c>
      <c r="R637">
        <v>3773074</v>
      </c>
    </row>
    <row r="638" spans="1:18" x14ac:dyDescent="0.25">
      <c r="A638" s="170">
        <v>42941</v>
      </c>
      <c r="B638" s="116">
        <v>468</v>
      </c>
      <c r="C638" s="116">
        <v>456.15</v>
      </c>
      <c r="D638" s="116">
        <v>454.7</v>
      </c>
      <c r="E638" s="116">
        <v>468</v>
      </c>
      <c r="F638" s="116">
        <v>456.15</v>
      </c>
      <c r="G638">
        <v>263910</v>
      </c>
      <c r="H638" s="116"/>
      <c r="I638" s="116"/>
      <c r="L638" s="170">
        <v>42941</v>
      </c>
      <c r="M638" s="116">
        <v>456.1</v>
      </c>
      <c r="N638" s="116">
        <v>464.7</v>
      </c>
      <c r="O638" s="116">
        <v>454.7</v>
      </c>
      <c r="P638" s="116">
        <v>462.15</v>
      </c>
      <c r="Q638" s="116">
        <v>456.1</v>
      </c>
      <c r="R638">
        <v>7052112</v>
      </c>
    </row>
    <row r="639" spans="1:18" x14ac:dyDescent="0.25">
      <c r="A639" s="170">
        <v>42942</v>
      </c>
      <c r="B639" s="116">
        <v>458.7</v>
      </c>
      <c r="C639" s="116">
        <v>456.75</v>
      </c>
      <c r="D639" s="116">
        <v>455</v>
      </c>
      <c r="E639" s="116">
        <v>457</v>
      </c>
      <c r="F639" s="116">
        <v>456.75</v>
      </c>
      <c r="G639">
        <v>769149</v>
      </c>
      <c r="H639" s="116"/>
      <c r="I639" s="116"/>
      <c r="L639" s="170">
        <v>42942</v>
      </c>
      <c r="M639" s="116">
        <v>457.3</v>
      </c>
      <c r="N639" s="116">
        <v>458.7</v>
      </c>
      <c r="O639" s="116">
        <v>455</v>
      </c>
      <c r="P639" s="116">
        <v>457.2</v>
      </c>
      <c r="Q639" s="116">
        <v>457.3</v>
      </c>
      <c r="R639">
        <v>3641559</v>
      </c>
    </row>
    <row r="640" spans="1:18" x14ac:dyDescent="0.25">
      <c r="A640" s="170">
        <v>42943</v>
      </c>
      <c r="B640" s="116">
        <v>461</v>
      </c>
      <c r="C640" s="116">
        <v>445.65</v>
      </c>
      <c r="D640" s="116">
        <v>441.4</v>
      </c>
      <c r="E640" s="116">
        <v>461</v>
      </c>
      <c r="F640" s="116">
        <v>445.65</v>
      </c>
      <c r="G640">
        <v>449480</v>
      </c>
      <c r="H640" s="116"/>
      <c r="I640" s="116"/>
      <c r="L640" s="170">
        <v>42943</v>
      </c>
      <c r="M640" s="116">
        <v>445.4</v>
      </c>
      <c r="N640" s="116">
        <v>460.95</v>
      </c>
      <c r="O640" s="116">
        <v>440.3</v>
      </c>
      <c r="P640" s="116">
        <v>459</v>
      </c>
      <c r="Q640" s="116">
        <v>445.4</v>
      </c>
      <c r="R640">
        <v>13738611</v>
      </c>
    </row>
    <row r="641" spans="1:18" x14ac:dyDescent="0.25">
      <c r="A641" s="170">
        <v>42944</v>
      </c>
      <c r="B641" s="116">
        <v>447.95</v>
      </c>
      <c r="C641" s="116">
        <v>446.3</v>
      </c>
      <c r="D641" s="116">
        <v>442.65</v>
      </c>
      <c r="E641" s="116">
        <v>445</v>
      </c>
      <c r="F641" s="116">
        <v>446.3</v>
      </c>
      <c r="G641">
        <v>351885</v>
      </c>
      <c r="H641" s="116"/>
      <c r="I641" s="116"/>
      <c r="L641" s="170">
        <v>42944</v>
      </c>
      <c r="M641" s="116">
        <v>445.85</v>
      </c>
      <c r="N641" s="116">
        <v>447.45</v>
      </c>
      <c r="O641" s="116">
        <v>442.45</v>
      </c>
      <c r="P641" s="116">
        <v>444.6</v>
      </c>
      <c r="Q641" s="116">
        <v>445.85</v>
      </c>
      <c r="R641">
        <v>3365171</v>
      </c>
    </row>
    <row r="642" spans="1:18" x14ac:dyDescent="0.25">
      <c r="A642" s="170">
        <v>42947</v>
      </c>
      <c r="B642" s="116">
        <v>449.35</v>
      </c>
      <c r="C642" s="116">
        <v>444.5</v>
      </c>
      <c r="D642" s="116">
        <v>443.75</v>
      </c>
      <c r="E642" s="116">
        <v>446</v>
      </c>
      <c r="F642" s="116">
        <v>444.5</v>
      </c>
      <c r="G642">
        <v>240220</v>
      </c>
      <c r="H642" s="116"/>
      <c r="I642" s="116"/>
      <c r="L642" s="170">
        <v>42947</v>
      </c>
      <c r="M642" s="116">
        <v>444.6</v>
      </c>
      <c r="N642" s="116">
        <v>449.7</v>
      </c>
      <c r="O642" s="116">
        <v>443.7</v>
      </c>
      <c r="P642" s="116">
        <v>446.25</v>
      </c>
      <c r="Q642" s="116">
        <v>444.6</v>
      </c>
      <c r="R642">
        <v>3804621</v>
      </c>
    </row>
    <row r="643" spans="1:18" x14ac:dyDescent="0.25">
      <c r="A643" s="170">
        <v>42948</v>
      </c>
      <c r="B643" s="116">
        <v>452.25</v>
      </c>
      <c r="C643" s="116">
        <v>446.9</v>
      </c>
      <c r="D643" s="116">
        <v>445</v>
      </c>
      <c r="E643" s="116">
        <v>445</v>
      </c>
      <c r="F643" s="116">
        <v>446.9</v>
      </c>
      <c r="G643">
        <v>465788</v>
      </c>
      <c r="H643" s="116"/>
      <c r="I643" s="116"/>
      <c r="L643" s="170">
        <v>42948</v>
      </c>
      <c r="M643" s="116">
        <v>446.9</v>
      </c>
      <c r="N643" s="116">
        <v>452.35</v>
      </c>
      <c r="O643" s="116">
        <v>445.7</v>
      </c>
      <c r="P643" s="116">
        <v>446.55</v>
      </c>
      <c r="Q643" s="116">
        <v>446.9</v>
      </c>
      <c r="R643">
        <v>4012791</v>
      </c>
    </row>
    <row r="644" spans="1:18" x14ac:dyDescent="0.25">
      <c r="A644" s="170">
        <v>42949</v>
      </c>
      <c r="B644" s="116">
        <v>450</v>
      </c>
      <c r="C644" s="116">
        <v>439.5</v>
      </c>
      <c r="D644" s="116">
        <v>435</v>
      </c>
      <c r="E644" s="116">
        <v>449.85</v>
      </c>
      <c r="F644" s="116">
        <v>439.5</v>
      </c>
      <c r="G644">
        <v>513133</v>
      </c>
      <c r="H644" s="116"/>
      <c r="I644" s="116"/>
      <c r="L644" s="170">
        <v>42949</v>
      </c>
      <c r="M644" s="116">
        <v>440.35</v>
      </c>
      <c r="N644" s="116">
        <v>449.95</v>
      </c>
      <c r="O644" s="116">
        <v>438.15</v>
      </c>
      <c r="P644" s="116">
        <v>449.5</v>
      </c>
      <c r="Q644" s="116">
        <v>440.35</v>
      </c>
      <c r="R644">
        <v>4045533</v>
      </c>
    </row>
    <row r="645" spans="1:18" x14ac:dyDescent="0.25">
      <c r="A645" s="170">
        <v>42950</v>
      </c>
      <c r="B645" s="116">
        <v>441.6</v>
      </c>
      <c r="C645" s="116">
        <v>431.85</v>
      </c>
      <c r="D645" s="116">
        <v>430.2</v>
      </c>
      <c r="E645" s="116">
        <v>440.5</v>
      </c>
      <c r="F645" s="116">
        <v>431.85</v>
      </c>
      <c r="G645">
        <v>1841235</v>
      </c>
      <c r="H645" s="116"/>
      <c r="I645" s="116"/>
      <c r="L645" s="170">
        <v>42950</v>
      </c>
      <c r="M645" s="116">
        <v>431.45</v>
      </c>
      <c r="N645" s="116">
        <v>441.5</v>
      </c>
      <c r="O645" s="116">
        <v>429.6</v>
      </c>
      <c r="P645" s="116">
        <v>441</v>
      </c>
      <c r="Q645" s="116">
        <v>431.45</v>
      </c>
      <c r="R645">
        <v>6197142</v>
      </c>
    </row>
    <row r="646" spans="1:18" x14ac:dyDescent="0.25">
      <c r="A646" s="170">
        <v>42951</v>
      </c>
      <c r="B646" s="116">
        <v>438.85</v>
      </c>
      <c r="C646" s="116">
        <v>435.1</v>
      </c>
      <c r="D646" s="116">
        <v>431</v>
      </c>
      <c r="E646" s="116">
        <v>431</v>
      </c>
      <c r="F646" s="116">
        <v>435.1</v>
      </c>
      <c r="G646">
        <v>1340403</v>
      </c>
      <c r="H646" s="116"/>
      <c r="I646" s="116"/>
      <c r="L646" s="170">
        <v>42951</v>
      </c>
      <c r="M646" s="116">
        <v>435.6</v>
      </c>
      <c r="N646" s="116">
        <v>438.75</v>
      </c>
      <c r="O646" s="116">
        <v>433.45</v>
      </c>
      <c r="P646" s="116">
        <v>435.1</v>
      </c>
      <c r="Q646" s="116">
        <v>435.6</v>
      </c>
      <c r="R646">
        <v>4166729</v>
      </c>
    </row>
    <row r="647" spans="1:18" x14ac:dyDescent="0.25">
      <c r="A647" s="170">
        <v>42954</v>
      </c>
      <c r="B647" s="116">
        <v>440</v>
      </c>
      <c r="C647" s="116">
        <v>430.45</v>
      </c>
      <c r="D647" s="116">
        <v>426</v>
      </c>
      <c r="E647" s="116">
        <v>439.7</v>
      </c>
      <c r="F647" s="116">
        <v>430.45</v>
      </c>
      <c r="G647">
        <v>412555</v>
      </c>
      <c r="H647" s="116"/>
      <c r="I647" s="116"/>
      <c r="L647" s="170">
        <v>42954</v>
      </c>
      <c r="M647" s="116">
        <v>430</v>
      </c>
      <c r="N647" s="116">
        <v>439.8</v>
      </c>
      <c r="O647" s="116">
        <v>425.3</v>
      </c>
      <c r="P647" s="116">
        <v>438.6</v>
      </c>
      <c r="Q647" s="116">
        <v>430</v>
      </c>
      <c r="R647">
        <v>6461815</v>
      </c>
    </row>
    <row r="648" spans="1:18" x14ac:dyDescent="0.25">
      <c r="A648" s="170">
        <v>42955</v>
      </c>
      <c r="B648" s="116">
        <v>435.35</v>
      </c>
      <c r="C648" s="116">
        <v>430.4</v>
      </c>
      <c r="D648" s="116">
        <v>425.9</v>
      </c>
      <c r="E648" s="116">
        <v>432</v>
      </c>
      <c r="F648" s="116">
        <v>430.4</v>
      </c>
      <c r="G648">
        <v>466576</v>
      </c>
      <c r="H648" s="116"/>
      <c r="I648" s="116"/>
      <c r="L648" s="170">
        <v>42955</v>
      </c>
      <c r="M648" s="116">
        <v>430</v>
      </c>
      <c r="N648" s="116">
        <v>435.5</v>
      </c>
      <c r="O648" s="116">
        <v>426</v>
      </c>
      <c r="P648" s="116">
        <v>432</v>
      </c>
      <c r="Q648" s="116">
        <v>430</v>
      </c>
      <c r="R648">
        <v>7134979</v>
      </c>
    </row>
    <row r="649" spans="1:18" x14ac:dyDescent="0.25">
      <c r="A649" s="170">
        <v>42956</v>
      </c>
      <c r="B649" s="116">
        <v>430.15</v>
      </c>
      <c r="C649" s="116">
        <v>416.75</v>
      </c>
      <c r="D649" s="116">
        <v>415</v>
      </c>
      <c r="E649" s="116">
        <v>428.5</v>
      </c>
      <c r="F649" s="116">
        <v>416.75</v>
      </c>
      <c r="G649">
        <v>779946</v>
      </c>
      <c r="H649" s="116"/>
      <c r="I649" s="116"/>
      <c r="L649" s="170">
        <v>42956</v>
      </c>
      <c r="M649" s="116">
        <v>416.05</v>
      </c>
      <c r="N649" s="116">
        <v>429.9</v>
      </c>
      <c r="O649" s="116">
        <v>415</v>
      </c>
      <c r="P649" s="116">
        <v>428.8</v>
      </c>
      <c r="Q649" s="116">
        <v>416.05</v>
      </c>
      <c r="R649">
        <v>10849567</v>
      </c>
    </row>
    <row r="650" spans="1:18" x14ac:dyDescent="0.25">
      <c r="A650" s="170">
        <v>42957</v>
      </c>
      <c r="B650" s="116">
        <v>404</v>
      </c>
      <c r="C650" s="116">
        <v>380.9</v>
      </c>
      <c r="D650" s="116">
        <v>376</v>
      </c>
      <c r="E650" s="116">
        <v>399.9</v>
      </c>
      <c r="F650" s="116">
        <v>380.9</v>
      </c>
      <c r="G650">
        <v>2401602</v>
      </c>
      <c r="H650" s="116"/>
      <c r="I650" s="116"/>
      <c r="L650" s="170">
        <v>42957</v>
      </c>
      <c r="M650" s="116">
        <v>380.2</v>
      </c>
      <c r="N650" s="116">
        <v>403.6</v>
      </c>
      <c r="O650" s="116">
        <v>375.25</v>
      </c>
      <c r="P650" s="116">
        <v>401</v>
      </c>
      <c r="Q650" s="116">
        <v>380.2</v>
      </c>
      <c r="R650">
        <v>28114017</v>
      </c>
    </row>
    <row r="651" spans="1:18" x14ac:dyDescent="0.25">
      <c r="A651" s="170">
        <v>42958</v>
      </c>
      <c r="B651" s="116">
        <v>379.95</v>
      </c>
      <c r="C651" s="116">
        <v>374.4</v>
      </c>
      <c r="D651" s="116">
        <v>357.95</v>
      </c>
      <c r="E651" s="116">
        <v>377.9</v>
      </c>
      <c r="F651" s="116">
        <v>374.4</v>
      </c>
      <c r="G651">
        <v>1122665</v>
      </c>
      <c r="H651" s="116"/>
      <c r="I651" s="116"/>
      <c r="L651" s="170">
        <v>42958</v>
      </c>
      <c r="M651" s="116">
        <v>374.5</v>
      </c>
      <c r="N651" s="116">
        <v>379.1</v>
      </c>
      <c r="O651" s="116">
        <v>358.5</v>
      </c>
      <c r="P651" s="116">
        <v>376</v>
      </c>
      <c r="Q651" s="116">
        <v>374.5</v>
      </c>
      <c r="R651">
        <v>14699477</v>
      </c>
    </row>
    <row r="652" spans="1:18" x14ac:dyDescent="0.25">
      <c r="A652" s="170">
        <v>42961</v>
      </c>
      <c r="B652" s="116">
        <v>381.85</v>
      </c>
      <c r="C652" s="116">
        <v>375.65</v>
      </c>
      <c r="D652" s="116">
        <v>372.6</v>
      </c>
      <c r="E652" s="116">
        <v>380</v>
      </c>
      <c r="F652" s="116">
        <v>375.65</v>
      </c>
      <c r="G652">
        <v>589792</v>
      </c>
      <c r="H652" s="116"/>
      <c r="I652" s="116"/>
      <c r="L652" s="170">
        <v>42961</v>
      </c>
      <c r="M652" s="116">
        <v>375.4</v>
      </c>
      <c r="N652" s="116">
        <v>381.8</v>
      </c>
      <c r="O652" s="116">
        <v>372.6</v>
      </c>
      <c r="P652" s="116">
        <v>380</v>
      </c>
      <c r="Q652" s="116">
        <v>375.4</v>
      </c>
      <c r="R652">
        <v>8216208</v>
      </c>
    </row>
    <row r="653" spans="1:18" x14ac:dyDescent="0.25">
      <c r="A653" s="170">
        <v>42963</v>
      </c>
      <c r="B653" s="116">
        <v>390.1</v>
      </c>
      <c r="C653" s="116">
        <v>389.05</v>
      </c>
      <c r="D653" s="116">
        <v>376</v>
      </c>
      <c r="E653" s="116">
        <v>380</v>
      </c>
      <c r="F653" s="116">
        <v>389.05</v>
      </c>
      <c r="G653">
        <v>727516</v>
      </c>
      <c r="H653" s="116"/>
      <c r="I653" s="116"/>
      <c r="L653" s="170">
        <v>42963</v>
      </c>
      <c r="M653" s="116">
        <v>389.25</v>
      </c>
      <c r="N653" s="116">
        <v>390.7</v>
      </c>
      <c r="O653" s="116">
        <v>375.5</v>
      </c>
      <c r="P653" s="116">
        <v>379.45</v>
      </c>
      <c r="Q653" s="116">
        <v>389.25</v>
      </c>
      <c r="R653">
        <v>11019760</v>
      </c>
    </row>
    <row r="654" spans="1:18" x14ac:dyDescent="0.25">
      <c r="A654" s="170">
        <v>42964</v>
      </c>
      <c r="B654" s="116">
        <v>393.9</v>
      </c>
      <c r="C654" s="116">
        <v>385.05</v>
      </c>
      <c r="D654" s="116">
        <v>384.1</v>
      </c>
      <c r="E654" s="116">
        <v>392</v>
      </c>
      <c r="F654" s="116">
        <v>385.05</v>
      </c>
      <c r="G654">
        <v>653997</v>
      </c>
      <c r="H654" s="116"/>
      <c r="I654" s="116"/>
      <c r="L654" s="170">
        <v>42964</v>
      </c>
      <c r="M654" s="116">
        <v>385.3</v>
      </c>
      <c r="N654" s="116">
        <v>392.45</v>
      </c>
      <c r="O654" s="116">
        <v>384.5</v>
      </c>
      <c r="P654" s="116">
        <v>392.45</v>
      </c>
      <c r="Q654" s="116">
        <v>385.3</v>
      </c>
      <c r="R654">
        <v>5971420</v>
      </c>
    </row>
    <row r="655" spans="1:18" x14ac:dyDescent="0.25">
      <c r="A655" s="170">
        <v>42965</v>
      </c>
      <c r="B655" s="116">
        <v>384</v>
      </c>
      <c r="C655" s="116">
        <v>380.7</v>
      </c>
      <c r="D655" s="116">
        <v>377.25</v>
      </c>
      <c r="E655" s="116">
        <v>384</v>
      </c>
      <c r="F655" s="116">
        <v>380.7</v>
      </c>
      <c r="G655">
        <v>574271</v>
      </c>
      <c r="H655" s="116"/>
      <c r="I655" s="116"/>
      <c r="L655" s="170">
        <v>42965</v>
      </c>
      <c r="M655" s="116">
        <v>380.4</v>
      </c>
      <c r="N655" s="116">
        <v>383</v>
      </c>
      <c r="O655" s="116">
        <v>377</v>
      </c>
      <c r="P655" s="116">
        <v>381.75</v>
      </c>
      <c r="Q655" s="116">
        <v>380.4</v>
      </c>
      <c r="R655">
        <v>5856198</v>
      </c>
    </row>
    <row r="656" spans="1:18" x14ac:dyDescent="0.25">
      <c r="A656" s="170">
        <v>42968</v>
      </c>
      <c r="B656" s="116">
        <v>382.85</v>
      </c>
      <c r="C656" s="116">
        <v>374.55</v>
      </c>
      <c r="D656" s="116">
        <v>372.1</v>
      </c>
      <c r="E656" s="116">
        <v>382</v>
      </c>
      <c r="F656" s="116">
        <v>374.55</v>
      </c>
      <c r="G656">
        <v>595249</v>
      </c>
      <c r="H656" s="116"/>
      <c r="I656" s="116"/>
      <c r="L656" s="170">
        <v>42968</v>
      </c>
      <c r="M656" s="116">
        <v>374.35</v>
      </c>
      <c r="N656" s="116">
        <v>382.55</v>
      </c>
      <c r="O656" s="116">
        <v>371.3</v>
      </c>
      <c r="P656" s="116">
        <v>382</v>
      </c>
      <c r="Q656" s="116">
        <v>374.35</v>
      </c>
      <c r="R656">
        <v>5123101</v>
      </c>
    </row>
    <row r="657" spans="1:18" x14ac:dyDescent="0.25">
      <c r="A657" s="170">
        <v>42969</v>
      </c>
      <c r="B657" s="116">
        <v>379.9</v>
      </c>
      <c r="C657" s="116">
        <v>373.35</v>
      </c>
      <c r="D657" s="116">
        <v>372.35</v>
      </c>
      <c r="E657" s="116">
        <v>377.35</v>
      </c>
      <c r="F657" s="116">
        <v>373.35</v>
      </c>
      <c r="G657">
        <v>558419</v>
      </c>
      <c r="H657" s="116"/>
      <c r="I657" s="116"/>
      <c r="L657" s="170">
        <v>42969</v>
      </c>
      <c r="M657" s="116">
        <v>373.6</v>
      </c>
      <c r="N657" s="116">
        <v>379.95</v>
      </c>
      <c r="O657" s="116">
        <v>372.25</v>
      </c>
      <c r="P657" s="116">
        <v>378.8</v>
      </c>
      <c r="Q657" s="116">
        <v>373.6</v>
      </c>
      <c r="R657">
        <v>4163794</v>
      </c>
    </row>
    <row r="658" spans="1:18" x14ac:dyDescent="0.25">
      <c r="A658" s="170">
        <v>42970</v>
      </c>
      <c r="B658" s="116">
        <v>381.3</v>
      </c>
      <c r="C658" s="116">
        <v>380.1</v>
      </c>
      <c r="D658" s="116">
        <v>373.2</v>
      </c>
      <c r="E658" s="116">
        <v>375.5</v>
      </c>
      <c r="F658" s="116">
        <v>380.1</v>
      </c>
      <c r="G658">
        <v>468387</v>
      </c>
      <c r="H658" s="116"/>
      <c r="I658" s="116"/>
      <c r="L658" s="170">
        <v>42970</v>
      </c>
      <c r="M658" s="116">
        <v>379.95</v>
      </c>
      <c r="N658" s="116">
        <v>381.15</v>
      </c>
      <c r="O658" s="116">
        <v>373.35</v>
      </c>
      <c r="P658" s="116">
        <v>376</v>
      </c>
      <c r="Q658" s="116">
        <v>379.95</v>
      </c>
      <c r="R658">
        <v>4448871</v>
      </c>
    </row>
    <row r="659" spans="1:18" x14ac:dyDescent="0.25">
      <c r="A659" s="170">
        <v>42971</v>
      </c>
      <c r="B659" s="116">
        <v>385.6</v>
      </c>
      <c r="C659" s="116">
        <v>384</v>
      </c>
      <c r="D659" s="116">
        <v>380.5</v>
      </c>
      <c r="E659" s="116">
        <v>382</v>
      </c>
      <c r="F659" s="116">
        <v>384</v>
      </c>
      <c r="G659">
        <v>464238</v>
      </c>
      <c r="H659" s="116"/>
      <c r="I659" s="116"/>
      <c r="L659" s="170">
        <v>42971</v>
      </c>
      <c r="M659" s="116">
        <v>384.15</v>
      </c>
      <c r="N659" s="116">
        <v>385.95</v>
      </c>
      <c r="O659" s="116">
        <v>380.1</v>
      </c>
      <c r="P659" s="116">
        <v>380.1</v>
      </c>
      <c r="Q659" s="116">
        <v>384.15</v>
      </c>
      <c r="R659">
        <v>5208541</v>
      </c>
    </row>
    <row r="660" spans="1:18" x14ac:dyDescent="0.25">
      <c r="A660" s="170">
        <v>42975</v>
      </c>
      <c r="B660" s="116">
        <v>387.25</v>
      </c>
      <c r="C660" s="116">
        <v>379.2</v>
      </c>
      <c r="D660" s="116">
        <v>378.7</v>
      </c>
      <c r="E660" s="116">
        <v>385.7</v>
      </c>
      <c r="F660" s="116">
        <v>379.2</v>
      </c>
      <c r="G660">
        <v>377373</v>
      </c>
      <c r="H660" s="116"/>
      <c r="I660" s="116"/>
      <c r="L660" s="170">
        <v>42975</v>
      </c>
      <c r="M660" s="116">
        <v>379.3</v>
      </c>
      <c r="N660" s="116">
        <v>387.4</v>
      </c>
      <c r="O660" s="116">
        <v>378.3</v>
      </c>
      <c r="P660" s="116">
        <v>385.85</v>
      </c>
      <c r="Q660" s="116">
        <v>379.3</v>
      </c>
      <c r="R660">
        <v>4403872</v>
      </c>
    </row>
    <row r="661" spans="1:18" x14ac:dyDescent="0.25">
      <c r="A661" s="170">
        <v>42976</v>
      </c>
      <c r="B661" s="116">
        <v>382.45</v>
      </c>
      <c r="C661" s="116">
        <v>376.35</v>
      </c>
      <c r="D661" s="116">
        <v>375</v>
      </c>
      <c r="E661" s="116">
        <v>379.2</v>
      </c>
      <c r="F661" s="116">
        <v>376.35</v>
      </c>
      <c r="G661">
        <v>278851</v>
      </c>
      <c r="H661" s="116"/>
      <c r="I661" s="116"/>
      <c r="L661" s="170">
        <v>42976</v>
      </c>
      <c r="M661" s="116">
        <v>376.1</v>
      </c>
      <c r="N661" s="116">
        <v>382.35</v>
      </c>
      <c r="O661" s="116">
        <v>374.45</v>
      </c>
      <c r="P661" s="116">
        <v>379</v>
      </c>
      <c r="Q661" s="116">
        <v>376.1</v>
      </c>
      <c r="R661">
        <v>4689547</v>
      </c>
    </row>
    <row r="662" spans="1:18" x14ac:dyDescent="0.25">
      <c r="A662" s="170">
        <v>42977</v>
      </c>
      <c r="B662" s="116">
        <v>382.75</v>
      </c>
      <c r="C662" s="116">
        <v>378.55</v>
      </c>
      <c r="D662" s="116">
        <v>377.6</v>
      </c>
      <c r="E662" s="116">
        <v>379.2</v>
      </c>
      <c r="F662" s="116">
        <v>378.55</v>
      </c>
      <c r="G662">
        <v>251767</v>
      </c>
      <c r="H662" s="116"/>
      <c r="I662" s="116"/>
      <c r="L662" s="170">
        <v>42977</v>
      </c>
      <c r="M662" s="116">
        <v>378.5</v>
      </c>
      <c r="N662" s="116">
        <v>382.75</v>
      </c>
      <c r="O662" s="116">
        <v>377.45</v>
      </c>
      <c r="P662" s="116">
        <v>380.85</v>
      </c>
      <c r="Q662" s="116">
        <v>378.5</v>
      </c>
      <c r="R662">
        <v>3734824</v>
      </c>
    </row>
    <row r="663" spans="1:18" x14ac:dyDescent="0.25">
      <c r="A663" s="170">
        <v>42978</v>
      </c>
      <c r="B663" s="116">
        <v>380.7</v>
      </c>
      <c r="C663" s="116">
        <v>376.6</v>
      </c>
      <c r="D663" s="116">
        <v>376</v>
      </c>
      <c r="E663" s="116">
        <v>378</v>
      </c>
      <c r="F663" s="116">
        <v>376.6</v>
      </c>
      <c r="G663">
        <v>177033</v>
      </c>
      <c r="H663" s="116"/>
      <c r="I663" s="116"/>
      <c r="L663" s="170">
        <v>42978</v>
      </c>
      <c r="M663" s="116">
        <v>376.55</v>
      </c>
      <c r="N663" s="116">
        <v>380.45</v>
      </c>
      <c r="O663" s="116">
        <v>375.8</v>
      </c>
      <c r="P663" s="116">
        <v>380.05</v>
      </c>
      <c r="Q663" s="116">
        <v>376.55</v>
      </c>
      <c r="R663">
        <v>4685511</v>
      </c>
    </row>
    <row r="664" spans="1:18" x14ac:dyDescent="0.25">
      <c r="A664" s="170">
        <v>42979</v>
      </c>
      <c r="B664" s="116">
        <v>392.5</v>
      </c>
      <c r="C664" s="116">
        <v>390.7</v>
      </c>
      <c r="D664" s="116">
        <v>378.9</v>
      </c>
      <c r="E664" s="116">
        <v>379</v>
      </c>
      <c r="F664" s="116">
        <v>390.7</v>
      </c>
      <c r="G664">
        <v>536632</v>
      </c>
      <c r="H664" s="116"/>
      <c r="I664" s="116"/>
      <c r="L664" s="170">
        <v>42979</v>
      </c>
      <c r="M664" s="116">
        <v>390.85</v>
      </c>
      <c r="N664" s="116">
        <v>392.85</v>
      </c>
      <c r="O664" s="116">
        <v>378.65</v>
      </c>
      <c r="P664" s="116">
        <v>379.35</v>
      </c>
      <c r="Q664" s="116">
        <v>390.85</v>
      </c>
      <c r="R664">
        <v>7380325</v>
      </c>
    </row>
    <row r="665" spans="1:18" x14ac:dyDescent="0.25">
      <c r="A665" s="170">
        <v>42982</v>
      </c>
      <c r="B665" s="116">
        <v>396.05</v>
      </c>
      <c r="C665" s="116">
        <v>384.4</v>
      </c>
      <c r="D665" s="116">
        <v>381.4</v>
      </c>
      <c r="E665" s="116">
        <v>393.95</v>
      </c>
      <c r="F665" s="116">
        <v>384.4</v>
      </c>
      <c r="G665">
        <v>648771</v>
      </c>
      <c r="H665" s="116"/>
      <c r="I665" s="116"/>
      <c r="L665" s="170">
        <v>42982</v>
      </c>
      <c r="M665" s="116">
        <v>383.4</v>
      </c>
      <c r="N665" s="116">
        <v>396.05</v>
      </c>
      <c r="O665" s="116">
        <v>380.5</v>
      </c>
      <c r="P665" s="116">
        <v>393</v>
      </c>
      <c r="Q665" s="116">
        <v>383.4</v>
      </c>
      <c r="R665">
        <v>8433560</v>
      </c>
    </row>
    <row r="666" spans="1:18" x14ac:dyDescent="0.25">
      <c r="A666" s="170">
        <v>42983</v>
      </c>
      <c r="B666" s="116">
        <v>388.9</v>
      </c>
      <c r="C666" s="116">
        <v>387.4</v>
      </c>
      <c r="D666" s="116">
        <v>383.5</v>
      </c>
      <c r="E666" s="116">
        <v>386</v>
      </c>
      <c r="F666" s="116">
        <v>387.4</v>
      </c>
      <c r="G666">
        <v>340022</v>
      </c>
      <c r="H666" s="116"/>
      <c r="I666" s="116"/>
      <c r="L666" s="170">
        <v>42983</v>
      </c>
      <c r="M666" s="116">
        <v>388.15</v>
      </c>
      <c r="N666" s="116">
        <v>389.5</v>
      </c>
      <c r="O666" s="116">
        <v>383.4</v>
      </c>
      <c r="P666" s="116">
        <v>385.7</v>
      </c>
      <c r="Q666" s="116">
        <v>388.15</v>
      </c>
      <c r="R666">
        <v>4477993</v>
      </c>
    </row>
    <row r="667" spans="1:18" x14ac:dyDescent="0.25">
      <c r="A667" s="170">
        <v>42984</v>
      </c>
      <c r="B667" s="116">
        <v>386.45</v>
      </c>
      <c r="C667" s="116">
        <v>383.4</v>
      </c>
      <c r="D667" s="116">
        <v>382.5</v>
      </c>
      <c r="E667" s="116">
        <v>383.35</v>
      </c>
      <c r="F667" s="116">
        <v>383.4</v>
      </c>
      <c r="G667">
        <v>270015</v>
      </c>
      <c r="H667" s="116"/>
      <c r="I667" s="116"/>
      <c r="L667" s="170">
        <v>42984</v>
      </c>
      <c r="M667" s="116">
        <v>382.7</v>
      </c>
      <c r="N667" s="116">
        <v>386.7</v>
      </c>
      <c r="O667" s="116">
        <v>381.85</v>
      </c>
      <c r="P667" s="116">
        <v>385</v>
      </c>
      <c r="Q667" s="116">
        <v>382.7</v>
      </c>
      <c r="R667">
        <v>5953907</v>
      </c>
    </row>
    <row r="668" spans="1:18" x14ac:dyDescent="0.25">
      <c r="A668" s="170">
        <v>42985</v>
      </c>
      <c r="B668" s="116">
        <v>384.8</v>
      </c>
      <c r="C668" s="116">
        <v>378.9</v>
      </c>
      <c r="D668" s="116">
        <v>376.1</v>
      </c>
      <c r="E668" s="116">
        <v>384</v>
      </c>
      <c r="F668" s="116">
        <v>378.9</v>
      </c>
      <c r="G668">
        <v>654612</v>
      </c>
      <c r="H668" s="116"/>
      <c r="I668" s="116"/>
      <c r="L668" s="170">
        <v>42985</v>
      </c>
      <c r="M668" s="116">
        <v>378.15</v>
      </c>
      <c r="N668" s="116">
        <v>384.4</v>
      </c>
      <c r="O668" s="116">
        <v>376</v>
      </c>
      <c r="P668" s="116">
        <v>383.7</v>
      </c>
      <c r="Q668" s="116">
        <v>378.15</v>
      </c>
      <c r="R668">
        <v>7938665</v>
      </c>
    </row>
    <row r="669" spans="1:18" x14ac:dyDescent="0.25">
      <c r="A669" s="170">
        <v>42986</v>
      </c>
      <c r="B669" s="116">
        <v>381.7</v>
      </c>
      <c r="C669" s="116">
        <v>375.05</v>
      </c>
      <c r="D669" s="116">
        <v>374</v>
      </c>
      <c r="E669" s="116">
        <v>380</v>
      </c>
      <c r="F669" s="116">
        <v>375.05</v>
      </c>
      <c r="G669">
        <v>524053</v>
      </c>
      <c r="H669" s="116"/>
      <c r="I669" s="116"/>
      <c r="L669" s="170">
        <v>42986</v>
      </c>
      <c r="M669" s="116">
        <v>375.05</v>
      </c>
      <c r="N669" s="116">
        <v>381.8</v>
      </c>
      <c r="O669" s="116">
        <v>374.05</v>
      </c>
      <c r="P669" s="116">
        <v>381</v>
      </c>
      <c r="Q669" s="116">
        <v>375.05</v>
      </c>
      <c r="R669">
        <v>7471355</v>
      </c>
    </row>
    <row r="670" spans="1:18" x14ac:dyDescent="0.25">
      <c r="A670" s="170">
        <v>42989</v>
      </c>
      <c r="B670" s="116">
        <v>380.8</v>
      </c>
      <c r="C670" s="116">
        <v>375.4</v>
      </c>
      <c r="D670" s="116">
        <v>374.3</v>
      </c>
      <c r="E670" s="116">
        <v>380</v>
      </c>
      <c r="F670" s="116">
        <v>375.4</v>
      </c>
      <c r="G670">
        <v>273809</v>
      </c>
      <c r="H670" s="116"/>
      <c r="I670" s="116"/>
      <c r="L670" s="170">
        <v>42989</v>
      </c>
      <c r="M670" s="116">
        <v>375.3</v>
      </c>
      <c r="N670" s="116">
        <v>380</v>
      </c>
      <c r="O670" s="116">
        <v>374.2</v>
      </c>
      <c r="P670" s="116">
        <v>380</v>
      </c>
      <c r="Q670" s="116">
        <v>375.3</v>
      </c>
      <c r="R670">
        <v>5402725</v>
      </c>
    </row>
    <row r="671" spans="1:18" x14ac:dyDescent="0.25">
      <c r="A671" s="170">
        <v>42990</v>
      </c>
      <c r="B671" s="116">
        <v>389</v>
      </c>
      <c r="C671" s="116">
        <v>387.2</v>
      </c>
      <c r="D671" s="116">
        <v>375.5</v>
      </c>
      <c r="E671" s="116">
        <v>378</v>
      </c>
      <c r="F671" s="116">
        <v>387.2</v>
      </c>
      <c r="G671">
        <v>576144</v>
      </c>
      <c r="H671" s="116"/>
      <c r="I671" s="116"/>
      <c r="L671" s="170">
        <v>42990</v>
      </c>
      <c r="M671" s="116">
        <v>388.25</v>
      </c>
      <c r="N671" s="116">
        <v>390</v>
      </c>
      <c r="O671" s="116">
        <v>375.5</v>
      </c>
      <c r="P671" s="116">
        <v>378.7</v>
      </c>
      <c r="Q671" s="116">
        <v>388.25</v>
      </c>
      <c r="R671">
        <v>9266823</v>
      </c>
    </row>
    <row r="672" spans="1:18" x14ac:dyDescent="0.25">
      <c r="A672" s="170">
        <v>42991</v>
      </c>
      <c r="B672" s="116">
        <v>393.7</v>
      </c>
      <c r="C672" s="116">
        <v>389.8</v>
      </c>
      <c r="D672" s="116">
        <v>387.3</v>
      </c>
      <c r="E672" s="116">
        <v>391.55</v>
      </c>
      <c r="F672" s="116">
        <v>389.8</v>
      </c>
      <c r="G672">
        <v>829294</v>
      </c>
      <c r="H672" s="116"/>
      <c r="I672" s="116"/>
      <c r="L672" s="170">
        <v>42991</v>
      </c>
      <c r="M672" s="116">
        <v>389.65</v>
      </c>
      <c r="N672" s="116">
        <v>393.95</v>
      </c>
      <c r="O672" s="116">
        <v>387.2</v>
      </c>
      <c r="P672" s="116">
        <v>391</v>
      </c>
      <c r="Q672" s="116">
        <v>389.65</v>
      </c>
      <c r="R672">
        <v>6537279</v>
      </c>
    </row>
    <row r="673" spans="1:18" x14ac:dyDescent="0.25">
      <c r="A673" s="170">
        <v>42992</v>
      </c>
      <c r="B673" s="116">
        <v>405.6</v>
      </c>
      <c r="C673" s="116">
        <v>403.9</v>
      </c>
      <c r="D673" s="116">
        <v>391</v>
      </c>
      <c r="E673" s="116">
        <v>391.45</v>
      </c>
      <c r="F673" s="116">
        <v>403.9</v>
      </c>
      <c r="G673">
        <v>1398319</v>
      </c>
      <c r="H673" s="116"/>
      <c r="I673" s="116"/>
      <c r="L673" s="170">
        <v>42992</v>
      </c>
      <c r="M673" s="116">
        <v>404.4</v>
      </c>
      <c r="N673" s="116">
        <v>406.6</v>
      </c>
      <c r="O673" s="116">
        <v>390.25</v>
      </c>
      <c r="P673" s="116">
        <v>390.75</v>
      </c>
      <c r="Q673" s="116">
        <v>404.4</v>
      </c>
      <c r="R673">
        <v>11476571</v>
      </c>
    </row>
    <row r="674" spans="1:18" x14ac:dyDescent="0.25">
      <c r="A674" s="170">
        <v>42993</v>
      </c>
      <c r="B674" s="116">
        <v>406.2</v>
      </c>
      <c r="C674" s="116">
        <v>401.25</v>
      </c>
      <c r="D674" s="116">
        <v>399.55</v>
      </c>
      <c r="E674" s="116">
        <v>403.7</v>
      </c>
      <c r="F674" s="116">
        <v>401.25</v>
      </c>
      <c r="G674">
        <v>741795</v>
      </c>
      <c r="H674" s="116"/>
      <c r="I674" s="116"/>
      <c r="L674" s="170">
        <v>42993</v>
      </c>
      <c r="M674" s="116">
        <v>401.75</v>
      </c>
      <c r="N674" s="116">
        <v>406.75</v>
      </c>
      <c r="O674" s="116">
        <v>400</v>
      </c>
      <c r="P674" s="116">
        <v>402.85</v>
      </c>
      <c r="Q674" s="116">
        <v>401.75</v>
      </c>
      <c r="R674">
        <v>9675506</v>
      </c>
    </row>
    <row r="675" spans="1:18" x14ac:dyDescent="0.25">
      <c r="A675" s="170">
        <v>42996</v>
      </c>
      <c r="B675" s="116">
        <v>413.9</v>
      </c>
      <c r="C675" s="116">
        <v>405.35</v>
      </c>
      <c r="D675" s="116">
        <v>403.55</v>
      </c>
      <c r="E675" s="116">
        <v>411.3</v>
      </c>
      <c r="F675" s="116">
        <v>405.35</v>
      </c>
      <c r="G675">
        <v>750585</v>
      </c>
      <c r="H675" s="116"/>
      <c r="I675" s="116"/>
      <c r="L675" s="170">
        <v>42996</v>
      </c>
      <c r="M675" s="116">
        <v>404.95</v>
      </c>
      <c r="N675" s="116">
        <v>413</v>
      </c>
      <c r="O675" s="116">
        <v>403.2</v>
      </c>
      <c r="P675" s="116">
        <v>411.85</v>
      </c>
      <c r="Q675" s="116">
        <v>404.95</v>
      </c>
      <c r="R675">
        <v>8966503</v>
      </c>
    </row>
    <row r="676" spans="1:18" x14ac:dyDescent="0.25">
      <c r="A676" s="170">
        <v>42997</v>
      </c>
      <c r="B676" s="116">
        <v>428.2</v>
      </c>
      <c r="C676" s="116">
        <v>423.9</v>
      </c>
      <c r="D676" s="116">
        <v>415</v>
      </c>
      <c r="E676" s="116">
        <v>415</v>
      </c>
      <c r="F676" s="116">
        <v>423.9</v>
      </c>
      <c r="G676">
        <v>48383244</v>
      </c>
      <c r="H676" s="116"/>
      <c r="I676" s="116"/>
      <c r="L676" s="170">
        <v>42997</v>
      </c>
      <c r="M676" s="116">
        <v>423.65</v>
      </c>
      <c r="N676" s="116">
        <v>427.7</v>
      </c>
      <c r="O676" s="116">
        <v>414</v>
      </c>
      <c r="P676" s="116">
        <v>415</v>
      </c>
      <c r="Q676" s="116">
        <v>423.65</v>
      </c>
      <c r="R676">
        <v>28208471</v>
      </c>
    </row>
    <row r="677" spans="1:18" x14ac:dyDescent="0.25">
      <c r="A677" s="170">
        <v>42998</v>
      </c>
      <c r="B677" s="116">
        <v>424.4</v>
      </c>
      <c r="C677" s="116">
        <v>415.5</v>
      </c>
      <c r="D677" s="116">
        <v>413.1</v>
      </c>
      <c r="E677" s="116">
        <v>424.4</v>
      </c>
      <c r="F677" s="116">
        <v>415.5</v>
      </c>
      <c r="G677">
        <v>453886</v>
      </c>
      <c r="H677" s="116"/>
      <c r="I677" s="116"/>
      <c r="L677" s="170">
        <v>42998</v>
      </c>
      <c r="M677" s="116">
        <v>414.8</v>
      </c>
      <c r="N677" s="116">
        <v>422.75</v>
      </c>
      <c r="O677" s="116">
        <v>413</v>
      </c>
      <c r="P677" s="116">
        <v>422.75</v>
      </c>
      <c r="Q677" s="116">
        <v>414.8</v>
      </c>
      <c r="R677">
        <v>5179160</v>
      </c>
    </row>
    <row r="678" spans="1:18" x14ac:dyDescent="0.25">
      <c r="A678" s="170">
        <v>42999</v>
      </c>
      <c r="B678" s="116">
        <v>418.8</v>
      </c>
      <c r="C678" s="116">
        <v>413.3</v>
      </c>
      <c r="D678" s="116">
        <v>408.9</v>
      </c>
      <c r="E678" s="116">
        <v>416.9</v>
      </c>
      <c r="F678" s="116">
        <v>413.3</v>
      </c>
      <c r="G678">
        <v>388130</v>
      </c>
      <c r="H678" s="116"/>
      <c r="I678" s="116"/>
      <c r="L678" s="170">
        <v>42999</v>
      </c>
      <c r="M678" s="116">
        <v>413.65</v>
      </c>
      <c r="N678" s="116">
        <v>418.45</v>
      </c>
      <c r="O678" s="116">
        <v>408.8</v>
      </c>
      <c r="P678" s="116">
        <v>415.4</v>
      </c>
      <c r="Q678" s="116">
        <v>413.65</v>
      </c>
      <c r="R678">
        <v>6946502</v>
      </c>
    </row>
    <row r="679" spans="1:18" x14ac:dyDescent="0.25">
      <c r="A679" s="170">
        <v>43000</v>
      </c>
      <c r="B679" s="116">
        <v>421.6</v>
      </c>
      <c r="C679" s="116">
        <v>411.2</v>
      </c>
      <c r="D679" s="116">
        <v>409.65</v>
      </c>
      <c r="E679" s="116">
        <v>414.75</v>
      </c>
      <c r="F679" s="116">
        <v>411.2</v>
      </c>
      <c r="G679">
        <v>841436</v>
      </c>
      <c r="H679" s="116"/>
      <c r="I679" s="116"/>
      <c r="L679" s="170">
        <v>43000</v>
      </c>
      <c r="M679" s="116">
        <v>411.8</v>
      </c>
      <c r="N679" s="116">
        <v>422.15</v>
      </c>
      <c r="O679" s="116">
        <v>408.85</v>
      </c>
      <c r="P679" s="116">
        <v>414</v>
      </c>
      <c r="Q679" s="116">
        <v>411.8</v>
      </c>
      <c r="R679">
        <v>9781308</v>
      </c>
    </row>
    <row r="680" spans="1:18" x14ac:dyDescent="0.25">
      <c r="A680" s="170">
        <v>43003</v>
      </c>
      <c r="B680" s="116">
        <v>418.9</v>
      </c>
      <c r="C680" s="116">
        <v>408.2</v>
      </c>
      <c r="D680" s="116">
        <v>404.6</v>
      </c>
      <c r="E680" s="116">
        <v>413</v>
      </c>
      <c r="F680" s="116">
        <v>408.2</v>
      </c>
      <c r="G680">
        <v>412851</v>
      </c>
      <c r="H680" s="116"/>
      <c r="I680" s="116"/>
      <c r="L680" s="170">
        <v>43003</v>
      </c>
      <c r="M680" s="116">
        <v>408.2</v>
      </c>
      <c r="N680" s="116">
        <v>415.3</v>
      </c>
      <c r="O680" s="116">
        <v>404.6</v>
      </c>
      <c r="P680" s="116">
        <v>413.65</v>
      </c>
      <c r="Q680" s="116">
        <v>408.2</v>
      </c>
      <c r="R680">
        <v>6957357</v>
      </c>
    </row>
    <row r="681" spans="1:18" x14ac:dyDescent="0.25">
      <c r="A681" s="170">
        <v>43004</v>
      </c>
      <c r="B681" s="116">
        <v>413.7</v>
      </c>
      <c r="C681" s="116">
        <v>410.9</v>
      </c>
      <c r="D681" s="116">
        <v>403.85</v>
      </c>
      <c r="E681" s="116">
        <v>409</v>
      </c>
      <c r="F681" s="116">
        <v>410.9</v>
      </c>
      <c r="G681">
        <v>345628</v>
      </c>
      <c r="H681" s="116"/>
      <c r="I681" s="116"/>
      <c r="L681" s="170">
        <v>43004</v>
      </c>
      <c r="M681" s="116">
        <v>411.25</v>
      </c>
      <c r="N681" s="116">
        <v>413.9</v>
      </c>
      <c r="O681" s="116">
        <v>403.3</v>
      </c>
      <c r="P681" s="116">
        <v>409.4</v>
      </c>
      <c r="Q681" s="116">
        <v>411.25</v>
      </c>
      <c r="R681">
        <v>5077291</v>
      </c>
    </row>
    <row r="682" spans="1:18" x14ac:dyDescent="0.25">
      <c r="A682" s="170">
        <v>43005</v>
      </c>
      <c r="B682" s="116">
        <v>414.3</v>
      </c>
      <c r="C682" s="116">
        <v>403.9</v>
      </c>
      <c r="D682" s="116">
        <v>401.95</v>
      </c>
      <c r="E682" s="116">
        <v>411</v>
      </c>
      <c r="F682" s="116">
        <v>403.9</v>
      </c>
      <c r="G682">
        <v>330950</v>
      </c>
      <c r="H682" s="116"/>
      <c r="I682" s="116"/>
      <c r="L682" s="170">
        <v>43005</v>
      </c>
      <c r="M682" s="116">
        <v>404.9</v>
      </c>
      <c r="N682" s="116">
        <v>414.25</v>
      </c>
      <c r="O682" s="116">
        <v>402</v>
      </c>
      <c r="P682" s="116">
        <v>413.5</v>
      </c>
      <c r="Q682" s="116">
        <v>404.9</v>
      </c>
      <c r="R682">
        <v>4727360</v>
      </c>
    </row>
    <row r="683" spans="1:18" x14ac:dyDescent="0.25">
      <c r="A683" s="170">
        <v>43006</v>
      </c>
      <c r="B683" s="116">
        <v>407.4</v>
      </c>
      <c r="C683" s="116">
        <v>401.1</v>
      </c>
      <c r="D683" s="116">
        <v>399</v>
      </c>
      <c r="E683" s="116">
        <v>407.4</v>
      </c>
      <c r="F683" s="116">
        <v>401.1</v>
      </c>
      <c r="G683">
        <v>256563</v>
      </c>
      <c r="H683" s="116"/>
      <c r="I683" s="116"/>
      <c r="L683" s="170">
        <v>43006</v>
      </c>
      <c r="M683" s="116">
        <v>401.4</v>
      </c>
      <c r="N683" s="116">
        <v>406.95</v>
      </c>
      <c r="O683" s="116">
        <v>399</v>
      </c>
      <c r="P683" s="116">
        <v>406.95</v>
      </c>
      <c r="Q683" s="116">
        <v>401.4</v>
      </c>
      <c r="R683">
        <v>4850748</v>
      </c>
    </row>
    <row r="684" spans="1:18" x14ac:dyDescent="0.25">
      <c r="A684" s="170">
        <v>43007</v>
      </c>
      <c r="B684" s="116">
        <v>404.05</v>
      </c>
      <c r="C684" s="116">
        <v>401.25</v>
      </c>
      <c r="D684" s="116">
        <v>397.95</v>
      </c>
      <c r="E684" s="116">
        <v>400.3</v>
      </c>
      <c r="F684" s="116">
        <v>401.25</v>
      </c>
      <c r="G684">
        <v>431845</v>
      </c>
      <c r="H684" s="116"/>
      <c r="I684" s="116"/>
      <c r="L684" s="170">
        <v>43007</v>
      </c>
      <c r="M684" s="116">
        <v>401.5</v>
      </c>
      <c r="N684" s="116">
        <v>405</v>
      </c>
      <c r="O684" s="116">
        <v>397.4</v>
      </c>
      <c r="P684" s="116">
        <v>401.4</v>
      </c>
      <c r="Q684" s="116">
        <v>401.5</v>
      </c>
      <c r="R684">
        <v>7520906</v>
      </c>
    </row>
    <row r="685" spans="1:18" x14ac:dyDescent="0.25">
      <c r="A685" s="170">
        <v>43011</v>
      </c>
      <c r="B685" s="116">
        <v>428.25</v>
      </c>
      <c r="C685" s="116">
        <v>416.4</v>
      </c>
      <c r="D685" s="116">
        <v>415.25</v>
      </c>
      <c r="E685" s="116">
        <v>428.25</v>
      </c>
      <c r="F685" s="116">
        <v>416.4</v>
      </c>
      <c r="G685">
        <v>733114</v>
      </c>
      <c r="H685" s="116"/>
      <c r="I685" s="116"/>
      <c r="L685" s="170">
        <v>43011</v>
      </c>
      <c r="M685" s="116">
        <v>416</v>
      </c>
      <c r="N685" s="116">
        <v>428</v>
      </c>
      <c r="O685" s="116">
        <v>415</v>
      </c>
      <c r="P685" s="116">
        <v>428</v>
      </c>
      <c r="Q685" s="116">
        <v>416</v>
      </c>
      <c r="R685">
        <v>9696920</v>
      </c>
    </row>
    <row r="686" spans="1:18" x14ac:dyDescent="0.25">
      <c r="A686" s="170">
        <v>43012</v>
      </c>
      <c r="B686" s="116">
        <v>425</v>
      </c>
      <c r="C686" s="116">
        <v>423.4</v>
      </c>
      <c r="D686" s="116">
        <v>412.75</v>
      </c>
      <c r="E686" s="116">
        <v>418</v>
      </c>
      <c r="F686" s="116">
        <v>423.4</v>
      </c>
      <c r="G686">
        <v>462809</v>
      </c>
      <c r="H686" s="116"/>
      <c r="I686" s="116"/>
      <c r="L686" s="170">
        <v>43012</v>
      </c>
      <c r="M686" s="116">
        <v>423.55</v>
      </c>
      <c r="N686" s="116">
        <v>426</v>
      </c>
      <c r="O686" s="116">
        <v>412.7</v>
      </c>
      <c r="P686" s="116">
        <v>417.55</v>
      </c>
      <c r="Q686" s="116">
        <v>423.55</v>
      </c>
      <c r="R686">
        <v>7663143</v>
      </c>
    </row>
    <row r="687" spans="1:18" x14ac:dyDescent="0.25">
      <c r="A687" s="170">
        <v>43013</v>
      </c>
      <c r="B687" s="116">
        <v>426</v>
      </c>
      <c r="C687" s="116">
        <v>423.15</v>
      </c>
      <c r="D687" s="116">
        <v>420.3</v>
      </c>
      <c r="E687" s="116">
        <v>425</v>
      </c>
      <c r="F687" s="116">
        <v>423.15</v>
      </c>
      <c r="G687">
        <v>353857</v>
      </c>
      <c r="H687" s="116"/>
      <c r="I687" s="116"/>
      <c r="L687" s="170">
        <v>43013</v>
      </c>
      <c r="M687" s="116">
        <v>423.3</v>
      </c>
      <c r="N687" s="116">
        <v>425.8</v>
      </c>
      <c r="O687" s="116">
        <v>420.1</v>
      </c>
      <c r="P687" s="116">
        <v>423</v>
      </c>
      <c r="Q687" s="116">
        <v>423.3</v>
      </c>
      <c r="R687">
        <v>4606192</v>
      </c>
    </row>
    <row r="688" spans="1:18" x14ac:dyDescent="0.25">
      <c r="A688" s="170">
        <v>43014</v>
      </c>
      <c r="B688" s="116">
        <v>425.9</v>
      </c>
      <c r="C688" s="116">
        <v>424.2</v>
      </c>
      <c r="D688" s="116">
        <v>415.8</v>
      </c>
      <c r="E688" s="116">
        <v>422.9</v>
      </c>
      <c r="F688" s="116">
        <v>424.2</v>
      </c>
      <c r="G688">
        <v>309894</v>
      </c>
      <c r="H688" s="116"/>
      <c r="I688" s="116"/>
      <c r="L688" s="170">
        <v>43014</v>
      </c>
      <c r="M688" s="116">
        <v>424.85</v>
      </c>
      <c r="N688" s="116">
        <v>426</v>
      </c>
      <c r="O688" s="116">
        <v>416.2</v>
      </c>
      <c r="P688" s="116">
        <v>422</v>
      </c>
      <c r="Q688" s="116">
        <v>424.85</v>
      </c>
      <c r="R688">
        <v>5308695</v>
      </c>
    </row>
    <row r="689" spans="1:18" x14ac:dyDescent="0.25">
      <c r="A689" s="170">
        <v>43017</v>
      </c>
      <c r="B689" s="116">
        <v>432.2</v>
      </c>
      <c r="C689" s="116">
        <v>425.9</v>
      </c>
      <c r="D689" s="116">
        <v>423.3</v>
      </c>
      <c r="E689" s="116">
        <v>425.1</v>
      </c>
      <c r="F689" s="116">
        <v>425.9</v>
      </c>
      <c r="G689">
        <v>336362</v>
      </c>
      <c r="H689" s="116"/>
      <c r="I689" s="116"/>
      <c r="L689" s="170">
        <v>43017</v>
      </c>
      <c r="M689" s="116">
        <v>425.6</v>
      </c>
      <c r="N689" s="116">
        <v>432.1</v>
      </c>
      <c r="O689" s="116">
        <v>423.05</v>
      </c>
      <c r="P689" s="116">
        <v>424</v>
      </c>
      <c r="Q689" s="116">
        <v>425.6</v>
      </c>
      <c r="R689">
        <v>4414381</v>
      </c>
    </row>
    <row r="690" spans="1:18" x14ac:dyDescent="0.25">
      <c r="A690" s="170">
        <v>43018</v>
      </c>
      <c r="B690" s="116">
        <v>429</v>
      </c>
      <c r="C690" s="116">
        <v>423.8</v>
      </c>
      <c r="D690" s="116">
        <v>422.1</v>
      </c>
      <c r="E690" s="116">
        <v>424</v>
      </c>
      <c r="F690" s="116">
        <v>423.8</v>
      </c>
      <c r="G690">
        <v>246097</v>
      </c>
      <c r="H690" s="116"/>
      <c r="I690" s="116"/>
      <c r="L690" s="170">
        <v>43018</v>
      </c>
      <c r="M690" s="116">
        <v>423.6</v>
      </c>
      <c r="N690" s="116">
        <v>428.9</v>
      </c>
      <c r="O690" s="116">
        <v>421.4</v>
      </c>
      <c r="P690" s="116">
        <v>425.6</v>
      </c>
      <c r="Q690" s="116">
        <v>423.6</v>
      </c>
      <c r="R690">
        <v>5057869</v>
      </c>
    </row>
    <row r="691" spans="1:18" x14ac:dyDescent="0.25">
      <c r="A691" s="170">
        <v>43019</v>
      </c>
      <c r="B691" s="116">
        <v>424.9</v>
      </c>
      <c r="C691" s="116">
        <v>415.25</v>
      </c>
      <c r="D691" s="116">
        <v>413.4</v>
      </c>
      <c r="E691" s="116">
        <v>421.15</v>
      </c>
      <c r="F691" s="116">
        <v>415.25</v>
      </c>
      <c r="G691">
        <v>296017</v>
      </c>
      <c r="H691" s="116"/>
      <c r="I691" s="116"/>
      <c r="L691" s="170">
        <v>43019</v>
      </c>
      <c r="M691" s="116">
        <v>415.5</v>
      </c>
      <c r="N691" s="116">
        <v>424.9</v>
      </c>
      <c r="O691" s="116">
        <v>414.1</v>
      </c>
      <c r="P691" s="116">
        <v>424.9</v>
      </c>
      <c r="Q691" s="116">
        <v>415.5</v>
      </c>
      <c r="R691">
        <v>4320451</v>
      </c>
    </row>
    <row r="692" spans="1:18" x14ac:dyDescent="0.25">
      <c r="A692" s="170">
        <v>43020</v>
      </c>
      <c r="B692" s="116">
        <v>421.85</v>
      </c>
      <c r="C692" s="116">
        <v>420.3</v>
      </c>
      <c r="D692" s="116">
        <v>409.95</v>
      </c>
      <c r="E692" s="116">
        <v>415.5</v>
      </c>
      <c r="F692" s="116">
        <v>420.3</v>
      </c>
      <c r="G692">
        <v>423345</v>
      </c>
      <c r="H692" s="116"/>
      <c r="I692" s="116"/>
      <c r="L692" s="170">
        <v>43020</v>
      </c>
      <c r="M692" s="116">
        <v>420.15</v>
      </c>
      <c r="N692" s="116">
        <v>421.8</v>
      </c>
      <c r="O692" s="116">
        <v>409.35</v>
      </c>
      <c r="P692" s="116">
        <v>415.5</v>
      </c>
      <c r="Q692" s="116">
        <v>420.15</v>
      </c>
      <c r="R692">
        <v>5442846</v>
      </c>
    </row>
    <row r="693" spans="1:18" x14ac:dyDescent="0.25">
      <c r="A693" s="170">
        <v>43021</v>
      </c>
      <c r="B693" s="116">
        <v>428.9</v>
      </c>
      <c r="C693" s="116">
        <v>424.45</v>
      </c>
      <c r="D693" s="116">
        <v>419.2</v>
      </c>
      <c r="E693" s="116">
        <v>422</v>
      </c>
      <c r="F693" s="116">
        <v>424.45</v>
      </c>
      <c r="G693">
        <v>457236</v>
      </c>
      <c r="H693" s="116"/>
      <c r="I693" s="116"/>
      <c r="L693" s="170">
        <v>43021</v>
      </c>
      <c r="M693" s="116">
        <v>424.8</v>
      </c>
      <c r="N693" s="116">
        <v>429.3</v>
      </c>
      <c r="O693" s="116">
        <v>418.9</v>
      </c>
      <c r="P693" s="116">
        <v>421</v>
      </c>
      <c r="Q693" s="116">
        <v>424.8</v>
      </c>
      <c r="R693">
        <v>6969434</v>
      </c>
    </row>
    <row r="694" spans="1:18" x14ac:dyDescent="0.25">
      <c r="A694" s="170">
        <v>43024</v>
      </c>
      <c r="B694" s="116">
        <v>437.95</v>
      </c>
      <c r="C694" s="116">
        <v>436.55</v>
      </c>
      <c r="D694" s="116">
        <v>426</v>
      </c>
      <c r="E694" s="116">
        <v>426</v>
      </c>
      <c r="F694" s="116">
        <v>436.55</v>
      </c>
      <c r="G694">
        <v>525906</v>
      </c>
      <c r="H694" s="116"/>
      <c r="I694" s="116"/>
      <c r="L694" s="170">
        <v>43024</v>
      </c>
      <c r="M694" s="116">
        <v>437.05</v>
      </c>
      <c r="N694" s="116">
        <v>438</v>
      </c>
      <c r="O694" s="116">
        <v>425.85</v>
      </c>
      <c r="P694" s="116">
        <v>426.3</v>
      </c>
      <c r="Q694" s="116">
        <v>437.05</v>
      </c>
      <c r="R694">
        <v>8476709</v>
      </c>
    </row>
    <row r="695" spans="1:18" x14ac:dyDescent="0.25">
      <c r="A695" s="170">
        <v>43025</v>
      </c>
      <c r="B695" s="116">
        <v>437.4</v>
      </c>
      <c r="C695" s="116">
        <v>432</v>
      </c>
      <c r="D695" s="116">
        <v>430.75</v>
      </c>
      <c r="E695" s="116">
        <v>437.4</v>
      </c>
      <c r="F695" s="116">
        <v>432</v>
      </c>
      <c r="G695">
        <v>291426</v>
      </c>
      <c r="H695" s="116"/>
      <c r="I695" s="116"/>
      <c r="L695" s="170">
        <v>43025</v>
      </c>
      <c r="M695" s="116">
        <v>432.3</v>
      </c>
      <c r="N695" s="116">
        <v>435.75</v>
      </c>
      <c r="O695" s="116">
        <v>430.2</v>
      </c>
      <c r="P695" s="116">
        <v>435.75</v>
      </c>
      <c r="Q695" s="116">
        <v>432.3</v>
      </c>
      <c r="R695">
        <v>5135763</v>
      </c>
    </row>
    <row r="696" spans="1:18" x14ac:dyDescent="0.25">
      <c r="A696" s="170">
        <v>43026</v>
      </c>
      <c r="B696" s="116">
        <v>437.6</v>
      </c>
      <c r="C696" s="116">
        <v>433.55</v>
      </c>
      <c r="D696" s="116">
        <v>427.3</v>
      </c>
      <c r="E696" s="116">
        <v>434</v>
      </c>
      <c r="F696" s="116">
        <v>433.55</v>
      </c>
      <c r="G696">
        <v>297257</v>
      </c>
      <c r="H696" s="116"/>
      <c r="I696" s="116"/>
      <c r="L696" s="170">
        <v>43026</v>
      </c>
      <c r="M696" s="116">
        <v>433.2</v>
      </c>
      <c r="N696" s="116">
        <v>437.3</v>
      </c>
      <c r="O696" s="116">
        <v>426.6</v>
      </c>
      <c r="P696" s="116">
        <v>432.25</v>
      </c>
      <c r="Q696" s="116">
        <v>433.2</v>
      </c>
      <c r="R696">
        <v>5539785</v>
      </c>
    </row>
    <row r="697" spans="1:18" x14ac:dyDescent="0.25">
      <c r="A697" s="170">
        <v>43027</v>
      </c>
      <c r="B697" s="116">
        <v>433.45</v>
      </c>
      <c r="C697" s="116">
        <v>427.25</v>
      </c>
      <c r="D697" s="116">
        <v>424.05</v>
      </c>
      <c r="E697" s="116">
        <v>433.45</v>
      </c>
      <c r="F697" s="116">
        <v>427.25</v>
      </c>
      <c r="G697">
        <v>143416</v>
      </c>
      <c r="H697" s="116"/>
      <c r="I697" s="116"/>
      <c r="L697" s="170">
        <v>43027</v>
      </c>
      <c r="M697" s="116">
        <v>426.95</v>
      </c>
      <c r="N697" s="116">
        <v>433.1</v>
      </c>
      <c r="O697" s="116">
        <v>424.25</v>
      </c>
      <c r="P697" s="116">
        <v>433</v>
      </c>
      <c r="Q697" s="116">
        <v>426.95</v>
      </c>
      <c r="R697">
        <v>1313380</v>
      </c>
    </row>
    <row r="698" spans="1:18" x14ac:dyDescent="0.25">
      <c r="A698" s="170">
        <v>43031</v>
      </c>
      <c r="B698" s="116">
        <v>430.75</v>
      </c>
      <c r="C698" s="116">
        <v>422.3</v>
      </c>
      <c r="D698" s="116">
        <v>420.95</v>
      </c>
      <c r="E698" s="116">
        <v>428.2</v>
      </c>
      <c r="F698" s="116">
        <v>422.3</v>
      </c>
      <c r="G698">
        <v>279220</v>
      </c>
      <c r="H698" s="116"/>
      <c r="I698" s="116"/>
      <c r="L698" s="170">
        <v>43031</v>
      </c>
      <c r="M698" s="116">
        <v>422.75</v>
      </c>
      <c r="N698" s="116">
        <v>430.85</v>
      </c>
      <c r="O698" s="116">
        <v>421</v>
      </c>
      <c r="P698" s="116">
        <v>429.1</v>
      </c>
      <c r="Q698" s="116">
        <v>422.75</v>
      </c>
      <c r="R698">
        <v>4013418</v>
      </c>
    </row>
    <row r="699" spans="1:18" x14ac:dyDescent="0.25">
      <c r="A699" s="170">
        <v>43032</v>
      </c>
      <c r="B699" s="116">
        <v>428.8</v>
      </c>
      <c r="C699" s="116">
        <v>415.8</v>
      </c>
      <c r="D699" s="116">
        <v>415</v>
      </c>
      <c r="E699" s="116">
        <v>422</v>
      </c>
      <c r="F699" s="116">
        <v>415.8</v>
      </c>
      <c r="G699">
        <v>449579</v>
      </c>
      <c r="H699" s="116"/>
      <c r="I699" s="116"/>
      <c r="L699" s="170">
        <v>43032</v>
      </c>
      <c r="M699" s="116">
        <v>416.05</v>
      </c>
      <c r="N699" s="116">
        <v>423.8</v>
      </c>
      <c r="O699" s="116">
        <v>415.05</v>
      </c>
      <c r="P699" s="116">
        <v>422.75</v>
      </c>
      <c r="Q699" s="116">
        <v>416.05</v>
      </c>
      <c r="R699">
        <v>4541742</v>
      </c>
    </row>
    <row r="700" spans="1:18" x14ac:dyDescent="0.25">
      <c r="A700" s="170">
        <v>43033</v>
      </c>
      <c r="B700" s="116">
        <v>424.25</v>
      </c>
      <c r="C700" s="116">
        <v>422</v>
      </c>
      <c r="D700" s="116">
        <v>415.4</v>
      </c>
      <c r="E700" s="116">
        <v>420</v>
      </c>
      <c r="F700" s="116">
        <v>422</v>
      </c>
      <c r="G700">
        <v>265084</v>
      </c>
      <c r="H700" s="116"/>
      <c r="I700" s="116"/>
      <c r="L700" s="170">
        <v>43033</v>
      </c>
      <c r="M700" s="116">
        <v>421.95</v>
      </c>
      <c r="N700" s="116">
        <v>424.4</v>
      </c>
      <c r="O700" s="116">
        <v>415.1</v>
      </c>
      <c r="P700" s="116">
        <v>421</v>
      </c>
      <c r="Q700" s="116">
        <v>421.95</v>
      </c>
      <c r="R700">
        <v>5666968</v>
      </c>
    </row>
    <row r="701" spans="1:18" x14ac:dyDescent="0.25">
      <c r="A701" s="170">
        <v>43034</v>
      </c>
      <c r="B701" s="116">
        <v>422.25</v>
      </c>
      <c r="C701" s="116">
        <v>419.35</v>
      </c>
      <c r="D701" s="116">
        <v>417.5</v>
      </c>
      <c r="E701" s="116">
        <v>420.55</v>
      </c>
      <c r="F701" s="116">
        <v>419.35</v>
      </c>
      <c r="G701">
        <v>247939</v>
      </c>
      <c r="H701" s="116"/>
      <c r="I701" s="116"/>
      <c r="L701" s="170">
        <v>43034</v>
      </c>
      <c r="M701" s="116">
        <v>419.4</v>
      </c>
      <c r="N701" s="116">
        <v>422.4</v>
      </c>
      <c r="O701" s="116">
        <v>417</v>
      </c>
      <c r="P701" s="116">
        <v>421.7</v>
      </c>
      <c r="Q701" s="116">
        <v>419.4</v>
      </c>
      <c r="R701">
        <v>6207936</v>
      </c>
    </row>
    <row r="702" spans="1:18" x14ac:dyDescent="0.25">
      <c r="A702" s="170">
        <v>43035</v>
      </c>
      <c r="B702" s="116">
        <v>434</v>
      </c>
      <c r="C702" s="116">
        <v>430.05</v>
      </c>
      <c r="D702" s="116">
        <v>421</v>
      </c>
      <c r="E702" s="116">
        <v>421</v>
      </c>
      <c r="F702" s="116">
        <v>430.05</v>
      </c>
      <c r="G702">
        <v>472018</v>
      </c>
      <c r="H702" s="116"/>
      <c r="I702" s="116"/>
      <c r="L702" s="170">
        <v>43035</v>
      </c>
      <c r="M702" s="116">
        <v>429.9</v>
      </c>
      <c r="N702" s="116">
        <v>434.35</v>
      </c>
      <c r="O702" s="116">
        <v>422.05</v>
      </c>
      <c r="P702" s="116">
        <v>422.05</v>
      </c>
      <c r="Q702" s="116">
        <v>429.9</v>
      </c>
      <c r="R702">
        <v>7414741</v>
      </c>
    </row>
    <row r="703" spans="1:18" x14ac:dyDescent="0.25">
      <c r="A703" s="170">
        <v>43038</v>
      </c>
      <c r="B703" s="116">
        <v>439.9</v>
      </c>
      <c r="C703" s="116">
        <v>435.8</v>
      </c>
      <c r="D703" s="116">
        <v>428.75</v>
      </c>
      <c r="E703" s="116">
        <v>430</v>
      </c>
      <c r="F703" s="116">
        <v>435.8</v>
      </c>
      <c r="G703">
        <v>443873</v>
      </c>
      <c r="H703" s="116"/>
      <c r="I703" s="116"/>
      <c r="L703" s="170">
        <v>43038</v>
      </c>
      <c r="M703" s="116">
        <v>436.55</v>
      </c>
      <c r="N703" s="116">
        <v>440.95</v>
      </c>
      <c r="O703" s="116">
        <v>428.25</v>
      </c>
      <c r="P703" s="116">
        <v>428.25</v>
      </c>
      <c r="Q703" s="116">
        <v>436.55</v>
      </c>
      <c r="R703">
        <v>7675104</v>
      </c>
    </row>
    <row r="704" spans="1:18" x14ac:dyDescent="0.25">
      <c r="A704" s="170">
        <v>43039</v>
      </c>
      <c r="B704" s="116">
        <v>438.5</v>
      </c>
      <c r="C704" s="116">
        <v>428.55</v>
      </c>
      <c r="D704" s="116">
        <v>427.15</v>
      </c>
      <c r="E704" s="116">
        <v>437.15</v>
      </c>
      <c r="F704" s="116">
        <v>428.55</v>
      </c>
      <c r="G704">
        <v>537759</v>
      </c>
      <c r="H704" s="116"/>
      <c r="I704" s="116"/>
      <c r="L704" s="170">
        <v>43039</v>
      </c>
      <c r="M704" s="116">
        <v>428.4</v>
      </c>
      <c r="N704" s="116">
        <v>438.85</v>
      </c>
      <c r="O704" s="116">
        <v>427.3</v>
      </c>
      <c r="P704" s="116">
        <v>438.85</v>
      </c>
      <c r="Q704" s="116">
        <v>428.4</v>
      </c>
      <c r="R704">
        <v>6214996</v>
      </c>
    </row>
    <row r="705" spans="1:18" x14ac:dyDescent="0.25">
      <c r="A705" s="170">
        <v>43040</v>
      </c>
      <c r="B705" s="116">
        <v>439.8</v>
      </c>
      <c r="C705" s="116">
        <v>436.75</v>
      </c>
      <c r="D705" s="116">
        <v>428.8</v>
      </c>
      <c r="E705" s="116">
        <v>430.05</v>
      </c>
      <c r="F705" s="116">
        <v>436.75</v>
      </c>
      <c r="G705">
        <v>418931</v>
      </c>
      <c r="H705" s="116"/>
      <c r="I705" s="116"/>
      <c r="L705" s="170">
        <v>43040</v>
      </c>
      <c r="M705" s="116">
        <v>437.75</v>
      </c>
      <c r="N705" s="116">
        <v>439.95</v>
      </c>
      <c r="O705" s="116">
        <v>428.45</v>
      </c>
      <c r="P705" s="116">
        <v>430.95</v>
      </c>
      <c r="Q705" s="116">
        <v>437.75</v>
      </c>
      <c r="R705">
        <v>7310931</v>
      </c>
    </row>
    <row r="706" spans="1:18" x14ac:dyDescent="0.25">
      <c r="A706" s="170">
        <v>43041</v>
      </c>
      <c r="B706" s="116">
        <v>440.3</v>
      </c>
      <c r="C706" s="116">
        <v>434.8</v>
      </c>
      <c r="D706" s="116">
        <v>430</v>
      </c>
      <c r="E706" s="116">
        <v>436.7</v>
      </c>
      <c r="F706" s="116">
        <v>434.8</v>
      </c>
      <c r="G706">
        <v>393648</v>
      </c>
      <c r="H706" s="116"/>
      <c r="I706" s="116"/>
      <c r="L706" s="170">
        <v>43041</v>
      </c>
      <c r="M706" s="116">
        <v>434.9</v>
      </c>
      <c r="N706" s="116">
        <v>440.4</v>
      </c>
      <c r="O706" s="116">
        <v>429.9</v>
      </c>
      <c r="P706" s="116">
        <v>435.7</v>
      </c>
      <c r="Q706" s="116">
        <v>434.9</v>
      </c>
      <c r="R706">
        <v>8262211</v>
      </c>
    </row>
    <row r="707" spans="1:18" x14ac:dyDescent="0.25">
      <c r="A707" s="170">
        <v>43042</v>
      </c>
      <c r="B707" s="116">
        <v>448.5</v>
      </c>
      <c r="C707" s="116">
        <v>446.9</v>
      </c>
      <c r="D707" s="116">
        <v>432.9</v>
      </c>
      <c r="E707" s="116">
        <v>435.1</v>
      </c>
      <c r="F707" s="116">
        <v>446.9</v>
      </c>
      <c r="G707">
        <v>625153</v>
      </c>
      <c r="H707" s="116"/>
      <c r="I707" s="116"/>
      <c r="L707" s="170">
        <v>43042</v>
      </c>
      <c r="M707" s="116">
        <v>447.7</v>
      </c>
      <c r="N707" s="116">
        <v>449.35</v>
      </c>
      <c r="O707" s="116">
        <v>432.65</v>
      </c>
      <c r="P707" s="116">
        <v>434</v>
      </c>
      <c r="Q707" s="116">
        <v>447.7</v>
      </c>
      <c r="R707">
        <v>8116263</v>
      </c>
    </row>
    <row r="708" spans="1:18" x14ac:dyDescent="0.25">
      <c r="A708" s="170">
        <v>43045</v>
      </c>
      <c r="B708" s="116">
        <v>466.95</v>
      </c>
      <c r="C708" s="116">
        <v>461.55</v>
      </c>
      <c r="D708" s="116">
        <v>443.65</v>
      </c>
      <c r="E708" s="116">
        <v>448.05</v>
      </c>
      <c r="F708" s="116">
        <v>461.55</v>
      </c>
      <c r="G708">
        <v>1122495</v>
      </c>
      <c r="H708" s="116"/>
      <c r="I708" s="116"/>
      <c r="L708" s="170">
        <v>43045</v>
      </c>
      <c r="M708" s="116">
        <v>462.9</v>
      </c>
      <c r="N708" s="116">
        <v>468</v>
      </c>
      <c r="O708" s="116">
        <v>443.55</v>
      </c>
      <c r="P708" s="116">
        <v>445.75</v>
      </c>
      <c r="Q708" s="116">
        <v>462.9</v>
      </c>
      <c r="R708">
        <v>19456789</v>
      </c>
    </row>
    <row r="709" spans="1:18" x14ac:dyDescent="0.25">
      <c r="A709" s="170">
        <v>43046</v>
      </c>
      <c r="B709" s="116">
        <v>465.8</v>
      </c>
      <c r="C709" s="116">
        <v>451.9</v>
      </c>
      <c r="D709" s="116">
        <v>447</v>
      </c>
      <c r="E709" s="116">
        <v>458</v>
      </c>
      <c r="F709" s="116">
        <v>451.9</v>
      </c>
      <c r="G709">
        <v>692700</v>
      </c>
      <c r="H709" s="116"/>
      <c r="I709" s="116"/>
      <c r="L709" s="170">
        <v>43046</v>
      </c>
      <c r="M709" s="116">
        <v>451.85</v>
      </c>
      <c r="N709" s="116">
        <v>465.9</v>
      </c>
      <c r="O709" s="116">
        <v>450.05</v>
      </c>
      <c r="P709" s="116">
        <v>458.2</v>
      </c>
      <c r="Q709" s="116">
        <v>451.85</v>
      </c>
      <c r="R709">
        <v>13266543</v>
      </c>
    </row>
    <row r="710" spans="1:18" x14ac:dyDescent="0.25">
      <c r="A710" s="170">
        <v>43047</v>
      </c>
      <c r="B710" s="116">
        <v>455.5</v>
      </c>
      <c r="C710" s="116">
        <v>438.7</v>
      </c>
      <c r="D710" s="116">
        <v>431.5</v>
      </c>
      <c r="E710" s="116">
        <v>451</v>
      </c>
      <c r="F710" s="116">
        <v>438.7</v>
      </c>
      <c r="G710">
        <v>790340</v>
      </c>
      <c r="H710" s="116"/>
      <c r="I710" s="116"/>
      <c r="L710" s="170">
        <v>43047</v>
      </c>
      <c r="M710" s="116">
        <v>438.2</v>
      </c>
      <c r="N710" s="116">
        <v>455</v>
      </c>
      <c r="O710" s="116">
        <v>431.3</v>
      </c>
      <c r="P710" s="116">
        <v>448</v>
      </c>
      <c r="Q710" s="116">
        <v>438.2</v>
      </c>
      <c r="R710">
        <v>11193613</v>
      </c>
    </row>
    <row r="711" spans="1:18" x14ac:dyDescent="0.25">
      <c r="A711" s="170">
        <v>43048</v>
      </c>
      <c r="B711" s="116">
        <v>451.25</v>
      </c>
      <c r="C711" s="116">
        <v>440.3</v>
      </c>
      <c r="D711" s="116">
        <v>426</v>
      </c>
      <c r="E711" s="116">
        <v>443.5</v>
      </c>
      <c r="F711" s="116">
        <v>440.3</v>
      </c>
      <c r="G711">
        <v>3182360</v>
      </c>
      <c r="H711" s="116"/>
      <c r="I711" s="116"/>
      <c r="L711" s="170">
        <v>43048</v>
      </c>
      <c r="M711" s="116">
        <v>440.15</v>
      </c>
      <c r="N711" s="116">
        <v>450.9</v>
      </c>
      <c r="O711" s="116">
        <v>425.65</v>
      </c>
      <c r="P711" s="116">
        <v>442.1</v>
      </c>
      <c r="Q711" s="116">
        <v>440.15</v>
      </c>
      <c r="R711">
        <v>40547266</v>
      </c>
    </row>
    <row r="712" spans="1:18" x14ac:dyDescent="0.25">
      <c r="A712" s="170">
        <v>43049</v>
      </c>
      <c r="B712" s="116">
        <v>440.85</v>
      </c>
      <c r="C712" s="116">
        <v>422.65</v>
      </c>
      <c r="D712" s="116">
        <v>420.15</v>
      </c>
      <c r="E712" s="116">
        <v>440.85</v>
      </c>
      <c r="F712" s="116">
        <v>422.65</v>
      </c>
      <c r="G712">
        <v>2415046</v>
      </c>
      <c r="H712" s="116"/>
      <c r="I712" s="116"/>
      <c r="L712" s="170">
        <v>43049</v>
      </c>
      <c r="M712" s="116">
        <v>422.55</v>
      </c>
      <c r="N712" s="116">
        <v>438.95</v>
      </c>
      <c r="O712" s="116">
        <v>420</v>
      </c>
      <c r="P712" s="116">
        <v>438.95</v>
      </c>
      <c r="Q712" s="116">
        <v>422.55</v>
      </c>
      <c r="R712">
        <v>22534490</v>
      </c>
    </row>
    <row r="713" spans="1:18" x14ac:dyDescent="0.25">
      <c r="A713" s="170">
        <v>43052</v>
      </c>
      <c r="B713" s="116">
        <v>428</v>
      </c>
      <c r="C713" s="116">
        <v>418.2</v>
      </c>
      <c r="D713" s="116">
        <v>416.1</v>
      </c>
      <c r="E713" s="116">
        <v>427</v>
      </c>
      <c r="F713" s="116">
        <v>418.2</v>
      </c>
      <c r="G713">
        <v>724312</v>
      </c>
      <c r="H713" s="116"/>
      <c r="I713" s="116"/>
      <c r="L713" s="170">
        <v>43052</v>
      </c>
      <c r="M713" s="116">
        <v>418.1</v>
      </c>
      <c r="N713" s="116">
        <v>427.5</v>
      </c>
      <c r="O713" s="116">
        <v>416.1</v>
      </c>
      <c r="P713" s="116">
        <v>423</v>
      </c>
      <c r="Q713" s="116">
        <v>418.1</v>
      </c>
      <c r="R713">
        <v>9857544</v>
      </c>
    </row>
    <row r="714" spans="1:18" x14ac:dyDescent="0.25">
      <c r="A714" s="170">
        <v>43053</v>
      </c>
      <c r="B714" s="116">
        <v>422</v>
      </c>
      <c r="C714" s="116">
        <v>414.55</v>
      </c>
      <c r="D714" s="116">
        <v>411.25</v>
      </c>
      <c r="E714" s="116">
        <v>419.7</v>
      </c>
      <c r="F714" s="116">
        <v>414.55</v>
      </c>
      <c r="G714">
        <v>516824</v>
      </c>
      <c r="H714" s="116"/>
      <c r="I714" s="116"/>
      <c r="L714" s="170">
        <v>43053</v>
      </c>
      <c r="M714" s="116">
        <v>414.3</v>
      </c>
      <c r="N714" s="116">
        <v>421.85</v>
      </c>
      <c r="O714" s="116">
        <v>410.65</v>
      </c>
      <c r="P714" s="116">
        <v>418.55</v>
      </c>
      <c r="Q714" s="116">
        <v>414.3</v>
      </c>
      <c r="R714">
        <v>8987515</v>
      </c>
    </row>
    <row r="715" spans="1:18" x14ac:dyDescent="0.25">
      <c r="A715" s="170">
        <v>43054</v>
      </c>
      <c r="B715" s="116">
        <v>417.55</v>
      </c>
      <c r="C715" s="116">
        <v>408.6</v>
      </c>
      <c r="D715" s="116">
        <v>407</v>
      </c>
      <c r="E715" s="116">
        <v>413.95</v>
      </c>
      <c r="F715" s="116">
        <v>408.6</v>
      </c>
      <c r="G715">
        <v>732963</v>
      </c>
      <c r="H715" s="116"/>
      <c r="I715" s="116"/>
      <c r="L715" s="170">
        <v>43054</v>
      </c>
      <c r="M715" s="116">
        <v>408.65</v>
      </c>
      <c r="N715" s="116">
        <v>417.55</v>
      </c>
      <c r="O715" s="116">
        <v>407</v>
      </c>
      <c r="P715" s="116">
        <v>414.3</v>
      </c>
      <c r="Q715" s="116">
        <v>408.65</v>
      </c>
      <c r="R715">
        <v>9867270</v>
      </c>
    </row>
    <row r="716" spans="1:18" x14ac:dyDescent="0.25">
      <c r="A716" s="170">
        <v>43055</v>
      </c>
      <c r="B716" s="116">
        <v>415.8</v>
      </c>
      <c r="C716" s="116">
        <v>413.5</v>
      </c>
      <c r="D716" s="116">
        <v>410.1</v>
      </c>
      <c r="E716" s="116">
        <v>410.1</v>
      </c>
      <c r="F716" s="116">
        <v>413.5</v>
      </c>
      <c r="G716">
        <v>450604</v>
      </c>
      <c r="H716" s="116"/>
      <c r="I716" s="116"/>
      <c r="L716" s="170">
        <v>43055</v>
      </c>
      <c r="M716" s="116">
        <v>413.45</v>
      </c>
      <c r="N716" s="116">
        <v>415.9</v>
      </c>
      <c r="O716" s="116">
        <v>411.35</v>
      </c>
      <c r="P716" s="116">
        <v>411.35</v>
      </c>
      <c r="Q716" s="116">
        <v>413.45</v>
      </c>
      <c r="R716">
        <v>6291441</v>
      </c>
    </row>
    <row r="717" spans="1:18" x14ac:dyDescent="0.25">
      <c r="A717" s="170">
        <v>43056</v>
      </c>
      <c r="B717" s="116">
        <v>423</v>
      </c>
      <c r="C717" s="116">
        <v>421.45</v>
      </c>
      <c r="D717" s="116">
        <v>417.05</v>
      </c>
      <c r="E717" s="116">
        <v>418.2</v>
      </c>
      <c r="F717" s="116">
        <v>421.45</v>
      </c>
      <c r="G717">
        <v>498829</v>
      </c>
      <c r="H717" s="116"/>
      <c r="I717" s="116"/>
      <c r="L717" s="170">
        <v>43056</v>
      </c>
      <c r="M717" s="116">
        <v>421.8</v>
      </c>
      <c r="N717" s="116">
        <v>423.45</v>
      </c>
      <c r="O717" s="116">
        <v>417</v>
      </c>
      <c r="P717" s="116">
        <v>419.45</v>
      </c>
      <c r="Q717" s="116">
        <v>421.8</v>
      </c>
      <c r="R717">
        <v>6191428</v>
      </c>
    </row>
    <row r="718" spans="1:18" x14ac:dyDescent="0.25">
      <c r="A718" s="170">
        <v>43059</v>
      </c>
      <c r="B718" s="116">
        <v>425.35</v>
      </c>
      <c r="C718" s="116">
        <v>422.4</v>
      </c>
      <c r="D718" s="116">
        <v>420.3</v>
      </c>
      <c r="E718" s="116">
        <v>421.55</v>
      </c>
      <c r="F718" s="116">
        <v>422.4</v>
      </c>
      <c r="G718">
        <v>350660</v>
      </c>
      <c r="H718" s="116"/>
      <c r="I718" s="116"/>
      <c r="L718" s="170">
        <v>43059</v>
      </c>
      <c r="M718" s="116">
        <v>423</v>
      </c>
      <c r="N718" s="116">
        <v>425.7</v>
      </c>
      <c r="O718" s="116">
        <v>420.1</v>
      </c>
      <c r="P718" s="116">
        <v>421</v>
      </c>
      <c r="Q718" s="116">
        <v>423</v>
      </c>
      <c r="R718">
        <v>4051153</v>
      </c>
    </row>
    <row r="719" spans="1:18" x14ac:dyDescent="0.25">
      <c r="A719" s="170">
        <v>43060</v>
      </c>
      <c r="B719" s="116">
        <v>429.9</v>
      </c>
      <c r="C719" s="116">
        <v>424.25</v>
      </c>
      <c r="D719" s="116">
        <v>422.7</v>
      </c>
      <c r="E719" s="116">
        <v>425.4</v>
      </c>
      <c r="F719" s="116">
        <v>424.25</v>
      </c>
      <c r="G719">
        <v>765624</v>
      </c>
      <c r="H719" s="116"/>
      <c r="I719" s="116"/>
      <c r="L719" s="170">
        <v>43060</v>
      </c>
      <c r="M719" s="116">
        <v>424.25</v>
      </c>
      <c r="N719" s="116">
        <v>430</v>
      </c>
      <c r="O719" s="116">
        <v>422.5</v>
      </c>
      <c r="P719" s="116">
        <v>424.45</v>
      </c>
      <c r="Q719" s="116">
        <v>424.25</v>
      </c>
      <c r="R719">
        <v>6745407</v>
      </c>
    </row>
    <row r="720" spans="1:18" x14ac:dyDescent="0.25">
      <c r="A720" s="170">
        <v>43061</v>
      </c>
      <c r="B720" s="116">
        <v>432.95</v>
      </c>
      <c r="C720" s="116">
        <v>428.25</v>
      </c>
      <c r="D720" s="116">
        <v>424.4</v>
      </c>
      <c r="E720" s="116">
        <v>424.4</v>
      </c>
      <c r="F720" s="116">
        <v>428.25</v>
      </c>
      <c r="G720">
        <v>775302</v>
      </c>
      <c r="H720" s="116"/>
      <c r="I720" s="116"/>
      <c r="L720" s="170">
        <v>43061</v>
      </c>
      <c r="M720" s="116">
        <v>428.6</v>
      </c>
      <c r="N720" s="116">
        <v>433</v>
      </c>
      <c r="O720" s="116">
        <v>424.5</v>
      </c>
      <c r="P720" s="116">
        <v>425.45</v>
      </c>
      <c r="Q720" s="116">
        <v>428.6</v>
      </c>
      <c r="R720">
        <v>7899417</v>
      </c>
    </row>
    <row r="721" spans="1:18" x14ac:dyDescent="0.25">
      <c r="A721" s="170">
        <v>43062</v>
      </c>
      <c r="B721" s="116">
        <v>430.85</v>
      </c>
      <c r="C721" s="116">
        <v>426.1</v>
      </c>
      <c r="D721" s="116">
        <v>422.85</v>
      </c>
      <c r="E721" s="116">
        <v>428.9</v>
      </c>
      <c r="F721" s="116">
        <v>426.1</v>
      </c>
      <c r="G721">
        <v>332187</v>
      </c>
      <c r="H721" s="116"/>
      <c r="I721" s="116"/>
      <c r="L721" s="170">
        <v>43062</v>
      </c>
      <c r="M721" s="116">
        <v>426.25</v>
      </c>
      <c r="N721" s="116">
        <v>431.05</v>
      </c>
      <c r="O721" s="116">
        <v>422.45</v>
      </c>
      <c r="P721" s="116">
        <v>428.6</v>
      </c>
      <c r="Q721" s="116">
        <v>426.25</v>
      </c>
      <c r="R721">
        <v>7374216</v>
      </c>
    </row>
    <row r="722" spans="1:18" x14ac:dyDescent="0.25">
      <c r="A722" s="170">
        <v>43063</v>
      </c>
      <c r="B722" s="116">
        <v>429.8</v>
      </c>
      <c r="C722" s="116">
        <v>424.95</v>
      </c>
      <c r="D722" s="116">
        <v>424.05</v>
      </c>
      <c r="E722" s="116">
        <v>426</v>
      </c>
      <c r="F722" s="116">
        <v>424.95</v>
      </c>
      <c r="G722">
        <v>336043</v>
      </c>
      <c r="H722" s="116"/>
      <c r="I722" s="116"/>
      <c r="L722" s="170">
        <v>43063</v>
      </c>
      <c r="M722" s="116">
        <v>425.5</v>
      </c>
      <c r="N722" s="116">
        <v>429.95</v>
      </c>
      <c r="O722" s="116">
        <v>424.25</v>
      </c>
      <c r="P722" s="116">
        <v>427</v>
      </c>
      <c r="Q722" s="116">
        <v>425.5</v>
      </c>
      <c r="R722">
        <v>5108182</v>
      </c>
    </row>
    <row r="723" spans="1:18" x14ac:dyDescent="0.25">
      <c r="A723" s="170">
        <v>43066</v>
      </c>
      <c r="B723" s="116">
        <v>424.9</v>
      </c>
      <c r="C723" s="116">
        <v>421.15</v>
      </c>
      <c r="D723" s="116">
        <v>418</v>
      </c>
      <c r="E723" s="116">
        <v>422.2</v>
      </c>
      <c r="F723" s="116">
        <v>421.15</v>
      </c>
      <c r="G723">
        <v>389757</v>
      </c>
      <c r="H723" s="116"/>
      <c r="I723" s="116"/>
      <c r="L723" s="170">
        <v>43066</v>
      </c>
      <c r="M723" s="116">
        <v>421.4</v>
      </c>
      <c r="N723" s="116">
        <v>424.75</v>
      </c>
      <c r="O723" s="116">
        <v>417.8</v>
      </c>
      <c r="P723" s="116">
        <v>423</v>
      </c>
      <c r="Q723" s="116">
        <v>421.4</v>
      </c>
      <c r="R723">
        <v>7946028</v>
      </c>
    </row>
    <row r="724" spans="1:18" x14ac:dyDescent="0.25">
      <c r="A724" s="170">
        <v>43067</v>
      </c>
      <c r="B724" s="116">
        <v>422</v>
      </c>
      <c r="C724" s="116">
        <v>415.95</v>
      </c>
      <c r="D724" s="116">
        <v>414.8</v>
      </c>
      <c r="E724" s="116">
        <v>418.2</v>
      </c>
      <c r="F724" s="116">
        <v>415.95</v>
      </c>
      <c r="G724">
        <v>365354</v>
      </c>
      <c r="H724" s="116"/>
      <c r="I724" s="116"/>
      <c r="L724" s="170">
        <v>43067</v>
      </c>
      <c r="M724" s="116">
        <v>415.95</v>
      </c>
      <c r="N724" s="116">
        <v>422.25</v>
      </c>
      <c r="O724" s="116">
        <v>414.5</v>
      </c>
      <c r="P724" s="116">
        <v>419.8</v>
      </c>
      <c r="Q724" s="116">
        <v>415.95</v>
      </c>
      <c r="R724">
        <v>6217480</v>
      </c>
    </row>
    <row r="725" spans="1:18" x14ac:dyDescent="0.25">
      <c r="A725" s="170">
        <v>43068</v>
      </c>
      <c r="B725" s="116">
        <v>419.55</v>
      </c>
      <c r="C725" s="116">
        <v>414.25</v>
      </c>
      <c r="D725" s="116">
        <v>412.1</v>
      </c>
      <c r="E725" s="116">
        <v>415.95</v>
      </c>
      <c r="F725" s="116">
        <v>414.25</v>
      </c>
      <c r="G725">
        <v>293079</v>
      </c>
      <c r="H725" s="116"/>
      <c r="I725" s="116"/>
      <c r="L725" s="170">
        <v>43068</v>
      </c>
      <c r="M725" s="116">
        <v>413.95</v>
      </c>
      <c r="N725" s="116">
        <v>419.45</v>
      </c>
      <c r="O725" s="116">
        <v>412.05</v>
      </c>
      <c r="P725" s="116">
        <v>415.9</v>
      </c>
      <c r="Q725" s="116">
        <v>413.95</v>
      </c>
      <c r="R725">
        <v>4327453</v>
      </c>
    </row>
    <row r="726" spans="1:18" x14ac:dyDescent="0.25">
      <c r="A726" s="170">
        <v>43069</v>
      </c>
      <c r="B726" s="116">
        <v>412</v>
      </c>
      <c r="C726" s="116">
        <v>404.65</v>
      </c>
      <c r="D726" s="116">
        <v>402.95</v>
      </c>
      <c r="E726" s="116">
        <v>411.1</v>
      </c>
      <c r="F726" s="116">
        <v>404.65</v>
      </c>
      <c r="G726">
        <v>677811</v>
      </c>
      <c r="H726" s="116"/>
      <c r="I726" s="116"/>
      <c r="L726" s="170">
        <v>43069</v>
      </c>
      <c r="M726" s="116">
        <v>404.15</v>
      </c>
      <c r="N726" s="116">
        <v>412.25</v>
      </c>
      <c r="O726" s="116">
        <v>402.25</v>
      </c>
      <c r="P726" s="116">
        <v>410.4</v>
      </c>
      <c r="Q726" s="116">
        <v>404.15</v>
      </c>
      <c r="R726">
        <v>25646262</v>
      </c>
    </row>
    <row r="727" spans="1:18" x14ac:dyDescent="0.25">
      <c r="A727" s="170">
        <v>43070</v>
      </c>
      <c r="B727" s="116">
        <v>410.5</v>
      </c>
      <c r="C727" s="116">
        <v>399.15</v>
      </c>
      <c r="D727" s="116">
        <v>396.75</v>
      </c>
      <c r="E727" s="116">
        <v>409.1</v>
      </c>
      <c r="F727" s="116">
        <v>399.15</v>
      </c>
      <c r="G727">
        <v>803276</v>
      </c>
      <c r="H727" s="116"/>
      <c r="I727" s="116"/>
      <c r="L727" s="170">
        <v>43070</v>
      </c>
      <c r="M727" s="116">
        <v>398.9</v>
      </c>
      <c r="N727" s="116">
        <v>410.25</v>
      </c>
      <c r="O727" s="116">
        <v>396.5</v>
      </c>
      <c r="P727" s="116">
        <v>407.9</v>
      </c>
      <c r="Q727" s="116">
        <v>398.9</v>
      </c>
      <c r="R727">
        <v>7959197</v>
      </c>
    </row>
    <row r="728" spans="1:18" x14ac:dyDescent="0.25">
      <c r="A728" s="170">
        <v>43073</v>
      </c>
      <c r="B728" s="116">
        <v>411</v>
      </c>
      <c r="C728" s="116">
        <v>403.4</v>
      </c>
      <c r="D728" s="116">
        <v>402</v>
      </c>
      <c r="E728" s="116">
        <v>408</v>
      </c>
      <c r="F728" s="116">
        <v>403.4</v>
      </c>
      <c r="G728">
        <v>577311</v>
      </c>
      <c r="H728" s="116"/>
      <c r="I728" s="116"/>
      <c r="L728" s="170">
        <v>43073</v>
      </c>
      <c r="M728" s="116">
        <v>403.65</v>
      </c>
      <c r="N728" s="116">
        <v>411.25</v>
      </c>
      <c r="O728" s="116">
        <v>401.7</v>
      </c>
      <c r="P728" s="116">
        <v>405.8</v>
      </c>
      <c r="Q728" s="116">
        <v>403.65</v>
      </c>
      <c r="R728">
        <v>10043491</v>
      </c>
    </row>
    <row r="729" spans="1:18" x14ac:dyDescent="0.25">
      <c r="A729" s="170">
        <v>43074</v>
      </c>
      <c r="B729" s="116">
        <v>405.9</v>
      </c>
      <c r="C729" s="116">
        <v>402.35</v>
      </c>
      <c r="D729" s="116">
        <v>396.8</v>
      </c>
      <c r="E729" s="116">
        <v>404</v>
      </c>
      <c r="F729" s="116">
        <v>402.35</v>
      </c>
      <c r="G729">
        <v>638608</v>
      </c>
      <c r="H729" s="116"/>
      <c r="I729" s="116"/>
      <c r="L729" s="170">
        <v>43074</v>
      </c>
      <c r="M729" s="116">
        <v>402.25</v>
      </c>
      <c r="N729" s="116">
        <v>405.5</v>
      </c>
      <c r="O729" s="116">
        <v>396.55</v>
      </c>
      <c r="P729" s="116">
        <v>404.55</v>
      </c>
      <c r="Q729" s="116">
        <v>402.25</v>
      </c>
      <c r="R729">
        <v>7144542</v>
      </c>
    </row>
    <row r="730" spans="1:18" x14ac:dyDescent="0.25">
      <c r="A730" s="170">
        <v>43075</v>
      </c>
      <c r="B730" s="116">
        <v>402.7</v>
      </c>
      <c r="C730" s="116">
        <v>396.8</v>
      </c>
      <c r="D730" s="116">
        <v>395</v>
      </c>
      <c r="E730" s="116">
        <v>402</v>
      </c>
      <c r="F730" s="116">
        <v>396.8</v>
      </c>
      <c r="G730">
        <v>417344</v>
      </c>
      <c r="H730" s="116"/>
      <c r="I730" s="116"/>
      <c r="L730" s="170">
        <v>43075</v>
      </c>
      <c r="M730" s="116">
        <v>397.05</v>
      </c>
      <c r="N730" s="116">
        <v>404</v>
      </c>
      <c r="O730" s="116">
        <v>395</v>
      </c>
      <c r="P730" s="116">
        <v>400.2</v>
      </c>
      <c r="Q730" s="116">
        <v>397.05</v>
      </c>
      <c r="R730">
        <v>5573968</v>
      </c>
    </row>
    <row r="731" spans="1:18" x14ac:dyDescent="0.25">
      <c r="A731" s="170">
        <v>43076</v>
      </c>
      <c r="B731" s="116">
        <v>405.3</v>
      </c>
      <c r="C731" s="116">
        <v>402.15</v>
      </c>
      <c r="D731" s="116">
        <v>397.2</v>
      </c>
      <c r="E731" s="116">
        <v>403</v>
      </c>
      <c r="F731" s="116">
        <v>402.15</v>
      </c>
      <c r="G731">
        <v>593359</v>
      </c>
      <c r="H731" s="116"/>
      <c r="I731" s="116"/>
      <c r="L731" s="170">
        <v>43076</v>
      </c>
      <c r="M731" s="116">
        <v>402</v>
      </c>
      <c r="N731" s="116">
        <v>405.3</v>
      </c>
      <c r="O731" s="116">
        <v>397.15</v>
      </c>
      <c r="P731" s="116">
        <v>398</v>
      </c>
      <c r="Q731" s="116">
        <v>402</v>
      </c>
      <c r="R731">
        <v>7998863</v>
      </c>
    </row>
    <row r="732" spans="1:18" x14ac:dyDescent="0.25">
      <c r="A732" s="170">
        <v>43077</v>
      </c>
      <c r="B732" s="116">
        <v>413.7</v>
      </c>
      <c r="C732" s="116">
        <v>411.05</v>
      </c>
      <c r="D732" s="116">
        <v>406.5</v>
      </c>
      <c r="E732" s="116">
        <v>406.75</v>
      </c>
      <c r="F732" s="116">
        <v>411.05</v>
      </c>
      <c r="G732">
        <v>2497430</v>
      </c>
      <c r="H732" s="116"/>
      <c r="I732" s="116"/>
      <c r="L732" s="170">
        <v>43077</v>
      </c>
      <c r="M732" s="116">
        <v>411.15</v>
      </c>
      <c r="N732" s="116">
        <v>413.75</v>
      </c>
      <c r="O732" s="116">
        <v>406</v>
      </c>
      <c r="P732" s="116">
        <v>406</v>
      </c>
      <c r="Q732" s="116">
        <v>411.15</v>
      </c>
      <c r="R732">
        <v>12288946</v>
      </c>
    </row>
    <row r="733" spans="1:18" x14ac:dyDescent="0.25">
      <c r="A733" s="170">
        <v>43080</v>
      </c>
      <c r="B733" s="116">
        <v>415.35</v>
      </c>
      <c r="C733" s="116">
        <v>410.2</v>
      </c>
      <c r="D733" s="116">
        <v>409.3</v>
      </c>
      <c r="E733" s="116">
        <v>412</v>
      </c>
      <c r="F733" s="116">
        <v>410.2</v>
      </c>
      <c r="G733">
        <v>368376</v>
      </c>
      <c r="H733" s="116"/>
      <c r="I733" s="116"/>
      <c r="L733" s="170">
        <v>43080</v>
      </c>
      <c r="M733" s="116">
        <v>410.15</v>
      </c>
      <c r="N733" s="116">
        <v>415.2</v>
      </c>
      <c r="O733" s="116">
        <v>409.05</v>
      </c>
      <c r="P733" s="116">
        <v>412</v>
      </c>
      <c r="Q733" s="116">
        <v>410.15</v>
      </c>
      <c r="R733">
        <v>5066242</v>
      </c>
    </row>
    <row r="734" spans="1:18" x14ac:dyDescent="0.25">
      <c r="A734" s="170">
        <v>43081</v>
      </c>
      <c r="B734" s="116">
        <v>415.7</v>
      </c>
      <c r="C734" s="116">
        <v>405.7</v>
      </c>
      <c r="D734" s="116">
        <v>405.55</v>
      </c>
      <c r="E734" s="116">
        <v>411</v>
      </c>
      <c r="F734" s="116">
        <v>405.7</v>
      </c>
      <c r="G734">
        <v>1407417</v>
      </c>
      <c r="H734" s="116"/>
      <c r="I734" s="116"/>
      <c r="L734" s="170">
        <v>43081</v>
      </c>
      <c r="M734" s="116">
        <v>406.85</v>
      </c>
      <c r="N734" s="116">
        <v>415.5</v>
      </c>
      <c r="O734" s="116">
        <v>405.95</v>
      </c>
      <c r="P734" s="116">
        <v>411.55</v>
      </c>
      <c r="Q734" s="116">
        <v>406.85</v>
      </c>
      <c r="R734">
        <v>6151197</v>
      </c>
    </row>
    <row r="735" spans="1:18" x14ac:dyDescent="0.25">
      <c r="A735" s="170">
        <v>43082</v>
      </c>
      <c r="B735" s="116">
        <v>409.7</v>
      </c>
      <c r="C735" s="116">
        <v>401.85</v>
      </c>
      <c r="D735" s="116">
        <v>400</v>
      </c>
      <c r="E735" s="116">
        <v>406.25</v>
      </c>
      <c r="F735" s="116">
        <v>401.85</v>
      </c>
      <c r="G735">
        <v>409532</v>
      </c>
      <c r="H735" s="116"/>
      <c r="I735" s="116"/>
      <c r="L735" s="170">
        <v>43082</v>
      </c>
      <c r="M735" s="116">
        <v>401.95</v>
      </c>
      <c r="N735" s="116">
        <v>409.85</v>
      </c>
      <c r="O735" s="116">
        <v>400</v>
      </c>
      <c r="P735" s="116">
        <v>407</v>
      </c>
      <c r="Q735" s="116">
        <v>401.95</v>
      </c>
      <c r="R735">
        <v>5140689</v>
      </c>
    </row>
    <row r="736" spans="1:18" x14ac:dyDescent="0.25">
      <c r="A736" s="170">
        <v>43083</v>
      </c>
      <c r="B736" s="116">
        <v>404.2</v>
      </c>
      <c r="C736" s="116">
        <v>402.8</v>
      </c>
      <c r="D736" s="116">
        <v>398.55</v>
      </c>
      <c r="E736" s="116">
        <v>403.35</v>
      </c>
      <c r="F736" s="116">
        <v>402.8</v>
      </c>
      <c r="G736">
        <v>285975</v>
      </c>
      <c r="H736" s="116"/>
      <c r="I736" s="116"/>
      <c r="L736" s="170">
        <v>43083</v>
      </c>
      <c r="M736" s="116">
        <v>402.4</v>
      </c>
      <c r="N736" s="116">
        <v>404.55</v>
      </c>
      <c r="O736" s="116">
        <v>398.2</v>
      </c>
      <c r="P736" s="116">
        <v>404</v>
      </c>
      <c r="Q736" s="116">
        <v>402.4</v>
      </c>
      <c r="R736">
        <v>4674026</v>
      </c>
    </row>
    <row r="737" spans="1:18" x14ac:dyDescent="0.25">
      <c r="A737" s="170">
        <v>43084</v>
      </c>
      <c r="B737" s="116">
        <v>409</v>
      </c>
      <c r="C737" s="116">
        <v>405.15</v>
      </c>
      <c r="D737" s="116">
        <v>404.05</v>
      </c>
      <c r="E737" s="116">
        <v>406.2</v>
      </c>
      <c r="F737" s="116">
        <v>405.15</v>
      </c>
      <c r="G737">
        <v>325973</v>
      </c>
      <c r="H737" s="116"/>
      <c r="I737" s="116"/>
      <c r="L737" s="170">
        <v>43084</v>
      </c>
      <c r="M737" s="116">
        <v>405.1</v>
      </c>
      <c r="N737" s="116">
        <v>409</v>
      </c>
      <c r="O737" s="116">
        <v>404.2</v>
      </c>
      <c r="P737" s="116">
        <v>406.5</v>
      </c>
      <c r="Q737" s="116">
        <v>405.1</v>
      </c>
      <c r="R737">
        <v>5614113</v>
      </c>
    </row>
    <row r="738" spans="1:18" x14ac:dyDescent="0.25">
      <c r="A738" s="170">
        <v>43087</v>
      </c>
      <c r="B738" s="116">
        <v>409.6</v>
      </c>
      <c r="C738" s="116">
        <v>405.5</v>
      </c>
      <c r="D738" s="116">
        <v>389.75</v>
      </c>
      <c r="E738" s="116">
        <v>401.7</v>
      </c>
      <c r="F738" s="116">
        <v>405.5</v>
      </c>
      <c r="G738">
        <v>528293</v>
      </c>
      <c r="H738" s="116"/>
      <c r="I738" s="116"/>
      <c r="L738" s="170">
        <v>43087</v>
      </c>
      <c r="M738" s="116">
        <v>405.8</v>
      </c>
      <c r="N738" s="116">
        <v>409.9</v>
      </c>
      <c r="O738" s="116">
        <v>389.3</v>
      </c>
      <c r="P738" s="116">
        <v>399</v>
      </c>
      <c r="Q738" s="116">
        <v>405.8</v>
      </c>
      <c r="R738">
        <v>5356208</v>
      </c>
    </row>
    <row r="739" spans="1:18" x14ac:dyDescent="0.25">
      <c r="A739" s="170">
        <v>43088</v>
      </c>
      <c r="B739" s="116">
        <v>420.4</v>
      </c>
      <c r="C739" s="116">
        <v>419.25</v>
      </c>
      <c r="D739" s="116">
        <v>408</v>
      </c>
      <c r="E739" s="116">
        <v>408.9</v>
      </c>
      <c r="F739" s="116">
        <v>419.25</v>
      </c>
      <c r="G739">
        <v>922779</v>
      </c>
      <c r="H739" s="116"/>
      <c r="I739" s="116"/>
      <c r="L739" s="170">
        <v>43088</v>
      </c>
      <c r="M739" s="116">
        <v>420.1</v>
      </c>
      <c r="N739" s="116">
        <v>421.7</v>
      </c>
      <c r="O739" s="116">
        <v>407.35</v>
      </c>
      <c r="P739" s="116">
        <v>407.35</v>
      </c>
      <c r="Q739" s="116">
        <v>420.1</v>
      </c>
      <c r="R739">
        <v>9686883</v>
      </c>
    </row>
    <row r="740" spans="1:18" x14ac:dyDescent="0.25">
      <c r="A740" s="170">
        <v>43089</v>
      </c>
      <c r="B740" s="116">
        <v>427.5</v>
      </c>
      <c r="C740" s="116">
        <v>421.95</v>
      </c>
      <c r="D740" s="116">
        <v>419.3</v>
      </c>
      <c r="E740" s="116">
        <v>422</v>
      </c>
      <c r="F740" s="116">
        <v>421.95</v>
      </c>
      <c r="G740">
        <v>710303</v>
      </c>
      <c r="H740" s="116"/>
      <c r="I740" s="116"/>
      <c r="L740" s="170">
        <v>43089</v>
      </c>
      <c r="M740" s="116">
        <v>422.6</v>
      </c>
      <c r="N740" s="116">
        <v>427.75</v>
      </c>
      <c r="O740" s="116">
        <v>419.25</v>
      </c>
      <c r="P740" s="116">
        <v>421.95</v>
      </c>
      <c r="Q740" s="116">
        <v>422.6</v>
      </c>
      <c r="R740">
        <v>11191127</v>
      </c>
    </row>
    <row r="741" spans="1:18" x14ac:dyDescent="0.25">
      <c r="A741" s="170">
        <v>43090</v>
      </c>
      <c r="B741" s="116">
        <v>426.1</v>
      </c>
      <c r="C741" s="116">
        <v>420.25</v>
      </c>
      <c r="D741" s="116">
        <v>418.95</v>
      </c>
      <c r="E741" s="116">
        <v>422.55</v>
      </c>
      <c r="F741" s="116">
        <v>420.25</v>
      </c>
      <c r="G741">
        <v>330655</v>
      </c>
      <c r="H741" s="116"/>
      <c r="I741" s="116"/>
      <c r="L741" s="170">
        <v>43090</v>
      </c>
      <c r="M741" s="116">
        <v>420.8</v>
      </c>
      <c r="N741" s="116">
        <v>426.05</v>
      </c>
      <c r="O741" s="116">
        <v>419.55</v>
      </c>
      <c r="P741" s="116">
        <v>424</v>
      </c>
      <c r="Q741" s="116">
        <v>420.8</v>
      </c>
      <c r="R741">
        <v>4885225</v>
      </c>
    </row>
    <row r="742" spans="1:18" x14ac:dyDescent="0.25">
      <c r="A742" s="170">
        <v>43091</v>
      </c>
      <c r="B742" s="116">
        <v>425.95</v>
      </c>
      <c r="C742" s="116">
        <v>421.9</v>
      </c>
      <c r="D742" s="116">
        <v>420.3</v>
      </c>
      <c r="E742" s="116">
        <v>421</v>
      </c>
      <c r="F742" s="116">
        <v>421.9</v>
      </c>
      <c r="G742">
        <v>352495</v>
      </c>
      <c r="H742" s="116"/>
      <c r="I742" s="116"/>
      <c r="L742" s="170">
        <v>43091</v>
      </c>
      <c r="M742" s="116">
        <v>422</v>
      </c>
      <c r="N742" s="116">
        <v>426.4</v>
      </c>
      <c r="O742" s="116">
        <v>420.9</v>
      </c>
      <c r="P742" s="116">
        <v>422.05</v>
      </c>
      <c r="Q742" s="116">
        <v>422</v>
      </c>
      <c r="R742">
        <v>5345261</v>
      </c>
    </row>
    <row r="743" spans="1:18" x14ac:dyDescent="0.25">
      <c r="A743" s="170">
        <v>43095</v>
      </c>
      <c r="B743" s="116">
        <v>424.7</v>
      </c>
      <c r="C743" s="116">
        <v>423.6</v>
      </c>
      <c r="D743" s="116">
        <v>421.3</v>
      </c>
      <c r="E743" s="116">
        <v>422.1</v>
      </c>
      <c r="F743" s="116">
        <v>423.6</v>
      </c>
      <c r="G743">
        <v>177365</v>
      </c>
      <c r="H743" s="116"/>
      <c r="I743" s="116"/>
      <c r="L743" s="170">
        <v>43095</v>
      </c>
      <c r="M743" s="116">
        <v>424.2</v>
      </c>
      <c r="N743" s="116">
        <v>425.15</v>
      </c>
      <c r="O743" s="116">
        <v>421.15</v>
      </c>
      <c r="P743" s="116">
        <v>422</v>
      </c>
      <c r="Q743" s="116">
        <v>424.2</v>
      </c>
      <c r="R743">
        <v>3700655</v>
      </c>
    </row>
    <row r="744" spans="1:18" x14ac:dyDescent="0.25">
      <c r="A744" s="170">
        <v>43096</v>
      </c>
      <c r="B744" s="116">
        <v>427.95</v>
      </c>
      <c r="C744" s="116">
        <v>422.5</v>
      </c>
      <c r="D744" s="116">
        <v>420.35</v>
      </c>
      <c r="E744" s="116">
        <v>425</v>
      </c>
      <c r="F744" s="116">
        <v>422.5</v>
      </c>
      <c r="G744">
        <v>217274</v>
      </c>
      <c r="H744" s="116"/>
      <c r="I744" s="116"/>
      <c r="L744" s="170">
        <v>43096</v>
      </c>
      <c r="M744" s="116">
        <v>422.45</v>
      </c>
      <c r="N744" s="116">
        <v>428.45</v>
      </c>
      <c r="O744" s="116">
        <v>420.3</v>
      </c>
      <c r="P744" s="116">
        <v>423.5</v>
      </c>
      <c r="Q744" s="116">
        <v>422.45</v>
      </c>
      <c r="R744">
        <v>3673355</v>
      </c>
    </row>
    <row r="745" spans="1:18" x14ac:dyDescent="0.25">
      <c r="A745" s="170">
        <v>43097</v>
      </c>
      <c r="B745" s="116">
        <v>424</v>
      </c>
      <c r="C745" s="116">
        <v>418.4</v>
      </c>
      <c r="D745" s="116">
        <v>416.25</v>
      </c>
      <c r="E745" s="116">
        <v>424</v>
      </c>
      <c r="F745" s="116">
        <v>418.4</v>
      </c>
      <c r="G745">
        <v>222704</v>
      </c>
      <c r="H745" s="116"/>
      <c r="I745" s="116"/>
      <c r="L745" s="170">
        <v>43097</v>
      </c>
      <c r="M745" s="116">
        <v>418.6</v>
      </c>
      <c r="N745" s="116">
        <v>423.7</v>
      </c>
      <c r="O745" s="116">
        <v>416</v>
      </c>
      <c r="P745" s="116">
        <v>423.5</v>
      </c>
      <c r="Q745" s="116">
        <v>418.6</v>
      </c>
      <c r="R745">
        <v>5018893</v>
      </c>
    </row>
    <row r="746" spans="1:18" x14ac:dyDescent="0.25">
      <c r="A746" s="170">
        <v>43098</v>
      </c>
      <c r="B746" s="116">
        <v>432.5</v>
      </c>
      <c r="C746" s="116">
        <v>431.2</v>
      </c>
      <c r="D746" s="116">
        <v>417.4</v>
      </c>
      <c r="E746" s="116">
        <v>418.5</v>
      </c>
      <c r="F746" s="116">
        <v>431.2</v>
      </c>
      <c r="G746">
        <v>552476</v>
      </c>
      <c r="H746" s="116"/>
      <c r="I746" s="116"/>
      <c r="L746" s="170">
        <v>43098</v>
      </c>
      <c r="M746" s="116">
        <v>431.85</v>
      </c>
      <c r="N746" s="116">
        <v>433.45</v>
      </c>
      <c r="O746" s="116">
        <v>417.15</v>
      </c>
      <c r="P746" s="116">
        <v>418</v>
      </c>
      <c r="Q746" s="116">
        <v>431.85</v>
      </c>
      <c r="R746">
        <v>8640908</v>
      </c>
    </row>
    <row r="747" spans="1:18" x14ac:dyDescent="0.25">
      <c r="A747" s="170">
        <v>43101</v>
      </c>
      <c r="B747" s="116">
        <v>436.45</v>
      </c>
      <c r="C747" s="116">
        <v>425.4</v>
      </c>
      <c r="D747" s="116">
        <v>422.85</v>
      </c>
      <c r="E747" s="116">
        <v>432.2</v>
      </c>
      <c r="F747" s="116">
        <v>425.4</v>
      </c>
      <c r="G747">
        <v>524326</v>
      </c>
      <c r="H747" s="116"/>
      <c r="I747" s="116"/>
      <c r="L747" s="170">
        <v>43101</v>
      </c>
      <c r="M747" s="116">
        <v>424.45</v>
      </c>
      <c r="N747" s="116">
        <v>436.4</v>
      </c>
      <c r="O747" s="116">
        <v>422.25</v>
      </c>
      <c r="P747" s="116">
        <v>430.95</v>
      </c>
      <c r="Q747" s="116">
        <v>424.45</v>
      </c>
      <c r="R747">
        <v>6807536</v>
      </c>
    </row>
    <row r="748" spans="1:18" x14ac:dyDescent="0.25">
      <c r="A748" s="170">
        <v>43102</v>
      </c>
      <c r="B748" s="116">
        <v>440.2</v>
      </c>
      <c r="C748" s="116">
        <v>438.85</v>
      </c>
      <c r="D748" s="116">
        <v>422.1</v>
      </c>
      <c r="E748" s="116">
        <v>429.7</v>
      </c>
      <c r="F748" s="116">
        <v>438.85</v>
      </c>
      <c r="G748">
        <v>1316818</v>
      </c>
      <c r="H748" s="116"/>
      <c r="I748" s="116"/>
      <c r="L748" s="170">
        <v>43102</v>
      </c>
      <c r="M748" s="116">
        <v>439.3</v>
      </c>
      <c r="N748" s="116">
        <v>440.85</v>
      </c>
      <c r="O748" s="116">
        <v>422</v>
      </c>
      <c r="P748" s="116">
        <v>428.85</v>
      </c>
      <c r="Q748" s="116">
        <v>439.3</v>
      </c>
      <c r="R748">
        <v>15331261</v>
      </c>
    </row>
    <row r="749" spans="1:18" x14ac:dyDescent="0.25">
      <c r="A749" s="170">
        <v>43103</v>
      </c>
      <c r="B749" s="116">
        <v>441.45</v>
      </c>
      <c r="C749" s="116">
        <v>433.2</v>
      </c>
      <c r="D749" s="116">
        <v>432.25</v>
      </c>
      <c r="E749" s="116">
        <v>439.5</v>
      </c>
      <c r="F749" s="116">
        <v>433.2</v>
      </c>
      <c r="G749">
        <v>526955</v>
      </c>
      <c r="H749" s="116"/>
      <c r="I749" s="116"/>
      <c r="L749" s="170">
        <v>43103</v>
      </c>
      <c r="M749" s="116">
        <v>433.9</v>
      </c>
      <c r="N749" s="116">
        <v>441.4</v>
      </c>
      <c r="O749" s="116">
        <v>431.95</v>
      </c>
      <c r="P749" s="116">
        <v>440.4</v>
      </c>
      <c r="Q749" s="116">
        <v>433.9</v>
      </c>
      <c r="R749">
        <v>9794953</v>
      </c>
    </row>
    <row r="750" spans="1:18" x14ac:dyDescent="0.25">
      <c r="A750" s="170">
        <v>43104</v>
      </c>
      <c r="B750" s="116">
        <v>433</v>
      </c>
      <c r="C750" s="116">
        <v>429.7</v>
      </c>
      <c r="D750" s="116">
        <v>426.05</v>
      </c>
      <c r="E750" s="116">
        <v>430</v>
      </c>
      <c r="F750" s="116">
        <v>429.7</v>
      </c>
      <c r="G750">
        <v>430531</v>
      </c>
      <c r="H750" s="116"/>
      <c r="I750" s="116"/>
      <c r="L750" s="170">
        <v>43104</v>
      </c>
      <c r="M750" s="116">
        <v>429.95</v>
      </c>
      <c r="N750" s="116">
        <v>433.3</v>
      </c>
      <c r="O750" s="116">
        <v>425.75</v>
      </c>
      <c r="P750" s="116">
        <v>430</v>
      </c>
      <c r="Q750" s="116">
        <v>429.95</v>
      </c>
      <c r="R750">
        <v>8395377</v>
      </c>
    </row>
    <row r="751" spans="1:18" x14ac:dyDescent="0.25">
      <c r="A751" s="170">
        <v>43105</v>
      </c>
      <c r="B751" s="116">
        <v>436.3</v>
      </c>
      <c r="C751" s="116">
        <v>430.8</v>
      </c>
      <c r="D751" s="116">
        <v>430.1</v>
      </c>
      <c r="E751" s="116">
        <v>432</v>
      </c>
      <c r="F751" s="116">
        <v>430.8</v>
      </c>
      <c r="G751">
        <v>358825</v>
      </c>
      <c r="H751" s="116"/>
      <c r="I751" s="116"/>
      <c r="L751" s="170">
        <v>43105</v>
      </c>
      <c r="M751" s="116">
        <v>431.6</v>
      </c>
      <c r="N751" s="116">
        <v>436.35</v>
      </c>
      <c r="O751" s="116">
        <v>429.8</v>
      </c>
      <c r="P751" s="116">
        <v>431.25</v>
      </c>
      <c r="Q751" s="116">
        <v>431.6</v>
      </c>
      <c r="R751">
        <v>7021611</v>
      </c>
    </row>
    <row r="752" spans="1:18" x14ac:dyDescent="0.25">
      <c r="A752" s="170">
        <v>43108</v>
      </c>
      <c r="B752" s="116">
        <v>436.4</v>
      </c>
      <c r="C752" s="116">
        <v>433.7</v>
      </c>
      <c r="D752" s="116">
        <v>431.8</v>
      </c>
      <c r="E752" s="116">
        <v>433.7</v>
      </c>
      <c r="F752" s="116">
        <v>433.7</v>
      </c>
      <c r="G752">
        <v>377823</v>
      </c>
      <c r="H752" s="116"/>
      <c r="I752" s="116"/>
      <c r="L752" s="170">
        <v>43108</v>
      </c>
      <c r="M752" s="116">
        <v>433.55</v>
      </c>
      <c r="N752" s="116">
        <v>436.2</v>
      </c>
      <c r="O752" s="116">
        <v>431.65</v>
      </c>
      <c r="P752" s="116">
        <v>432</v>
      </c>
      <c r="Q752" s="116">
        <v>433.55</v>
      </c>
      <c r="R752">
        <v>4635214</v>
      </c>
    </row>
    <row r="753" spans="1:18" x14ac:dyDescent="0.25">
      <c r="A753" s="170">
        <v>43109</v>
      </c>
      <c r="B753" s="116">
        <v>443.55</v>
      </c>
      <c r="C753" s="116">
        <v>436.55</v>
      </c>
      <c r="D753" s="116">
        <v>433.35</v>
      </c>
      <c r="E753" s="116">
        <v>434.75</v>
      </c>
      <c r="F753" s="116">
        <v>436.55</v>
      </c>
      <c r="G753">
        <v>611751</v>
      </c>
      <c r="H753" s="116"/>
      <c r="I753" s="116"/>
      <c r="L753" s="170">
        <v>43109</v>
      </c>
      <c r="M753" s="116">
        <v>437.55</v>
      </c>
      <c r="N753" s="116">
        <v>443.5</v>
      </c>
      <c r="O753" s="116">
        <v>433</v>
      </c>
      <c r="P753" s="116">
        <v>434.25</v>
      </c>
      <c r="Q753" s="116">
        <v>437.55</v>
      </c>
      <c r="R753">
        <v>12629045</v>
      </c>
    </row>
    <row r="754" spans="1:18" x14ac:dyDescent="0.25">
      <c r="A754" s="170">
        <v>43110</v>
      </c>
      <c r="B754" s="116">
        <v>439.4</v>
      </c>
      <c r="C754" s="116">
        <v>432.5</v>
      </c>
      <c r="D754" s="116">
        <v>431.5</v>
      </c>
      <c r="E754" s="116">
        <v>438.85</v>
      </c>
      <c r="F754" s="116">
        <v>432.5</v>
      </c>
      <c r="G754">
        <v>308664</v>
      </c>
      <c r="H754" s="116"/>
      <c r="I754" s="116"/>
      <c r="L754" s="170">
        <v>43110</v>
      </c>
      <c r="M754" s="116">
        <v>433.3</v>
      </c>
      <c r="N754" s="116">
        <v>439.3</v>
      </c>
      <c r="O754" s="116">
        <v>431.3</v>
      </c>
      <c r="P754" s="116">
        <v>438</v>
      </c>
      <c r="Q754" s="116">
        <v>433.3</v>
      </c>
      <c r="R754">
        <v>4702579</v>
      </c>
    </row>
    <row r="755" spans="1:18" x14ac:dyDescent="0.25">
      <c r="A755" s="170">
        <v>43111</v>
      </c>
      <c r="B755" s="116">
        <v>437.5</v>
      </c>
      <c r="C755" s="116">
        <v>434.45</v>
      </c>
      <c r="D755" s="116">
        <v>432.55</v>
      </c>
      <c r="E755" s="116">
        <v>432.55</v>
      </c>
      <c r="F755" s="116">
        <v>434.45</v>
      </c>
      <c r="G755">
        <v>199587</v>
      </c>
      <c r="H755" s="116"/>
      <c r="I755" s="116"/>
      <c r="L755" s="170">
        <v>43111</v>
      </c>
      <c r="M755" s="116">
        <v>434.75</v>
      </c>
      <c r="N755" s="116">
        <v>437.6</v>
      </c>
      <c r="O755" s="116">
        <v>432.9</v>
      </c>
      <c r="P755" s="116">
        <v>433.5</v>
      </c>
      <c r="Q755" s="116">
        <v>434.75</v>
      </c>
      <c r="R755">
        <v>4565005</v>
      </c>
    </row>
    <row r="756" spans="1:18" x14ac:dyDescent="0.25">
      <c r="A756" s="170">
        <v>43112</v>
      </c>
      <c r="B756" s="116">
        <v>440.9</v>
      </c>
      <c r="C756" s="116">
        <v>436.15</v>
      </c>
      <c r="D756" s="116">
        <v>432.15</v>
      </c>
      <c r="E756" s="116">
        <v>438.3</v>
      </c>
      <c r="F756" s="116">
        <v>436.15</v>
      </c>
      <c r="G756">
        <v>338549</v>
      </c>
      <c r="H756" s="116"/>
      <c r="I756" s="116"/>
      <c r="L756" s="170">
        <v>43112</v>
      </c>
      <c r="M756" s="116">
        <v>437.1</v>
      </c>
      <c r="N756" s="116">
        <v>441.45</v>
      </c>
      <c r="O756" s="116">
        <v>432.1</v>
      </c>
      <c r="P756" s="116">
        <v>437</v>
      </c>
      <c r="Q756" s="116">
        <v>437.1</v>
      </c>
      <c r="R756">
        <v>7408870</v>
      </c>
    </row>
    <row r="757" spans="1:18" x14ac:dyDescent="0.25">
      <c r="A757" s="170">
        <v>43115</v>
      </c>
      <c r="B757" s="116">
        <v>439.9</v>
      </c>
      <c r="C757" s="116">
        <v>431.75</v>
      </c>
      <c r="D757" s="116">
        <v>430.3</v>
      </c>
      <c r="E757" s="116">
        <v>438.7</v>
      </c>
      <c r="F757" s="116">
        <v>431.75</v>
      </c>
      <c r="G757">
        <v>221532</v>
      </c>
      <c r="H757" s="116"/>
      <c r="I757" s="116"/>
      <c r="L757" s="170">
        <v>43115</v>
      </c>
      <c r="M757" s="116">
        <v>432.35</v>
      </c>
      <c r="N757" s="116">
        <v>440.05</v>
      </c>
      <c r="O757" s="116">
        <v>431.05</v>
      </c>
      <c r="P757" s="116">
        <v>438.05</v>
      </c>
      <c r="Q757" s="116">
        <v>432.35</v>
      </c>
      <c r="R757">
        <v>4042775</v>
      </c>
    </row>
    <row r="758" spans="1:18" x14ac:dyDescent="0.25">
      <c r="A758" s="170">
        <v>43116</v>
      </c>
      <c r="B758" s="116">
        <v>435.3</v>
      </c>
      <c r="C758" s="116">
        <v>421.8</v>
      </c>
      <c r="D758" s="116">
        <v>420</v>
      </c>
      <c r="E758" s="116">
        <v>432</v>
      </c>
      <c r="F758" s="116">
        <v>421.8</v>
      </c>
      <c r="G758">
        <v>437771</v>
      </c>
      <c r="H758" s="116"/>
      <c r="I758" s="116"/>
      <c r="L758" s="170">
        <v>43116</v>
      </c>
      <c r="M758" s="116">
        <v>421.9</v>
      </c>
      <c r="N758" s="116">
        <v>435.2</v>
      </c>
      <c r="O758" s="116">
        <v>419.5</v>
      </c>
      <c r="P758" s="116">
        <v>433</v>
      </c>
      <c r="Q758" s="116">
        <v>421.9</v>
      </c>
      <c r="R758">
        <v>5623745</v>
      </c>
    </row>
    <row r="759" spans="1:18" x14ac:dyDescent="0.25">
      <c r="A759" s="170">
        <v>43117</v>
      </c>
      <c r="B759" s="116">
        <v>425</v>
      </c>
      <c r="C759" s="116">
        <v>422.75</v>
      </c>
      <c r="D759" s="116">
        <v>410.8</v>
      </c>
      <c r="E759" s="116">
        <v>422.85</v>
      </c>
      <c r="F759" s="116">
        <v>422.75</v>
      </c>
      <c r="G759">
        <v>2714535</v>
      </c>
      <c r="H759" s="116"/>
      <c r="I759" s="116"/>
      <c r="L759" s="170">
        <v>43117</v>
      </c>
      <c r="M759" s="116">
        <v>422.95</v>
      </c>
      <c r="N759" s="116">
        <v>424.5</v>
      </c>
      <c r="O759" s="116">
        <v>410.1</v>
      </c>
      <c r="P759" s="116">
        <v>422.05</v>
      </c>
      <c r="Q759" s="116">
        <v>422.95</v>
      </c>
      <c r="R759">
        <v>10204447</v>
      </c>
    </row>
    <row r="760" spans="1:18" x14ac:dyDescent="0.25">
      <c r="A760" s="170">
        <v>43118</v>
      </c>
      <c r="B760" s="116">
        <v>427.75</v>
      </c>
      <c r="C760" s="116">
        <v>418.8</v>
      </c>
      <c r="D760" s="116">
        <v>414.8</v>
      </c>
      <c r="E760" s="116">
        <v>422.35</v>
      </c>
      <c r="F760" s="116">
        <v>418.8</v>
      </c>
      <c r="G760">
        <v>439932</v>
      </c>
      <c r="H760" s="116"/>
      <c r="I760" s="116"/>
      <c r="L760" s="170">
        <v>43118</v>
      </c>
      <c r="M760" s="116">
        <v>418.95</v>
      </c>
      <c r="N760" s="116">
        <v>428.3</v>
      </c>
      <c r="O760" s="116">
        <v>414.45</v>
      </c>
      <c r="P760" s="116">
        <v>424</v>
      </c>
      <c r="Q760" s="116">
        <v>418.95</v>
      </c>
      <c r="R760">
        <v>9579830</v>
      </c>
    </row>
    <row r="761" spans="1:18" x14ac:dyDescent="0.25">
      <c r="A761" s="170">
        <v>43119</v>
      </c>
      <c r="B761" s="116">
        <v>421.9</v>
      </c>
      <c r="C761" s="116">
        <v>418.95</v>
      </c>
      <c r="D761" s="116">
        <v>415.2</v>
      </c>
      <c r="E761" s="116">
        <v>419.75</v>
      </c>
      <c r="F761" s="116">
        <v>418.95</v>
      </c>
      <c r="G761">
        <v>239133</v>
      </c>
      <c r="H761" s="116"/>
      <c r="I761" s="116"/>
      <c r="L761" s="170">
        <v>43119</v>
      </c>
      <c r="M761" s="116">
        <v>418.05</v>
      </c>
      <c r="N761" s="116">
        <v>421.95</v>
      </c>
      <c r="O761" s="116">
        <v>415.05</v>
      </c>
      <c r="P761" s="116">
        <v>415.2</v>
      </c>
      <c r="Q761" s="116">
        <v>418.05</v>
      </c>
      <c r="R761">
        <v>3894062</v>
      </c>
    </row>
    <row r="762" spans="1:18" x14ac:dyDescent="0.25">
      <c r="A762" s="170">
        <v>43122</v>
      </c>
      <c r="B762" s="116">
        <v>424.2</v>
      </c>
      <c r="C762" s="116">
        <v>421.55</v>
      </c>
      <c r="D762" s="116">
        <v>418.65</v>
      </c>
      <c r="E762" s="116">
        <v>419</v>
      </c>
      <c r="F762" s="116">
        <v>421.55</v>
      </c>
      <c r="G762">
        <v>156097</v>
      </c>
      <c r="H762" s="116"/>
      <c r="I762" s="116"/>
      <c r="L762" s="170">
        <v>43122</v>
      </c>
      <c r="M762" s="116">
        <v>421.9</v>
      </c>
      <c r="N762" s="116">
        <v>424.4</v>
      </c>
      <c r="O762" s="116">
        <v>418.45</v>
      </c>
      <c r="P762" s="116">
        <v>419.05</v>
      </c>
      <c r="Q762" s="116">
        <v>421.9</v>
      </c>
      <c r="R762">
        <v>4643782</v>
      </c>
    </row>
    <row r="763" spans="1:18" x14ac:dyDescent="0.25">
      <c r="A763" s="170">
        <v>43123</v>
      </c>
      <c r="B763" s="116">
        <v>422.1</v>
      </c>
      <c r="C763" s="116">
        <v>418.05</v>
      </c>
      <c r="D763" s="116">
        <v>414.75</v>
      </c>
      <c r="E763" s="116">
        <v>422.1</v>
      </c>
      <c r="F763" s="116">
        <v>418.05</v>
      </c>
      <c r="G763">
        <v>365515</v>
      </c>
      <c r="H763" s="116"/>
      <c r="I763" s="116"/>
      <c r="L763" s="170">
        <v>43123</v>
      </c>
      <c r="M763" s="116">
        <v>418</v>
      </c>
      <c r="N763" s="116">
        <v>422.8</v>
      </c>
      <c r="O763" s="116">
        <v>414.75</v>
      </c>
      <c r="P763" s="116">
        <v>422.8</v>
      </c>
      <c r="Q763" s="116">
        <v>418</v>
      </c>
      <c r="R763">
        <v>6185011</v>
      </c>
    </row>
    <row r="764" spans="1:18" x14ac:dyDescent="0.25">
      <c r="A764" s="170">
        <v>43124</v>
      </c>
      <c r="B764" s="116">
        <v>417.75</v>
      </c>
      <c r="C764" s="116">
        <v>403.6</v>
      </c>
      <c r="D764" s="116">
        <v>402.5</v>
      </c>
      <c r="E764" s="116">
        <v>417.75</v>
      </c>
      <c r="F764" s="116">
        <v>403.6</v>
      </c>
      <c r="G764">
        <v>765278</v>
      </c>
      <c r="H764" s="116"/>
      <c r="I764" s="116"/>
      <c r="L764" s="170">
        <v>43124</v>
      </c>
      <c r="M764" s="116">
        <v>403.6</v>
      </c>
      <c r="N764" s="116">
        <v>416.25</v>
      </c>
      <c r="O764" s="116">
        <v>402.65</v>
      </c>
      <c r="P764" s="116">
        <v>416</v>
      </c>
      <c r="Q764" s="116">
        <v>403.6</v>
      </c>
      <c r="R764">
        <v>10789570</v>
      </c>
    </row>
    <row r="765" spans="1:18" x14ac:dyDescent="0.25">
      <c r="A765" s="170">
        <v>43125</v>
      </c>
      <c r="B765" s="116">
        <v>408</v>
      </c>
      <c r="C765" s="116">
        <v>400.2</v>
      </c>
      <c r="D765" s="116">
        <v>399</v>
      </c>
      <c r="E765" s="116">
        <v>402.25</v>
      </c>
      <c r="F765" s="116">
        <v>400.2</v>
      </c>
      <c r="G765">
        <v>559942</v>
      </c>
      <c r="H765" s="116"/>
      <c r="I765" s="116"/>
      <c r="L765" s="170">
        <v>43125</v>
      </c>
      <c r="M765" s="116">
        <v>400.3</v>
      </c>
      <c r="N765" s="116">
        <v>407.65</v>
      </c>
      <c r="O765" s="116">
        <v>398</v>
      </c>
      <c r="P765" s="116">
        <v>403.45</v>
      </c>
      <c r="Q765" s="116">
        <v>400.3</v>
      </c>
      <c r="R765">
        <v>16312167</v>
      </c>
    </row>
    <row r="766" spans="1:18" x14ac:dyDescent="0.25">
      <c r="A766" s="170">
        <v>43129</v>
      </c>
      <c r="B766" s="116">
        <v>406</v>
      </c>
      <c r="C766" s="116">
        <v>399.3</v>
      </c>
      <c r="D766" s="116">
        <v>398.05</v>
      </c>
      <c r="E766" s="116">
        <v>401.15</v>
      </c>
      <c r="F766" s="116">
        <v>399.3</v>
      </c>
      <c r="G766">
        <v>335015</v>
      </c>
      <c r="H766" s="116"/>
      <c r="I766" s="116"/>
      <c r="L766" s="170">
        <v>43129</v>
      </c>
      <c r="M766" s="116">
        <v>399.25</v>
      </c>
      <c r="N766" s="116">
        <v>405.9</v>
      </c>
      <c r="O766" s="116">
        <v>398.1</v>
      </c>
      <c r="P766" s="116">
        <v>402.5</v>
      </c>
      <c r="Q766" s="116">
        <v>399.25</v>
      </c>
      <c r="R766">
        <v>5789602</v>
      </c>
    </row>
    <row r="767" spans="1:18" x14ac:dyDescent="0.25">
      <c r="A767" s="170">
        <v>43130</v>
      </c>
      <c r="B767" s="116">
        <v>402.2</v>
      </c>
      <c r="C767" s="116">
        <v>396.2</v>
      </c>
      <c r="D767" s="116">
        <v>395.3</v>
      </c>
      <c r="E767" s="116">
        <v>399.1</v>
      </c>
      <c r="F767" s="116">
        <v>396.2</v>
      </c>
      <c r="G767">
        <v>407917</v>
      </c>
      <c r="H767" s="116"/>
      <c r="I767" s="116"/>
      <c r="L767" s="170">
        <v>43130</v>
      </c>
      <c r="M767" s="116">
        <v>395.85</v>
      </c>
      <c r="N767" s="116">
        <v>402.3</v>
      </c>
      <c r="O767" s="116">
        <v>395</v>
      </c>
      <c r="P767" s="116">
        <v>400</v>
      </c>
      <c r="Q767" s="116">
        <v>395.85</v>
      </c>
      <c r="R767">
        <v>6963005</v>
      </c>
    </row>
    <row r="768" spans="1:18" x14ac:dyDescent="0.25">
      <c r="A768" s="170">
        <v>43131</v>
      </c>
      <c r="B768" s="116">
        <v>401</v>
      </c>
      <c r="C768" s="116">
        <v>399.25</v>
      </c>
      <c r="D768" s="116">
        <v>395.75</v>
      </c>
      <c r="E768" s="116">
        <v>396.2</v>
      </c>
      <c r="F768" s="116">
        <v>399.25</v>
      </c>
      <c r="G768">
        <v>348600</v>
      </c>
      <c r="H768" s="116"/>
      <c r="I768" s="116"/>
      <c r="L768" s="170">
        <v>43131</v>
      </c>
      <c r="M768" s="116">
        <v>399.5</v>
      </c>
      <c r="N768" s="116">
        <v>400.95</v>
      </c>
      <c r="O768" s="116">
        <v>395.25</v>
      </c>
      <c r="P768" s="116">
        <v>395.5</v>
      </c>
      <c r="Q768" s="116">
        <v>399.5</v>
      </c>
      <c r="R768">
        <v>5111454</v>
      </c>
    </row>
    <row r="769" spans="1:18" x14ac:dyDescent="0.25">
      <c r="A769" s="170">
        <v>43132</v>
      </c>
      <c r="B769" s="116">
        <v>403.85</v>
      </c>
      <c r="C769" s="116">
        <v>394.65</v>
      </c>
      <c r="D769" s="116">
        <v>391.05</v>
      </c>
      <c r="E769" s="116">
        <v>401</v>
      </c>
      <c r="F769" s="116">
        <v>394.65</v>
      </c>
      <c r="G769">
        <v>551822</v>
      </c>
      <c r="H769" s="116"/>
      <c r="I769" s="116"/>
      <c r="L769" s="170">
        <v>43132</v>
      </c>
      <c r="M769" s="116">
        <v>393.65</v>
      </c>
      <c r="N769" s="116">
        <v>403.8</v>
      </c>
      <c r="O769" s="116">
        <v>390.55</v>
      </c>
      <c r="P769" s="116">
        <v>399.9</v>
      </c>
      <c r="Q769" s="116">
        <v>393.65</v>
      </c>
      <c r="R769">
        <v>7259426</v>
      </c>
    </row>
    <row r="770" spans="1:18" x14ac:dyDescent="0.25">
      <c r="A770" s="170">
        <v>43133</v>
      </c>
      <c r="B770" s="116">
        <v>397.25</v>
      </c>
      <c r="C770" s="116">
        <v>384.05</v>
      </c>
      <c r="D770" s="116">
        <v>381.65</v>
      </c>
      <c r="E770" s="116">
        <v>391</v>
      </c>
      <c r="F770" s="116">
        <v>384.05</v>
      </c>
      <c r="G770">
        <v>649423</v>
      </c>
      <c r="H770" s="116"/>
      <c r="I770" s="116"/>
      <c r="L770" s="170">
        <v>43133</v>
      </c>
      <c r="M770" s="116">
        <v>383.75</v>
      </c>
      <c r="N770" s="116">
        <v>397.4</v>
      </c>
      <c r="O770" s="116">
        <v>381.3</v>
      </c>
      <c r="P770" s="116">
        <v>392</v>
      </c>
      <c r="Q770" s="116">
        <v>383.75</v>
      </c>
      <c r="R770">
        <v>10070356</v>
      </c>
    </row>
    <row r="771" spans="1:18" x14ac:dyDescent="0.25">
      <c r="A771" s="170">
        <v>43136</v>
      </c>
      <c r="B771" s="116">
        <v>398.4</v>
      </c>
      <c r="C771" s="116">
        <v>396.05</v>
      </c>
      <c r="D771" s="116">
        <v>380.45</v>
      </c>
      <c r="E771" s="116">
        <v>381.65</v>
      </c>
      <c r="F771" s="116">
        <v>396.05</v>
      </c>
      <c r="G771">
        <v>723112</v>
      </c>
      <c r="H771" s="116"/>
      <c r="I771" s="116"/>
      <c r="L771" s="170">
        <v>43136</v>
      </c>
      <c r="M771" s="116">
        <v>395.8</v>
      </c>
      <c r="N771" s="116">
        <v>398</v>
      </c>
      <c r="O771" s="116">
        <v>380</v>
      </c>
      <c r="P771" s="116">
        <v>381</v>
      </c>
      <c r="Q771" s="116">
        <v>395.8</v>
      </c>
      <c r="R771">
        <v>9876017</v>
      </c>
    </row>
    <row r="772" spans="1:18" x14ac:dyDescent="0.25">
      <c r="A772" s="170">
        <v>43137</v>
      </c>
      <c r="B772" s="116">
        <v>379.6</v>
      </c>
      <c r="C772" s="116">
        <v>374.45</v>
      </c>
      <c r="D772" s="116">
        <v>357</v>
      </c>
      <c r="E772" s="116">
        <v>368</v>
      </c>
      <c r="F772" s="116">
        <v>374.45</v>
      </c>
      <c r="G772">
        <v>2009877</v>
      </c>
      <c r="H772" s="116"/>
      <c r="I772" s="116"/>
      <c r="L772" s="170">
        <v>43137</v>
      </c>
      <c r="M772" s="116">
        <v>375.45</v>
      </c>
      <c r="N772" s="116">
        <v>379.85</v>
      </c>
      <c r="O772" s="116">
        <v>356.5</v>
      </c>
      <c r="P772" s="116">
        <v>363</v>
      </c>
      <c r="Q772" s="116">
        <v>375.45</v>
      </c>
      <c r="R772">
        <v>25294860</v>
      </c>
    </row>
    <row r="773" spans="1:18" x14ac:dyDescent="0.25">
      <c r="A773" s="170">
        <v>43138</v>
      </c>
      <c r="B773" s="116">
        <v>388</v>
      </c>
      <c r="C773" s="116">
        <v>377.5</v>
      </c>
      <c r="D773" s="116">
        <v>375.3</v>
      </c>
      <c r="E773" s="116">
        <v>388</v>
      </c>
      <c r="F773" s="116">
        <v>377.5</v>
      </c>
      <c r="G773">
        <v>1890021</v>
      </c>
      <c r="H773" s="116"/>
      <c r="I773" s="116"/>
      <c r="L773" s="170">
        <v>43138</v>
      </c>
      <c r="M773" s="116">
        <v>377.8</v>
      </c>
      <c r="N773" s="116">
        <v>385.4</v>
      </c>
      <c r="O773" s="116">
        <v>375.2</v>
      </c>
      <c r="P773" s="116">
        <v>380.4</v>
      </c>
      <c r="Q773" s="116">
        <v>377.8</v>
      </c>
      <c r="R773">
        <v>12706795</v>
      </c>
    </row>
    <row r="774" spans="1:18" x14ac:dyDescent="0.25">
      <c r="A774" s="170">
        <v>43139</v>
      </c>
      <c r="B774" s="116">
        <v>381</v>
      </c>
      <c r="C774" s="116">
        <v>374.85</v>
      </c>
      <c r="D774" s="116">
        <v>372.7</v>
      </c>
      <c r="E774" s="116">
        <v>381</v>
      </c>
      <c r="F774" s="116">
        <v>374.85</v>
      </c>
      <c r="G774">
        <v>1041768</v>
      </c>
      <c r="H774" s="116"/>
      <c r="I774" s="116"/>
      <c r="L774" s="170">
        <v>43139</v>
      </c>
      <c r="M774" s="116">
        <v>374.85</v>
      </c>
      <c r="N774" s="116">
        <v>380</v>
      </c>
      <c r="O774" s="116">
        <v>372.2</v>
      </c>
      <c r="P774" s="116">
        <v>379.9</v>
      </c>
      <c r="Q774" s="116">
        <v>374.85</v>
      </c>
      <c r="R774">
        <v>12452396</v>
      </c>
    </row>
    <row r="775" spans="1:18" x14ac:dyDescent="0.25">
      <c r="A775" s="170">
        <v>43140</v>
      </c>
      <c r="B775" s="116">
        <v>373.1</v>
      </c>
      <c r="C775" s="116">
        <v>369.2</v>
      </c>
      <c r="D775" s="116">
        <v>368.5</v>
      </c>
      <c r="E775" s="116">
        <v>370</v>
      </c>
      <c r="F775" s="116">
        <v>369.2</v>
      </c>
      <c r="G775">
        <v>614888</v>
      </c>
      <c r="H775" s="116"/>
      <c r="I775" s="116"/>
      <c r="L775" s="170">
        <v>43140</v>
      </c>
      <c r="M775" s="116">
        <v>368.75</v>
      </c>
      <c r="N775" s="116">
        <v>373.2</v>
      </c>
      <c r="O775" s="116">
        <v>368</v>
      </c>
      <c r="P775" s="116">
        <v>369.9</v>
      </c>
      <c r="Q775" s="116">
        <v>368.75</v>
      </c>
      <c r="R775">
        <v>8816777</v>
      </c>
    </row>
    <row r="776" spans="1:18" x14ac:dyDescent="0.25">
      <c r="A776" s="170">
        <v>43143</v>
      </c>
      <c r="B776" s="116">
        <v>376.25</v>
      </c>
      <c r="C776" s="116">
        <v>372.45</v>
      </c>
      <c r="D776" s="116">
        <v>370.35</v>
      </c>
      <c r="E776" s="116">
        <v>372</v>
      </c>
      <c r="F776" s="116">
        <v>372.45</v>
      </c>
      <c r="G776">
        <v>469444</v>
      </c>
      <c r="H776" s="116"/>
      <c r="I776" s="116"/>
      <c r="L776" s="170">
        <v>43143</v>
      </c>
      <c r="M776" s="116">
        <v>371.8</v>
      </c>
      <c r="N776" s="116">
        <v>376.2</v>
      </c>
      <c r="O776" s="116">
        <v>370.2</v>
      </c>
      <c r="P776" s="116">
        <v>373.4</v>
      </c>
      <c r="Q776" s="116">
        <v>371.8</v>
      </c>
      <c r="R776">
        <v>6002369</v>
      </c>
    </row>
    <row r="777" spans="1:18" x14ac:dyDescent="0.25">
      <c r="A777" s="170">
        <v>43145</v>
      </c>
      <c r="B777" s="116">
        <v>382.4</v>
      </c>
      <c r="C777" s="116">
        <v>376.85</v>
      </c>
      <c r="D777" s="116">
        <v>371.2</v>
      </c>
      <c r="E777" s="116">
        <v>373.9</v>
      </c>
      <c r="F777" s="116">
        <v>376.85</v>
      </c>
      <c r="G777">
        <v>600577</v>
      </c>
      <c r="H777" s="116"/>
      <c r="I777" s="116"/>
      <c r="L777" s="170">
        <v>43145</v>
      </c>
      <c r="M777" s="116">
        <v>376.85</v>
      </c>
      <c r="N777" s="116">
        <v>382.3</v>
      </c>
      <c r="O777" s="116">
        <v>370.6</v>
      </c>
      <c r="P777" s="116">
        <v>372.9</v>
      </c>
      <c r="Q777" s="116">
        <v>376.85</v>
      </c>
      <c r="R777">
        <v>9623436</v>
      </c>
    </row>
    <row r="778" spans="1:18" x14ac:dyDescent="0.25">
      <c r="A778" s="170">
        <v>43146</v>
      </c>
      <c r="B778" s="116">
        <v>382.4</v>
      </c>
      <c r="C778" s="116">
        <v>376.15</v>
      </c>
      <c r="D778" s="116">
        <v>373.85</v>
      </c>
      <c r="E778" s="116">
        <v>379</v>
      </c>
      <c r="F778" s="116">
        <v>376.15</v>
      </c>
      <c r="G778">
        <v>585612</v>
      </c>
      <c r="H778" s="116"/>
      <c r="I778" s="116"/>
      <c r="L778" s="170">
        <v>43146</v>
      </c>
      <c r="M778" s="116">
        <v>375.8</v>
      </c>
      <c r="N778" s="116">
        <v>382.2</v>
      </c>
      <c r="O778" s="116">
        <v>373.1</v>
      </c>
      <c r="P778" s="116">
        <v>379.8</v>
      </c>
      <c r="Q778" s="116">
        <v>375.8</v>
      </c>
      <c r="R778">
        <v>10225880</v>
      </c>
    </row>
    <row r="779" spans="1:18" x14ac:dyDescent="0.25">
      <c r="A779" s="170">
        <v>43147</v>
      </c>
      <c r="B779" s="116">
        <v>379.4</v>
      </c>
      <c r="C779" s="116">
        <v>370.55</v>
      </c>
      <c r="D779" s="116">
        <v>368.3</v>
      </c>
      <c r="E779" s="116">
        <v>377.25</v>
      </c>
      <c r="F779" s="116">
        <v>370.55</v>
      </c>
      <c r="G779">
        <v>500663</v>
      </c>
      <c r="H779" s="116"/>
      <c r="I779" s="116"/>
      <c r="L779" s="170">
        <v>43147</v>
      </c>
      <c r="M779" s="116">
        <v>370.75</v>
      </c>
      <c r="N779" s="116">
        <v>379.4</v>
      </c>
      <c r="O779" s="116">
        <v>367.6</v>
      </c>
      <c r="P779" s="116">
        <v>378</v>
      </c>
      <c r="Q779" s="116">
        <v>370.75</v>
      </c>
      <c r="R779">
        <v>8545282</v>
      </c>
    </row>
    <row r="780" spans="1:18" x14ac:dyDescent="0.25">
      <c r="A780" s="170">
        <v>43150</v>
      </c>
      <c r="B780" s="116">
        <v>374</v>
      </c>
      <c r="C780" s="116">
        <v>367.75</v>
      </c>
      <c r="D780" s="116">
        <v>363.5</v>
      </c>
      <c r="E780" s="116">
        <v>371.95</v>
      </c>
      <c r="F780" s="116">
        <v>367.75</v>
      </c>
      <c r="G780">
        <v>431513</v>
      </c>
      <c r="H780" s="116"/>
      <c r="I780" s="116"/>
      <c r="L780" s="170">
        <v>43150</v>
      </c>
      <c r="M780" s="116">
        <v>368.75</v>
      </c>
      <c r="N780" s="116">
        <v>374.7</v>
      </c>
      <c r="O780" s="116">
        <v>362.8</v>
      </c>
      <c r="P780" s="116">
        <v>373.7</v>
      </c>
      <c r="Q780" s="116">
        <v>368.75</v>
      </c>
      <c r="R780">
        <v>5658765</v>
      </c>
    </row>
    <row r="781" spans="1:18" x14ac:dyDescent="0.25">
      <c r="A781" s="170">
        <v>43151</v>
      </c>
      <c r="B781" s="116">
        <v>370.7</v>
      </c>
      <c r="C781" s="116">
        <v>368.9</v>
      </c>
      <c r="D781" s="116">
        <v>366.5</v>
      </c>
      <c r="E781" s="116">
        <v>370</v>
      </c>
      <c r="F781" s="116">
        <v>368.9</v>
      </c>
      <c r="G781">
        <v>228993</v>
      </c>
      <c r="H781" s="116"/>
      <c r="I781" s="116"/>
      <c r="L781" s="170">
        <v>43151</v>
      </c>
      <c r="M781" s="116">
        <v>369.3</v>
      </c>
      <c r="N781" s="116">
        <v>370.9</v>
      </c>
      <c r="O781" s="116">
        <v>366.5</v>
      </c>
      <c r="P781" s="116">
        <v>370.35</v>
      </c>
      <c r="Q781" s="116">
        <v>369.3</v>
      </c>
      <c r="R781">
        <v>3972114</v>
      </c>
    </row>
    <row r="782" spans="1:18" x14ac:dyDescent="0.25">
      <c r="A782" s="170">
        <v>43152</v>
      </c>
      <c r="B782" s="116">
        <v>374</v>
      </c>
      <c r="C782" s="116">
        <v>364.35</v>
      </c>
      <c r="D782" s="116">
        <v>363</v>
      </c>
      <c r="E782" s="116">
        <v>370.3</v>
      </c>
      <c r="F782" s="116">
        <v>364.35</v>
      </c>
      <c r="G782">
        <v>454904</v>
      </c>
      <c r="H782" s="116"/>
      <c r="I782" s="116"/>
      <c r="L782" s="170">
        <v>43152</v>
      </c>
      <c r="M782" s="116">
        <v>364.45</v>
      </c>
      <c r="N782" s="116">
        <v>372.5</v>
      </c>
      <c r="O782" s="116">
        <v>362.85</v>
      </c>
      <c r="P782" s="116">
        <v>372.5</v>
      </c>
      <c r="Q782" s="116">
        <v>364.45</v>
      </c>
      <c r="R782">
        <v>8640166</v>
      </c>
    </row>
    <row r="783" spans="1:18" x14ac:dyDescent="0.25">
      <c r="A783" s="170">
        <v>43153</v>
      </c>
      <c r="B783" s="116">
        <v>364</v>
      </c>
      <c r="C783" s="116">
        <v>358.55</v>
      </c>
      <c r="D783" s="116">
        <v>357.9</v>
      </c>
      <c r="E783" s="116">
        <v>364</v>
      </c>
      <c r="F783" s="116">
        <v>358.55</v>
      </c>
      <c r="G783">
        <v>451987</v>
      </c>
      <c r="H783" s="116"/>
      <c r="I783" s="116"/>
      <c r="L783" s="170">
        <v>43153</v>
      </c>
      <c r="M783" s="116">
        <v>358.5</v>
      </c>
      <c r="N783" s="116">
        <v>363</v>
      </c>
      <c r="O783" s="116">
        <v>357.5</v>
      </c>
      <c r="P783" s="116">
        <v>363</v>
      </c>
      <c r="Q783" s="116">
        <v>358.5</v>
      </c>
      <c r="R783">
        <v>10870704</v>
      </c>
    </row>
    <row r="784" spans="1:18" x14ac:dyDescent="0.25">
      <c r="A784" s="170">
        <v>43154</v>
      </c>
      <c r="B784" s="116">
        <v>364.5</v>
      </c>
      <c r="C784" s="116">
        <v>360.45</v>
      </c>
      <c r="D784" s="116">
        <v>357.55</v>
      </c>
      <c r="E784" s="116">
        <v>357.55</v>
      </c>
      <c r="F784" s="116">
        <v>360.45</v>
      </c>
      <c r="G784">
        <v>486548</v>
      </c>
      <c r="H784" s="116"/>
      <c r="I784" s="116"/>
      <c r="L784" s="170">
        <v>43154</v>
      </c>
      <c r="M784" s="116">
        <v>360.2</v>
      </c>
      <c r="N784" s="116">
        <v>364.6</v>
      </c>
      <c r="O784" s="116">
        <v>358.75</v>
      </c>
      <c r="P784" s="116">
        <v>360.1</v>
      </c>
      <c r="Q784" s="116">
        <v>360.2</v>
      </c>
      <c r="R784">
        <v>6751064</v>
      </c>
    </row>
    <row r="785" spans="1:18" x14ac:dyDescent="0.25">
      <c r="A785" s="170">
        <v>43157</v>
      </c>
      <c r="B785" s="116">
        <v>373.5</v>
      </c>
      <c r="C785" s="116">
        <v>372.05</v>
      </c>
      <c r="D785" s="116">
        <v>362</v>
      </c>
      <c r="E785" s="116">
        <v>362</v>
      </c>
      <c r="F785" s="116">
        <v>372.05</v>
      </c>
      <c r="G785">
        <v>611335</v>
      </c>
      <c r="H785" s="116"/>
      <c r="I785" s="116"/>
      <c r="L785" s="170">
        <v>43157</v>
      </c>
      <c r="M785" s="116">
        <v>372.05</v>
      </c>
      <c r="N785" s="116">
        <v>373.5</v>
      </c>
      <c r="O785" s="116">
        <v>362</v>
      </c>
      <c r="P785" s="116">
        <v>362</v>
      </c>
      <c r="Q785" s="116">
        <v>372.05</v>
      </c>
      <c r="R785">
        <v>10576794</v>
      </c>
    </row>
    <row r="786" spans="1:18" x14ac:dyDescent="0.25">
      <c r="A786" s="170">
        <v>43158</v>
      </c>
      <c r="B786" s="116">
        <v>376.8</v>
      </c>
      <c r="C786" s="116">
        <v>372.85</v>
      </c>
      <c r="D786" s="116">
        <v>370.55</v>
      </c>
      <c r="E786" s="116">
        <v>375</v>
      </c>
      <c r="F786" s="116">
        <v>372.85</v>
      </c>
      <c r="G786">
        <v>365754</v>
      </c>
      <c r="H786" s="116"/>
      <c r="I786" s="116"/>
      <c r="L786" s="170">
        <v>43158</v>
      </c>
      <c r="M786" s="116">
        <v>372.55</v>
      </c>
      <c r="N786" s="116">
        <v>376.6</v>
      </c>
      <c r="O786" s="116">
        <v>370.35</v>
      </c>
      <c r="P786" s="116">
        <v>375</v>
      </c>
      <c r="Q786" s="116">
        <v>372.55</v>
      </c>
      <c r="R786">
        <v>6156672</v>
      </c>
    </row>
    <row r="787" spans="1:18" x14ac:dyDescent="0.25">
      <c r="A787" s="170">
        <v>43159</v>
      </c>
      <c r="B787" s="116">
        <v>373.5</v>
      </c>
      <c r="C787" s="116">
        <v>370.2</v>
      </c>
      <c r="D787" s="116">
        <v>367.05</v>
      </c>
      <c r="E787" s="116">
        <v>369</v>
      </c>
      <c r="F787" s="116">
        <v>370.2</v>
      </c>
      <c r="G787">
        <v>357224</v>
      </c>
      <c r="H787" s="116"/>
      <c r="I787" s="116"/>
      <c r="L787" s="170">
        <v>43159</v>
      </c>
      <c r="M787" s="116">
        <v>369.9</v>
      </c>
      <c r="N787" s="116">
        <v>373.65</v>
      </c>
      <c r="O787" s="116">
        <v>367.15</v>
      </c>
      <c r="P787" s="116">
        <v>370</v>
      </c>
      <c r="Q787" s="116">
        <v>369.9</v>
      </c>
      <c r="R787">
        <v>8009429</v>
      </c>
    </row>
    <row r="788" spans="1:18" x14ac:dyDescent="0.25">
      <c r="A788" s="170">
        <v>43160</v>
      </c>
      <c r="B788" s="116">
        <v>376.25</v>
      </c>
      <c r="C788" s="116">
        <v>370.85</v>
      </c>
      <c r="D788" s="116">
        <v>367.9</v>
      </c>
      <c r="E788" s="116">
        <v>367.9</v>
      </c>
      <c r="F788" s="116">
        <v>370.85</v>
      </c>
      <c r="G788">
        <v>593743</v>
      </c>
      <c r="H788" s="116"/>
      <c r="I788" s="116"/>
      <c r="L788" s="170">
        <v>43160</v>
      </c>
      <c r="M788" s="116">
        <v>370.75</v>
      </c>
      <c r="N788" s="116">
        <v>376.3</v>
      </c>
      <c r="O788" s="116">
        <v>369.05</v>
      </c>
      <c r="P788" s="116">
        <v>369.75</v>
      </c>
      <c r="Q788" s="116">
        <v>370.75</v>
      </c>
      <c r="R788">
        <v>6991806</v>
      </c>
    </row>
    <row r="789" spans="1:18" x14ac:dyDescent="0.25">
      <c r="A789" s="170">
        <v>43164</v>
      </c>
      <c r="B789" s="116">
        <v>370.85</v>
      </c>
      <c r="C789" s="116">
        <v>352.15</v>
      </c>
      <c r="D789" s="116">
        <v>351</v>
      </c>
      <c r="E789" s="116">
        <v>370.85</v>
      </c>
      <c r="F789" s="116">
        <v>352.15</v>
      </c>
      <c r="G789">
        <v>888581</v>
      </c>
      <c r="H789" s="116"/>
      <c r="I789" s="116"/>
      <c r="L789" s="170">
        <v>43164</v>
      </c>
      <c r="M789" s="116">
        <v>352.05</v>
      </c>
      <c r="N789" s="116">
        <v>368.75</v>
      </c>
      <c r="O789" s="116">
        <v>350.1</v>
      </c>
      <c r="P789" s="116">
        <v>368.75</v>
      </c>
      <c r="Q789" s="116">
        <v>352.05</v>
      </c>
      <c r="R789">
        <v>14665325</v>
      </c>
    </row>
    <row r="790" spans="1:18" x14ac:dyDescent="0.25">
      <c r="A790" s="170">
        <v>43165</v>
      </c>
      <c r="B790" s="116">
        <v>358</v>
      </c>
      <c r="C790" s="116">
        <v>346.6</v>
      </c>
      <c r="D790" s="116">
        <v>345</v>
      </c>
      <c r="E790" s="116">
        <v>356.95</v>
      </c>
      <c r="F790" s="116">
        <v>346.6</v>
      </c>
      <c r="G790">
        <v>786916</v>
      </c>
      <c r="H790" s="116"/>
      <c r="I790" s="116"/>
      <c r="L790" s="170">
        <v>43165</v>
      </c>
      <c r="M790" s="116">
        <v>346.5</v>
      </c>
      <c r="N790" s="116">
        <v>357.95</v>
      </c>
      <c r="O790" s="116">
        <v>345</v>
      </c>
      <c r="P790" s="116">
        <v>355.15</v>
      </c>
      <c r="Q790" s="116">
        <v>346.5</v>
      </c>
      <c r="R790">
        <v>8876632</v>
      </c>
    </row>
    <row r="791" spans="1:18" x14ac:dyDescent="0.25">
      <c r="A791" s="170">
        <v>43166</v>
      </c>
      <c r="B791" s="116">
        <v>354.9</v>
      </c>
      <c r="C791" s="116">
        <v>348</v>
      </c>
      <c r="D791" s="116">
        <v>342.9</v>
      </c>
      <c r="E791" s="116">
        <v>345</v>
      </c>
      <c r="F791" s="116">
        <v>348</v>
      </c>
      <c r="G791">
        <v>844076</v>
      </c>
      <c r="H791" s="116"/>
      <c r="I791" s="116"/>
      <c r="L791" s="170">
        <v>43166</v>
      </c>
      <c r="M791" s="116">
        <v>347.8</v>
      </c>
      <c r="N791" s="116">
        <v>355.3</v>
      </c>
      <c r="O791" s="116">
        <v>343.25</v>
      </c>
      <c r="P791" s="116">
        <v>345</v>
      </c>
      <c r="Q791" s="116">
        <v>347.8</v>
      </c>
      <c r="R791">
        <v>15599393</v>
      </c>
    </row>
    <row r="792" spans="1:18" x14ac:dyDescent="0.25">
      <c r="A792" s="170">
        <v>43167</v>
      </c>
      <c r="B792" s="116">
        <v>351.8</v>
      </c>
      <c r="C792" s="116">
        <v>345.9</v>
      </c>
      <c r="D792" s="116">
        <v>341.75</v>
      </c>
      <c r="E792" s="116">
        <v>350.55</v>
      </c>
      <c r="F792" s="116">
        <v>345.9</v>
      </c>
      <c r="G792">
        <v>471093</v>
      </c>
      <c r="H792" s="116"/>
      <c r="I792" s="116"/>
      <c r="L792" s="170">
        <v>43167</v>
      </c>
      <c r="M792" s="116">
        <v>345.15</v>
      </c>
      <c r="N792" s="116">
        <v>351.9</v>
      </c>
      <c r="O792" s="116">
        <v>341.05</v>
      </c>
      <c r="P792" s="116">
        <v>350.8</v>
      </c>
      <c r="Q792" s="116">
        <v>345.15</v>
      </c>
      <c r="R792">
        <v>7674221</v>
      </c>
    </row>
    <row r="793" spans="1:18" x14ac:dyDescent="0.25">
      <c r="A793" s="170">
        <v>43168</v>
      </c>
      <c r="B793" s="116">
        <v>348.7</v>
      </c>
      <c r="C793" s="116">
        <v>341.7</v>
      </c>
      <c r="D793" s="116">
        <v>340.65</v>
      </c>
      <c r="E793" s="116">
        <v>345</v>
      </c>
      <c r="F793" s="116">
        <v>341.7</v>
      </c>
      <c r="G793">
        <v>487081</v>
      </c>
      <c r="H793" s="116"/>
      <c r="I793" s="116"/>
      <c r="L793" s="170">
        <v>43168</v>
      </c>
      <c r="M793" s="116">
        <v>341.5</v>
      </c>
      <c r="N793" s="116">
        <v>348.7</v>
      </c>
      <c r="O793" s="116">
        <v>340.15</v>
      </c>
      <c r="P793" s="116">
        <v>345.55</v>
      </c>
      <c r="Q793" s="116">
        <v>341.5</v>
      </c>
      <c r="R793">
        <v>5519224</v>
      </c>
    </row>
    <row r="794" spans="1:18" x14ac:dyDescent="0.25">
      <c r="A794" s="170">
        <v>43171</v>
      </c>
      <c r="B794" s="116">
        <v>353.05</v>
      </c>
      <c r="C794" s="116">
        <v>352.2</v>
      </c>
      <c r="D794" s="116">
        <v>340.65</v>
      </c>
      <c r="E794" s="116">
        <v>344.55</v>
      </c>
      <c r="F794" s="116">
        <v>352.2</v>
      </c>
      <c r="G794">
        <v>522985</v>
      </c>
      <c r="H794" s="116"/>
      <c r="I794" s="116"/>
      <c r="L794" s="170">
        <v>43171</v>
      </c>
      <c r="M794" s="116">
        <v>352.6</v>
      </c>
      <c r="N794" s="116">
        <v>353.8</v>
      </c>
      <c r="O794" s="116">
        <v>340.35</v>
      </c>
      <c r="P794" s="116">
        <v>345</v>
      </c>
      <c r="Q794" s="116">
        <v>352.6</v>
      </c>
      <c r="R794">
        <v>8238960</v>
      </c>
    </row>
    <row r="795" spans="1:18" x14ac:dyDescent="0.25">
      <c r="A795" s="170">
        <v>43172</v>
      </c>
      <c r="B795" s="116">
        <v>356.35</v>
      </c>
      <c r="C795" s="116">
        <v>353.75</v>
      </c>
      <c r="D795" s="116">
        <v>350.05</v>
      </c>
      <c r="E795" s="116">
        <v>351.95</v>
      </c>
      <c r="F795" s="116">
        <v>353.75</v>
      </c>
      <c r="G795">
        <v>391607</v>
      </c>
      <c r="H795" s="116"/>
      <c r="I795" s="116"/>
      <c r="L795" s="170">
        <v>43172</v>
      </c>
      <c r="M795" s="116">
        <v>353.15</v>
      </c>
      <c r="N795" s="116">
        <v>356.45</v>
      </c>
      <c r="O795" s="116">
        <v>350</v>
      </c>
      <c r="P795" s="116">
        <v>352.6</v>
      </c>
      <c r="Q795" s="116">
        <v>353.15</v>
      </c>
      <c r="R795">
        <v>6184241</v>
      </c>
    </row>
    <row r="796" spans="1:18" x14ac:dyDescent="0.25">
      <c r="A796" s="170">
        <v>43173</v>
      </c>
      <c r="B796" s="116">
        <v>354.95</v>
      </c>
      <c r="C796" s="116">
        <v>354.15</v>
      </c>
      <c r="D796" s="116">
        <v>349.8</v>
      </c>
      <c r="E796" s="116">
        <v>352.85</v>
      </c>
      <c r="F796" s="116">
        <v>354.15</v>
      </c>
      <c r="G796">
        <v>269680</v>
      </c>
      <c r="H796" s="116"/>
      <c r="I796" s="116"/>
      <c r="L796" s="170">
        <v>43173</v>
      </c>
      <c r="M796" s="116">
        <v>354.05</v>
      </c>
      <c r="N796" s="116">
        <v>354.9</v>
      </c>
      <c r="O796" s="116">
        <v>349.6</v>
      </c>
      <c r="P796" s="116">
        <v>351</v>
      </c>
      <c r="Q796" s="116">
        <v>354.05</v>
      </c>
      <c r="R796">
        <v>3820313</v>
      </c>
    </row>
    <row r="797" spans="1:18" x14ac:dyDescent="0.25">
      <c r="A797" s="170">
        <v>43174</v>
      </c>
      <c r="B797" s="116">
        <v>358.4</v>
      </c>
      <c r="C797" s="116">
        <v>353.05</v>
      </c>
      <c r="D797" s="116">
        <v>351.3</v>
      </c>
      <c r="E797" s="116">
        <v>355</v>
      </c>
      <c r="F797" s="116">
        <v>353.05</v>
      </c>
      <c r="G797">
        <v>2625555</v>
      </c>
      <c r="H797" s="116"/>
      <c r="I797" s="116"/>
      <c r="L797" s="170">
        <v>43174</v>
      </c>
      <c r="M797" s="116">
        <v>353.1</v>
      </c>
      <c r="N797" s="116">
        <v>358.4</v>
      </c>
      <c r="O797" s="116">
        <v>351.1</v>
      </c>
      <c r="P797" s="116">
        <v>354.05</v>
      </c>
      <c r="Q797" s="116">
        <v>353.1</v>
      </c>
      <c r="R797">
        <v>4331145</v>
      </c>
    </row>
    <row r="798" spans="1:18" x14ac:dyDescent="0.25">
      <c r="A798" s="170">
        <v>43175</v>
      </c>
      <c r="B798" s="116">
        <v>352.9</v>
      </c>
      <c r="C798" s="116">
        <v>340.1</v>
      </c>
      <c r="D798" s="116">
        <v>339</v>
      </c>
      <c r="E798" s="116">
        <v>352.9</v>
      </c>
      <c r="F798" s="116">
        <v>340.1</v>
      </c>
      <c r="G798">
        <v>707153</v>
      </c>
      <c r="H798" s="116"/>
      <c r="I798" s="116"/>
      <c r="L798" s="170">
        <v>43175</v>
      </c>
      <c r="M798" s="116">
        <v>339.75</v>
      </c>
      <c r="N798" s="116">
        <v>352.6</v>
      </c>
      <c r="O798" s="116">
        <v>338.4</v>
      </c>
      <c r="P798" s="116">
        <v>352.05</v>
      </c>
      <c r="Q798" s="116">
        <v>339.75</v>
      </c>
      <c r="R798">
        <v>14205582</v>
      </c>
    </row>
    <row r="799" spans="1:18" x14ac:dyDescent="0.25">
      <c r="A799" s="170">
        <v>43178</v>
      </c>
      <c r="B799" s="116">
        <v>342.45</v>
      </c>
      <c r="C799" s="116">
        <v>335.75</v>
      </c>
      <c r="D799" s="116">
        <v>332.55</v>
      </c>
      <c r="E799" s="116">
        <v>341.9</v>
      </c>
      <c r="F799" s="116">
        <v>335.75</v>
      </c>
      <c r="G799">
        <v>559922</v>
      </c>
      <c r="H799" s="116"/>
      <c r="I799" s="116"/>
      <c r="L799" s="170">
        <v>43178</v>
      </c>
      <c r="M799" s="116">
        <v>335.7</v>
      </c>
      <c r="N799" s="116">
        <v>342.1</v>
      </c>
      <c r="O799" s="116">
        <v>332.55</v>
      </c>
      <c r="P799" s="116">
        <v>341.2</v>
      </c>
      <c r="Q799" s="116">
        <v>335.7</v>
      </c>
      <c r="R799">
        <v>9391347</v>
      </c>
    </row>
    <row r="800" spans="1:18" x14ac:dyDescent="0.25">
      <c r="A800" s="170">
        <v>43179</v>
      </c>
      <c r="B800" s="116">
        <v>340.4</v>
      </c>
      <c r="C800" s="116">
        <v>339.25</v>
      </c>
      <c r="D800" s="116">
        <v>333.4</v>
      </c>
      <c r="E800" s="116">
        <v>335.75</v>
      </c>
      <c r="F800" s="116">
        <v>339.25</v>
      </c>
      <c r="G800">
        <v>366544</v>
      </c>
      <c r="H800" s="116"/>
      <c r="I800" s="116"/>
      <c r="L800" s="170">
        <v>43179</v>
      </c>
      <c r="M800" s="116">
        <v>338.8</v>
      </c>
      <c r="N800" s="116">
        <v>340.4</v>
      </c>
      <c r="O800" s="116">
        <v>333.55</v>
      </c>
      <c r="P800" s="116">
        <v>335.5</v>
      </c>
      <c r="Q800" s="116">
        <v>338.8</v>
      </c>
      <c r="R800">
        <v>5080453</v>
      </c>
    </row>
    <row r="801" spans="1:18" x14ac:dyDescent="0.25">
      <c r="A801" s="170">
        <v>43180</v>
      </c>
      <c r="B801" s="116">
        <v>342.3</v>
      </c>
      <c r="C801" s="116">
        <v>333.9</v>
      </c>
      <c r="D801" s="116">
        <v>332.6</v>
      </c>
      <c r="E801" s="116">
        <v>340</v>
      </c>
      <c r="F801" s="116">
        <v>333.9</v>
      </c>
      <c r="G801">
        <v>494549</v>
      </c>
      <c r="H801" s="116"/>
      <c r="I801" s="116"/>
      <c r="L801" s="170">
        <v>43180</v>
      </c>
      <c r="M801" s="116">
        <v>333.85</v>
      </c>
      <c r="N801" s="116">
        <v>342.25</v>
      </c>
      <c r="O801" s="116">
        <v>332.25</v>
      </c>
      <c r="P801" s="116">
        <v>339.9</v>
      </c>
      <c r="Q801" s="116">
        <v>333.85</v>
      </c>
      <c r="R801">
        <v>6812442</v>
      </c>
    </row>
    <row r="802" spans="1:18" x14ac:dyDescent="0.25">
      <c r="A802" s="170">
        <v>43181</v>
      </c>
      <c r="B802" s="116">
        <v>339.9</v>
      </c>
      <c r="C802" s="116">
        <v>338.2</v>
      </c>
      <c r="D802" s="116">
        <v>335</v>
      </c>
      <c r="E802" s="116">
        <v>339.8</v>
      </c>
      <c r="F802" s="116">
        <v>338.2</v>
      </c>
      <c r="G802">
        <v>481307</v>
      </c>
      <c r="H802" s="116"/>
      <c r="I802" s="116"/>
      <c r="L802" s="170">
        <v>43181</v>
      </c>
      <c r="M802" s="116">
        <v>338.2</v>
      </c>
      <c r="N802" s="116">
        <v>340.25</v>
      </c>
      <c r="O802" s="116">
        <v>334.8</v>
      </c>
      <c r="P802" s="116">
        <v>338.5</v>
      </c>
      <c r="Q802" s="116">
        <v>338.2</v>
      </c>
      <c r="R802">
        <v>9255091</v>
      </c>
    </row>
    <row r="803" spans="1:18" x14ac:dyDescent="0.25">
      <c r="A803" s="170">
        <v>43182</v>
      </c>
      <c r="B803" s="116">
        <v>335</v>
      </c>
      <c r="C803" s="116">
        <v>331.1</v>
      </c>
      <c r="D803" s="116">
        <v>330.1</v>
      </c>
      <c r="E803" s="116">
        <v>331</v>
      </c>
      <c r="F803" s="116">
        <v>331.1</v>
      </c>
      <c r="G803">
        <v>496525</v>
      </c>
      <c r="H803" s="116"/>
      <c r="I803" s="116"/>
      <c r="L803" s="170">
        <v>43182</v>
      </c>
      <c r="M803" s="116">
        <v>330.85</v>
      </c>
      <c r="N803" s="116">
        <v>334.8</v>
      </c>
      <c r="O803" s="116">
        <v>329.6</v>
      </c>
      <c r="P803" s="116">
        <v>330</v>
      </c>
      <c r="Q803" s="116">
        <v>330.85</v>
      </c>
      <c r="R803">
        <v>8578297</v>
      </c>
    </row>
    <row r="804" spans="1:18" x14ac:dyDescent="0.25">
      <c r="A804" s="170">
        <v>43185</v>
      </c>
      <c r="B804" s="116">
        <v>333.7</v>
      </c>
      <c r="C804" s="116">
        <v>332.05</v>
      </c>
      <c r="D804" s="116">
        <v>324.5</v>
      </c>
      <c r="E804" s="116">
        <v>330</v>
      </c>
      <c r="F804" s="116">
        <v>332.05</v>
      </c>
      <c r="G804">
        <v>629409</v>
      </c>
      <c r="H804" s="116"/>
      <c r="I804" s="116"/>
      <c r="L804" s="170">
        <v>43185</v>
      </c>
      <c r="M804" s="116">
        <v>332.35</v>
      </c>
      <c r="N804" s="116">
        <v>333.9</v>
      </c>
      <c r="O804" s="116">
        <v>324.3</v>
      </c>
      <c r="P804" s="116">
        <v>328.8</v>
      </c>
      <c r="Q804" s="116">
        <v>332.35</v>
      </c>
      <c r="R804">
        <v>8907023</v>
      </c>
    </row>
    <row r="805" spans="1:18" x14ac:dyDescent="0.25">
      <c r="A805" s="170">
        <v>43186</v>
      </c>
      <c r="B805" s="116">
        <v>335.7</v>
      </c>
      <c r="C805" s="116">
        <v>331.05</v>
      </c>
      <c r="D805" s="116">
        <v>330</v>
      </c>
      <c r="E805" s="116">
        <v>333.9</v>
      </c>
      <c r="F805" s="116">
        <v>331.05</v>
      </c>
      <c r="G805">
        <v>432538</v>
      </c>
      <c r="H805" s="116"/>
      <c r="I805" s="116"/>
      <c r="L805" s="170">
        <v>43186</v>
      </c>
      <c r="M805" s="116">
        <v>331.15</v>
      </c>
      <c r="N805" s="116">
        <v>335.8</v>
      </c>
      <c r="O805" s="116">
        <v>330.1</v>
      </c>
      <c r="P805" s="116">
        <v>333.95</v>
      </c>
      <c r="Q805" s="116">
        <v>331.15</v>
      </c>
      <c r="R805">
        <v>6822448</v>
      </c>
    </row>
    <row r="806" spans="1:18" x14ac:dyDescent="0.25">
      <c r="A806" s="170">
        <v>43187</v>
      </c>
      <c r="B806" s="116">
        <v>333.75</v>
      </c>
      <c r="C806" s="116">
        <v>327.45</v>
      </c>
      <c r="D806" s="116">
        <v>326.14999999999998</v>
      </c>
      <c r="E806" s="116">
        <v>331.25</v>
      </c>
      <c r="F806" s="116">
        <v>327.45</v>
      </c>
      <c r="G806">
        <v>494682</v>
      </c>
      <c r="H806" s="116"/>
      <c r="I806" s="116"/>
      <c r="L806" s="170">
        <v>43187</v>
      </c>
      <c r="M806" s="116">
        <v>326.85000000000002</v>
      </c>
      <c r="N806" s="116">
        <v>333.65</v>
      </c>
      <c r="O806" s="116">
        <v>325.2</v>
      </c>
      <c r="P806" s="116">
        <v>331.5</v>
      </c>
      <c r="Q806" s="116">
        <v>326.85000000000002</v>
      </c>
      <c r="R806">
        <v>10975624</v>
      </c>
    </row>
    <row r="807" spans="1:18" x14ac:dyDescent="0.25">
      <c r="A807" s="170">
        <v>43192</v>
      </c>
      <c r="B807" s="116">
        <v>340</v>
      </c>
      <c r="C807" s="116">
        <v>338.8</v>
      </c>
      <c r="D807" s="116">
        <v>332</v>
      </c>
      <c r="E807" s="116">
        <v>335</v>
      </c>
      <c r="F807" s="116">
        <v>338.8</v>
      </c>
      <c r="G807">
        <v>459555</v>
      </c>
      <c r="H807" s="116"/>
      <c r="I807" s="116"/>
      <c r="L807" s="170">
        <v>43192</v>
      </c>
      <c r="M807" s="116">
        <v>339.15</v>
      </c>
      <c r="N807" s="116">
        <v>340.8</v>
      </c>
      <c r="O807" s="116">
        <v>332.7</v>
      </c>
      <c r="P807" s="116">
        <v>335</v>
      </c>
      <c r="Q807" s="116">
        <v>339.15</v>
      </c>
      <c r="R807">
        <v>9874486</v>
      </c>
    </row>
    <row r="808" spans="1:18" x14ac:dyDescent="0.25">
      <c r="A808" s="170">
        <v>43193</v>
      </c>
      <c r="B808" s="116">
        <v>344.7</v>
      </c>
      <c r="C808" s="116">
        <v>343.35</v>
      </c>
      <c r="D808" s="116">
        <v>337.45</v>
      </c>
      <c r="E808" s="116">
        <v>339.35</v>
      </c>
      <c r="F808" s="116">
        <v>343.35</v>
      </c>
      <c r="G808">
        <v>574172</v>
      </c>
      <c r="H808" s="116"/>
      <c r="I808" s="116"/>
      <c r="L808" s="170">
        <v>43193</v>
      </c>
      <c r="M808" s="116">
        <v>343.1</v>
      </c>
      <c r="N808" s="116">
        <v>344.5</v>
      </c>
      <c r="O808" s="116">
        <v>337.15</v>
      </c>
      <c r="P808" s="116">
        <v>338.4</v>
      </c>
      <c r="Q808" s="116">
        <v>343.1</v>
      </c>
      <c r="R808">
        <v>6989584</v>
      </c>
    </row>
    <row r="809" spans="1:18" x14ac:dyDescent="0.25">
      <c r="A809" s="170">
        <v>43194</v>
      </c>
      <c r="B809" s="116">
        <v>363.45</v>
      </c>
      <c r="C809" s="116">
        <v>355.7</v>
      </c>
      <c r="D809" s="116">
        <v>346.1</v>
      </c>
      <c r="E809" s="116">
        <v>349.85</v>
      </c>
      <c r="F809" s="116">
        <v>355.7</v>
      </c>
      <c r="G809">
        <v>1476617</v>
      </c>
      <c r="H809" s="116"/>
      <c r="I809" s="116"/>
      <c r="L809" s="170">
        <v>43194</v>
      </c>
      <c r="M809" s="116">
        <v>355.6</v>
      </c>
      <c r="N809" s="116">
        <v>363.7</v>
      </c>
      <c r="O809" s="116">
        <v>346.25</v>
      </c>
      <c r="P809" s="116">
        <v>346.8</v>
      </c>
      <c r="Q809" s="116">
        <v>355.6</v>
      </c>
      <c r="R809">
        <v>27157199</v>
      </c>
    </row>
    <row r="810" spans="1:18" x14ac:dyDescent="0.25">
      <c r="A810" s="170">
        <v>43195</v>
      </c>
      <c r="B810" s="116">
        <v>372.4</v>
      </c>
      <c r="C810" s="116">
        <v>363.6</v>
      </c>
      <c r="D810" s="116">
        <v>360.4</v>
      </c>
      <c r="E810" s="116">
        <v>364.8</v>
      </c>
      <c r="F810" s="116">
        <v>363.6</v>
      </c>
      <c r="G810">
        <v>2198237</v>
      </c>
      <c r="H810" s="116"/>
      <c r="I810" s="116"/>
      <c r="L810" s="170">
        <v>43195</v>
      </c>
      <c r="M810" s="116">
        <v>362.2</v>
      </c>
      <c r="N810" s="116">
        <v>372.35</v>
      </c>
      <c r="O810" s="116">
        <v>359.8</v>
      </c>
      <c r="P810" s="116">
        <v>362.6</v>
      </c>
      <c r="Q810" s="116">
        <v>362.2</v>
      </c>
      <c r="R810">
        <v>28886070</v>
      </c>
    </row>
    <row r="811" spans="1:18" x14ac:dyDescent="0.25">
      <c r="A811" s="170">
        <v>43196</v>
      </c>
      <c r="B811" s="116">
        <v>368.25</v>
      </c>
      <c r="C811" s="116">
        <v>363.85</v>
      </c>
      <c r="D811" s="116">
        <v>356.6</v>
      </c>
      <c r="E811" s="116">
        <v>363.5</v>
      </c>
      <c r="F811" s="116">
        <v>363.85</v>
      </c>
      <c r="G811">
        <v>653999</v>
      </c>
      <c r="H811" s="116"/>
      <c r="I811" s="116"/>
      <c r="L811" s="170">
        <v>43196</v>
      </c>
      <c r="M811" s="116">
        <v>364.1</v>
      </c>
      <c r="N811" s="116">
        <v>368.35</v>
      </c>
      <c r="O811" s="116">
        <v>356.45</v>
      </c>
      <c r="P811" s="116">
        <v>362</v>
      </c>
      <c r="Q811" s="116">
        <v>364.1</v>
      </c>
      <c r="R811">
        <v>13297051</v>
      </c>
    </row>
    <row r="812" spans="1:18" x14ac:dyDescent="0.25">
      <c r="A812" s="170">
        <v>43199</v>
      </c>
      <c r="B812" s="116">
        <v>368.4</v>
      </c>
      <c r="C812" s="116">
        <v>358.3</v>
      </c>
      <c r="D812" s="116">
        <v>357</v>
      </c>
      <c r="E812" s="116">
        <v>363.9</v>
      </c>
      <c r="F812" s="116">
        <v>358.3</v>
      </c>
      <c r="G812">
        <v>494256</v>
      </c>
      <c r="H812" s="116"/>
      <c r="I812" s="116"/>
      <c r="L812" s="170">
        <v>43199</v>
      </c>
      <c r="M812" s="116">
        <v>358.3</v>
      </c>
      <c r="N812" s="116">
        <v>368.6</v>
      </c>
      <c r="O812" s="116">
        <v>357</v>
      </c>
      <c r="P812" s="116">
        <v>361.9</v>
      </c>
      <c r="Q812" s="116">
        <v>358.3</v>
      </c>
      <c r="R812">
        <v>9555113</v>
      </c>
    </row>
    <row r="813" spans="1:18" x14ac:dyDescent="0.25">
      <c r="A813" s="170">
        <v>43200</v>
      </c>
      <c r="B813" s="116">
        <v>362.45</v>
      </c>
      <c r="C813" s="116">
        <v>353.4</v>
      </c>
      <c r="D813" s="116">
        <v>352</v>
      </c>
      <c r="E813" s="116">
        <v>360.95</v>
      </c>
      <c r="F813" s="116">
        <v>353.4</v>
      </c>
      <c r="G813">
        <v>474398</v>
      </c>
      <c r="H813" s="116"/>
      <c r="I813" s="116"/>
      <c r="L813" s="170">
        <v>43200</v>
      </c>
      <c r="M813" s="116">
        <v>353.25</v>
      </c>
      <c r="N813" s="116">
        <v>362.35</v>
      </c>
      <c r="O813" s="116">
        <v>351.5</v>
      </c>
      <c r="P813" s="116">
        <v>360.5</v>
      </c>
      <c r="Q813" s="116">
        <v>353.25</v>
      </c>
      <c r="R813">
        <v>8201215</v>
      </c>
    </row>
    <row r="814" spans="1:18" x14ac:dyDescent="0.25">
      <c r="A814" s="170">
        <v>43201</v>
      </c>
      <c r="B814" s="116">
        <v>357.1</v>
      </c>
      <c r="C814" s="116">
        <v>355.3</v>
      </c>
      <c r="D814" s="116">
        <v>350.7</v>
      </c>
      <c r="E814" s="116">
        <v>354.1</v>
      </c>
      <c r="F814" s="116">
        <v>355.3</v>
      </c>
      <c r="G814">
        <v>373758</v>
      </c>
      <c r="H814" s="116"/>
      <c r="I814" s="116"/>
      <c r="L814" s="170">
        <v>43201</v>
      </c>
      <c r="M814" s="116">
        <v>355.8</v>
      </c>
      <c r="N814" s="116">
        <v>357.15</v>
      </c>
      <c r="O814" s="116">
        <v>350.5</v>
      </c>
      <c r="P814" s="116">
        <v>355</v>
      </c>
      <c r="Q814" s="116">
        <v>355.8</v>
      </c>
      <c r="R814">
        <v>5622957</v>
      </c>
    </row>
    <row r="815" spans="1:18" x14ac:dyDescent="0.25">
      <c r="A815" s="170">
        <v>43202</v>
      </c>
      <c r="B815" s="116">
        <v>363.95</v>
      </c>
      <c r="C815" s="116">
        <v>358.05</v>
      </c>
      <c r="D815" s="116">
        <v>356.85</v>
      </c>
      <c r="E815" s="116">
        <v>359.3</v>
      </c>
      <c r="F815" s="116">
        <v>358.05</v>
      </c>
      <c r="G815">
        <v>734607</v>
      </c>
      <c r="H815" s="116"/>
      <c r="I815" s="116"/>
      <c r="L815" s="170">
        <v>43202</v>
      </c>
      <c r="M815" s="116">
        <v>358.4</v>
      </c>
      <c r="N815" s="116">
        <v>364.4</v>
      </c>
      <c r="O815" s="116">
        <v>357</v>
      </c>
      <c r="P815" s="116">
        <v>358</v>
      </c>
      <c r="Q815" s="116">
        <v>358.4</v>
      </c>
      <c r="R815">
        <v>13145938</v>
      </c>
    </row>
    <row r="816" spans="1:18" x14ac:dyDescent="0.25">
      <c r="A816" s="170">
        <v>43203</v>
      </c>
      <c r="B816" s="116">
        <v>360.6</v>
      </c>
      <c r="C816" s="116">
        <v>356.65</v>
      </c>
      <c r="D816" s="116">
        <v>354.45</v>
      </c>
      <c r="E816" s="116">
        <v>359</v>
      </c>
      <c r="F816" s="116">
        <v>356.65</v>
      </c>
      <c r="G816">
        <v>259261</v>
      </c>
      <c r="H816" s="116"/>
      <c r="I816" s="116"/>
      <c r="L816" s="170">
        <v>43203</v>
      </c>
      <c r="M816" s="116">
        <v>357.05</v>
      </c>
      <c r="N816" s="116">
        <v>361</v>
      </c>
      <c r="O816" s="116">
        <v>354.4</v>
      </c>
      <c r="P816" s="116">
        <v>357.9</v>
      </c>
      <c r="Q816" s="116">
        <v>357.05</v>
      </c>
      <c r="R816">
        <v>5935628</v>
      </c>
    </row>
    <row r="817" spans="1:18" x14ac:dyDescent="0.25">
      <c r="A817" s="170">
        <v>43206</v>
      </c>
      <c r="B817" s="116">
        <v>352.5</v>
      </c>
      <c r="C817" s="116">
        <v>338.95</v>
      </c>
      <c r="D817" s="116">
        <v>337.9</v>
      </c>
      <c r="E817" s="116">
        <v>351.5</v>
      </c>
      <c r="F817" s="116">
        <v>338.95</v>
      </c>
      <c r="G817">
        <v>1281628</v>
      </c>
      <c r="H817" s="116"/>
      <c r="I817" s="116"/>
      <c r="L817" s="170">
        <v>43206</v>
      </c>
      <c r="M817" s="116">
        <v>339.15</v>
      </c>
      <c r="N817" s="116">
        <v>352.8</v>
      </c>
      <c r="O817" s="116">
        <v>337.55</v>
      </c>
      <c r="P817" s="116">
        <v>350.8</v>
      </c>
      <c r="Q817" s="116">
        <v>339.15</v>
      </c>
      <c r="R817">
        <v>19157051</v>
      </c>
    </row>
    <row r="818" spans="1:18" x14ac:dyDescent="0.25">
      <c r="A818" s="170">
        <v>43207</v>
      </c>
      <c r="B818" s="116">
        <v>344.3</v>
      </c>
      <c r="C818" s="116">
        <v>336.9</v>
      </c>
      <c r="D818" s="116">
        <v>333.1</v>
      </c>
      <c r="E818" s="116">
        <v>341.4</v>
      </c>
      <c r="F818" s="116">
        <v>336.9</v>
      </c>
      <c r="G818">
        <v>701127</v>
      </c>
      <c r="H818" s="116"/>
      <c r="I818" s="116"/>
      <c r="L818" s="170">
        <v>43207</v>
      </c>
      <c r="M818" s="116">
        <v>336.45</v>
      </c>
      <c r="N818" s="116">
        <v>344.2</v>
      </c>
      <c r="O818" s="116">
        <v>332.6</v>
      </c>
      <c r="P818" s="116">
        <v>342.3</v>
      </c>
      <c r="Q818" s="116">
        <v>336.45</v>
      </c>
      <c r="R818">
        <v>14241074</v>
      </c>
    </row>
    <row r="819" spans="1:18" x14ac:dyDescent="0.25">
      <c r="A819" s="170">
        <v>43208</v>
      </c>
      <c r="B819" s="116">
        <v>339.95</v>
      </c>
      <c r="C819" s="116">
        <v>335.5</v>
      </c>
      <c r="D819" s="116">
        <v>334.1</v>
      </c>
      <c r="E819" s="116">
        <v>338</v>
      </c>
      <c r="F819" s="116">
        <v>335.5</v>
      </c>
      <c r="G819">
        <v>399398</v>
      </c>
      <c r="H819" s="116"/>
      <c r="I819" s="116"/>
      <c r="L819" s="170">
        <v>43208</v>
      </c>
      <c r="M819" s="116">
        <v>334.8</v>
      </c>
      <c r="N819" s="116">
        <v>339.75</v>
      </c>
      <c r="O819" s="116">
        <v>333.4</v>
      </c>
      <c r="P819" s="116">
        <v>338.2</v>
      </c>
      <c r="Q819" s="116">
        <v>334.8</v>
      </c>
      <c r="R819">
        <v>6699271</v>
      </c>
    </row>
    <row r="820" spans="1:18" x14ac:dyDescent="0.25">
      <c r="A820" s="170">
        <v>43209</v>
      </c>
      <c r="B820" s="116">
        <v>337</v>
      </c>
      <c r="C820" s="116">
        <v>334.85</v>
      </c>
      <c r="D820" s="116">
        <v>332.5</v>
      </c>
      <c r="E820" s="116">
        <v>336</v>
      </c>
      <c r="F820" s="116">
        <v>334.85</v>
      </c>
      <c r="G820">
        <v>387920</v>
      </c>
      <c r="H820" s="116"/>
      <c r="I820" s="116"/>
      <c r="L820" s="170">
        <v>43209</v>
      </c>
      <c r="M820" s="116">
        <v>334.25</v>
      </c>
      <c r="N820" s="116">
        <v>337</v>
      </c>
      <c r="O820" s="116">
        <v>332.5</v>
      </c>
      <c r="P820" s="116">
        <v>336.5</v>
      </c>
      <c r="Q820" s="116">
        <v>334.25</v>
      </c>
      <c r="R820">
        <v>7087115</v>
      </c>
    </row>
    <row r="821" spans="1:18" x14ac:dyDescent="0.25">
      <c r="A821" s="170">
        <v>43210</v>
      </c>
      <c r="B821" s="116">
        <v>343</v>
      </c>
      <c r="C821" s="116">
        <v>336.25</v>
      </c>
      <c r="D821" s="116">
        <v>334.8</v>
      </c>
      <c r="E821" s="116">
        <v>336</v>
      </c>
      <c r="F821" s="116">
        <v>336.25</v>
      </c>
      <c r="G821">
        <v>802632</v>
      </c>
      <c r="H821" s="116"/>
      <c r="I821" s="116"/>
      <c r="L821" s="170">
        <v>43210</v>
      </c>
      <c r="M821" s="116">
        <v>336</v>
      </c>
      <c r="N821" s="116">
        <v>343.25</v>
      </c>
      <c r="O821" s="116">
        <v>334.6</v>
      </c>
      <c r="P821" s="116">
        <v>335.95</v>
      </c>
      <c r="Q821" s="116">
        <v>336</v>
      </c>
      <c r="R821">
        <v>11908652</v>
      </c>
    </row>
    <row r="822" spans="1:18" x14ac:dyDescent="0.25">
      <c r="A822" s="170">
        <v>43213</v>
      </c>
      <c r="B822" s="116">
        <v>339.65</v>
      </c>
      <c r="C822" s="116">
        <v>333.5</v>
      </c>
      <c r="D822" s="116">
        <v>333</v>
      </c>
      <c r="E822" s="116">
        <v>337</v>
      </c>
      <c r="F822" s="116">
        <v>333.5</v>
      </c>
      <c r="G822">
        <v>1076670</v>
      </c>
      <c r="H822" s="116"/>
      <c r="I822" s="116"/>
      <c r="L822" s="170">
        <v>43213</v>
      </c>
      <c r="M822" s="116">
        <v>334.05</v>
      </c>
      <c r="N822" s="116">
        <v>339.5</v>
      </c>
      <c r="O822" s="116">
        <v>333</v>
      </c>
      <c r="P822" s="116">
        <v>335.95</v>
      </c>
      <c r="Q822" s="116">
        <v>334.05</v>
      </c>
      <c r="R822">
        <v>8056732</v>
      </c>
    </row>
    <row r="823" spans="1:18" x14ac:dyDescent="0.25">
      <c r="A823" s="170">
        <v>43214</v>
      </c>
      <c r="B823" s="116">
        <v>335.5</v>
      </c>
      <c r="C823" s="116">
        <v>331.55</v>
      </c>
      <c r="D823" s="116">
        <v>330.85</v>
      </c>
      <c r="E823" s="116">
        <v>334</v>
      </c>
      <c r="F823" s="116">
        <v>331.55</v>
      </c>
      <c r="G823">
        <v>450969</v>
      </c>
      <c r="H823" s="116"/>
      <c r="I823" s="116"/>
      <c r="L823" s="170">
        <v>43214</v>
      </c>
      <c r="M823" s="116">
        <v>331.55</v>
      </c>
      <c r="N823" s="116">
        <v>335</v>
      </c>
      <c r="O823" s="116">
        <v>330.6</v>
      </c>
      <c r="P823" s="116">
        <v>334.8</v>
      </c>
      <c r="Q823" s="116">
        <v>331.55</v>
      </c>
      <c r="R823">
        <v>9210931</v>
      </c>
    </row>
    <row r="824" spans="1:18" x14ac:dyDescent="0.25">
      <c r="A824" s="170">
        <v>43215</v>
      </c>
      <c r="B824" s="116">
        <v>333.95</v>
      </c>
      <c r="C824" s="116">
        <v>328.65</v>
      </c>
      <c r="D824" s="116">
        <v>327.9</v>
      </c>
      <c r="E824" s="116">
        <v>330.55</v>
      </c>
      <c r="F824" s="116">
        <v>328.65</v>
      </c>
      <c r="G824">
        <v>478076</v>
      </c>
      <c r="H824" s="116"/>
      <c r="I824" s="116"/>
      <c r="L824" s="170">
        <v>43215</v>
      </c>
      <c r="M824" s="116">
        <v>328.6</v>
      </c>
      <c r="N824" s="116">
        <v>334</v>
      </c>
      <c r="O824" s="116">
        <v>327.75</v>
      </c>
      <c r="P824" s="116">
        <v>330.8</v>
      </c>
      <c r="Q824" s="116">
        <v>328.6</v>
      </c>
      <c r="R824">
        <v>6306039</v>
      </c>
    </row>
    <row r="825" spans="1:18" x14ac:dyDescent="0.25">
      <c r="A825" s="170">
        <v>43216</v>
      </c>
      <c r="B825" s="116">
        <v>335.65</v>
      </c>
      <c r="C825" s="116">
        <v>330.3</v>
      </c>
      <c r="D825" s="116">
        <v>326.10000000000002</v>
      </c>
      <c r="E825" s="116">
        <v>328.25</v>
      </c>
      <c r="F825" s="116">
        <v>330.3</v>
      </c>
      <c r="G825">
        <v>686464</v>
      </c>
      <c r="H825" s="116"/>
      <c r="I825" s="116"/>
      <c r="L825" s="170">
        <v>43216</v>
      </c>
      <c r="M825" s="116">
        <v>330.25</v>
      </c>
      <c r="N825" s="116">
        <v>335.95</v>
      </c>
      <c r="O825" s="116">
        <v>326</v>
      </c>
      <c r="P825" s="116">
        <v>329.9</v>
      </c>
      <c r="Q825" s="116">
        <v>330.25</v>
      </c>
      <c r="R825">
        <v>16647689</v>
      </c>
    </row>
    <row r="826" spans="1:18" x14ac:dyDescent="0.25">
      <c r="A826" s="170">
        <v>43217</v>
      </c>
      <c r="B826" s="116">
        <v>337.55</v>
      </c>
      <c r="C826" s="116">
        <v>336.8</v>
      </c>
      <c r="D826" s="116">
        <v>331.35</v>
      </c>
      <c r="E826" s="116">
        <v>332.15</v>
      </c>
      <c r="F826" s="116">
        <v>336.8</v>
      </c>
      <c r="G826">
        <v>512142</v>
      </c>
      <c r="H826" s="116"/>
      <c r="I826" s="116"/>
      <c r="L826" s="170">
        <v>43217</v>
      </c>
      <c r="M826" s="116">
        <v>336.9</v>
      </c>
      <c r="N826" s="116">
        <v>337.65</v>
      </c>
      <c r="O826" s="116">
        <v>331.05</v>
      </c>
      <c r="P826" s="116">
        <v>333</v>
      </c>
      <c r="Q826" s="116">
        <v>336.9</v>
      </c>
      <c r="R826">
        <v>8804236</v>
      </c>
    </row>
    <row r="827" spans="1:18" x14ac:dyDescent="0.25">
      <c r="A827" s="170">
        <v>43220</v>
      </c>
      <c r="B827" s="116">
        <v>342.7</v>
      </c>
      <c r="C827" s="116">
        <v>340.2</v>
      </c>
      <c r="D827" s="116">
        <v>337.4</v>
      </c>
      <c r="E827" s="116">
        <v>338.95</v>
      </c>
      <c r="F827" s="116">
        <v>340.2</v>
      </c>
      <c r="G827">
        <v>436277</v>
      </c>
      <c r="H827" s="116"/>
      <c r="I827" s="116"/>
      <c r="L827" s="170">
        <v>43220</v>
      </c>
      <c r="M827" s="116">
        <v>340.4</v>
      </c>
      <c r="N827" s="116">
        <v>342.75</v>
      </c>
      <c r="O827" s="116">
        <v>337.25</v>
      </c>
      <c r="P827" s="116">
        <v>338.5</v>
      </c>
      <c r="Q827" s="116">
        <v>340.4</v>
      </c>
      <c r="R827">
        <v>5937740</v>
      </c>
    </row>
    <row r="828" spans="1:18" x14ac:dyDescent="0.25">
      <c r="A828" s="170">
        <v>43222</v>
      </c>
      <c r="B828" s="116">
        <v>352</v>
      </c>
      <c r="C828" s="116">
        <v>336</v>
      </c>
      <c r="D828" s="116">
        <v>335.1</v>
      </c>
      <c r="E828" s="116">
        <v>349.75</v>
      </c>
      <c r="F828" s="116">
        <v>336</v>
      </c>
      <c r="G828">
        <v>1159632</v>
      </c>
      <c r="H828" s="116"/>
      <c r="I828" s="116"/>
      <c r="L828" s="170">
        <v>43222</v>
      </c>
      <c r="M828" s="116">
        <v>336.05</v>
      </c>
      <c r="N828" s="116">
        <v>351.65</v>
      </c>
      <c r="O828" s="116">
        <v>335</v>
      </c>
      <c r="P828" s="116">
        <v>349.2</v>
      </c>
      <c r="Q828" s="116">
        <v>336.05</v>
      </c>
      <c r="R828">
        <v>16022148</v>
      </c>
    </row>
    <row r="829" spans="1:18" x14ac:dyDescent="0.25">
      <c r="A829" s="170">
        <v>43223</v>
      </c>
      <c r="B829" s="116">
        <v>335.5</v>
      </c>
      <c r="C829" s="116">
        <v>333.45</v>
      </c>
      <c r="D829" s="116">
        <v>329.45</v>
      </c>
      <c r="E829" s="116">
        <v>335</v>
      </c>
      <c r="F829" s="116">
        <v>333.45</v>
      </c>
      <c r="G829">
        <v>1062017</v>
      </c>
      <c r="H829" s="116"/>
      <c r="I829" s="116"/>
      <c r="L829" s="170">
        <v>43223</v>
      </c>
      <c r="M829" s="116">
        <v>333.5</v>
      </c>
      <c r="N829" s="116">
        <v>335.9</v>
      </c>
      <c r="O829" s="116">
        <v>329.15</v>
      </c>
      <c r="P829" s="116">
        <v>335.5</v>
      </c>
      <c r="Q829" s="116">
        <v>333.5</v>
      </c>
      <c r="R829">
        <v>6870513</v>
      </c>
    </row>
    <row r="830" spans="1:18" x14ac:dyDescent="0.25">
      <c r="A830" s="170">
        <v>43224</v>
      </c>
      <c r="B830" s="116">
        <v>337.5</v>
      </c>
      <c r="C830" s="116">
        <v>334.25</v>
      </c>
      <c r="D830" s="116">
        <v>329.5</v>
      </c>
      <c r="E830" s="116">
        <v>335.7</v>
      </c>
      <c r="F830" s="116">
        <v>334.25</v>
      </c>
      <c r="G830">
        <v>474047</v>
      </c>
      <c r="H830" s="116"/>
      <c r="I830" s="116"/>
      <c r="L830" s="170">
        <v>43224</v>
      </c>
      <c r="M830" s="116">
        <v>334.4</v>
      </c>
      <c r="N830" s="116">
        <v>337.3</v>
      </c>
      <c r="O830" s="116">
        <v>329.5</v>
      </c>
      <c r="P830" s="116">
        <v>333.75</v>
      </c>
      <c r="Q830" s="116">
        <v>334.4</v>
      </c>
      <c r="R830">
        <v>6660062</v>
      </c>
    </row>
    <row r="831" spans="1:18" x14ac:dyDescent="0.25">
      <c r="A831" s="170">
        <v>43227</v>
      </c>
      <c r="B831" s="116">
        <v>337.5</v>
      </c>
      <c r="C831" s="116">
        <v>335.05</v>
      </c>
      <c r="D831" s="116">
        <v>333.9</v>
      </c>
      <c r="E831" s="116">
        <v>337.5</v>
      </c>
      <c r="F831" s="116">
        <v>335.05</v>
      </c>
      <c r="G831">
        <v>243640</v>
      </c>
      <c r="H831" s="116"/>
      <c r="I831" s="116"/>
      <c r="L831" s="170">
        <v>43227</v>
      </c>
      <c r="M831" s="116">
        <v>335.15</v>
      </c>
      <c r="N831" s="116">
        <v>337.85</v>
      </c>
      <c r="O831" s="116">
        <v>333.7</v>
      </c>
      <c r="P831" s="116">
        <v>337.85</v>
      </c>
      <c r="Q831" s="116">
        <v>335.15</v>
      </c>
      <c r="R831">
        <v>3888627</v>
      </c>
    </row>
    <row r="832" spans="1:18" x14ac:dyDescent="0.25">
      <c r="A832" s="170">
        <v>43228</v>
      </c>
      <c r="B832" s="116">
        <v>339.2</v>
      </c>
      <c r="C832" s="116">
        <v>332.1</v>
      </c>
      <c r="D832" s="116">
        <v>330.3</v>
      </c>
      <c r="E832" s="116">
        <v>339.2</v>
      </c>
      <c r="F832" s="116">
        <v>332.1</v>
      </c>
      <c r="G832">
        <v>354371</v>
      </c>
      <c r="H832" s="116"/>
      <c r="I832" s="116"/>
      <c r="L832" s="170">
        <v>43228</v>
      </c>
      <c r="M832" s="116">
        <v>332.15</v>
      </c>
      <c r="N832" s="116">
        <v>336.6</v>
      </c>
      <c r="O832" s="116">
        <v>330.25</v>
      </c>
      <c r="P832" s="116">
        <v>336.3</v>
      </c>
      <c r="Q832" s="116">
        <v>332.15</v>
      </c>
      <c r="R832">
        <v>8114997</v>
      </c>
    </row>
    <row r="833" spans="1:18" x14ac:dyDescent="0.25">
      <c r="A833" s="170">
        <v>43229</v>
      </c>
      <c r="B833" s="116">
        <v>346.75</v>
      </c>
      <c r="C833" s="116">
        <v>341.35</v>
      </c>
      <c r="D833" s="116">
        <v>331.1</v>
      </c>
      <c r="E833" s="116">
        <v>332.1</v>
      </c>
      <c r="F833" s="116">
        <v>341.35</v>
      </c>
      <c r="G833">
        <v>999911</v>
      </c>
      <c r="H833" s="116"/>
      <c r="I833" s="116"/>
      <c r="L833" s="170">
        <v>43229</v>
      </c>
      <c r="M833" s="116">
        <v>341.95</v>
      </c>
      <c r="N833" s="116">
        <v>347.25</v>
      </c>
      <c r="O833" s="116">
        <v>331</v>
      </c>
      <c r="P833" s="116">
        <v>331</v>
      </c>
      <c r="Q833" s="116">
        <v>341.95</v>
      </c>
      <c r="R833">
        <v>19019847</v>
      </c>
    </row>
    <row r="834" spans="1:18" x14ac:dyDescent="0.25">
      <c r="A834" s="170">
        <v>43230</v>
      </c>
      <c r="B834" s="116">
        <v>344.3</v>
      </c>
      <c r="C834" s="116">
        <v>333.35</v>
      </c>
      <c r="D834" s="116">
        <v>332.5</v>
      </c>
      <c r="E834" s="116">
        <v>343.1</v>
      </c>
      <c r="F834" s="116">
        <v>333.35</v>
      </c>
      <c r="G834">
        <v>782878</v>
      </c>
      <c r="H834" s="116"/>
      <c r="I834" s="116"/>
      <c r="L834" s="170">
        <v>43230</v>
      </c>
      <c r="M834" s="116">
        <v>333.6</v>
      </c>
      <c r="N834" s="116">
        <v>343.75</v>
      </c>
      <c r="O834" s="116">
        <v>332.75</v>
      </c>
      <c r="P834" s="116">
        <v>343.75</v>
      </c>
      <c r="Q834" s="116">
        <v>333.6</v>
      </c>
      <c r="R834">
        <v>11158000</v>
      </c>
    </row>
    <row r="835" spans="1:18" x14ac:dyDescent="0.25">
      <c r="A835" s="170">
        <v>43231</v>
      </c>
      <c r="B835" s="116">
        <v>335.4</v>
      </c>
      <c r="C835" s="116">
        <v>330.75</v>
      </c>
      <c r="D835" s="116">
        <v>330</v>
      </c>
      <c r="E835" s="116">
        <v>335.4</v>
      </c>
      <c r="F835" s="116">
        <v>330.75</v>
      </c>
      <c r="G835">
        <v>484582</v>
      </c>
      <c r="H835" s="116"/>
      <c r="I835" s="116"/>
      <c r="L835" s="170">
        <v>43231</v>
      </c>
      <c r="M835" s="116">
        <v>330.8</v>
      </c>
      <c r="N835" s="116">
        <v>334</v>
      </c>
      <c r="O835" s="116">
        <v>330</v>
      </c>
      <c r="P835" s="116">
        <v>334</v>
      </c>
      <c r="Q835" s="116">
        <v>330.8</v>
      </c>
      <c r="R835">
        <v>7365579</v>
      </c>
    </row>
    <row r="836" spans="1:18" x14ac:dyDescent="0.25">
      <c r="A836" s="170">
        <v>43234</v>
      </c>
      <c r="B836" s="116">
        <v>333.9</v>
      </c>
      <c r="C836" s="116">
        <v>324.14999999999998</v>
      </c>
      <c r="D836" s="116">
        <v>323.14999999999998</v>
      </c>
      <c r="E836" s="116">
        <v>332.5</v>
      </c>
      <c r="F836" s="116">
        <v>324.14999999999998</v>
      </c>
      <c r="G836">
        <v>684086</v>
      </c>
      <c r="H836" s="116"/>
      <c r="I836" s="116"/>
      <c r="L836" s="170">
        <v>43234</v>
      </c>
      <c r="M836" s="116">
        <v>323.60000000000002</v>
      </c>
      <c r="N836" s="116">
        <v>333</v>
      </c>
      <c r="O836" s="116">
        <v>323</v>
      </c>
      <c r="P836" s="116">
        <v>333</v>
      </c>
      <c r="Q836" s="116">
        <v>323.60000000000002</v>
      </c>
      <c r="R836">
        <v>8312976</v>
      </c>
    </row>
    <row r="837" spans="1:18" x14ac:dyDescent="0.25">
      <c r="A837" s="170">
        <v>43235</v>
      </c>
      <c r="B837" s="116">
        <v>324</v>
      </c>
      <c r="C837" s="116">
        <v>310.25</v>
      </c>
      <c r="D837" s="116">
        <v>305.75</v>
      </c>
      <c r="E837" s="116">
        <v>323.95</v>
      </c>
      <c r="F837" s="116">
        <v>310.25</v>
      </c>
      <c r="G837">
        <v>1299902</v>
      </c>
      <c r="H837" s="116"/>
      <c r="I837" s="116"/>
      <c r="L837" s="170">
        <v>43235</v>
      </c>
      <c r="M837" s="116">
        <v>310.10000000000002</v>
      </c>
      <c r="N837" s="116">
        <v>324.05</v>
      </c>
      <c r="O837" s="116">
        <v>305.7</v>
      </c>
      <c r="P837" s="116">
        <v>324</v>
      </c>
      <c r="Q837" s="116">
        <v>310.10000000000002</v>
      </c>
      <c r="R837">
        <v>15323964</v>
      </c>
    </row>
    <row r="838" spans="1:18" x14ac:dyDescent="0.25">
      <c r="A838" s="170">
        <v>43236</v>
      </c>
      <c r="B838" s="116">
        <v>315.39999999999998</v>
      </c>
      <c r="C838" s="116">
        <v>310.39999999999998</v>
      </c>
      <c r="D838" s="116">
        <v>306.8</v>
      </c>
      <c r="E838" s="116">
        <v>310.7</v>
      </c>
      <c r="F838" s="116">
        <v>310.39999999999998</v>
      </c>
      <c r="G838">
        <v>749847</v>
      </c>
      <c r="H838" s="116"/>
      <c r="I838" s="116"/>
      <c r="L838" s="170">
        <v>43236</v>
      </c>
      <c r="M838" s="116">
        <v>310.25</v>
      </c>
      <c r="N838" s="116">
        <v>315.75</v>
      </c>
      <c r="O838" s="116">
        <v>306.7</v>
      </c>
      <c r="P838" s="116">
        <v>309.95</v>
      </c>
      <c r="Q838" s="116">
        <v>310.25</v>
      </c>
      <c r="R838">
        <v>12051269</v>
      </c>
    </row>
    <row r="839" spans="1:18" x14ac:dyDescent="0.25">
      <c r="A839" s="170">
        <v>43237</v>
      </c>
      <c r="B839" s="116">
        <v>319.35000000000002</v>
      </c>
      <c r="C839" s="116">
        <v>315.14999999999998</v>
      </c>
      <c r="D839" s="116">
        <v>309.60000000000002</v>
      </c>
      <c r="E839" s="116">
        <v>312</v>
      </c>
      <c r="F839" s="116">
        <v>315.14999999999998</v>
      </c>
      <c r="G839">
        <v>1151045</v>
      </c>
      <c r="H839" s="116"/>
      <c r="I839" s="116"/>
      <c r="L839" s="170">
        <v>43237</v>
      </c>
      <c r="M839" s="116">
        <v>314.89999999999998</v>
      </c>
      <c r="N839" s="116">
        <v>319.5</v>
      </c>
      <c r="O839" s="116">
        <v>309.3</v>
      </c>
      <c r="P839" s="116">
        <v>313.10000000000002</v>
      </c>
      <c r="Q839" s="116">
        <v>314.89999999999998</v>
      </c>
      <c r="R839">
        <v>10214660</v>
      </c>
    </row>
    <row r="840" spans="1:18" x14ac:dyDescent="0.25">
      <c r="A840" s="170">
        <v>43238</v>
      </c>
      <c r="B840" s="116">
        <v>315.10000000000002</v>
      </c>
      <c r="C840" s="116">
        <v>305.25</v>
      </c>
      <c r="D840" s="116">
        <v>304</v>
      </c>
      <c r="E840" s="116">
        <v>315</v>
      </c>
      <c r="F840" s="116">
        <v>305.25</v>
      </c>
      <c r="G840">
        <v>716253</v>
      </c>
      <c r="H840" s="116"/>
      <c r="I840" s="116"/>
      <c r="L840" s="170">
        <v>43238</v>
      </c>
      <c r="M840" s="116">
        <v>304.60000000000002</v>
      </c>
      <c r="N840" s="116">
        <v>315</v>
      </c>
      <c r="O840" s="116">
        <v>303.5</v>
      </c>
      <c r="P840" s="116">
        <v>314.75</v>
      </c>
      <c r="Q840" s="116">
        <v>304.60000000000002</v>
      </c>
      <c r="R840">
        <v>11688577</v>
      </c>
    </row>
    <row r="841" spans="1:18" x14ac:dyDescent="0.25">
      <c r="A841" s="170">
        <v>43241</v>
      </c>
      <c r="B841" s="116">
        <v>307.35000000000002</v>
      </c>
      <c r="C841" s="116">
        <v>296.55</v>
      </c>
      <c r="D841" s="116">
        <v>295.10000000000002</v>
      </c>
      <c r="E841" s="116">
        <v>304.2</v>
      </c>
      <c r="F841" s="116">
        <v>296.55</v>
      </c>
      <c r="G841">
        <v>759795</v>
      </c>
      <c r="H841" s="116"/>
      <c r="I841" s="116"/>
      <c r="L841" s="170">
        <v>43241</v>
      </c>
      <c r="M841" s="116">
        <v>295.89999999999998</v>
      </c>
      <c r="N841" s="116">
        <v>307.2</v>
      </c>
      <c r="O841" s="116">
        <v>294.7</v>
      </c>
      <c r="P841" s="116">
        <v>304.75</v>
      </c>
      <c r="Q841" s="116">
        <v>295.89999999999998</v>
      </c>
      <c r="R841">
        <v>11549490</v>
      </c>
    </row>
    <row r="842" spans="1:18" x14ac:dyDescent="0.25">
      <c r="A842" s="170">
        <v>43242</v>
      </c>
      <c r="B842" s="116">
        <v>312.5</v>
      </c>
      <c r="C842" s="116">
        <v>307.75</v>
      </c>
      <c r="D842" s="116">
        <v>296</v>
      </c>
      <c r="E842" s="116">
        <v>296</v>
      </c>
      <c r="F842" s="116">
        <v>307.75</v>
      </c>
      <c r="G842">
        <v>1238907</v>
      </c>
      <c r="H842" s="116"/>
      <c r="I842" s="116"/>
      <c r="L842" s="170">
        <v>43242</v>
      </c>
      <c r="M842" s="116">
        <v>307.7</v>
      </c>
      <c r="N842" s="116">
        <v>312.5</v>
      </c>
      <c r="O842" s="116">
        <v>296.55</v>
      </c>
      <c r="P842" s="116">
        <v>296.55</v>
      </c>
      <c r="Q842" s="116">
        <v>307.7</v>
      </c>
      <c r="R842">
        <v>17199292</v>
      </c>
    </row>
    <row r="843" spans="1:18" x14ac:dyDescent="0.25">
      <c r="A843" s="170">
        <v>43243</v>
      </c>
      <c r="B843" s="116">
        <v>317</v>
      </c>
      <c r="C843" s="116">
        <v>309.25</v>
      </c>
      <c r="D843" s="116">
        <v>305.64999999999998</v>
      </c>
      <c r="E843" s="116">
        <v>310.5</v>
      </c>
      <c r="F843" s="116">
        <v>309.25</v>
      </c>
      <c r="G843">
        <v>1179567</v>
      </c>
      <c r="H843" s="116"/>
      <c r="I843" s="116"/>
      <c r="L843" s="170">
        <v>43243</v>
      </c>
      <c r="M843" s="116">
        <v>309.45</v>
      </c>
      <c r="N843" s="116">
        <v>317.25</v>
      </c>
      <c r="O843" s="116">
        <v>305.39999999999998</v>
      </c>
      <c r="P843" s="116">
        <v>311.10000000000002</v>
      </c>
      <c r="Q843" s="116">
        <v>309.45</v>
      </c>
      <c r="R843">
        <v>17698475</v>
      </c>
    </row>
    <row r="844" spans="1:18" x14ac:dyDescent="0.25">
      <c r="A844" s="170">
        <v>43244</v>
      </c>
      <c r="B844" s="116">
        <v>307.60000000000002</v>
      </c>
      <c r="C844" s="116">
        <v>288.95</v>
      </c>
      <c r="D844" s="116">
        <v>284.7</v>
      </c>
      <c r="E844" s="116">
        <v>301.5</v>
      </c>
      <c r="F844" s="116">
        <v>288.95</v>
      </c>
      <c r="G844">
        <v>3260752</v>
      </c>
      <c r="H844" s="116"/>
      <c r="I844" s="116"/>
      <c r="L844" s="170">
        <v>43244</v>
      </c>
      <c r="M844" s="116">
        <v>288.64999999999998</v>
      </c>
      <c r="N844" s="116">
        <v>307.64999999999998</v>
      </c>
      <c r="O844" s="116">
        <v>284.10000000000002</v>
      </c>
      <c r="P844" s="116">
        <v>300</v>
      </c>
      <c r="Q844" s="116">
        <v>288.64999999999998</v>
      </c>
      <c r="R844">
        <v>46104103</v>
      </c>
    </row>
    <row r="845" spans="1:18" x14ac:dyDescent="0.25">
      <c r="A845" s="170">
        <v>43245</v>
      </c>
      <c r="B845" s="116">
        <v>296.89999999999998</v>
      </c>
      <c r="C845" s="116">
        <v>294.2</v>
      </c>
      <c r="D845" s="116">
        <v>286.25</v>
      </c>
      <c r="E845" s="116">
        <v>288.64999999999998</v>
      </c>
      <c r="F845" s="116">
        <v>294.2</v>
      </c>
      <c r="G845">
        <v>1120841</v>
      </c>
      <c r="H845" s="116"/>
      <c r="I845" s="116"/>
      <c r="L845" s="170">
        <v>43245</v>
      </c>
      <c r="M845" s="116">
        <v>294.14999999999998</v>
      </c>
      <c r="N845" s="116">
        <v>297.45</v>
      </c>
      <c r="O845" s="116">
        <v>286.25</v>
      </c>
      <c r="P845" s="116">
        <v>290.39999999999998</v>
      </c>
      <c r="Q845" s="116">
        <v>294.14999999999998</v>
      </c>
      <c r="R845">
        <v>19240172</v>
      </c>
    </row>
    <row r="846" spans="1:18" x14ac:dyDescent="0.25">
      <c r="A846" s="170">
        <v>43248</v>
      </c>
      <c r="B846" s="116">
        <v>300</v>
      </c>
      <c r="C846" s="116">
        <v>296.2</v>
      </c>
      <c r="D846" s="116">
        <v>290.45</v>
      </c>
      <c r="E846" s="116">
        <v>294.89999999999998</v>
      </c>
      <c r="F846" s="116">
        <v>296.2</v>
      </c>
      <c r="G846">
        <v>648033</v>
      </c>
      <c r="H846" s="116"/>
      <c r="I846" s="116"/>
      <c r="L846" s="170">
        <v>43248</v>
      </c>
      <c r="M846" s="116">
        <v>296.3</v>
      </c>
      <c r="N846" s="116">
        <v>299.89999999999998</v>
      </c>
      <c r="O846" s="116">
        <v>290.3</v>
      </c>
      <c r="P846" s="116">
        <v>293.75</v>
      </c>
      <c r="Q846" s="116">
        <v>296.3</v>
      </c>
      <c r="R846">
        <v>8516862</v>
      </c>
    </row>
    <row r="847" spans="1:18" x14ac:dyDescent="0.25">
      <c r="A847" s="170">
        <v>43249</v>
      </c>
      <c r="B847" s="116">
        <v>300.2</v>
      </c>
      <c r="C847" s="116">
        <v>294.60000000000002</v>
      </c>
      <c r="D847" s="116">
        <v>293</v>
      </c>
      <c r="E847" s="116">
        <v>296.3</v>
      </c>
      <c r="F847" s="116">
        <v>294.60000000000002</v>
      </c>
      <c r="G847">
        <v>575018</v>
      </c>
      <c r="H847" s="116"/>
      <c r="I847" s="116"/>
      <c r="L847" s="170">
        <v>43249</v>
      </c>
      <c r="M847" s="116">
        <v>294.64999999999998</v>
      </c>
      <c r="N847" s="116">
        <v>300</v>
      </c>
      <c r="O847" s="116">
        <v>293</v>
      </c>
      <c r="P847" s="116">
        <v>296.8</v>
      </c>
      <c r="Q847" s="116">
        <v>294.64999999999998</v>
      </c>
      <c r="R847">
        <v>9816561</v>
      </c>
    </row>
    <row r="848" spans="1:18" x14ac:dyDescent="0.25">
      <c r="A848" s="170">
        <v>43250</v>
      </c>
      <c r="B848" s="116">
        <v>292.39999999999998</v>
      </c>
      <c r="C848" s="116">
        <v>288.95</v>
      </c>
      <c r="D848" s="116">
        <v>286.25</v>
      </c>
      <c r="E848" s="116">
        <v>290.89999999999998</v>
      </c>
      <c r="F848" s="116">
        <v>288.95</v>
      </c>
      <c r="G848">
        <v>777993</v>
      </c>
      <c r="H848" s="116"/>
      <c r="I848" s="116"/>
      <c r="L848" s="170">
        <v>43250</v>
      </c>
      <c r="M848" s="116">
        <v>288.89999999999998</v>
      </c>
      <c r="N848" s="116">
        <v>292.25</v>
      </c>
      <c r="O848" s="116">
        <v>286.14999999999998</v>
      </c>
      <c r="P848" s="116">
        <v>289.95</v>
      </c>
      <c r="Q848" s="116">
        <v>288.89999999999998</v>
      </c>
      <c r="R848">
        <v>11649429</v>
      </c>
    </row>
    <row r="849" spans="1:18" x14ac:dyDescent="0.25">
      <c r="A849" s="170">
        <v>43251</v>
      </c>
      <c r="B849" s="116">
        <v>291.14999999999998</v>
      </c>
      <c r="C849" s="116">
        <v>282.89999999999998</v>
      </c>
      <c r="D849" s="116">
        <v>282</v>
      </c>
      <c r="E849" s="116">
        <v>290.8</v>
      </c>
      <c r="F849" s="116">
        <v>282.89999999999998</v>
      </c>
      <c r="G849">
        <v>1137096</v>
      </c>
      <c r="H849" s="116"/>
      <c r="I849" s="116"/>
      <c r="L849" s="170">
        <v>43251</v>
      </c>
      <c r="M849" s="116">
        <v>282.5</v>
      </c>
      <c r="N849" s="116">
        <v>290.85000000000002</v>
      </c>
      <c r="O849" s="116">
        <v>281.60000000000002</v>
      </c>
      <c r="P849" s="116">
        <v>289.95</v>
      </c>
      <c r="Q849" s="116">
        <v>282.5</v>
      </c>
      <c r="R849">
        <v>28771987</v>
      </c>
    </row>
    <row r="850" spans="1:18" x14ac:dyDescent="0.25">
      <c r="A850" s="170">
        <v>43252</v>
      </c>
      <c r="B850" s="116">
        <v>290.5</v>
      </c>
      <c r="C850" s="116">
        <v>287.2</v>
      </c>
      <c r="D850" s="116">
        <v>283.39999999999998</v>
      </c>
      <c r="E850" s="116">
        <v>286.64999999999998</v>
      </c>
      <c r="F850" s="116">
        <v>287.2</v>
      </c>
      <c r="G850">
        <v>1259799</v>
      </c>
      <c r="H850" s="116"/>
      <c r="I850" s="116"/>
      <c r="L850" s="170">
        <v>43252</v>
      </c>
      <c r="M850" s="116">
        <v>287.2</v>
      </c>
      <c r="N850" s="116">
        <v>290.35000000000002</v>
      </c>
      <c r="O850" s="116">
        <v>283.05</v>
      </c>
      <c r="P850" s="116">
        <v>284.5</v>
      </c>
      <c r="Q850" s="116">
        <v>287.2</v>
      </c>
      <c r="R850">
        <v>15840810</v>
      </c>
    </row>
    <row r="851" spans="1:18" x14ac:dyDescent="0.25">
      <c r="A851" s="170">
        <v>43255</v>
      </c>
      <c r="B851" s="116">
        <v>294.8</v>
      </c>
      <c r="C851" s="116">
        <v>286.64999999999998</v>
      </c>
      <c r="D851" s="116">
        <v>286.10000000000002</v>
      </c>
      <c r="E851" s="116">
        <v>291.60000000000002</v>
      </c>
      <c r="F851" s="116">
        <v>286.64999999999998</v>
      </c>
      <c r="G851">
        <v>791666</v>
      </c>
      <c r="H851" s="116"/>
      <c r="I851" s="116"/>
      <c r="L851" s="170">
        <v>43255</v>
      </c>
      <c r="M851" s="116">
        <v>286.64999999999998</v>
      </c>
      <c r="N851" s="116">
        <v>293.85000000000002</v>
      </c>
      <c r="O851" s="116">
        <v>286</v>
      </c>
      <c r="P851" s="116">
        <v>292.5</v>
      </c>
      <c r="Q851" s="116">
        <v>286.64999999999998</v>
      </c>
      <c r="R851">
        <v>10835487</v>
      </c>
    </row>
    <row r="852" spans="1:18" x14ac:dyDescent="0.25">
      <c r="A852" s="170">
        <v>43256</v>
      </c>
      <c r="B852" s="116">
        <v>288.3</v>
      </c>
      <c r="C852" s="116">
        <v>285.35000000000002</v>
      </c>
      <c r="D852" s="116">
        <v>283.7</v>
      </c>
      <c r="E852" s="116">
        <v>286</v>
      </c>
      <c r="F852" s="116">
        <v>285.35000000000002</v>
      </c>
      <c r="G852">
        <v>526276</v>
      </c>
      <c r="H852" s="116"/>
      <c r="I852" s="116"/>
      <c r="L852" s="170">
        <v>43256</v>
      </c>
      <c r="M852" s="116">
        <v>284.95</v>
      </c>
      <c r="N852" s="116">
        <v>288.25</v>
      </c>
      <c r="O852" s="116">
        <v>283.60000000000002</v>
      </c>
      <c r="P852" s="116">
        <v>286.64999999999998</v>
      </c>
      <c r="Q852" s="116">
        <v>284.95</v>
      </c>
      <c r="R852">
        <v>7456195</v>
      </c>
    </row>
    <row r="853" spans="1:18" x14ac:dyDescent="0.25">
      <c r="A853" s="170">
        <v>43257</v>
      </c>
      <c r="B853" s="116">
        <v>296.7</v>
      </c>
      <c r="C853" s="116">
        <v>295.5</v>
      </c>
      <c r="D853" s="116">
        <v>285.55</v>
      </c>
      <c r="E853" s="116">
        <v>286.05</v>
      </c>
      <c r="F853" s="116">
        <v>295.5</v>
      </c>
      <c r="G853">
        <v>1272388</v>
      </c>
      <c r="H853" s="116"/>
      <c r="I853" s="116"/>
      <c r="L853" s="170">
        <v>43257</v>
      </c>
      <c r="M853" s="116">
        <v>295.64999999999998</v>
      </c>
      <c r="N853" s="116">
        <v>296.89999999999998</v>
      </c>
      <c r="O853" s="116">
        <v>285.25</v>
      </c>
      <c r="P853" s="116">
        <v>286.85000000000002</v>
      </c>
      <c r="Q853" s="116">
        <v>295.64999999999998</v>
      </c>
      <c r="R853">
        <v>19754001</v>
      </c>
    </row>
    <row r="854" spans="1:18" x14ac:dyDescent="0.25">
      <c r="A854" s="170">
        <v>43258</v>
      </c>
      <c r="B854" s="116">
        <v>306.45</v>
      </c>
      <c r="C854" s="116">
        <v>305.3</v>
      </c>
      <c r="D854" s="116">
        <v>295.60000000000002</v>
      </c>
      <c r="E854" s="116">
        <v>297</v>
      </c>
      <c r="F854" s="116">
        <v>305.3</v>
      </c>
      <c r="G854">
        <v>1363470</v>
      </c>
      <c r="H854" s="116"/>
      <c r="I854" s="116"/>
      <c r="L854" s="170">
        <v>43258</v>
      </c>
      <c r="M854" s="116">
        <v>305.39999999999998</v>
      </c>
      <c r="N854" s="116">
        <v>306.89999999999998</v>
      </c>
      <c r="O854" s="116">
        <v>295.25</v>
      </c>
      <c r="P854" s="116">
        <v>296.3</v>
      </c>
      <c r="Q854" s="116">
        <v>305.39999999999998</v>
      </c>
      <c r="R854">
        <v>22839023</v>
      </c>
    </row>
    <row r="855" spans="1:18" x14ac:dyDescent="0.25">
      <c r="A855" s="170">
        <v>43259</v>
      </c>
      <c r="B855" s="116">
        <v>315</v>
      </c>
      <c r="C855" s="116">
        <v>310.05</v>
      </c>
      <c r="D855" s="116">
        <v>302.60000000000002</v>
      </c>
      <c r="E855" s="116">
        <v>306.8</v>
      </c>
      <c r="F855" s="116">
        <v>310.05</v>
      </c>
      <c r="G855">
        <v>1468816</v>
      </c>
      <c r="H855" s="116"/>
      <c r="I855" s="116"/>
      <c r="L855" s="170">
        <v>43259</v>
      </c>
      <c r="M855" s="116">
        <v>309.95</v>
      </c>
      <c r="N855" s="116">
        <v>315.55</v>
      </c>
      <c r="O855" s="116">
        <v>302.39999999999998</v>
      </c>
      <c r="P855" s="116">
        <v>305.7</v>
      </c>
      <c r="Q855" s="116">
        <v>309.95</v>
      </c>
      <c r="R855">
        <v>27249374</v>
      </c>
    </row>
    <row r="856" spans="1:18" x14ac:dyDescent="0.25">
      <c r="A856" s="170">
        <v>43262</v>
      </c>
      <c r="B856" s="116">
        <v>313.89999999999998</v>
      </c>
      <c r="C856" s="116">
        <v>309.85000000000002</v>
      </c>
      <c r="D856" s="116">
        <v>307.05</v>
      </c>
      <c r="E856" s="116">
        <v>311.8</v>
      </c>
      <c r="F856" s="116">
        <v>309.85000000000002</v>
      </c>
      <c r="G856">
        <v>1007575</v>
      </c>
      <c r="H856" s="116"/>
      <c r="I856" s="116"/>
      <c r="L856" s="170">
        <v>43262</v>
      </c>
      <c r="M856" s="116">
        <v>309.75</v>
      </c>
      <c r="N856" s="116">
        <v>313.89999999999998</v>
      </c>
      <c r="O856" s="116">
        <v>306.64999999999998</v>
      </c>
      <c r="P856" s="116">
        <v>310.89999999999998</v>
      </c>
      <c r="Q856" s="116">
        <v>309.75</v>
      </c>
      <c r="R856">
        <v>14650133</v>
      </c>
    </row>
    <row r="857" spans="1:18" x14ac:dyDescent="0.25">
      <c r="A857" s="170">
        <v>43263</v>
      </c>
      <c r="B857" s="116">
        <v>313.5</v>
      </c>
      <c r="C857" s="116">
        <v>308</v>
      </c>
      <c r="D857" s="116">
        <v>307.10000000000002</v>
      </c>
      <c r="E857" s="116">
        <v>310</v>
      </c>
      <c r="F857" s="116">
        <v>308</v>
      </c>
      <c r="G857">
        <v>497309</v>
      </c>
      <c r="H857" s="116"/>
      <c r="I857" s="116"/>
      <c r="L857" s="170">
        <v>43263</v>
      </c>
      <c r="M857" s="116">
        <v>307.8</v>
      </c>
      <c r="N857" s="116">
        <v>313.64999999999998</v>
      </c>
      <c r="O857" s="116">
        <v>307.2</v>
      </c>
      <c r="P857" s="116">
        <v>310.95</v>
      </c>
      <c r="Q857" s="116">
        <v>307.8</v>
      </c>
      <c r="R857">
        <v>7932388</v>
      </c>
    </row>
    <row r="858" spans="1:18" x14ac:dyDescent="0.25">
      <c r="A858" s="170">
        <v>43264</v>
      </c>
      <c r="B858" s="116">
        <v>311</v>
      </c>
      <c r="C858" s="116">
        <v>308.14999999999998</v>
      </c>
      <c r="D858" s="116">
        <v>307</v>
      </c>
      <c r="E858" s="116">
        <v>308.2</v>
      </c>
      <c r="F858" s="116">
        <v>308.14999999999998</v>
      </c>
      <c r="G858">
        <v>519926</v>
      </c>
      <c r="H858" s="116"/>
      <c r="I858" s="116"/>
      <c r="L858" s="170">
        <v>43264</v>
      </c>
      <c r="M858" s="116">
        <v>308.39999999999998</v>
      </c>
      <c r="N858" s="116">
        <v>311.25</v>
      </c>
      <c r="O858" s="116">
        <v>307</v>
      </c>
      <c r="P858" s="116">
        <v>309.2</v>
      </c>
      <c r="Q858" s="116">
        <v>308.39999999999998</v>
      </c>
      <c r="R858">
        <v>7280886</v>
      </c>
    </row>
    <row r="859" spans="1:18" x14ac:dyDescent="0.25">
      <c r="A859" s="170">
        <v>43265</v>
      </c>
      <c r="B859" s="116">
        <v>309.7</v>
      </c>
      <c r="C859" s="116">
        <v>305.75</v>
      </c>
      <c r="D859" s="116">
        <v>303.89999999999998</v>
      </c>
      <c r="E859" s="116">
        <v>308.45</v>
      </c>
      <c r="F859" s="116">
        <v>305.75</v>
      </c>
      <c r="G859">
        <v>464091</v>
      </c>
      <c r="H859" s="116"/>
      <c r="I859" s="116"/>
      <c r="L859" s="170">
        <v>43265</v>
      </c>
      <c r="M859" s="116">
        <v>305.89999999999998</v>
      </c>
      <c r="N859" s="116">
        <v>309.60000000000002</v>
      </c>
      <c r="O859" s="116">
        <v>303.8</v>
      </c>
      <c r="P859" s="116">
        <v>308.5</v>
      </c>
      <c r="Q859" s="116">
        <v>305.89999999999998</v>
      </c>
      <c r="R859">
        <v>6532693</v>
      </c>
    </row>
    <row r="860" spans="1:18" x14ac:dyDescent="0.25">
      <c r="A860" s="170">
        <v>43266</v>
      </c>
      <c r="B860" s="116">
        <v>307.75</v>
      </c>
      <c r="C860" s="116">
        <v>303.2</v>
      </c>
      <c r="D860" s="116">
        <v>300.75</v>
      </c>
      <c r="E860" s="116">
        <v>306</v>
      </c>
      <c r="F860" s="116">
        <v>303.2</v>
      </c>
      <c r="G860">
        <v>470004</v>
      </c>
      <c r="H860" s="116"/>
      <c r="I860" s="116"/>
      <c r="L860" s="170">
        <v>43266</v>
      </c>
      <c r="M860" s="116">
        <v>302.95</v>
      </c>
      <c r="N860" s="116">
        <v>307.64999999999998</v>
      </c>
      <c r="O860" s="116">
        <v>300.55</v>
      </c>
      <c r="P860" s="116">
        <v>305.75</v>
      </c>
      <c r="Q860" s="116">
        <v>302.95</v>
      </c>
      <c r="R860">
        <v>8224497</v>
      </c>
    </row>
    <row r="861" spans="1:18" x14ac:dyDescent="0.25">
      <c r="A861" s="170">
        <v>43269</v>
      </c>
      <c r="B861" s="116">
        <v>310.8</v>
      </c>
      <c r="C861" s="116">
        <v>308.75</v>
      </c>
      <c r="D861" s="116">
        <v>302.05</v>
      </c>
      <c r="E861" s="116">
        <v>303.55</v>
      </c>
      <c r="F861" s="116">
        <v>308.75</v>
      </c>
      <c r="G861">
        <v>681093</v>
      </c>
      <c r="H861" s="116"/>
      <c r="I861" s="116"/>
      <c r="L861" s="170">
        <v>43269</v>
      </c>
      <c r="M861" s="116">
        <v>308.8</v>
      </c>
      <c r="N861" s="116">
        <v>311</v>
      </c>
      <c r="O861" s="116">
        <v>302.10000000000002</v>
      </c>
      <c r="P861" s="116">
        <v>302.89999999999998</v>
      </c>
      <c r="Q861" s="116">
        <v>308.8</v>
      </c>
      <c r="R861">
        <v>8787098</v>
      </c>
    </row>
    <row r="862" spans="1:18" x14ac:dyDescent="0.25">
      <c r="A862" s="170">
        <v>43270</v>
      </c>
      <c r="B862" s="116">
        <v>312.64999999999998</v>
      </c>
      <c r="C862" s="116">
        <v>304.64999999999998</v>
      </c>
      <c r="D862" s="116">
        <v>303.45</v>
      </c>
      <c r="E862" s="116">
        <v>309</v>
      </c>
      <c r="F862" s="116">
        <v>304.64999999999998</v>
      </c>
      <c r="G862">
        <v>834498</v>
      </c>
      <c r="H862" s="116"/>
      <c r="I862" s="116"/>
      <c r="L862" s="170">
        <v>43270</v>
      </c>
      <c r="M862" s="116">
        <v>305.05</v>
      </c>
      <c r="N862" s="116">
        <v>312.8</v>
      </c>
      <c r="O862" s="116">
        <v>303.3</v>
      </c>
      <c r="P862" s="116">
        <v>309.60000000000002</v>
      </c>
      <c r="Q862" s="116">
        <v>305.05</v>
      </c>
      <c r="R862">
        <v>10498362</v>
      </c>
    </row>
    <row r="863" spans="1:18" x14ac:dyDescent="0.25">
      <c r="A863" s="170">
        <v>43271</v>
      </c>
      <c r="B863" s="116">
        <v>308.3</v>
      </c>
      <c r="C863" s="116">
        <v>305.60000000000002</v>
      </c>
      <c r="D863" s="116">
        <v>304</v>
      </c>
      <c r="E863" s="116">
        <v>304.7</v>
      </c>
      <c r="F863" s="116">
        <v>305.60000000000002</v>
      </c>
      <c r="G863">
        <v>427023</v>
      </c>
      <c r="H863" s="116"/>
      <c r="I863" s="116"/>
      <c r="L863" s="170">
        <v>43271</v>
      </c>
      <c r="M863" s="116">
        <v>305.60000000000002</v>
      </c>
      <c r="N863" s="116">
        <v>308.25</v>
      </c>
      <c r="O863" s="116">
        <v>304.05</v>
      </c>
      <c r="P863" s="116">
        <v>304.89999999999998</v>
      </c>
      <c r="Q863" s="116">
        <v>305.60000000000002</v>
      </c>
      <c r="R863">
        <v>6607472</v>
      </c>
    </row>
    <row r="864" spans="1:18" x14ac:dyDescent="0.25">
      <c r="A864" s="170">
        <v>43272</v>
      </c>
      <c r="B864" s="116">
        <v>308.55</v>
      </c>
      <c r="C864" s="116">
        <v>306.55</v>
      </c>
      <c r="D864" s="116">
        <v>305.55</v>
      </c>
      <c r="E864" s="116">
        <v>306.2</v>
      </c>
      <c r="F864" s="116">
        <v>306.55</v>
      </c>
      <c r="G864">
        <v>299929</v>
      </c>
      <c r="H864" s="116"/>
      <c r="I864" s="116"/>
      <c r="L864" s="170">
        <v>43272</v>
      </c>
      <c r="M864" s="116">
        <v>307</v>
      </c>
      <c r="N864" s="116">
        <v>308.5</v>
      </c>
      <c r="O864" s="116">
        <v>305.5</v>
      </c>
      <c r="P864" s="116">
        <v>307.89999999999998</v>
      </c>
      <c r="Q864" s="116">
        <v>307</v>
      </c>
      <c r="R864">
        <v>5085379</v>
      </c>
    </row>
    <row r="865" spans="1:18" x14ac:dyDescent="0.25">
      <c r="A865" s="170">
        <v>43273</v>
      </c>
      <c r="B865" s="116">
        <v>308.89999999999998</v>
      </c>
      <c r="C865" s="116">
        <v>308.14999999999998</v>
      </c>
      <c r="D865" s="116">
        <v>303.2</v>
      </c>
      <c r="E865" s="116">
        <v>308.45</v>
      </c>
      <c r="F865" s="116">
        <v>308.14999999999998</v>
      </c>
      <c r="G865">
        <v>400433</v>
      </c>
      <c r="H865" s="116"/>
      <c r="I865" s="116"/>
      <c r="L865" s="170">
        <v>43273</v>
      </c>
      <c r="M865" s="116">
        <v>308</v>
      </c>
      <c r="N865" s="116">
        <v>308.89999999999998</v>
      </c>
      <c r="O865" s="116">
        <v>303.2</v>
      </c>
      <c r="P865" s="116">
        <v>306.85000000000002</v>
      </c>
      <c r="Q865" s="116">
        <v>308</v>
      </c>
      <c r="R865">
        <v>6033095</v>
      </c>
    </row>
    <row r="866" spans="1:18" x14ac:dyDescent="0.25">
      <c r="A866" s="170">
        <v>43276</v>
      </c>
      <c r="B866" s="116">
        <v>308.14999999999998</v>
      </c>
      <c r="C866" s="116">
        <v>289.85000000000002</v>
      </c>
      <c r="D866" s="116">
        <v>288</v>
      </c>
      <c r="E866" s="116">
        <v>308.14999999999998</v>
      </c>
      <c r="F866" s="116">
        <v>289.85000000000002</v>
      </c>
      <c r="G866">
        <v>1375019</v>
      </c>
      <c r="H866" s="116"/>
      <c r="I866" s="116"/>
      <c r="L866" s="170">
        <v>43276</v>
      </c>
      <c r="M866" s="116">
        <v>289.39999999999998</v>
      </c>
      <c r="N866" s="116">
        <v>306.3</v>
      </c>
      <c r="O866" s="116">
        <v>287.60000000000002</v>
      </c>
      <c r="P866" s="116">
        <v>306.3</v>
      </c>
      <c r="Q866" s="116">
        <v>289.39999999999998</v>
      </c>
      <c r="R866">
        <v>16392183</v>
      </c>
    </row>
    <row r="867" spans="1:18" x14ac:dyDescent="0.25">
      <c r="A867" s="170">
        <v>43277</v>
      </c>
      <c r="B867" s="116">
        <v>289.7</v>
      </c>
      <c r="C867" s="116">
        <v>277.35000000000002</v>
      </c>
      <c r="D867" s="116">
        <v>275.39999999999998</v>
      </c>
      <c r="E867" s="116">
        <v>289.7</v>
      </c>
      <c r="F867" s="116">
        <v>277.35000000000002</v>
      </c>
      <c r="G867">
        <v>2005780</v>
      </c>
      <c r="H867" s="116"/>
      <c r="I867" s="116"/>
      <c r="L867" s="170">
        <v>43277</v>
      </c>
      <c r="M867" s="116">
        <v>276.85000000000002</v>
      </c>
      <c r="N867" s="116">
        <v>288.39999999999998</v>
      </c>
      <c r="O867" s="116">
        <v>275.10000000000002</v>
      </c>
      <c r="P867" s="116">
        <v>288.39999999999998</v>
      </c>
      <c r="Q867" s="116">
        <v>276.85000000000002</v>
      </c>
      <c r="R867">
        <v>30728620</v>
      </c>
    </row>
    <row r="868" spans="1:18" x14ac:dyDescent="0.25">
      <c r="A868" s="170">
        <v>43278</v>
      </c>
      <c r="B868" s="116">
        <v>279.5</v>
      </c>
      <c r="C868" s="116">
        <v>271.2</v>
      </c>
      <c r="D868" s="116">
        <v>270.10000000000002</v>
      </c>
      <c r="E868" s="116">
        <v>279</v>
      </c>
      <c r="F868" s="116">
        <v>271.2</v>
      </c>
      <c r="G868">
        <v>1308895</v>
      </c>
      <c r="H868" s="116"/>
      <c r="I868" s="116"/>
      <c r="L868" s="170">
        <v>43278</v>
      </c>
      <c r="M868" s="116">
        <v>271.05</v>
      </c>
      <c r="N868" s="116">
        <v>279.5</v>
      </c>
      <c r="O868" s="116">
        <v>270</v>
      </c>
      <c r="P868" s="116">
        <v>278.5</v>
      </c>
      <c r="Q868" s="116">
        <v>271.05</v>
      </c>
      <c r="R868">
        <v>19077416</v>
      </c>
    </row>
    <row r="869" spans="1:18" x14ac:dyDescent="0.25">
      <c r="A869" s="170">
        <v>43279</v>
      </c>
      <c r="B869" s="116">
        <v>272.45</v>
      </c>
      <c r="C869" s="116">
        <v>263.89999999999998</v>
      </c>
      <c r="D869" s="116">
        <v>262.5</v>
      </c>
      <c r="E869" s="116">
        <v>271.2</v>
      </c>
      <c r="F869" s="116">
        <v>263.89999999999998</v>
      </c>
      <c r="G869">
        <v>1266377</v>
      </c>
      <c r="H869" s="116"/>
      <c r="I869" s="116"/>
      <c r="L869" s="170">
        <v>43279</v>
      </c>
      <c r="M869" s="116">
        <v>263.35000000000002</v>
      </c>
      <c r="N869" s="116">
        <v>272.64999999999998</v>
      </c>
      <c r="O869" s="116">
        <v>261.85000000000002</v>
      </c>
      <c r="P869" s="116">
        <v>272</v>
      </c>
      <c r="Q869" s="116">
        <v>263.35000000000002</v>
      </c>
      <c r="R869">
        <v>19507165</v>
      </c>
    </row>
    <row r="870" spans="1:18" x14ac:dyDescent="0.25">
      <c r="A870" s="170">
        <v>43280</v>
      </c>
      <c r="B870" s="116">
        <v>270.5</v>
      </c>
      <c r="C870" s="116">
        <v>269.3</v>
      </c>
      <c r="D870" s="116">
        <v>263</v>
      </c>
      <c r="E870" s="116">
        <v>265</v>
      </c>
      <c r="F870" s="116">
        <v>269.3</v>
      </c>
      <c r="G870">
        <v>1674053</v>
      </c>
      <c r="H870" s="116"/>
      <c r="I870" s="116"/>
      <c r="L870" s="170">
        <v>43280</v>
      </c>
      <c r="M870" s="116">
        <v>269.3</v>
      </c>
      <c r="N870" s="116">
        <v>270.5</v>
      </c>
      <c r="O870" s="116">
        <v>262.64999999999998</v>
      </c>
      <c r="P870" s="116">
        <v>265.45</v>
      </c>
      <c r="Q870" s="116">
        <v>269.3</v>
      </c>
      <c r="R870">
        <v>14765516</v>
      </c>
    </row>
    <row r="871" spans="1:18" x14ac:dyDescent="0.25">
      <c r="A871" s="170">
        <v>43283</v>
      </c>
      <c r="B871" s="116">
        <v>277</v>
      </c>
      <c r="C871" s="116">
        <v>267.25</v>
      </c>
      <c r="D871" s="116">
        <v>266.10000000000002</v>
      </c>
      <c r="E871" s="116">
        <v>276</v>
      </c>
      <c r="F871" s="116">
        <v>267.25</v>
      </c>
      <c r="G871">
        <v>1208787</v>
      </c>
      <c r="H871" s="116"/>
      <c r="I871" s="116"/>
      <c r="L871" s="170">
        <v>43283</v>
      </c>
      <c r="M871" s="116">
        <v>266.7</v>
      </c>
      <c r="N871" s="116">
        <v>276.05</v>
      </c>
      <c r="O871" s="116">
        <v>265.60000000000002</v>
      </c>
      <c r="P871" s="116">
        <v>276</v>
      </c>
      <c r="Q871" s="116">
        <v>266.7</v>
      </c>
      <c r="R871">
        <v>16495647</v>
      </c>
    </row>
    <row r="872" spans="1:18" x14ac:dyDescent="0.25">
      <c r="A872" s="170">
        <v>43284</v>
      </c>
      <c r="B872" s="116">
        <v>272</v>
      </c>
      <c r="C872" s="116">
        <v>269.5</v>
      </c>
      <c r="D872" s="116">
        <v>267.55</v>
      </c>
      <c r="E872" s="116">
        <v>268.10000000000002</v>
      </c>
      <c r="F872" s="116">
        <v>269.5</v>
      </c>
      <c r="G872">
        <v>1812909</v>
      </c>
      <c r="H872" s="116"/>
      <c r="I872" s="116"/>
      <c r="L872" s="170">
        <v>43284</v>
      </c>
      <c r="M872" s="116">
        <v>269.45</v>
      </c>
      <c r="N872" s="116">
        <v>271.5</v>
      </c>
      <c r="O872" s="116">
        <v>267.2</v>
      </c>
      <c r="P872" s="116">
        <v>269.5</v>
      </c>
      <c r="Q872" s="116">
        <v>269.45</v>
      </c>
      <c r="R872">
        <v>11484332</v>
      </c>
    </row>
    <row r="873" spans="1:18" x14ac:dyDescent="0.25">
      <c r="A873" s="170">
        <v>43285</v>
      </c>
      <c r="B873" s="116">
        <v>271.39999999999998</v>
      </c>
      <c r="C873" s="116">
        <v>267</v>
      </c>
      <c r="D873" s="116">
        <v>265.8</v>
      </c>
      <c r="E873" s="116">
        <v>269.60000000000002</v>
      </c>
      <c r="F873" s="116">
        <v>267</v>
      </c>
      <c r="G873">
        <v>776527</v>
      </c>
      <c r="H873" s="116"/>
      <c r="I873" s="116"/>
      <c r="L873" s="170">
        <v>43285</v>
      </c>
      <c r="M873" s="116">
        <v>267.05</v>
      </c>
      <c r="N873" s="116">
        <v>271.5</v>
      </c>
      <c r="O873" s="116">
        <v>265.64999999999998</v>
      </c>
      <c r="P873" s="116">
        <v>270</v>
      </c>
      <c r="Q873" s="116">
        <v>267.05</v>
      </c>
      <c r="R873">
        <v>7394858</v>
      </c>
    </row>
    <row r="874" spans="1:18" x14ac:dyDescent="0.25">
      <c r="A874" s="170">
        <v>43286</v>
      </c>
      <c r="B874" s="116">
        <v>264</v>
      </c>
      <c r="C874" s="116">
        <v>261.5</v>
      </c>
      <c r="D874" s="116">
        <v>252.55</v>
      </c>
      <c r="E874" s="116">
        <v>264</v>
      </c>
      <c r="F874" s="116">
        <v>261.5</v>
      </c>
      <c r="G874">
        <v>1464421</v>
      </c>
      <c r="H874" s="116"/>
      <c r="I874" s="116"/>
      <c r="L874" s="170">
        <v>43286</v>
      </c>
      <c r="M874" s="116">
        <v>261.55</v>
      </c>
      <c r="N874" s="116">
        <v>263.75</v>
      </c>
      <c r="O874" s="116">
        <v>252.55</v>
      </c>
      <c r="P874" s="116">
        <v>263.5</v>
      </c>
      <c r="Q874" s="116">
        <v>261.55</v>
      </c>
      <c r="R874">
        <v>20820454</v>
      </c>
    </row>
    <row r="875" spans="1:18" x14ac:dyDescent="0.25">
      <c r="A875" s="170">
        <v>43287</v>
      </c>
      <c r="B875" s="116">
        <v>273</v>
      </c>
      <c r="C875" s="116">
        <v>271.14999999999998</v>
      </c>
      <c r="D875" s="116">
        <v>261.60000000000002</v>
      </c>
      <c r="E875" s="116">
        <v>261.60000000000002</v>
      </c>
      <c r="F875" s="116">
        <v>271.14999999999998</v>
      </c>
      <c r="G875">
        <v>1277833</v>
      </c>
      <c r="H875" s="116"/>
      <c r="I875" s="116"/>
      <c r="L875" s="170">
        <v>43287</v>
      </c>
      <c r="M875" s="116">
        <v>270.85000000000002</v>
      </c>
      <c r="N875" s="116">
        <v>272.5</v>
      </c>
      <c r="O875" s="116">
        <v>261.85000000000002</v>
      </c>
      <c r="P875" s="116">
        <v>262</v>
      </c>
      <c r="Q875" s="116">
        <v>270.85000000000002</v>
      </c>
      <c r="R875">
        <v>19215897</v>
      </c>
    </row>
    <row r="876" spans="1:18" x14ac:dyDescent="0.25">
      <c r="A876" s="170">
        <v>43290</v>
      </c>
      <c r="B876" s="116">
        <v>276.89999999999998</v>
      </c>
      <c r="C876" s="116">
        <v>273.35000000000002</v>
      </c>
      <c r="D876" s="116">
        <v>272.39999999999998</v>
      </c>
      <c r="E876" s="116">
        <v>273.5</v>
      </c>
      <c r="F876" s="116">
        <v>273.35000000000002</v>
      </c>
      <c r="G876">
        <v>767978</v>
      </c>
      <c r="H876" s="116"/>
      <c r="I876" s="116"/>
      <c r="L876" s="170">
        <v>43290</v>
      </c>
      <c r="M876" s="116">
        <v>273.5</v>
      </c>
      <c r="N876" s="116">
        <v>277</v>
      </c>
      <c r="O876" s="116">
        <v>272.05</v>
      </c>
      <c r="P876" s="116">
        <v>274.60000000000002</v>
      </c>
      <c r="Q876" s="116">
        <v>273.5</v>
      </c>
      <c r="R876">
        <v>9387556</v>
      </c>
    </row>
    <row r="877" spans="1:18" x14ac:dyDescent="0.25">
      <c r="A877" s="170">
        <v>43291</v>
      </c>
      <c r="B877" s="116">
        <v>276.89999999999998</v>
      </c>
      <c r="C877" s="116">
        <v>275.39999999999998</v>
      </c>
      <c r="D877" s="116">
        <v>273.2</v>
      </c>
      <c r="E877" s="116">
        <v>276.8</v>
      </c>
      <c r="F877" s="116">
        <v>275.39999999999998</v>
      </c>
      <c r="G877">
        <v>464022</v>
      </c>
      <c r="H877" s="116"/>
      <c r="I877" s="116"/>
      <c r="L877" s="170">
        <v>43291</v>
      </c>
      <c r="M877" s="116">
        <v>275.45</v>
      </c>
      <c r="N877" s="116">
        <v>276.89999999999998</v>
      </c>
      <c r="O877" s="116">
        <v>272.89999999999998</v>
      </c>
      <c r="P877" s="116">
        <v>274.89999999999998</v>
      </c>
      <c r="Q877" s="116">
        <v>275.45</v>
      </c>
      <c r="R877">
        <v>6351033</v>
      </c>
    </row>
    <row r="878" spans="1:18" x14ac:dyDescent="0.25">
      <c r="A878" s="170">
        <v>43292</v>
      </c>
      <c r="B878" s="116">
        <v>277.10000000000002</v>
      </c>
      <c r="C878" s="116">
        <v>267.85000000000002</v>
      </c>
      <c r="D878" s="116">
        <v>267.2</v>
      </c>
      <c r="E878" s="116">
        <v>277</v>
      </c>
      <c r="F878" s="116">
        <v>267.85000000000002</v>
      </c>
      <c r="G878">
        <v>701287</v>
      </c>
      <c r="H878" s="116"/>
      <c r="I878" s="116"/>
      <c r="L878" s="170">
        <v>43292</v>
      </c>
      <c r="M878" s="116">
        <v>267.8</v>
      </c>
      <c r="N878" s="116">
        <v>276.39999999999998</v>
      </c>
      <c r="O878" s="116">
        <v>267.10000000000002</v>
      </c>
      <c r="P878" s="116">
        <v>276.39999999999998</v>
      </c>
      <c r="Q878" s="116">
        <v>267.8</v>
      </c>
      <c r="R878">
        <v>7356582</v>
      </c>
    </row>
    <row r="879" spans="1:18" x14ac:dyDescent="0.25">
      <c r="A879" s="170">
        <v>43293</v>
      </c>
      <c r="B879" s="116">
        <v>271.89999999999998</v>
      </c>
      <c r="C879" s="116">
        <v>266.5</v>
      </c>
      <c r="D879" s="116">
        <v>265.5</v>
      </c>
      <c r="E879" s="116">
        <v>269.95</v>
      </c>
      <c r="F879" s="116">
        <v>266.5</v>
      </c>
      <c r="G879">
        <v>714458</v>
      </c>
      <c r="H879" s="116"/>
      <c r="I879" s="116"/>
      <c r="L879" s="170">
        <v>43293</v>
      </c>
      <c r="M879" s="116">
        <v>266.10000000000002</v>
      </c>
      <c r="N879" s="116">
        <v>272</v>
      </c>
      <c r="O879" s="116">
        <v>265.5</v>
      </c>
      <c r="P879" s="116">
        <v>269.60000000000002</v>
      </c>
      <c r="Q879" s="116">
        <v>266.10000000000002</v>
      </c>
      <c r="R879">
        <v>8573517</v>
      </c>
    </row>
    <row r="880" spans="1:18" x14ac:dyDescent="0.25">
      <c r="A880" s="170">
        <v>43294</v>
      </c>
      <c r="B880" s="116">
        <v>269.3</v>
      </c>
      <c r="C880" s="116">
        <v>264.14999999999998</v>
      </c>
      <c r="D880" s="116">
        <v>263.3</v>
      </c>
      <c r="E880" s="116">
        <v>267.8</v>
      </c>
      <c r="F880" s="116">
        <v>264.14999999999998</v>
      </c>
      <c r="G880">
        <v>636806</v>
      </c>
      <c r="H880" s="116"/>
      <c r="I880" s="116"/>
      <c r="L880" s="170">
        <v>43294</v>
      </c>
      <c r="M880" s="116">
        <v>263.60000000000002</v>
      </c>
      <c r="N880" s="116">
        <v>269.39999999999998</v>
      </c>
      <c r="O880" s="116">
        <v>262.7</v>
      </c>
      <c r="P880" s="116">
        <v>267.3</v>
      </c>
      <c r="Q880" s="116">
        <v>263.60000000000002</v>
      </c>
      <c r="R880">
        <v>8352827</v>
      </c>
    </row>
    <row r="881" spans="1:18" x14ac:dyDescent="0.25">
      <c r="A881" s="170">
        <v>43297</v>
      </c>
      <c r="B881" s="116">
        <v>261.8</v>
      </c>
      <c r="C881" s="116">
        <v>251.55</v>
      </c>
      <c r="D881" s="116">
        <v>250.75</v>
      </c>
      <c r="E881" s="116">
        <v>261.14999999999998</v>
      </c>
      <c r="F881" s="116">
        <v>251.55</v>
      </c>
      <c r="G881">
        <v>1599394</v>
      </c>
      <c r="H881" s="116"/>
      <c r="I881" s="116"/>
      <c r="L881" s="170">
        <v>43297</v>
      </c>
      <c r="M881" s="116">
        <v>252.1</v>
      </c>
      <c r="N881" s="116">
        <v>260.8</v>
      </c>
      <c r="O881" s="116">
        <v>250.5</v>
      </c>
      <c r="P881" s="116">
        <v>260.5</v>
      </c>
      <c r="Q881" s="116">
        <v>252.1</v>
      </c>
      <c r="R881">
        <v>11067012</v>
      </c>
    </row>
    <row r="882" spans="1:18" x14ac:dyDescent="0.25">
      <c r="A882" s="170">
        <v>43298</v>
      </c>
      <c r="B882" s="116">
        <v>259</v>
      </c>
      <c r="C882" s="116">
        <v>257.60000000000002</v>
      </c>
      <c r="D882" s="116">
        <v>252.3</v>
      </c>
      <c r="E882" s="116">
        <v>254.4</v>
      </c>
      <c r="F882" s="116">
        <v>257.60000000000002</v>
      </c>
      <c r="G882">
        <v>1429516</v>
      </c>
      <c r="H882" s="116"/>
      <c r="I882" s="116"/>
      <c r="L882" s="170">
        <v>43298</v>
      </c>
      <c r="M882" s="116">
        <v>257.95</v>
      </c>
      <c r="N882" s="116">
        <v>259</v>
      </c>
      <c r="O882" s="116">
        <v>252.3</v>
      </c>
      <c r="P882" s="116">
        <v>253</v>
      </c>
      <c r="Q882" s="116">
        <v>257.95</v>
      </c>
      <c r="R882">
        <v>6350966</v>
      </c>
    </row>
    <row r="883" spans="1:18" x14ac:dyDescent="0.25">
      <c r="A883" s="170">
        <v>43299</v>
      </c>
      <c r="B883" s="116">
        <v>259.89999999999998</v>
      </c>
      <c r="C883" s="116">
        <v>251.95</v>
      </c>
      <c r="D883" s="116">
        <v>247.55</v>
      </c>
      <c r="E883" s="116">
        <v>259.89999999999998</v>
      </c>
      <c r="F883" s="116">
        <v>251.95</v>
      </c>
      <c r="G883">
        <v>803100</v>
      </c>
      <c r="H883" s="116"/>
      <c r="I883" s="116"/>
      <c r="L883" s="170">
        <v>43299</v>
      </c>
      <c r="M883" s="116">
        <v>251.85</v>
      </c>
      <c r="N883" s="116">
        <v>259.45</v>
      </c>
      <c r="O883" s="116">
        <v>247.3</v>
      </c>
      <c r="P883" s="116">
        <v>259.45</v>
      </c>
      <c r="Q883" s="116">
        <v>251.85</v>
      </c>
      <c r="R883">
        <v>9348644</v>
      </c>
    </row>
    <row r="884" spans="1:18" x14ac:dyDescent="0.25">
      <c r="A884" s="170">
        <v>43300</v>
      </c>
      <c r="B884" s="116">
        <v>257.75</v>
      </c>
      <c r="C884" s="116">
        <v>252.45</v>
      </c>
      <c r="D884" s="116">
        <v>251.35</v>
      </c>
      <c r="E884" s="116">
        <v>253.8</v>
      </c>
      <c r="F884" s="116">
        <v>252.45</v>
      </c>
      <c r="G884">
        <v>638977</v>
      </c>
      <c r="H884" s="116"/>
      <c r="I884" s="116"/>
      <c r="L884" s="170">
        <v>43300</v>
      </c>
      <c r="M884" s="116">
        <v>252.5</v>
      </c>
      <c r="N884" s="116">
        <v>257.85000000000002</v>
      </c>
      <c r="O884" s="116">
        <v>251.2</v>
      </c>
      <c r="P884" s="116">
        <v>254</v>
      </c>
      <c r="Q884" s="116">
        <v>252.5</v>
      </c>
      <c r="R884">
        <v>9556686</v>
      </c>
    </row>
    <row r="885" spans="1:18" x14ac:dyDescent="0.25">
      <c r="A885" s="170">
        <v>43301</v>
      </c>
      <c r="B885" s="116">
        <v>254</v>
      </c>
      <c r="C885" s="116">
        <v>253.4</v>
      </c>
      <c r="D885" s="116">
        <v>251.2</v>
      </c>
      <c r="E885" s="116">
        <v>252.45</v>
      </c>
      <c r="F885" s="116">
        <v>253.4</v>
      </c>
      <c r="G885">
        <v>410202</v>
      </c>
      <c r="H885" s="116"/>
      <c r="I885" s="116"/>
      <c r="L885" s="170">
        <v>43301</v>
      </c>
      <c r="M885" s="116">
        <v>253.4</v>
      </c>
      <c r="N885" s="116">
        <v>254</v>
      </c>
      <c r="O885" s="116">
        <v>251</v>
      </c>
      <c r="P885" s="116">
        <v>252.7</v>
      </c>
      <c r="Q885" s="116">
        <v>253.4</v>
      </c>
      <c r="R885">
        <v>6422014</v>
      </c>
    </row>
    <row r="886" spans="1:18" x14ac:dyDescent="0.25">
      <c r="A886" s="170">
        <v>43304</v>
      </c>
      <c r="B886" s="116">
        <v>259.3</v>
      </c>
      <c r="C886" s="116">
        <v>258.25</v>
      </c>
      <c r="D886" s="116">
        <v>251.35</v>
      </c>
      <c r="E886" s="116">
        <v>255.3</v>
      </c>
      <c r="F886" s="116">
        <v>258.25</v>
      </c>
      <c r="G886">
        <v>559578</v>
      </c>
      <c r="H886" s="116"/>
      <c r="I886" s="116"/>
      <c r="L886" s="170">
        <v>43304</v>
      </c>
      <c r="M886" s="116">
        <v>258.75</v>
      </c>
      <c r="N886" s="116">
        <v>259.5</v>
      </c>
      <c r="O886" s="116">
        <v>251.1</v>
      </c>
      <c r="P886" s="116">
        <v>254.95</v>
      </c>
      <c r="Q886" s="116">
        <v>258.75</v>
      </c>
      <c r="R886">
        <v>8891743</v>
      </c>
    </row>
    <row r="887" spans="1:18" x14ac:dyDescent="0.25">
      <c r="A887" s="170">
        <v>43305</v>
      </c>
      <c r="B887" s="116">
        <v>263.75</v>
      </c>
      <c r="C887" s="116">
        <v>259.2</v>
      </c>
      <c r="D887" s="116">
        <v>257.7</v>
      </c>
      <c r="E887" s="116">
        <v>259.3</v>
      </c>
      <c r="F887" s="116">
        <v>259.2</v>
      </c>
      <c r="G887">
        <v>688105</v>
      </c>
      <c r="H887" s="116"/>
      <c r="I887" s="116"/>
      <c r="L887" s="170">
        <v>43305</v>
      </c>
      <c r="M887" s="116">
        <v>258.8</v>
      </c>
      <c r="N887" s="116">
        <v>263.75</v>
      </c>
      <c r="O887" s="116">
        <v>257.10000000000002</v>
      </c>
      <c r="P887" s="116">
        <v>258.75</v>
      </c>
      <c r="Q887" s="116">
        <v>258.8</v>
      </c>
      <c r="R887">
        <v>9906160</v>
      </c>
    </row>
    <row r="888" spans="1:18" x14ac:dyDescent="0.25">
      <c r="A888" s="170">
        <v>43306</v>
      </c>
      <c r="B888" s="116">
        <v>261.75</v>
      </c>
      <c r="C888" s="116">
        <v>257.3</v>
      </c>
      <c r="D888" s="116">
        <v>256.10000000000002</v>
      </c>
      <c r="E888" s="116">
        <v>259.5</v>
      </c>
      <c r="F888" s="116">
        <v>257.3</v>
      </c>
      <c r="G888">
        <v>557669</v>
      </c>
      <c r="H888" s="116"/>
      <c r="I888" s="116"/>
      <c r="L888" s="170">
        <v>43306</v>
      </c>
      <c r="M888" s="116">
        <v>257.85000000000002</v>
      </c>
      <c r="N888" s="116">
        <v>261.7</v>
      </c>
      <c r="O888" s="116">
        <v>256.10000000000002</v>
      </c>
      <c r="P888" s="116">
        <v>260</v>
      </c>
      <c r="Q888" s="116">
        <v>257.85000000000002</v>
      </c>
      <c r="R888">
        <v>6721386</v>
      </c>
    </row>
    <row r="889" spans="1:18" x14ac:dyDescent="0.25">
      <c r="A889" s="170">
        <v>43307</v>
      </c>
      <c r="B889" s="116">
        <v>262.95</v>
      </c>
      <c r="C889" s="116">
        <v>258.5</v>
      </c>
      <c r="D889" s="116">
        <v>257.5</v>
      </c>
      <c r="E889" s="116">
        <v>258.14999999999998</v>
      </c>
      <c r="F889" s="116">
        <v>258.5</v>
      </c>
      <c r="G889">
        <v>1161859</v>
      </c>
      <c r="H889" s="116"/>
      <c r="I889" s="116"/>
      <c r="L889" s="170">
        <v>43307</v>
      </c>
      <c r="M889" s="116">
        <v>258.25</v>
      </c>
      <c r="N889" s="116">
        <v>263</v>
      </c>
      <c r="O889" s="116">
        <v>257.5</v>
      </c>
      <c r="P889" s="116">
        <v>260.10000000000002</v>
      </c>
      <c r="Q889" s="116">
        <v>258.25</v>
      </c>
      <c r="R889">
        <v>8817721</v>
      </c>
    </row>
    <row r="890" spans="1:18" x14ac:dyDescent="0.25">
      <c r="A890" s="170">
        <v>43308</v>
      </c>
      <c r="B890" s="116">
        <v>269.10000000000002</v>
      </c>
      <c r="C890" s="116">
        <v>267.7</v>
      </c>
      <c r="D890" s="116">
        <v>258.64999999999998</v>
      </c>
      <c r="E890" s="116">
        <v>259.64999999999998</v>
      </c>
      <c r="F890" s="116">
        <v>267.7</v>
      </c>
      <c r="G890">
        <v>1121941</v>
      </c>
      <c r="H890" s="116"/>
      <c r="I890" s="116"/>
      <c r="L890" s="170">
        <v>43308</v>
      </c>
      <c r="M890" s="116">
        <v>268.14999999999998</v>
      </c>
      <c r="N890" s="116">
        <v>269.7</v>
      </c>
      <c r="O890" s="116">
        <v>258.55</v>
      </c>
      <c r="P890" s="116">
        <v>259.10000000000002</v>
      </c>
      <c r="Q890" s="116">
        <v>268.14999999999998</v>
      </c>
      <c r="R890">
        <v>15275469</v>
      </c>
    </row>
    <row r="891" spans="1:18" x14ac:dyDescent="0.25">
      <c r="A891" s="170">
        <v>43311</v>
      </c>
      <c r="B891" s="116">
        <v>271.7</v>
      </c>
      <c r="C891" s="116">
        <v>267.3</v>
      </c>
      <c r="D891" s="116">
        <v>266.25</v>
      </c>
      <c r="E891" s="116">
        <v>269.35000000000002</v>
      </c>
      <c r="F891" s="116">
        <v>267.3</v>
      </c>
      <c r="G891">
        <v>589717</v>
      </c>
      <c r="H891" s="116"/>
      <c r="I891" s="116"/>
      <c r="L891" s="170">
        <v>43311</v>
      </c>
      <c r="M891" s="116">
        <v>267.5</v>
      </c>
      <c r="N891" s="116">
        <v>271.64999999999998</v>
      </c>
      <c r="O891" s="116">
        <v>266.2</v>
      </c>
      <c r="P891" s="116">
        <v>267.75</v>
      </c>
      <c r="Q891" s="116">
        <v>267.5</v>
      </c>
      <c r="R891">
        <v>7801098</v>
      </c>
    </row>
    <row r="892" spans="1:18" x14ac:dyDescent="0.25">
      <c r="A892" s="170">
        <v>43312</v>
      </c>
      <c r="B892" s="116">
        <v>270.5</v>
      </c>
      <c r="C892" s="116">
        <v>264.14999999999998</v>
      </c>
      <c r="D892" s="116">
        <v>262.5</v>
      </c>
      <c r="E892" s="116">
        <v>268.60000000000002</v>
      </c>
      <c r="F892" s="116">
        <v>264.14999999999998</v>
      </c>
      <c r="G892">
        <v>764757</v>
      </c>
      <c r="H892" s="116"/>
      <c r="I892" s="116"/>
      <c r="L892" s="170">
        <v>43312</v>
      </c>
      <c r="M892" s="116">
        <v>264.10000000000002</v>
      </c>
      <c r="N892" s="116">
        <v>270.45</v>
      </c>
      <c r="O892" s="116">
        <v>262.2</v>
      </c>
      <c r="P892" s="116">
        <v>268.95</v>
      </c>
      <c r="Q892" s="116">
        <v>264.10000000000002</v>
      </c>
      <c r="R892">
        <v>10026055</v>
      </c>
    </row>
    <row r="893" spans="1:18" x14ac:dyDescent="0.25">
      <c r="A893" s="170">
        <v>43313</v>
      </c>
      <c r="B893" s="116">
        <v>267.3</v>
      </c>
      <c r="C893" s="116">
        <v>264.95</v>
      </c>
      <c r="D893" s="116">
        <v>248</v>
      </c>
      <c r="E893" s="116">
        <v>248</v>
      </c>
      <c r="F893" s="116">
        <v>264.95</v>
      </c>
      <c r="G893">
        <v>3249106</v>
      </c>
      <c r="H893" s="116"/>
      <c r="I893" s="116"/>
      <c r="L893" s="170">
        <v>43313</v>
      </c>
      <c r="M893" s="116">
        <v>265.05</v>
      </c>
      <c r="N893" s="116">
        <v>268</v>
      </c>
      <c r="O893" s="116">
        <v>250</v>
      </c>
      <c r="P893" s="116">
        <v>250</v>
      </c>
      <c r="Q893" s="116">
        <v>265.05</v>
      </c>
      <c r="R893">
        <v>53282545</v>
      </c>
    </row>
    <row r="894" spans="1:18" x14ac:dyDescent="0.25">
      <c r="A894" s="170">
        <v>43314</v>
      </c>
      <c r="B894" s="116">
        <v>266.10000000000002</v>
      </c>
      <c r="C894" s="116">
        <v>260.95</v>
      </c>
      <c r="D894" s="116">
        <v>258.89999999999998</v>
      </c>
      <c r="E894" s="116">
        <v>264.5</v>
      </c>
      <c r="F894" s="116">
        <v>260.95</v>
      </c>
      <c r="G894">
        <v>1001648</v>
      </c>
      <c r="H894" s="116"/>
      <c r="I894" s="116"/>
      <c r="L894" s="170">
        <v>43314</v>
      </c>
      <c r="M894" s="116">
        <v>260.85000000000002</v>
      </c>
      <c r="N894" s="116">
        <v>266.45</v>
      </c>
      <c r="O894" s="116">
        <v>258.7</v>
      </c>
      <c r="P894" s="116">
        <v>263.45</v>
      </c>
      <c r="Q894" s="116">
        <v>260.85000000000002</v>
      </c>
      <c r="R894">
        <v>17421472</v>
      </c>
    </row>
    <row r="895" spans="1:18" x14ac:dyDescent="0.25">
      <c r="A895" s="170">
        <v>43315</v>
      </c>
      <c r="B895" s="116">
        <v>263.8</v>
      </c>
      <c r="C895" s="116">
        <v>258.75</v>
      </c>
      <c r="D895" s="116">
        <v>257.7</v>
      </c>
      <c r="E895" s="116">
        <v>262.60000000000002</v>
      </c>
      <c r="F895" s="116">
        <v>258.75</v>
      </c>
      <c r="G895">
        <v>743398</v>
      </c>
      <c r="H895" s="116"/>
      <c r="I895" s="116"/>
      <c r="L895" s="170">
        <v>43315</v>
      </c>
      <c r="M895" s="116">
        <v>258.45</v>
      </c>
      <c r="N895" s="116">
        <v>263.85000000000002</v>
      </c>
      <c r="O895" s="116">
        <v>257.60000000000002</v>
      </c>
      <c r="P895" s="116">
        <v>262.14999999999998</v>
      </c>
      <c r="Q895" s="116">
        <v>258.45</v>
      </c>
      <c r="R895">
        <v>9044248</v>
      </c>
    </row>
    <row r="896" spans="1:18" x14ac:dyDescent="0.25">
      <c r="A896" s="170">
        <v>43318</v>
      </c>
      <c r="B896" s="116">
        <v>261.85000000000002</v>
      </c>
      <c r="C896" s="116">
        <v>254.7</v>
      </c>
      <c r="D896" s="116">
        <v>253.15</v>
      </c>
      <c r="E896" s="116">
        <v>260.95</v>
      </c>
      <c r="F896" s="116">
        <v>254.7</v>
      </c>
      <c r="G896">
        <v>842806</v>
      </c>
      <c r="H896" s="116"/>
      <c r="I896" s="116"/>
      <c r="L896" s="170">
        <v>43318</v>
      </c>
      <c r="M896" s="116">
        <v>254.05</v>
      </c>
      <c r="N896" s="116">
        <v>261.8</v>
      </c>
      <c r="O896" s="116">
        <v>252.5</v>
      </c>
      <c r="P896" s="116">
        <v>259.95</v>
      </c>
      <c r="Q896" s="116">
        <v>254.05</v>
      </c>
      <c r="R896">
        <v>11371744</v>
      </c>
    </row>
    <row r="897" spans="1:18" x14ac:dyDescent="0.25">
      <c r="A897" s="170">
        <v>43319</v>
      </c>
      <c r="B897" s="116">
        <v>255.95</v>
      </c>
      <c r="C897" s="116">
        <v>251.85</v>
      </c>
      <c r="D897" s="116">
        <v>251</v>
      </c>
      <c r="E897" s="116">
        <v>255</v>
      </c>
      <c r="F897" s="116">
        <v>251.85</v>
      </c>
      <c r="G897">
        <v>1220335</v>
      </c>
      <c r="H897" s="116"/>
      <c r="I897" s="116"/>
      <c r="L897" s="170">
        <v>43319</v>
      </c>
      <c r="M897" s="116">
        <v>251.6</v>
      </c>
      <c r="N897" s="116">
        <v>256</v>
      </c>
      <c r="O897" s="116">
        <v>250.55</v>
      </c>
      <c r="P897" s="116">
        <v>255.2</v>
      </c>
      <c r="Q897" s="116">
        <v>251.6</v>
      </c>
      <c r="R897">
        <v>14490829</v>
      </c>
    </row>
    <row r="898" spans="1:18" x14ac:dyDescent="0.25">
      <c r="A898" s="170">
        <v>43320</v>
      </c>
      <c r="B898" s="116">
        <v>258.39999999999998</v>
      </c>
      <c r="C898" s="116">
        <v>255</v>
      </c>
      <c r="D898" s="116">
        <v>252.1</v>
      </c>
      <c r="E898" s="116">
        <v>253.05</v>
      </c>
      <c r="F898" s="116">
        <v>255</v>
      </c>
      <c r="G898">
        <v>879631</v>
      </c>
      <c r="H898" s="116"/>
      <c r="I898" s="116"/>
      <c r="L898" s="170">
        <v>43320</v>
      </c>
      <c r="M898" s="116">
        <v>255.15</v>
      </c>
      <c r="N898" s="116">
        <v>258.25</v>
      </c>
      <c r="O898" s="116">
        <v>251.85</v>
      </c>
      <c r="P898" s="116">
        <v>253.5</v>
      </c>
      <c r="Q898" s="116">
        <v>255.15</v>
      </c>
      <c r="R898">
        <v>16125867</v>
      </c>
    </row>
    <row r="899" spans="1:18" x14ac:dyDescent="0.25">
      <c r="A899" s="170">
        <v>43321</v>
      </c>
      <c r="B899" s="116">
        <v>260.5</v>
      </c>
      <c r="C899" s="116">
        <v>257.5</v>
      </c>
      <c r="D899" s="116">
        <v>255</v>
      </c>
      <c r="E899" s="116">
        <v>257</v>
      </c>
      <c r="F899" s="116">
        <v>257.5</v>
      </c>
      <c r="G899">
        <v>586850</v>
      </c>
      <c r="H899" s="116"/>
      <c r="I899" s="116"/>
      <c r="L899" s="170">
        <v>43321</v>
      </c>
      <c r="M899" s="116">
        <v>257.85000000000002</v>
      </c>
      <c r="N899" s="116">
        <v>260.39999999999998</v>
      </c>
      <c r="O899" s="116">
        <v>255.5</v>
      </c>
      <c r="P899" s="116">
        <v>256.64999999999998</v>
      </c>
      <c r="Q899" s="116">
        <v>257.85000000000002</v>
      </c>
      <c r="R899">
        <v>7777719</v>
      </c>
    </row>
    <row r="900" spans="1:18" x14ac:dyDescent="0.25">
      <c r="A900" s="170">
        <v>43322</v>
      </c>
      <c r="B900" s="116">
        <v>261.35000000000002</v>
      </c>
      <c r="C900" s="116">
        <v>250.25</v>
      </c>
      <c r="D900" s="116">
        <v>249.9</v>
      </c>
      <c r="E900" s="116">
        <v>261.35000000000002</v>
      </c>
      <c r="F900" s="116">
        <v>250.25</v>
      </c>
      <c r="G900">
        <v>953312</v>
      </c>
      <c r="H900" s="116"/>
      <c r="I900" s="116"/>
      <c r="L900" s="170">
        <v>43322</v>
      </c>
      <c r="M900" s="116">
        <v>250.1</v>
      </c>
      <c r="N900" s="116">
        <v>258.64999999999998</v>
      </c>
      <c r="O900" s="116">
        <v>249.55</v>
      </c>
      <c r="P900" s="116">
        <v>257.25</v>
      </c>
      <c r="Q900" s="116">
        <v>250.1</v>
      </c>
      <c r="R900">
        <v>14606037</v>
      </c>
    </row>
    <row r="901" spans="1:18" x14ac:dyDescent="0.25">
      <c r="A901" s="170">
        <v>43325</v>
      </c>
      <c r="B901" s="116">
        <v>249.55</v>
      </c>
      <c r="C901" s="116">
        <v>248.55</v>
      </c>
      <c r="D901" s="116">
        <v>243.25</v>
      </c>
      <c r="E901" s="116">
        <v>249.55</v>
      </c>
      <c r="F901" s="116">
        <v>248.55</v>
      </c>
      <c r="G901">
        <v>1566376</v>
      </c>
      <c r="H901" s="116"/>
      <c r="I901" s="116"/>
      <c r="L901" s="170">
        <v>43325</v>
      </c>
      <c r="M901" s="116">
        <v>248.7</v>
      </c>
      <c r="N901" s="116">
        <v>249.7</v>
      </c>
      <c r="O901" s="116">
        <v>243.1</v>
      </c>
      <c r="P901" s="116">
        <v>249.25</v>
      </c>
      <c r="Q901" s="116">
        <v>248.7</v>
      </c>
      <c r="R901">
        <v>13877900</v>
      </c>
    </row>
    <row r="902" spans="1:18" x14ac:dyDescent="0.25">
      <c r="A902" s="170">
        <v>43326</v>
      </c>
      <c r="B902" s="116">
        <v>249.9</v>
      </c>
      <c r="C902" s="116">
        <v>248.7</v>
      </c>
      <c r="D902" s="116">
        <v>247.5</v>
      </c>
      <c r="E902" s="116">
        <v>248.7</v>
      </c>
      <c r="F902" s="116">
        <v>248.7</v>
      </c>
      <c r="G902">
        <v>477144</v>
      </c>
      <c r="H902" s="116"/>
      <c r="I902" s="116"/>
      <c r="L902" s="170">
        <v>43326</v>
      </c>
      <c r="M902" s="116">
        <v>248.8</v>
      </c>
      <c r="N902" s="116">
        <v>249.85</v>
      </c>
      <c r="O902" s="116">
        <v>247.2</v>
      </c>
      <c r="P902" s="116">
        <v>248.6</v>
      </c>
      <c r="Q902" s="116">
        <v>248.8</v>
      </c>
      <c r="R902">
        <v>9171033</v>
      </c>
    </row>
    <row r="903" spans="1:18" x14ac:dyDescent="0.25">
      <c r="A903" s="170">
        <v>43328</v>
      </c>
      <c r="B903" s="116">
        <v>252.75</v>
      </c>
      <c r="C903" s="116">
        <v>251.15</v>
      </c>
      <c r="D903" s="116">
        <v>245</v>
      </c>
      <c r="E903" s="116">
        <v>247.5</v>
      </c>
      <c r="F903" s="116">
        <v>251.15</v>
      </c>
      <c r="G903">
        <v>687994</v>
      </c>
      <c r="H903" s="116"/>
      <c r="I903" s="116"/>
      <c r="L903" s="170">
        <v>43328</v>
      </c>
      <c r="M903" s="116">
        <v>251.3</v>
      </c>
      <c r="N903" s="116">
        <v>252.8</v>
      </c>
      <c r="O903" s="116">
        <v>245.25</v>
      </c>
      <c r="P903" s="116">
        <v>245.8</v>
      </c>
      <c r="Q903" s="116">
        <v>251.3</v>
      </c>
      <c r="R903">
        <v>14148347</v>
      </c>
    </row>
    <row r="904" spans="1:18" x14ac:dyDescent="0.25">
      <c r="A904" s="170">
        <v>43329</v>
      </c>
      <c r="B904" s="116">
        <v>258.95</v>
      </c>
      <c r="C904" s="116">
        <v>257.35000000000002</v>
      </c>
      <c r="D904" s="116">
        <v>253.4</v>
      </c>
      <c r="E904" s="116">
        <v>253.6</v>
      </c>
      <c r="F904" s="116">
        <v>257.35000000000002</v>
      </c>
      <c r="G904">
        <v>706164</v>
      </c>
      <c r="H904" s="116"/>
      <c r="I904" s="116"/>
      <c r="L904" s="170">
        <v>43329</v>
      </c>
      <c r="M904" s="116">
        <v>258.25</v>
      </c>
      <c r="N904" s="116">
        <v>260.10000000000002</v>
      </c>
      <c r="O904" s="116">
        <v>253</v>
      </c>
      <c r="P904" s="116">
        <v>253.7</v>
      </c>
      <c r="Q904" s="116">
        <v>258.25</v>
      </c>
      <c r="R904">
        <v>16117660</v>
      </c>
    </row>
    <row r="905" spans="1:18" x14ac:dyDescent="0.25">
      <c r="A905" s="170">
        <v>43332</v>
      </c>
      <c r="B905" s="116">
        <v>271.89999999999998</v>
      </c>
      <c r="C905" s="116">
        <v>269.55</v>
      </c>
      <c r="D905" s="116">
        <v>259.45</v>
      </c>
      <c r="E905" s="116">
        <v>262</v>
      </c>
      <c r="F905" s="116">
        <v>269.55</v>
      </c>
      <c r="G905">
        <v>1787015</v>
      </c>
      <c r="H905" s="116"/>
      <c r="I905" s="116"/>
      <c r="L905" s="170">
        <v>43332</v>
      </c>
      <c r="M905" s="116">
        <v>270.10000000000002</v>
      </c>
      <c r="N905" s="116">
        <v>271.85000000000002</v>
      </c>
      <c r="O905" s="116">
        <v>259.2</v>
      </c>
      <c r="P905" s="116">
        <v>261.85000000000002</v>
      </c>
      <c r="Q905" s="116">
        <v>270.10000000000002</v>
      </c>
      <c r="R905">
        <v>25576718</v>
      </c>
    </row>
    <row r="906" spans="1:18" x14ac:dyDescent="0.25">
      <c r="A906" s="170">
        <v>43333</v>
      </c>
      <c r="B906" s="116">
        <v>274.60000000000002</v>
      </c>
      <c r="C906" s="116">
        <v>269.05</v>
      </c>
      <c r="D906" s="116">
        <v>266.89999999999998</v>
      </c>
      <c r="E906" s="116">
        <v>271.05</v>
      </c>
      <c r="F906" s="116">
        <v>269.05</v>
      </c>
      <c r="G906">
        <v>1457193</v>
      </c>
      <c r="H906" s="116"/>
      <c r="I906" s="116"/>
      <c r="L906" s="170">
        <v>43333</v>
      </c>
      <c r="M906" s="116">
        <v>268.8</v>
      </c>
      <c r="N906" s="116">
        <v>274.7</v>
      </c>
      <c r="O906" s="116">
        <v>266.7</v>
      </c>
      <c r="P906" s="116">
        <v>271.85000000000002</v>
      </c>
      <c r="Q906" s="116">
        <v>268.8</v>
      </c>
      <c r="R906">
        <v>19505584</v>
      </c>
    </row>
    <row r="907" spans="1:18" x14ac:dyDescent="0.25">
      <c r="A907" s="170">
        <v>43335</v>
      </c>
      <c r="B907" s="116">
        <v>269.7</v>
      </c>
      <c r="C907" s="116">
        <v>257.39999999999998</v>
      </c>
      <c r="D907" s="116">
        <v>256.39999999999998</v>
      </c>
      <c r="E907" s="116">
        <v>269.7</v>
      </c>
      <c r="F907" s="116">
        <v>257.39999999999998</v>
      </c>
      <c r="G907">
        <v>1408104</v>
      </c>
      <c r="H907" s="116"/>
      <c r="I907" s="116"/>
      <c r="L907" s="170">
        <v>43335</v>
      </c>
      <c r="M907" s="116">
        <v>256.89999999999998</v>
      </c>
      <c r="N907" s="116">
        <v>269.2</v>
      </c>
      <c r="O907" s="116">
        <v>256</v>
      </c>
      <c r="P907" s="116">
        <v>269.2</v>
      </c>
      <c r="Q907" s="116">
        <v>256.89999999999998</v>
      </c>
      <c r="R907">
        <v>18667622</v>
      </c>
    </row>
    <row r="908" spans="1:18" x14ac:dyDescent="0.25">
      <c r="A908" s="170">
        <v>43336</v>
      </c>
      <c r="B908" s="116">
        <v>258.60000000000002</v>
      </c>
      <c r="C908" s="116">
        <v>255.6</v>
      </c>
      <c r="D908" s="116">
        <v>255.05</v>
      </c>
      <c r="E908" s="116">
        <v>256.35000000000002</v>
      </c>
      <c r="F908" s="116">
        <v>255.6</v>
      </c>
      <c r="G908">
        <v>713958</v>
      </c>
      <c r="H908" s="116"/>
      <c r="I908" s="116"/>
      <c r="L908" s="170">
        <v>43336</v>
      </c>
      <c r="M908" s="116">
        <v>255.5</v>
      </c>
      <c r="N908" s="116">
        <v>258.64999999999998</v>
      </c>
      <c r="O908" s="116">
        <v>255</v>
      </c>
      <c r="P908" s="116">
        <v>257</v>
      </c>
      <c r="Q908" s="116">
        <v>255.5</v>
      </c>
      <c r="R908">
        <v>8703468</v>
      </c>
    </row>
    <row r="909" spans="1:18" x14ac:dyDescent="0.25">
      <c r="A909" s="170">
        <v>43339</v>
      </c>
      <c r="B909" s="116">
        <v>259.5</v>
      </c>
      <c r="C909" s="116">
        <v>258.89999999999998</v>
      </c>
      <c r="D909" s="116">
        <v>256.64999999999998</v>
      </c>
      <c r="E909" s="116">
        <v>257.89999999999998</v>
      </c>
      <c r="F909" s="116">
        <v>258.89999999999998</v>
      </c>
      <c r="G909">
        <v>630305</v>
      </c>
      <c r="H909" s="116"/>
      <c r="I909" s="116"/>
      <c r="L909" s="170">
        <v>43339</v>
      </c>
      <c r="M909" s="116">
        <v>258.8</v>
      </c>
      <c r="N909" s="116">
        <v>259.5</v>
      </c>
      <c r="O909" s="116">
        <v>256.5</v>
      </c>
      <c r="P909" s="116">
        <v>257</v>
      </c>
      <c r="Q909" s="116">
        <v>258.8</v>
      </c>
      <c r="R909">
        <v>6127707</v>
      </c>
    </row>
    <row r="910" spans="1:18" x14ac:dyDescent="0.25">
      <c r="A910" s="170">
        <v>43340</v>
      </c>
      <c r="B910" s="116">
        <v>263.2</v>
      </c>
      <c r="C910" s="116">
        <v>260.3</v>
      </c>
      <c r="D910" s="116">
        <v>259.3</v>
      </c>
      <c r="E910" s="116">
        <v>261</v>
      </c>
      <c r="F910" s="116">
        <v>260.3</v>
      </c>
      <c r="G910">
        <v>699602</v>
      </c>
      <c r="H910" s="116"/>
      <c r="I910" s="116"/>
      <c r="L910" s="170">
        <v>43340</v>
      </c>
      <c r="M910" s="116">
        <v>260</v>
      </c>
      <c r="N910" s="116">
        <v>263.25</v>
      </c>
      <c r="O910" s="116">
        <v>259.05</v>
      </c>
      <c r="P910" s="116">
        <v>261.7</v>
      </c>
      <c r="Q910" s="116">
        <v>260</v>
      </c>
      <c r="R910">
        <v>8506857</v>
      </c>
    </row>
    <row r="911" spans="1:18" x14ac:dyDescent="0.25">
      <c r="A911" s="170">
        <v>43341</v>
      </c>
      <c r="B911" s="116">
        <v>263.7</v>
      </c>
      <c r="C911" s="116">
        <v>261.60000000000002</v>
      </c>
      <c r="D911" s="116">
        <v>260.5</v>
      </c>
      <c r="E911" s="116">
        <v>260.5</v>
      </c>
      <c r="F911" s="116">
        <v>261.60000000000002</v>
      </c>
      <c r="G911">
        <v>407775</v>
      </c>
      <c r="H911" s="116"/>
      <c r="I911" s="116"/>
      <c r="L911" s="170">
        <v>43341</v>
      </c>
      <c r="M911" s="116">
        <v>261.7</v>
      </c>
      <c r="N911" s="116">
        <v>263.5</v>
      </c>
      <c r="O911" s="116">
        <v>261</v>
      </c>
      <c r="P911" s="116">
        <v>261.05</v>
      </c>
      <c r="Q911" s="116">
        <v>261.7</v>
      </c>
      <c r="R911">
        <v>5117552</v>
      </c>
    </row>
    <row r="912" spans="1:18" x14ac:dyDescent="0.25">
      <c r="A912" s="170">
        <v>43342</v>
      </c>
      <c r="B912" s="116">
        <v>263</v>
      </c>
      <c r="C912" s="116">
        <v>259.64999999999998</v>
      </c>
      <c r="D912" s="116">
        <v>259.10000000000002</v>
      </c>
      <c r="E912" s="116">
        <v>261.85000000000002</v>
      </c>
      <c r="F912" s="116">
        <v>259.64999999999998</v>
      </c>
      <c r="G912">
        <v>370471</v>
      </c>
      <c r="H912" s="116"/>
      <c r="I912" s="116"/>
      <c r="L912" s="170">
        <v>43342</v>
      </c>
      <c r="M912" s="116">
        <v>259.35000000000002</v>
      </c>
      <c r="N912" s="116">
        <v>263</v>
      </c>
      <c r="O912" s="116">
        <v>259</v>
      </c>
      <c r="P912" s="116">
        <v>262.3</v>
      </c>
      <c r="Q912" s="116">
        <v>259.35000000000002</v>
      </c>
      <c r="R912">
        <v>6333570</v>
      </c>
    </row>
    <row r="913" spans="1:18" x14ac:dyDescent="0.25">
      <c r="A913" s="170">
        <v>43343</v>
      </c>
      <c r="B913" s="116">
        <v>268.2</v>
      </c>
      <c r="C913" s="116">
        <v>267.10000000000002</v>
      </c>
      <c r="D913" s="116">
        <v>258.2</v>
      </c>
      <c r="E913" s="116">
        <v>259</v>
      </c>
      <c r="F913" s="116">
        <v>267.10000000000002</v>
      </c>
      <c r="G913">
        <v>834884</v>
      </c>
      <c r="H913" s="116"/>
      <c r="I913" s="116"/>
      <c r="L913" s="170">
        <v>43343</v>
      </c>
      <c r="M913" s="116">
        <v>267.5</v>
      </c>
      <c r="N913" s="116">
        <v>268.25</v>
      </c>
      <c r="O913" s="116">
        <v>258.10000000000002</v>
      </c>
      <c r="P913" s="116">
        <v>259.10000000000002</v>
      </c>
      <c r="Q913" s="116">
        <v>267.5</v>
      </c>
      <c r="R913">
        <v>12360078</v>
      </c>
    </row>
    <row r="914" spans="1:18" x14ac:dyDescent="0.25">
      <c r="A914" s="170">
        <v>43346</v>
      </c>
      <c r="B914" s="116">
        <v>273</v>
      </c>
      <c r="C914" s="116">
        <v>266.7</v>
      </c>
      <c r="D914" s="116">
        <v>265.45</v>
      </c>
      <c r="E914" s="116">
        <v>271.7</v>
      </c>
      <c r="F914" s="116">
        <v>266.7</v>
      </c>
      <c r="G914">
        <v>1083047</v>
      </c>
      <c r="H914" s="116"/>
      <c r="I914" s="116"/>
      <c r="L914" s="170">
        <v>43346</v>
      </c>
      <c r="M914" s="116">
        <v>266.60000000000002</v>
      </c>
      <c r="N914" s="116">
        <v>273</v>
      </c>
      <c r="O914" s="116">
        <v>265.25</v>
      </c>
      <c r="P914" s="116">
        <v>271.39999999999998</v>
      </c>
      <c r="Q914" s="116">
        <v>266.60000000000002</v>
      </c>
      <c r="R914">
        <v>14597832</v>
      </c>
    </row>
    <row r="915" spans="1:18" x14ac:dyDescent="0.25">
      <c r="A915" s="170">
        <v>43347</v>
      </c>
      <c r="B915" s="116">
        <v>271.05</v>
      </c>
      <c r="C915" s="116">
        <v>262.05</v>
      </c>
      <c r="D915" s="116">
        <v>260.64999999999998</v>
      </c>
      <c r="E915" s="116">
        <v>270.60000000000002</v>
      </c>
      <c r="F915" s="116">
        <v>262.05</v>
      </c>
      <c r="G915">
        <v>1025120</v>
      </c>
      <c r="H915" s="116"/>
      <c r="I915" s="116"/>
      <c r="L915" s="170">
        <v>43347</v>
      </c>
      <c r="M915" s="116">
        <v>261.95</v>
      </c>
      <c r="N915" s="116">
        <v>270.8</v>
      </c>
      <c r="O915" s="116">
        <v>260.35000000000002</v>
      </c>
      <c r="P915" s="116">
        <v>270.5</v>
      </c>
      <c r="Q915" s="116">
        <v>261.95</v>
      </c>
      <c r="R915">
        <v>14775900</v>
      </c>
    </row>
    <row r="916" spans="1:18" x14ac:dyDescent="0.25">
      <c r="A916" s="170">
        <v>43348</v>
      </c>
      <c r="B916" s="116">
        <v>270.64999999999998</v>
      </c>
      <c r="C916" s="116">
        <v>265.55</v>
      </c>
      <c r="D916" s="116">
        <v>255.45</v>
      </c>
      <c r="E916" s="116">
        <v>260</v>
      </c>
      <c r="F916" s="116">
        <v>265.55</v>
      </c>
      <c r="G916">
        <v>1120294</v>
      </c>
      <c r="H916" s="116"/>
      <c r="I916" s="116"/>
      <c r="L916" s="170">
        <v>43348</v>
      </c>
      <c r="M916" s="116">
        <v>266.5</v>
      </c>
      <c r="N916" s="116">
        <v>271</v>
      </c>
      <c r="O916" s="116">
        <v>255.4</v>
      </c>
      <c r="P916" s="116">
        <v>261</v>
      </c>
      <c r="Q916" s="116">
        <v>266.5</v>
      </c>
      <c r="R916">
        <v>10084307</v>
      </c>
    </row>
    <row r="917" spans="1:18" x14ac:dyDescent="0.25">
      <c r="A917" s="170">
        <v>43349</v>
      </c>
      <c r="B917" s="116">
        <v>272</v>
      </c>
      <c r="C917" s="116">
        <v>269.95</v>
      </c>
      <c r="D917" s="116">
        <v>264.05</v>
      </c>
      <c r="E917" s="116">
        <v>271</v>
      </c>
      <c r="F917" s="116">
        <v>269.95</v>
      </c>
      <c r="G917">
        <v>1168857</v>
      </c>
      <c r="H917" s="116"/>
      <c r="I917" s="116"/>
      <c r="L917" s="170">
        <v>43349</v>
      </c>
      <c r="M917" s="116">
        <v>269.95</v>
      </c>
      <c r="N917" s="116">
        <v>272</v>
      </c>
      <c r="O917" s="116">
        <v>263.85000000000002</v>
      </c>
      <c r="P917" s="116">
        <v>269.7</v>
      </c>
      <c r="Q917" s="116">
        <v>269.95</v>
      </c>
      <c r="R917">
        <v>14736214</v>
      </c>
    </row>
    <row r="918" spans="1:18" x14ac:dyDescent="0.25">
      <c r="A918" s="170">
        <v>43350</v>
      </c>
      <c r="B918" s="116">
        <v>279.95</v>
      </c>
      <c r="C918" s="116">
        <v>277.5</v>
      </c>
      <c r="D918" s="116">
        <v>269.2</v>
      </c>
      <c r="E918" s="116">
        <v>270.8</v>
      </c>
      <c r="F918" s="116">
        <v>277.5</v>
      </c>
      <c r="G918">
        <v>2165591</v>
      </c>
      <c r="H918" s="116"/>
      <c r="I918" s="116"/>
      <c r="L918" s="170">
        <v>43350</v>
      </c>
      <c r="M918" s="116">
        <v>277.39999999999998</v>
      </c>
      <c r="N918" s="116">
        <v>279.89999999999998</v>
      </c>
      <c r="O918" s="116">
        <v>269.25</v>
      </c>
      <c r="P918" s="116">
        <v>269.55</v>
      </c>
      <c r="Q918" s="116">
        <v>277.39999999999998</v>
      </c>
      <c r="R918">
        <v>26189156</v>
      </c>
    </row>
    <row r="919" spans="1:18" x14ac:dyDescent="0.25">
      <c r="A919" s="170">
        <v>43353</v>
      </c>
      <c r="B919" s="116">
        <v>282</v>
      </c>
      <c r="C919" s="116">
        <v>275.55</v>
      </c>
      <c r="D919" s="116">
        <v>272</v>
      </c>
      <c r="E919" s="116">
        <v>276.3</v>
      </c>
      <c r="F919" s="116">
        <v>275.55</v>
      </c>
      <c r="G919">
        <v>2087453</v>
      </c>
      <c r="H919" s="116"/>
      <c r="I919" s="116"/>
      <c r="L919" s="170">
        <v>43353</v>
      </c>
      <c r="M919" s="116">
        <v>275.7</v>
      </c>
      <c r="N919" s="116">
        <v>282</v>
      </c>
      <c r="O919" s="116">
        <v>271.75</v>
      </c>
      <c r="P919" s="116">
        <v>276</v>
      </c>
      <c r="Q919" s="116">
        <v>275.7</v>
      </c>
      <c r="R919">
        <v>21322969</v>
      </c>
    </row>
    <row r="920" spans="1:18" x14ac:dyDescent="0.25">
      <c r="A920" s="170">
        <v>43354</v>
      </c>
      <c r="B920" s="116">
        <v>278.85000000000002</v>
      </c>
      <c r="C920" s="116">
        <v>267.2</v>
      </c>
      <c r="D920" s="116">
        <v>266</v>
      </c>
      <c r="E920" s="116">
        <v>277.39999999999998</v>
      </c>
      <c r="F920" s="116">
        <v>267.2</v>
      </c>
      <c r="G920">
        <v>726352</v>
      </c>
      <c r="H920" s="116"/>
      <c r="I920" s="116"/>
      <c r="L920" s="170">
        <v>43354</v>
      </c>
      <c r="M920" s="116">
        <v>267.3</v>
      </c>
      <c r="N920" s="116">
        <v>278.85000000000002</v>
      </c>
      <c r="O920" s="116">
        <v>265.7</v>
      </c>
      <c r="P920" s="116">
        <v>277.25</v>
      </c>
      <c r="Q920" s="116">
        <v>267.3</v>
      </c>
      <c r="R920">
        <v>13444031</v>
      </c>
    </row>
    <row r="921" spans="1:18" x14ac:dyDescent="0.25">
      <c r="A921" s="170">
        <v>43355</v>
      </c>
      <c r="B921" s="116">
        <v>269.8</v>
      </c>
      <c r="C921" s="116">
        <v>262.64999999999998</v>
      </c>
      <c r="D921" s="116">
        <v>259</v>
      </c>
      <c r="E921" s="116">
        <v>269.8</v>
      </c>
      <c r="F921" s="116">
        <v>262.64999999999998</v>
      </c>
      <c r="G921">
        <v>1366439</v>
      </c>
      <c r="H921" s="116"/>
      <c r="I921" s="116"/>
      <c r="L921" s="170">
        <v>43355</v>
      </c>
      <c r="M921" s="116">
        <v>262.39999999999998</v>
      </c>
      <c r="N921" s="116">
        <v>268.2</v>
      </c>
      <c r="O921" s="116">
        <v>258.85000000000002</v>
      </c>
      <c r="P921" s="116">
        <v>268.2</v>
      </c>
      <c r="Q921" s="116">
        <v>262.39999999999998</v>
      </c>
      <c r="R921">
        <v>14456273</v>
      </c>
    </row>
    <row r="922" spans="1:18" x14ac:dyDescent="0.25">
      <c r="A922" s="170">
        <v>43357</v>
      </c>
      <c r="B922" s="116">
        <v>269.3</v>
      </c>
      <c r="C922" s="116">
        <v>266.45</v>
      </c>
      <c r="D922" s="116">
        <v>263.35000000000002</v>
      </c>
      <c r="E922" s="116">
        <v>265.14999999999998</v>
      </c>
      <c r="F922" s="116">
        <v>266.45</v>
      </c>
      <c r="G922">
        <v>707305</v>
      </c>
      <c r="H922" s="116"/>
      <c r="I922" s="116"/>
      <c r="L922" s="170">
        <v>43357</v>
      </c>
      <c r="M922" s="116">
        <v>266.60000000000002</v>
      </c>
      <c r="N922" s="116">
        <v>269.60000000000002</v>
      </c>
      <c r="O922" s="116">
        <v>263.39999999999998</v>
      </c>
      <c r="P922" s="116">
        <v>265</v>
      </c>
      <c r="Q922" s="116">
        <v>266.60000000000002</v>
      </c>
      <c r="R922">
        <v>10710620</v>
      </c>
    </row>
    <row r="923" spans="1:18" x14ac:dyDescent="0.25">
      <c r="A923" s="170">
        <v>43360</v>
      </c>
      <c r="B923" s="116">
        <v>264.7</v>
      </c>
      <c r="C923" s="116">
        <v>260.2</v>
      </c>
      <c r="D923" s="116">
        <v>259.5</v>
      </c>
      <c r="E923" s="116">
        <v>264.7</v>
      </c>
      <c r="F923" s="116">
        <v>260.2</v>
      </c>
      <c r="G923">
        <v>684453</v>
      </c>
      <c r="H923" s="116"/>
      <c r="I923" s="116"/>
      <c r="L923" s="170">
        <v>43360</v>
      </c>
      <c r="M923" s="116">
        <v>260.25</v>
      </c>
      <c r="N923" s="116">
        <v>264.10000000000002</v>
      </c>
      <c r="O923" s="116">
        <v>259.64999999999998</v>
      </c>
      <c r="P923" s="116">
        <v>263.35000000000002</v>
      </c>
      <c r="Q923" s="116">
        <v>260.25</v>
      </c>
      <c r="R923">
        <v>9461420</v>
      </c>
    </row>
    <row r="924" spans="1:18" x14ac:dyDescent="0.25">
      <c r="A924" s="170">
        <v>43361</v>
      </c>
      <c r="B924" s="116">
        <v>259.64999999999998</v>
      </c>
      <c r="C924" s="116">
        <v>251.45</v>
      </c>
      <c r="D924" s="116">
        <v>250.7</v>
      </c>
      <c r="E924" s="116">
        <v>258.2</v>
      </c>
      <c r="F924" s="116">
        <v>251.45</v>
      </c>
      <c r="G924">
        <v>1038105</v>
      </c>
      <c r="H924" s="116"/>
      <c r="I924" s="116"/>
      <c r="L924" s="170">
        <v>43361</v>
      </c>
      <c r="M924" s="116">
        <v>251.5</v>
      </c>
      <c r="N924" s="116">
        <v>259.8</v>
      </c>
      <c r="O924" s="116">
        <v>250.6</v>
      </c>
      <c r="P924" s="116">
        <v>257.75</v>
      </c>
      <c r="Q924" s="116">
        <v>251.5</v>
      </c>
      <c r="R924">
        <v>11554420</v>
      </c>
    </row>
    <row r="925" spans="1:18" x14ac:dyDescent="0.25">
      <c r="A925" s="170">
        <v>43362</v>
      </c>
      <c r="B925" s="116">
        <v>255.15</v>
      </c>
      <c r="C925" s="116">
        <v>252.7</v>
      </c>
      <c r="D925" s="116">
        <v>251.15</v>
      </c>
      <c r="E925" s="116">
        <v>252.4</v>
      </c>
      <c r="F925" s="116">
        <v>252.7</v>
      </c>
      <c r="G925">
        <v>631766</v>
      </c>
      <c r="H925" s="116"/>
      <c r="I925" s="116"/>
      <c r="L925" s="170">
        <v>43362</v>
      </c>
      <c r="M925" s="116">
        <v>252.6</v>
      </c>
      <c r="N925" s="116">
        <v>255</v>
      </c>
      <c r="O925" s="116">
        <v>251</v>
      </c>
      <c r="P925" s="116">
        <v>253.55</v>
      </c>
      <c r="Q925" s="116">
        <v>252.6</v>
      </c>
      <c r="R925">
        <v>7845650</v>
      </c>
    </row>
    <row r="926" spans="1:18" x14ac:dyDescent="0.25">
      <c r="A926" s="170">
        <v>43364</v>
      </c>
      <c r="B926" s="116">
        <v>257.7</v>
      </c>
      <c r="C926" s="116">
        <v>250.2</v>
      </c>
      <c r="D926" s="116">
        <v>229.05</v>
      </c>
      <c r="E926" s="116">
        <v>254.75</v>
      </c>
      <c r="F926" s="116">
        <v>250.2</v>
      </c>
      <c r="G926">
        <v>1552086</v>
      </c>
      <c r="H926" s="116"/>
      <c r="I926" s="116"/>
      <c r="L926" s="170">
        <v>43364</v>
      </c>
      <c r="M926" s="116">
        <v>250.35</v>
      </c>
      <c r="N926" s="116">
        <v>257.7</v>
      </c>
      <c r="O926" s="116">
        <v>228.85</v>
      </c>
      <c r="P926" s="116">
        <v>255.05</v>
      </c>
      <c r="Q926" s="116">
        <v>250.35</v>
      </c>
      <c r="R926">
        <v>18547453</v>
      </c>
    </row>
    <row r="927" spans="1:18" x14ac:dyDescent="0.25">
      <c r="A927" s="170">
        <v>43367</v>
      </c>
      <c r="B927" s="116">
        <v>251.8</v>
      </c>
      <c r="C927" s="116">
        <v>240.25</v>
      </c>
      <c r="D927" s="116">
        <v>239.35</v>
      </c>
      <c r="E927" s="116">
        <v>251.8</v>
      </c>
      <c r="F927" s="116">
        <v>240.25</v>
      </c>
      <c r="G927">
        <v>897977</v>
      </c>
      <c r="H927" s="116"/>
      <c r="I927" s="116"/>
      <c r="L927" s="170">
        <v>43367</v>
      </c>
      <c r="M927" s="116">
        <v>240.2</v>
      </c>
      <c r="N927" s="116">
        <v>251</v>
      </c>
      <c r="O927" s="116">
        <v>239.35</v>
      </c>
      <c r="P927" s="116">
        <v>250.2</v>
      </c>
      <c r="Q927" s="116">
        <v>240.2</v>
      </c>
      <c r="R927">
        <v>8889259</v>
      </c>
    </row>
    <row r="928" spans="1:18" x14ac:dyDescent="0.25">
      <c r="A928" s="170">
        <v>43368</v>
      </c>
      <c r="B928" s="116">
        <v>243.4</v>
      </c>
      <c r="C928" s="116">
        <v>240.9</v>
      </c>
      <c r="D928" s="116">
        <v>235.4</v>
      </c>
      <c r="E928" s="116">
        <v>240</v>
      </c>
      <c r="F928" s="116">
        <v>240.9</v>
      </c>
      <c r="G928">
        <v>1033377</v>
      </c>
      <c r="H928" s="116"/>
      <c r="I928" s="116"/>
      <c r="L928" s="170">
        <v>43368</v>
      </c>
      <c r="M928" s="116">
        <v>240.8</v>
      </c>
      <c r="N928" s="116">
        <v>243.5</v>
      </c>
      <c r="O928" s="116">
        <v>235.45</v>
      </c>
      <c r="P928" s="116">
        <v>241</v>
      </c>
      <c r="Q928" s="116">
        <v>240.8</v>
      </c>
      <c r="R928">
        <v>9030367</v>
      </c>
    </row>
    <row r="929" spans="1:18" x14ac:dyDescent="0.25">
      <c r="A929" s="170">
        <v>43369</v>
      </c>
      <c r="B929" s="116">
        <v>244</v>
      </c>
      <c r="C929" s="116">
        <v>233.3</v>
      </c>
      <c r="D929" s="116">
        <v>229.8</v>
      </c>
      <c r="E929" s="116">
        <v>242</v>
      </c>
      <c r="F929" s="116">
        <v>233.3</v>
      </c>
      <c r="G929">
        <v>3202783</v>
      </c>
      <c r="H929" s="116"/>
      <c r="I929" s="116"/>
      <c r="L929" s="170">
        <v>43369</v>
      </c>
      <c r="M929" s="116">
        <v>233.35</v>
      </c>
      <c r="N929" s="116">
        <v>243.2</v>
      </c>
      <c r="O929" s="116">
        <v>229.55</v>
      </c>
      <c r="P929" s="116">
        <v>242.3</v>
      </c>
      <c r="Q929" s="116">
        <v>233.35</v>
      </c>
      <c r="R929">
        <v>17810869</v>
      </c>
    </row>
    <row r="930" spans="1:18" x14ac:dyDescent="0.25">
      <c r="A930" s="170">
        <v>43370</v>
      </c>
      <c r="B930" s="116">
        <v>236.8</v>
      </c>
      <c r="C930" s="116">
        <v>225.55</v>
      </c>
      <c r="D930" s="116">
        <v>223.5</v>
      </c>
      <c r="E930" s="116">
        <v>235.1</v>
      </c>
      <c r="F930" s="116">
        <v>225.55</v>
      </c>
      <c r="G930">
        <v>1699432</v>
      </c>
      <c r="H930" s="116"/>
      <c r="I930" s="116"/>
      <c r="L930" s="170">
        <v>43370</v>
      </c>
      <c r="M930" s="116">
        <v>225.25</v>
      </c>
      <c r="N930" s="116">
        <v>236.55</v>
      </c>
      <c r="O930" s="116">
        <v>223.1</v>
      </c>
      <c r="P930" s="116">
        <v>234.8</v>
      </c>
      <c r="Q930" s="116">
        <v>225.25</v>
      </c>
      <c r="R930">
        <v>17430781</v>
      </c>
    </row>
    <row r="931" spans="1:18" x14ac:dyDescent="0.25">
      <c r="A931" s="170">
        <v>43371</v>
      </c>
      <c r="B931" s="116">
        <v>230.6</v>
      </c>
      <c r="C931" s="116">
        <v>223.45</v>
      </c>
      <c r="D931" s="116">
        <v>219.65</v>
      </c>
      <c r="E931" s="116">
        <v>228</v>
      </c>
      <c r="F931" s="116">
        <v>223.45</v>
      </c>
      <c r="G931">
        <v>987322</v>
      </c>
      <c r="H931" s="116"/>
      <c r="I931" s="116"/>
      <c r="L931" s="170">
        <v>43371</v>
      </c>
      <c r="M931" s="116">
        <v>223.7</v>
      </c>
      <c r="N931" s="116">
        <v>230.7</v>
      </c>
      <c r="O931" s="116">
        <v>219.5</v>
      </c>
      <c r="P931" s="116">
        <v>227.9</v>
      </c>
      <c r="Q931" s="116">
        <v>223.7</v>
      </c>
      <c r="R931">
        <v>14196824</v>
      </c>
    </row>
    <row r="932" spans="1:18" x14ac:dyDescent="0.25">
      <c r="A932" s="170">
        <v>43374</v>
      </c>
      <c r="B932" s="116">
        <v>230.5</v>
      </c>
      <c r="C932" s="116">
        <v>229.25</v>
      </c>
      <c r="D932" s="116">
        <v>220.05</v>
      </c>
      <c r="E932" s="116">
        <v>224.3</v>
      </c>
      <c r="F932" s="116">
        <v>229.25</v>
      </c>
      <c r="G932">
        <v>818192</v>
      </c>
      <c r="H932" s="116"/>
      <c r="I932" s="116"/>
      <c r="L932" s="170">
        <v>43374</v>
      </c>
      <c r="M932" s="116">
        <v>229.35</v>
      </c>
      <c r="N932" s="116">
        <v>230.45</v>
      </c>
      <c r="O932" s="116">
        <v>220</v>
      </c>
      <c r="P932" s="116">
        <v>225</v>
      </c>
      <c r="Q932" s="116">
        <v>229.35</v>
      </c>
      <c r="R932">
        <v>9743094</v>
      </c>
    </row>
    <row r="933" spans="1:18" x14ac:dyDescent="0.25">
      <c r="A933" s="170">
        <v>43376</v>
      </c>
      <c r="B933" s="116">
        <v>232.75</v>
      </c>
      <c r="C933" s="116">
        <v>227.55</v>
      </c>
      <c r="D933" s="116">
        <v>226</v>
      </c>
      <c r="E933" s="116">
        <v>230</v>
      </c>
      <c r="F933" s="116">
        <v>227.55</v>
      </c>
      <c r="G933">
        <v>732631</v>
      </c>
      <c r="H933" s="116"/>
      <c r="I933" s="116"/>
      <c r="L933" s="170">
        <v>43376</v>
      </c>
      <c r="M933" s="116">
        <v>227.6</v>
      </c>
      <c r="N933" s="116">
        <v>232.8</v>
      </c>
      <c r="O933" s="116">
        <v>225.8</v>
      </c>
      <c r="P933" s="116">
        <v>230</v>
      </c>
      <c r="Q933" s="116">
        <v>227.6</v>
      </c>
      <c r="R933">
        <v>9094685</v>
      </c>
    </row>
    <row r="934" spans="1:18" x14ac:dyDescent="0.25">
      <c r="A934" s="170">
        <v>43377</v>
      </c>
      <c r="B934" s="116">
        <v>230.65</v>
      </c>
      <c r="C934" s="116">
        <v>223.25</v>
      </c>
      <c r="D934" s="116">
        <v>221.6</v>
      </c>
      <c r="E934" s="116">
        <v>225</v>
      </c>
      <c r="F934" s="116">
        <v>223.25</v>
      </c>
      <c r="G934">
        <v>1034983</v>
      </c>
      <c r="H934" s="116"/>
      <c r="I934" s="116"/>
      <c r="L934" s="170">
        <v>43377</v>
      </c>
      <c r="M934" s="116">
        <v>223.25</v>
      </c>
      <c r="N934" s="116">
        <v>230.8</v>
      </c>
      <c r="O934" s="116">
        <v>221.75</v>
      </c>
      <c r="P934" s="116">
        <v>224</v>
      </c>
      <c r="Q934" s="116">
        <v>223.25</v>
      </c>
      <c r="R934">
        <v>13898979</v>
      </c>
    </row>
    <row r="935" spans="1:18" x14ac:dyDescent="0.25">
      <c r="A935" s="170">
        <v>43378</v>
      </c>
      <c r="B935" s="116">
        <v>226.45</v>
      </c>
      <c r="C935" s="116">
        <v>216.55</v>
      </c>
      <c r="D935" s="116">
        <v>215</v>
      </c>
      <c r="E935" s="116">
        <v>223.25</v>
      </c>
      <c r="F935" s="116">
        <v>216.55</v>
      </c>
      <c r="G935">
        <v>1078206</v>
      </c>
      <c r="H935" s="116"/>
      <c r="I935" s="116"/>
      <c r="L935" s="170">
        <v>43378</v>
      </c>
      <c r="M935" s="116">
        <v>216.25</v>
      </c>
      <c r="N935" s="116">
        <v>226.45</v>
      </c>
      <c r="O935" s="116">
        <v>214.75</v>
      </c>
      <c r="P935" s="116">
        <v>222.75</v>
      </c>
      <c r="Q935" s="116">
        <v>216.25</v>
      </c>
      <c r="R935">
        <v>10471026</v>
      </c>
    </row>
    <row r="936" spans="1:18" x14ac:dyDescent="0.25">
      <c r="A936" s="170">
        <v>43381</v>
      </c>
      <c r="B936" s="116">
        <v>218.95</v>
      </c>
      <c r="C936" s="116">
        <v>212.75</v>
      </c>
      <c r="D936" s="116">
        <v>208.15</v>
      </c>
      <c r="E936" s="116">
        <v>216.55</v>
      </c>
      <c r="F936" s="116">
        <v>212.75</v>
      </c>
      <c r="G936">
        <v>1342852</v>
      </c>
      <c r="H936" s="116"/>
      <c r="I936" s="116"/>
      <c r="L936" s="170">
        <v>43381</v>
      </c>
      <c r="M936" s="116">
        <v>212.35</v>
      </c>
      <c r="N936" s="116">
        <v>218.5</v>
      </c>
      <c r="O936" s="116">
        <v>208.1</v>
      </c>
      <c r="P936" s="116">
        <v>217.8</v>
      </c>
      <c r="Q936" s="116">
        <v>212.35</v>
      </c>
      <c r="R936">
        <v>11854170</v>
      </c>
    </row>
    <row r="937" spans="1:18" x14ac:dyDescent="0.25">
      <c r="A937" s="170">
        <v>43382</v>
      </c>
      <c r="B937" s="116">
        <v>206</v>
      </c>
      <c r="C937" s="116">
        <v>184.25</v>
      </c>
      <c r="D937" s="116">
        <v>170.65</v>
      </c>
      <c r="E937" s="116">
        <v>205.8</v>
      </c>
      <c r="F937" s="116">
        <v>184.25</v>
      </c>
      <c r="G937">
        <v>13254155</v>
      </c>
      <c r="H937" s="116"/>
      <c r="I937" s="116"/>
      <c r="L937" s="170">
        <v>43382</v>
      </c>
      <c r="M937" s="116">
        <v>184.35</v>
      </c>
      <c r="N937" s="116">
        <v>206</v>
      </c>
      <c r="O937" s="116">
        <v>170.3</v>
      </c>
      <c r="P937" s="116">
        <v>205.7</v>
      </c>
      <c r="Q937" s="116">
        <v>184.35</v>
      </c>
      <c r="R937">
        <v>142760251</v>
      </c>
    </row>
    <row r="938" spans="1:18" x14ac:dyDescent="0.25">
      <c r="A938" s="170">
        <v>43383</v>
      </c>
      <c r="B938" s="116">
        <v>190.8</v>
      </c>
      <c r="C938" s="116">
        <v>188.75</v>
      </c>
      <c r="D938" s="116">
        <v>185</v>
      </c>
      <c r="E938" s="116">
        <v>186</v>
      </c>
      <c r="F938" s="116">
        <v>188.75</v>
      </c>
      <c r="G938">
        <v>5564134</v>
      </c>
      <c r="H938" s="116"/>
      <c r="I938" s="116"/>
      <c r="L938" s="170">
        <v>43383</v>
      </c>
      <c r="M938" s="116">
        <v>188.75</v>
      </c>
      <c r="N938" s="116">
        <v>190.95</v>
      </c>
      <c r="O938" s="116">
        <v>185.05</v>
      </c>
      <c r="P938" s="116">
        <v>186</v>
      </c>
      <c r="Q938" s="116">
        <v>188.75</v>
      </c>
      <c r="R938">
        <v>35670907</v>
      </c>
    </row>
    <row r="939" spans="1:18" x14ac:dyDescent="0.25">
      <c r="A939" s="170">
        <v>43384</v>
      </c>
      <c r="B939" s="116">
        <v>187.75</v>
      </c>
      <c r="C939" s="116">
        <v>182.75</v>
      </c>
      <c r="D939" s="116">
        <v>178.1</v>
      </c>
      <c r="E939" s="116">
        <v>184.75</v>
      </c>
      <c r="F939" s="116">
        <v>182.75</v>
      </c>
      <c r="G939">
        <v>2259913</v>
      </c>
      <c r="H939" s="116"/>
      <c r="I939" s="116"/>
      <c r="L939" s="170">
        <v>43384</v>
      </c>
      <c r="M939" s="116">
        <v>182.95</v>
      </c>
      <c r="N939" s="116">
        <v>187.75</v>
      </c>
      <c r="O939" s="116">
        <v>178</v>
      </c>
      <c r="P939" s="116">
        <v>180.65</v>
      </c>
      <c r="Q939" s="116">
        <v>182.95</v>
      </c>
      <c r="R939">
        <v>19323517</v>
      </c>
    </row>
    <row r="940" spans="1:18" x14ac:dyDescent="0.25">
      <c r="A940" s="170">
        <v>43385</v>
      </c>
      <c r="B940" s="116">
        <v>188.2</v>
      </c>
      <c r="C940" s="116">
        <v>183.4</v>
      </c>
      <c r="D940" s="116">
        <v>182.75</v>
      </c>
      <c r="E940" s="116">
        <v>186</v>
      </c>
      <c r="F940" s="116">
        <v>183.4</v>
      </c>
      <c r="G940">
        <v>1773056</v>
      </c>
      <c r="H940" s="116"/>
      <c r="I940" s="116"/>
      <c r="L940" s="170">
        <v>43385</v>
      </c>
      <c r="M940" s="116">
        <v>183.75</v>
      </c>
      <c r="N940" s="116">
        <v>188.4</v>
      </c>
      <c r="O940" s="116">
        <v>182.6</v>
      </c>
      <c r="P940" s="116">
        <v>185.95</v>
      </c>
      <c r="Q940" s="116">
        <v>183.75</v>
      </c>
      <c r="R940">
        <v>18014894</v>
      </c>
    </row>
    <row r="941" spans="1:18" x14ac:dyDescent="0.25">
      <c r="A941" s="170">
        <v>43388</v>
      </c>
      <c r="B941" s="116">
        <v>186.35</v>
      </c>
      <c r="C941" s="116">
        <v>184.3</v>
      </c>
      <c r="D941" s="116">
        <v>182.8</v>
      </c>
      <c r="E941" s="116">
        <v>185.7</v>
      </c>
      <c r="F941" s="116">
        <v>184.3</v>
      </c>
      <c r="G941">
        <v>1182544</v>
      </c>
      <c r="H941" s="116"/>
      <c r="I941" s="116"/>
      <c r="L941" s="170">
        <v>43388</v>
      </c>
      <c r="M941" s="116">
        <v>184.35</v>
      </c>
      <c r="N941" s="116">
        <v>186.5</v>
      </c>
      <c r="O941" s="116">
        <v>182.7</v>
      </c>
      <c r="P941" s="116">
        <v>186.5</v>
      </c>
      <c r="Q941" s="116">
        <v>184.35</v>
      </c>
      <c r="R941">
        <v>11658409</v>
      </c>
    </row>
    <row r="942" spans="1:18" x14ac:dyDescent="0.25">
      <c r="A942" s="170">
        <v>43389</v>
      </c>
      <c r="B942" s="116">
        <v>187.2</v>
      </c>
      <c r="C942" s="116">
        <v>185.5</v>
      </c>
      <c r="D942" s="116">
        <v>184.6</v>
      </c>
      <c r="E942" s="116">
        <v>184.6</v>
      </c>
      <c r="F942" s="116">
        <v>185.5</v>
      </c>
      <c r="G942">
        <v>1269499</v>
      </c>
      <c r="H942" s="116"/>
      <c r="I942" s="116"/>
      <c r="L942" s="170">
        <v>43389</v>
      </c>
      <c r="M942" s="116">
        <v>185.85</v>
      </c>
      <c r="N942" s="116">
        <v>187.25</v>
      </c>
      <c r="O942" s="116">
        <v>184.55</v>
      </c>
      <c r="P942" s="116">
        <v>185.2</v>
      </c>
      <c r="Q942" s="116">
        <v>185.85</v>
      </c>
      <c r="R942">
        <v>9695745</v>
      </c>
    </row>
    <row r="943" spans="1:18" x14ac:dyDescent="0.25">
      <c r="A943" s="170">
        <v>43390</v>
      </c>
      <c r="B943" s="116">
        <v>188.8</v>
      </c>
      <c r="C943" s="116">
        <v>179.2</v>
      </c>
      <c r="D943" s="116">
        <v>177.95</v>
      </c>
      <c r="E943" s="116">
        <v>188.4</v>
      </c>
      <c r="F943" s="116">
        <v>179.2</v>
      </c>
      <c r="G943">
        <v>1972906</v>
      </c>
      <c r="H943" s="116"/>
      <c r="I943" s="116"/>
      <c r="L943" s="170">
        <v>43390</v>
      </c>
      <c r="M943" s="116">
        <v>179.95</v>
      </c>
      <c r="N943" s="116">
        <v>187.8</v>
      </c>
      <c r="O943" s="116">
        <v>179.1</v>
      </c>
      <c r="P943" s="116">
        <v>187.6</v>
      </c>
      <c r="Q943" s="116">
        <v>179.95</v>
      </c>
      <c r="R943">
        <v>12004524</v>
      </c>
    </row>
    <row r="944" spans="1:18" x14ac:dyDescent="0.25">
      <c r="A944" s="170">
        <v>43392</v>
      </c>
      <c r="B944" s="116">
        <v>180</v>
      </c>
      <c r="C944" s="116">
        <v>174.8</v>
      </c>
      <c r="D944" s="116">
        <v>174.25</v>
      </c>
      <c r="E944" s="116">
        <v>179.25</v>
      </c>
      <c r="F944" s="116">
        <v>174.8</v>
      </c>
      <c r="G944">
        <v>1322998</v>
      </c>
      <c r="H944" s="116"/>
      <c r="I944" s="116"/>
      <c r="L944" s="170">
        <v>43392</v>
      </c>
      <c r="M944" s="116">
        <v>174.7</v>
      </c>
      <c r="N944" s="116">
        <v>179.75</v>
      </c>
      <c r="O944" s="116">
        <v>174</v>
      </c>
      <c r="P944" s="116">
        <v>178.95</v>
      </c>
      <c r="Q944" s="116">
        <v>174.7</v>
      </c>
      <c r="R944">
        <v>10469358</v>
      </c>
    </row>
    <row r="945" spans="1:18" x14ac:dyDescent="0.25">
      <c r="A945" s="170">
        <v>43395</v>
      </c>
      <c r="B945" s="116">
        <v>176.95</v>
      </c>
      <c r="C945" s="116">
        <v>170.55</v>
      </c>
      <c r="D945" s="116">
        <v>170</v>
      </c>
      <c r="E945" s="116">
        <v>176.8</v>
      </c>
      <c r="F945" s="116">
        <v>170.55</v>
      </c>
      <c r="G945">
        <v>1638539</v>
      </c>
      <c r="H945" s="116"/>
      <c r="I945" s="116"/>
      <c r="L945" s="170">
        <v>43395</v>
      </c>
      <c r="M945" s="116">
        <v>170.75</v>
      </c>
      <c r="N945" s="116">
        <v>176.85</v>
      </c>
      <c r="O945" s="116">
        <v>170.05</v>
      </c>
      <c r="P945" s="116">
        <v>176.4</v>
      </c>
      <c r="Q945" s="116">
        <v>170.75</v>
      </c>
      <c r="R945">
        <v>11721075</v>
      </c>
    </row>
    <row r="946" spans="1:18" x14ac:dyDescent="0.25">
      <c r="A946" s="170">
        <v>43396</v>
      </c>
      <c r="B946" s="116">
        <v>175.7</v>
      </c>
      <c r="C946" s="116">
        <v>170.65</v>
      </c>
      <c r="D946" s="116">
        <v>169.8</v>
      </c>
      <c r="E946" s="116">
        <v>170</v>
      </c>
      <c r="F946" s="116">
        <v>170.65</v>
      </c>
      <c r="G946">
        <v>1582606</v>
      </c>
      <c r="H946" s="116"/>
      <c r="I946" s="116"/>
      <c r="L946" s="170">
        <v>43396</v>
      </c>
      <c r="M946" s="116">
        <v>170.65</v>
      </c>
      <c r="N946" s="116">
        <v>175.7</v>
      </c>
      <c r="O946" s="116">
        <v>169.55</v>
      </c>
      <c r="P946" s="116">
        <v>170</v>
      </c>
      <c r="Q946" s="116">
        <v>170.65</v>
      </c>
      <c r="R946">
        <v>15588511</v>
      </c>
    </row>
    <row r="947" spans="1:18" x14ac:dyDescent="0.25">
      <c r="A947" s="170">
        <v>43397</v>
      </c>
      <c r="B947" s="116">
        <v>175.1</v>
      </c>
      <c r="C947" s="116">
        <v>170.55</v>
      </c>
      <c r="D947" s="116">
        <v>169.1</v>
      </c>
      <c r="E947" s="116">
        <v>172.55</v>
      </c>
      <c r="F947" s="116">
        <v>170.55</v>
      </c>
      <c r="G947">
        <v>1729054</v>
      </c>
      <c r="H947" s="116"/>
      <c r="I947" s="116"/>
      <c r="L947" s="170">
        <v>43397</v>
      </c>
      <c r="M947" s="116">
        <v>170.65</v>
      </c>
      <c r="N947" s="116">
        <v>175</v>
      </c>
      <c r="O947" s="116">
        <v>169</v>
      </c>
      <c r="P947" s="116">
        <v>173.9</v>
      </c>
      <c r="Q947" s="116">
        <v>170.65</v>
      </c>
      <c r="R947">
        <v>15421903</v>
      </c>
    </row>
    <row r="948" spans="1:18" x14ac:dyDescent="0.25">
      <c r="A948" s="170">
        <v>43398</v>
      </c>
      <c r="B948" s="116">
        <v>169.5</v>
      </c>
      <c r="C948" s="116">
        <v>165.4</v>
      </c>
      <c r="D948" s="116">
        <v>164.55</v>
      </c>
      <c r="E948" s="116">
        <v>168.3</v>
      </c>
      <c r="F948" s="116">
        <v>165.4</v>
      </c>
      <c r="G948">
        <v>1519716</v>
      </c>
      <c r="H948" s="116"/>
      <c r="I948" s="116"/>
      <c r="L948" s="170">
        <v>43398</v>
      </c>
      <c r="M948" s="116">
        <v>165.35</v>
      </c>
      <c r="N948" s="116">
        <v>169.75</v>
      </c>
      <c r="O948" s="116">
        <v>164.6</v>
      </c>
      <c r="P948" s="116">
        <v>168.95</v>
      </c>
      <c r="Q948" s="116">
        <v>165.35</v>
      </c>
      <c r="R948">
        <v>14877057</v>
      </c>
    </row>
    <row r="949" spans="1:18" x14ac:dyDescent="0.25">
      <c r="A949" s="170">
        <v>43399</v>
      </c>
      <c r="B949" s="116">
        <v>172.8</v>
      </c>
      <c r="C949" s="116">
        <v>168.85</v>
      </c>
      <c r="D949" s="116">
        <v>165.8</v>
      </c>
      <c r="E949" s="116">
        <v>166.1</v>
      </c>
      <c r="F949" s="116">
        <v>168.85</v>
      </c>
      <c r="G949">
        <v>2124217</v>
      </c>
      <c r="H949" s="116"/>
      <c r="I949" s="116"/>
      <c r="L949" s="170">
        <v>43399</v>
      </c>
      <c r="M949" s="116">
        <v>168.5</v>
      </c>
      <c r="N949" s="116">
        <v>172.8</v>
      </c>
      <c r="O949" s="116">
        <v>165.9</v>
      </c>
      <c r="P949" s="116">
        <v>166</v>
      </c>
      <c r="Q949" s="116">
        <v>168.5</v>
      </c>
      <c r="R949">
        <v>19584723</v>
      </c>
    </row>
    <row r="950" spans="1:18" x14ac:dyDescent="0.25">
      <c r="A950" s="170">
        <v>43402</v>
      </c>
      <c r="B950" s="116">
        <v>176.45</v>
      </c>
      <c r="C950" s="116">
        <v>175.35</v>
      </c>
      <c r="D950" s="116">
        <v>167.95</v>
      </c>
      <c r="E950" s="116">
        <v>169.1</v>
      </c>
      <c r="F950" s="116">
        <v>175.35</v>
      </c>
      <c r="G950">
        <v>1362233</v>
      </c>
      <c r="H950" s="116"/>
      <c r="I950" s="116"/>
      <c r="L950" s="170">
        <v>43402</v>
      </c>
      <c r="M950" s="116">
        <v>175.35</v>
      </c>
      <c r="N950" s="116">
        <v>176.5</v>
      </c>
      <c r="O950" s="116">
        <v>167.7</v>
      </c>
      <c r="P950" s="116">
        <v>169.95</v>
      </c>
      <c r="Q950" s="116">
        <v>175.35</v>
      </c>
      <c r="R950">
        <v>14171750</v>
      </c>
    </row>
    <row r="951" spans="1:18" x14ac:dyDescent="0.25">
      <c r="A951" s="170">
        <v>43403</v>
      </c>
      <c r="B951" s="116">
        <v>181.45</v>
      </c>
      <c r="C951" s="116">
        <v>177.3</v>
      </c>
      <c r="D951" s="116">
        <v>176</v>
      </c>
      <c r="E951" s="116">
        <v>177.7</v>
      </c>
      <c r="F951" s="116">
        <v>177.3</v>
      </c>
      <c r="G951">
        <v>1554415</v>
      </c>
      <c r="H951" s="116"/>
      <c r="I951" s="116"/>
      <c r="L951" s="170">
        <v>43403</v>
      </c>
      <c r="M951" s="116">
        <v>177.25</v>
      </c>
      <c r="N951" s="116">
        <v>181.5</v>
      </c>
      <c r="O951" s="116">
        <v>176.05</v>
      </c>
      <c r="P951" s="116">
        <v>177</v>
      </c>
      <c r="Q951" s="116">
        <v>177.25</v>
      </c>
      <c r="R951">
        <v>15602414</v>
      </c>
    </row>
    <row r="952" spans="1:18" x14ac:dyDescent="0.25">
      <c r="A952" s="170">
        <v>43404</v>
      </c>
      <c r="B952" s="116">
        <v>179.7</v>
      </c>
      <c r="C952" s="116">
        <v>178.65</v>
      </c>
      <c r="D952" s="116">
        <v>173.5</v>
      </c>
      <c r="E952" s="116">
        <v>178.4</v>
      </c>
      <c r="F952" s="116">
        <v>178.65</v>
      </c>
      <c r="G952">
        <v>1554149</v>
      </c>
      <c r="H952" s="116"/>
      <c r="I952" s="116"/>
      <c r="L952" s="170">
        <v>43404</v>
      </c>
      <c r="M952" s="116">
        <v>179.1</v>
      </c>
      <c r="N952" s="116">
        <v>180</v>
      </c>
      <c r="O952" s="116">
        <v>173.45</v>
      </c>
      <c r="P952" s="116">
        <v>178.3</v>
      </c>
      <c r="Q952" s="116">
        <v>179.1</v>
      </c>
      <c r="R952">
        <v>12579712</v>
      </c>
    </row>
    <row r="953" spans="1:18" x14ac:dyDescent="0.25">
      <c r="A953" s="170">
        <v>43405</v>
      </c>
      <c r="B953" s="116">
        <v>186.05</v>
      </c>
      <c r="C953" s="116">
        <v>178.75</v>
      </c>
      <c r="D953" s="116">
        <v>177.4</v>
      </c>
      <c r="E953" s="116">
        <v>179.2</v>
      </c>
      <c r="F953" s="116">
        <v>178.75</v>
      </c>
      <c r="G953">
        <v>3369177</v>
      </c>
      <c r="H953" s="116"/>
      <c r="I953" s="116"/>
      <c r="L953" s="170">
        <v>43405</v>
      </c>
      <c r="M953" s="116">
        <v>179.45</v>
      </c>
      <c r="N953" s="116">
        <v>186.05</v>
      </c>
      <c r="O953" s="116">
        <v>178.2</v>
      </c>
      <c r="P953" s="116">
        <v>182</v>
      </c>
      <c r="Q953" s="116">
        <v>179.45</v>
      </c>
      <c r="R953">
        <v>28947802</v>
      </c>
    </row>
    <row r="954" spans="1:18" x14ac:dyDescent="0.25">
      <c r="A954" s="170">
        <v>43406</v>
      </c>
      <c r="B954" s="116">
        <v>191.4</v>
      </c>
      <c r="C954" s="116">
        <v>190</v>
      </c>
      <c r="D954" s="116">
        <v>181</v>
      </c>
      <c r="E954" s="116">
        <v>181.5</v>
      </c>
      <c r="F954" s="116">
        <v>190</v>
      </c>
      <c r="G954">
        <v>5190143</v>
      </c>
      <c r="H954" s="116"/>
      <c r="I954" s="116"/>
      <c r="L954" s="170">
        <v>43406</v>
      </c>
      <c r="M954" s="116">
        <v>190.3</v>
      </c>
      <c r="N954" s="116">
        <v>191.85</v>
      </c>
      <c r="O954" s="116">
        <v>180.9</v>
      </c>
      <c r="P954" s="116">
        <v>180.95</v>
      </c>
      <c r="Q954" s="116">
        <v>190.3</v>
      </c>
      <c r="R954">
        <v>29425248</v>
      </c>
    </row>
    <row r="955" spans="1:18" x14ac:dyDescent="0.25">
      <c r="A955" s="170">
        <v>43409</v>
      </c>
      <c r="B955" s="116">
        <v>191.75</v>
      </c>
      <c r="C955" s="116">
        <v>189.65</v>
      </c>
      <c r="D955" s="116">
        <v>186.7</v>
      </c>
      <c r="E955" s="116">
        <v>191.4</v>
      </c>
      <c r="F955" s="116">
        <v>189.65</v>
      </c>
      <c r="G955">
        <v>1542612</v>
      </c>
      <c r="H955" s="116"/>
      <c r="I955" s="116"/>
      <c r="L955" s="170">
        <v>43409</v>
      </c>
      <c r="M955" s="116">
        <v>189.8</v>
      </c>
      <c r="N955" s="116">
        <v>191.3</v>
      </c>
      <c r="O955" s="116">
        <v>186.65</v>
      </c>
      <c r="P955" s="116">
        <v>191.3</v>
      </c>
      <c r="Q955" s="116">
        <v>189.8</v>
      </c>
      <c r="R955">
        <v>14818506</v>
      </c>
    </row>
    <row r="956" spans="1:18" x14ac:dyDescent="0.25">
      <c r="A956" s="170">
        <v>43410</v>
      </c>
      <c r="B956" s="116">
        <v>199.3</v>
      </c>
      <c r="C956" s="116">
        <v>192.85</v>
      </c>
      <c r="D956" s="116">
        <v>191.3</v>
      </c>
      <c r="E956" s="116">
        <v>192</v>
      </c>
      <c r="F956" s="116">
        <v>192.85</v>
      </c>
      <c r="G956">
        <v>2610427</v>
      </c>
      <c r="H956" s="116"/>
      <c r="I956" s="116"/>
      <c r="L956" s="170">
        <v>43410</v>
      </c>
      <c r="M956" s="116">
        <v>193.25</v>
      </c>
      <c r="N956" s="116">
        <v>199.95</v>
      </c>
      <c r="O956" s="116">
        <v>191.75</v>
      </c>
      <c r="P956" s="116">
        <v>192.45</v>
      </c>
      <c r="Q956" s="116">
        <v>193.25</v>
      </c>
      <c r="R956">
        <v>35339222</v>
      </c>
    </row>
    <row r="957" spans="1:18" x14ac:dyDescent="0.25">
      <c r="A957" s="170">
        <v>43411</v>
      </c>
      <c r="B957" s="116">
        <v>196.5</v>
      </c>
      <c r="C957" s="116">
        <v>195.1</v>
      </c>
      <c r="D957" s="116">
        <v>193.6</v>
      </c>
      <c r="E957" s="116">
        <v>196.5</v>
      </c>
      <c r="F957" s="116">
        <v>195.1</v>
      </c>
      <c r="G957">
        <v>509220</v>
      </c>
      <c r="H957" s="116"/>
      <c r="I957" s="116"/>
      <c r="L957" s="170">
        <v>43411</v>
      </c>
      <c r="M957" s="116">
        <v>194.85</v>
      </c>
      <c r="N957" s="116">
        <v>195.75</v>
      </c>
      <c r="O957" s="116">
        <v>193.35</v>
      </c>
      <c r="P957" s="116">
        <v>194.95</v>
      </c>
      <c r="Q957" s="116">
        <v>194.85</v>
      </c>
      <c r="R957">
        <v>3932893</v>
      </c>
    </row>
    <row r="958" spans="1:18" x14ac:dyDescent="0.25">
      <c r="A958" s="170">
        <v>43413</v>
      </c>
      <c r="B958" s="116">
        <v>200.75</v>
      </c>
      <c r="C958" s="116">
        <v>195.4</v>
      </c>
      <c r="D958" s="116">
        <v>192</v>
      </c>
      <c r="E958" s="116">
        <v>192.9</v>
      </c>
      <c r="F958" s="116">
        <v>195.4</v>
      </c>
      <c r="G958">
        <v>1528586</v>
      </c>
      <c r="H958" s="116"/>
      <c r="I958" s="116"/>
      <c r="L958" s="170">
        <v>43413</v>
      </c>
      <c r="M958" s="116">
        <v>195.25</v>
      </c>
      <c r="N958" s="116">
        <v>200.75</v>
      </c>
      <c r="O958" s="116">
        <v>192</v>
      </c>
      <c r="P958" s="116">
        <v>192.9</v>
      </c>
      <c r="Q958" s="116">
        <v>195.25</v>
      </c>
      <c r="R958">
        <v>22341961</v>
      </c>
    </row>
    <row r="959" spans="1:18" x14ac:dyDescent="0.25">
      <c r="A959" s="170">
        <v>43416</v>
      </c>
      <c r="B959" s="116">
        <v>194.85</v>
      </c>
      <c r="C959" s="116">
        <v>185.95</v>
      </c>
      <c r="D959" s="116">
        <v>185.25</v>
      </c>
      <c r="E959" s="116">
        <v>194.4</v>
      </c>
      <c r="F959" s="116">
        <v>185.95</v>
      </c>
      <c r="G959">
        <v>1911213</v>
      </c>
      <c r="H959" s="116"/>
      <c r="I959" s="116"/>
      <c r="L959" s="170">
        <v>43416</v>
      </c>
      <c r="M959" s="116">
        <v>186.05</v>
      </c>
      <c r="N959" s="116">
        <v>194.45</v>
      </c>
      <c r="O959" s="116">
        <v>185.2</v>
      </c>
      <c r="P959" s="116">
        <v>194.45</v>
      </c>
      <c r="Q959" s="116">
        <v>186.05</v>
      </c>
      <c r="R959">
        <v>20789180</v>
      </c>
    </row>
    <row r="960" spans="1:18" x14ac:dyDescent="0.25">
      <c r="A960" s="170">
        <v>43417</v>
      </c>
      <c r="B960" s="116">
        <v>182.95</v>
      </c>
      <c r="C960" s="116">
        <v>179.8</v>
      </c>
      <c r="D960" s="116">
        <v>178.45</v>
      </c>
      <c r="E960" s="116">
        <v>181</v>
      </c>
      <c r="F960" s="116">
        <v>179.8</v>
      </c>
      <c r="G960">
        <v>1749642</v>
      </c>
      <c r="H960" s="116"/>
      <c r="I960" s="116"/>
      <c r="L960" s="170">
        <v>43417</v>
      </c>
      <c r="M960" s="116">
        <v>179.5</v>
      </c>
      <c r="N960" s="116">
        <v>183</v>
      </c>
      <c r="O960" s="116">
        <v>178.35</v>
      </c>
      <c r="P960" s="116">
        <v>180.75</v>
      </c>
      <c r="Q960" s="116">
        <v>179.5</v>
      </c>
      <c r="R960">
        <v>22189598</v>
      </c>
    </row>
    <row r="961" spans="1:18" x14ac:dyDescent="0.25">
      <c r="A961" s="170">
        <v>43418</v>
      </c>
      <c r="B961" s="116">
        <v>183.15</v>
      </c>
      <c r="C961" s="116">
        <v>176.8</v>
      </c>
      <c r="D961" s="116">
        <v>176.2</v>
      </c>
      <c r="E961" s="116">
        <v>180.1</v>
      </c>
      <c r="F961" s="116">
        <v>176.8</v>
      </c>
      <c r="G961">
        <v>1547882</v>
      </c>
      <c r="H961" s="116"/>
      <c r="I961" s="116"/>
      <c r="L961" s="170">
        <v>43418</v>
      </c>
      <c r="M961" s="116">
        <v>176.8</v>
      </c>
      <c r="N961" s="116">
        <v>183</v>
      </c>
      <c r="O961" s="116">
        <v>176.25</v>
      </c>
      <c r="P961" s="116">
        <v>180.5</v>
      </c>
      <c r="Q961" s="116">
        <v>176.8</v>
      </c>
      <c r="R961">
        <v>15795883</v>
      </c>
    </row>
    <row r="962" spans="1:18" x14ac:dyDescent="0.25">
      <c r="A962" s="170">
        <v>43419</v>
      </c>
      <c r="B962" s="116">
        <v>182.8</v>
      </c>
      <c r="C962" s="116">
        <v>179.95</v>
      </c>
      <c r="D962" s="116">
        <v>177.1</v>
      </c>
      <c r="E962" s="116">
        <v>178</v>
      </c>
      <c r="F962" s="116">
        <v>179.95</v>
      </c>
      <c r="G962">
        <v>1540327</v>
      </c>
      <c r="H962" s="116"/>
      <c r="I962" s="116"/>
      <c r="L962" s="170">
        <v>43419</v>
      </c>
      <c r="M962" s="116">
        <v>180.2</v>
      </c>
      <c r="N962" s="116">
        <v>182.7</v>
      </c>
      <c r="O962" s="116">
        <v>177.5</v>
      </c>
      <c r="P962" s="116">
        <v>178</v>
      </c>
      <c r="Q962" s="116">
        <v>180.2</v>
      </c>
      <c r="R962">
        <v>18740276</v>
      </c>
    </row>
    <row r="963" spans="1:18" x14ac:dyDescent="0.25">
      <c r="A963" s="170">
        <v>43420</v>
      </c>
      <c r="B963" s="116">
        <v>181.9</v>
      </c>
      <c r="C963" s="116">
        <v>179.4</v>
      </c>
      <c r="D963" s="116">
        <v>178.15</v>
      </c>
      <c r="E963" s="116">
        <v>180.8</v>
      </c>
      <c r="F963" s="116">
        <v>179.4</v>
      </c>
      <c r="G963">
        <v>1319503</v>
      </c>
      <c r="H963" s="116"/>
      <c r="I963" s="116"/>
      <c r="L963" s="170">
        <v>43420</v>
      </c>
      <c r="M963" s="116">
        <v>179.9</v>
      </c>
      <c r="N963" s="116">
        <v>181.85</v>
      </c>
      <c r="O963" s="116">
        <v>177.85</v>
      </c>
      <c r="P963" s="116">
        <v>180.9</v>
      </c>
      <c r="Q963" s="116">
        <v>179.9</v>
      </c>
      <c r="R963">
        <v>10022823</v>
      </c>
    </row>
    <row r="964" spans="1:18" x14ac:dyDescent="0.25">
      <c r="A964" s="170">
        <v>43423</v>
      </c>
      <c r="B964" s="116">
        <v>184.95</v>
      </c>
      <c r="C964" s="116">
        <v>184.3</v>
      </c>
      <c r="D964" s="116">
        <v>179.1</v>
      </c>
      <c r="E964" s="116">
        <v>180.65</v>
      </c>
      <c r="F964" s="116">
        <v>184.3</v>
      </c>
      <c r="G964">
        <v>1118238</v>
      </c>
      <c r="H964" s="116"/>
      <c r="I964" s="116"/>
      <c r="L964" s="170">
        <v>43423</v>
      </c>
      <c r="M964" s="116">
        <v>184.6</v>
      </c>
      <c r="N964" s="116">
        <v>185.5</v>
      </c>
      <c r="O964" s="116">
        <v>179.1</v>
      </c>
      <c r="P964" s="116">
        <v>180.6</v>
      </c>
      <c r="Q964" s="116">
        <v>184.6</v>
      </c>
      <c r="R964">
        <v>14522581</v>
      </c>
    </row>
    <row r="965" spans="1:18" x14ac:dyDescent="0.25">
      <c r="A965" s="170">
        <v>43424</v>
      </c>
      <c r="B965" s="116">
        <v>188.4</v>
      </c>
      <c r="C965" s="116">
        <v>183.3</v>
      </c>
      <c r="D965" s="116">
        <v>182.9</v>
      </c>
      <c r="E965" s="116">
        <v>184.3</v>
      </c>
      <c r="F965" s="116">
        <v>183.3</v>
      </c>
      <c r="G965">
        <v>1444305</v>
      </c>
      <c r="H965" s="116"/>
      <c r="I965" s="116"/>
      <c r="L965" s="170">
        <v>43424</v>
      </c>
      <c r="M965" s="116">
        <v>183.75</v>
      </c>
      <c r="N965" s="116">
        <v>188.3</v>
      </c>
      <c r="O965" s="116">
        <v>183.2</v>
      </c>
      <c r="P965" s="116">
        <v>184.05</v>
      </c>
      <c r="Q965" s="116">
        <v>183.75</v>
      </c>
      <c r="R965">
        <v>13114982</v>
      </c>
    </row>
    <row r="966" spans="1:18" x14ac:dyDescent="0.25">
      <c r="A966" s="170">
        <v>43425</v>
      </c>
      <c r="B966" s="116">
        <v>186.75</v>
      </c>
      <c r="C966" s="116">
        <v>184.15</v>
      </c>
      <c r="D966" s="116">
        <v>183.7</v>
      </c>
      <c r="E966" s="116">
        <v>184.85</v>
      </c>
      <c r="F966" s="116">
        <v>184.15</v>
      </c>
      <c r="G966">
        <v>646958</v>
      </c>
      <c r="H966" s="116"/>
      <c r="I966" s="116"/>
      <c r="L966" s="170">
        <v>43425</v>
      </c>
      <c r="M966" s="116">
        <v>184.15</v>
      </c>
      <c r="N966" s="116">
        <v>186.75</v>
      </c>
      <c r="O966" s="116">
        <v>183.75</v>
      </c>
      <c r="P966" s="116">
        <v>184.4</v>
      </c>
      <c r="Q966" s="116">
        <v>184.15</v>
      </c>
      <c r="R966">
        <v>8097107</v>
      </c>
    </row>
    <row r="967" spans="1:18" x14ac:dyDescent="0.25">
      <c r="A967" s="170">
        <v>43426</v>
      </c>
      <c r="B967" s="116">
        <v>186</v>
      </c>
      <c r="C967" s="116">
        <v>182.25</v>
      </c>
      <c r="D967" s="116">
        <v>181.6</v>
      </c>
      <c r="E967" s="116">
        <v>185</v>
      </c>
      <c r="F967" s="116">
        <v>182.25</v>
      </c>
      <c r="G967">
        <v>626743</v>
      </c>
      <c r="H967" s="116"/>
      <c r="I967" s="116"/>
      <c r="L967" s="170">
        <v>43426</v>
      </c>
      <c r="M967" s="116">
        <v>182.55</v>
      </c>
      <c r="N967" s="116">
        <v>186.15</v>
      </c>
      <c r="O967" s="116">
        <v>181.75</v>
      </c>
      <c r="P967" s="116">
        <v>185.5</v>
      </c>
      <c r="Q967" s="116">
        <v>182.55</v>
      </c>
      <c r="R967">
        <v>9135857</v>
      </c>
    </row>
    <row r="968" spans="1:18" x14ac:dyDescent="0.25">
      <c r="A968" s="170">
        <v>43430</v>
      </c>
      <c r="B968" s="116">
        <v>184.55</v>
      </c>
      <c r="C968" s="116">
        <v>181.7</v>
      </c>
      <c r="D968" s="116">
        <v>177.1</v>
      </c>
      <c r="E968" s="116">
        <v>184.45</v>
      </c>
      <c r="F968" s="116">
        <v>181.7</v>
      </c>
      <c r="G968">
        <v>936014</v>
      </c>
      <c r="H968" s="116"/>
      <c r="I968" s="116"/>
      <c r="L968" s="170">
        <v>43430</v>
      </c>
      <c r="M968" s="116">
        <v>181.75</v>
      </c>
      <c r="N968" s="116">
        <v>184.45</v>
      </c>
      <c r="O968" s="116">
        <v>177</v>
      </c>
      <c r="P968" s="116">
        <v>183.9</v>
      </c>
      <c r="Q968" s="116">
        <v>181.75</v>
      </c>
      <c r="R968">
        <v>9865426</v>
      </c>
    </row>
    <row r="969" spans="1:18" x14ac:dyDescent="0.25">
      <c r="A969" s="170">
        <v>43431</v>
      </c>
      <c r="B969" s="116">
        <v>184.4</v>
      </c>
      <c r="C969" s="116">
        <v>180</v>
      </c>
      <c r="D969" s="116">
        <v>178.9</v>
      </c>
      <c r="E969" s="116">
        <v>182.3</v>
      </c>
      <c r="F969" s="116">
        <v>180</v>
      </c>
      <c r="G969">
        <v>1052579</v>
      </c>
      <c r="H969" s="116"/>
      <c r="I969" s="116"/>
      <c r="L969" s="170">
        <v>43431</v>
      </c>
      <c r="M969" s="116">
        <v>180.05</v>
      </c>
      <c r="N969" s="116">
        <v>184.55</v>
      </c>
      <c r="O969" s="116">
        <v>178.55</v>
      </c>
      <c r="P969" s="116">
        <v>181.7</v>
      </c>
      <c r="Q969" s="116">
        <v>180.05</v>
      </c>
      <c r="R969">
        <v>11639680</v>
      </c>
    </row>
    <row r="970" spans="1:18" x14ac:dyDescent="0.25">
      <c r="A970" s="170">
        <v>43432</v>
      </c>
      <c r="B970" s="116">
        <v>181.3</v>
      </c>
      <c r="C970" s="116">
        <v>174.35</v>
      </c>
      <c r="D970" s="116">
        <v>173.85</v>
      </c>
      <c r="E970" s="116">
        <v>181.3</v>
      </c>
      <c r="F970" s="116">
        <v>174.35</v>
      </c>
      <c r="G970">
        <v>1014498</v>
      </c>
      <c r="H970" s="116"/>
      <c r="I970" s="116"/>
      <c r="L970" s="170">
        <v>43432</v>
      </c>
      <c r="M970" s="116">
        <v>174.45</v>
      </c>
      <c r="N970" s="116">
        <v>181.35</v>
      </c>
      <c r="O970" s="116">
        <v>174</v>
      </c>
      <c r="P970" s="116">
        <v>181</v>
      </c>
      <c r="Q970" s="116">
        <v>174.45</v>
      </c>
      <c r="R970">
        <v>12504717</v>
      </c>
    </row>
    <row r="971" spans="1:18" x14ac:dyDescent="0.25">
      <c r="A971" s="170">
        <v>43433</v>
      </c>
      <c r="B971" s="116">
        <v>179.25</v>
      </c>
      <c r="C971" s="116">
        <v>177.3</v>
      </c>
      <c r="D971" s="116">
        <v>173.65</v>
      </c>
      <c r="E971" s="116">
        <v>177</v>
      </c>
      <c r="F971" s="116">
        <v>177.3</v>
      </c>
      <c r="G971">
        <v>1002480</v>
      </c>
      <c r="H971" s="116"/>
      <c r="I971" s="116"/>
      <c r="L971" s="170">
        <v>43433</v>
      </c>
      <c r="M971" s="116">
        <v>177.25</v>
      </c>
      <c r="N971" s="116">
        <v>179.35</v>
      </c>
      <c r="O971" s="116">
        <v>173.45</v>
      </c>
      <c r="P971" s="116">
        <v>175.95</v>
      </c>
      <c r="Q971" s="116">
        <v>177.25</v>
      </c>
      <c r="R971">
        <v>20892744</v>
      </c>
    </row>
    <row r="972" spans="1:18" x14ac:dyDescent="0.25">
      <c r="A972" s="170">
        <v>43434</v>
      </c>
      <c r="B972" s="116">
        <v>175</v>
      </c>
      <c r="C972" s="116">
        <v>171.95</v>
      </c>
      <c r="D972" s="116">
        <v>170.5</v>
      </c>
      <c r="E972" s="116">
        <v>173.5</v>
      </c>
      <c r="F972" s="116">
        <v>171.95</v>
      </c>
      <c r="G972">
        <v>1337665</v>
      </c>
      <c r="H972" s="116"/>
      <c r="I972" s="116"/>
      <c r="L972" s="170">
        <v>43434</v>
      </c>
      <c r="M972" s="116">
        <v>171.95</v>
      </c>
      <c r="N972" s="116">
        <v>174.9</v>
      </c>
      <c r="O972" s="116">
        <v>170.35</v>
      </c>
      <c r="P972" s="116">
        <v>172</v>
      </c>
      <c r="Q972" s="116">
        <v>171.95</v>
      </c>
      <c r="R972">
        <v>18393012</v>
      </c>
    </row>
    <row r="973" spans="1:18" x14ac:dyDescent="0.25">
      <c r="A973" s="170">
        <v>43437</v>
      </c>
      <c r="B973" s="116">
        <v>176.45</v>
      </c>
      <c r="C973" s="116">
        <v>175.4</v>
      </c>
      <c r="D973" s="116">
        <v>170.2</v>
      </c>
      <c r="E973" s="116">
        <v>173.7</v>
      </c>
      <c r="F973" s="116">
        <v>175.4</v>
      </c>
      <c r="G973">
        <v>1611389</v>
      </c>
      <c r="H973" s="116"/>
      <c r="I973" s="116"/>
      <c r="L973" s="170">
        <v>43437</v>
      </c>
      <c r="M973" s="116">
        <v>175.45</v>
      </c>
      <c r="N973" s="116">
        <v>176.45</v>
      </c>
      <c r="O973" s="116">
        <v>170</v>
      </c>
      <c r="P973" s="116">
        <v>173.25</v>
      </c>
      <c r="Q973" s="116">
        <v>175.45</v>
      </c>
      <c r="R973">
        <v>14068885</v>
      </c>
    </row>
    <row r="974" spans="1:18" x14ac:dyDescent="0.25">
      <c r="A974" s="170">
        <v>43438</v>
      </c>
      <c r="B974" s="116">
        <v>178.8</v>
      </c>
      <c r="C974" s="116">
        <v>175.7</v>
      </c>
      <c r="D974" s="116">
        <v>175.15</v>
      </c>
      <c r="E974" s="116">
        <v>177.8</v>
      </c>
      <c r="F974" s="116">
        <v>175.7</v>
      </c>
      <c r="G974">
        <v>1126357</v>
      </c>
      <c r="H974" s="116"/>
      <c r="I974" s="116"/>
      <c r="L974" s="170">
        <v>43438</v>
      </c>
      <c r="M974" s="116">
        <v>175.75</v>
      </c>
      <c r="N974" s="116">
        <v>178.75</v>
      </c>
      <c r="O974" s="116">
        <v>175.3</v>
      </c>
      <c r="P974" s="116">
        <v>177.95</v>
      </c>
      <c r="Q974" s="116">
        <v>175.75</v>
      </c>
      <c r="R974">
        <v>11481923</v>
      </c>
    </row>
    <row r="975" spans="1:18" x14ac:dyDescent="0.25">
      <c r="A975" s="170">
        <v>43439</v>
      </c>
      <c r="B975" s="116">
        <v>173.75</v>
      </c>
      <c r="C975" s="116">
        <v>169.2</v>
      </c>
      <c r="D975" s="116">
        <v>168.7</v>
      </c>
      <c r="E975" s="116">
        <v>173.75</v>
      </c>
      <c r="F975" s="116">
        <v>169.2</v>
      </c>
      <c r="G975">
        <v>1552579</v>
      </c>
      <c r="H975" s="116"/>
      <c r="I975" s="116"/>
      <c r="L975" s="170">
        <v>43439</v>
      </c>
      <c r="M975" s="116">
        <v>169.2</v>
      </c>
      <c r="N975" s="116">
        <v>173</v>
      </c>
      <c r="O975" s="116">
        <v>168.6</v>
      </c>
      <c r="P975" s="116">
        <v>173</v>
      </c>
      <c r="Q975" s="116">
        <v>169.2</v>
      </c>
      <c r="R975">
        <v>14960527</v>
      </c>
    </row>
    <row r="976" spans="1:18" x14ac:dyDescent="0.25">
      <c r="A976" s="170">
        <v>43440</v>
      </c>
      <c r="B976" s="116">
        <v>168.95</v>
      </c>
      <c r="C976" s="116">
        <v>162.4</v>
      </c>
      <c r="D976" s="116">
        <v>161.4</v>
      </c>
      <c r="E976" s="116">
        <v>168.95</v>
      </c>
      <c r="F976" s="116">
        <v>162.4</v>
      </c>
      <c r="G976">
        <v>2258828</v>
      </c>
      <c r="H976" s="116"/>
      <c r="I976" s="116"/>
      <c r="L976" s="170">
        <v>43440</v>
      </c>
      <c r="M976" s="116">
        <v>162.65</v>
      </c>
      <c r="N976" s="116">
        <v>168.7</v>
      </c>
      <c r="O976" s="116">
        <v>161.6</v>
      </c>
      <c r="P976" s="116">
        <v>168.5</v>
      </c>
      <c r="Q976" s="116">
        <v>162.65</v>
      </c>
      <c r="R976">
        <v>15428019</v>
      </c>
    </row>
    <row r="977" spans="1:18" x14ac:dyDescent="0.25">
      <c r="A977" s="170">
        <v>43441</v>
      </c>
      <c r="B977" s="116">
        <v>164.2</v>
      </c>
      <c r="C977" s="116">
        <v>162.44999999999999</v>
      </c>
      <c r="D977" s="116">
        <v>160.75</v>
      </c>
      <c r="E977" s="116">
        <v>162.6</v>
      </c>
      <c r="F977" s="116">
        <v>162.44999999999999</v>
      </c>
      <c r="G977">
        <v>1796914</v>
      </c>
      <c r="H977" s="116"/>
      <c r="I977" s="116"/>
      <c r="L977" s="170">
        <v>43441</v>
      </c>
      <c r="M977" s="116">
        <v>162.4</v>
      </c>
      <c r="N977" s="116">
        <v>164.2</v>
      </c>
      <c r="O977" s="116">
        <v>160.80000000000001</v>
      </c>
      <c r="P977" s="116">
        <v>162.25</v>
      </c>
      <c r="Q977" s="116">
        <v>162.4</v>
      </c>
      <c r="R977">
        <v>13545006</v>
      </c>
    </row>
    <row r="978" spans="1:18" x14ac:dyDescent="0.25">
      <c r="A978" s="170">
        <v>43444</v>
      </c>
      <c r="B978" s="116">
        <v>160.55000000000001</v>
      </c>
      <c r="C978" s="116">
        <v>156.85</v>
      </c>
      <c r="D978" s="116">
        <v>156.1</v>
      </c>
      <c r="E978" s="116">
        <v>160.55000000000001</v>
      </c>
      <c r="F978" s="116">
        <v>156.85</v>
      </c>
      <c r="G978">
        <v>1341719</v>
      </c>
      <c r="H978" s="116"/>
      <c r="I978" s="116"/>
      <c r="L978" s="170">
        <v>43444</v>
      </c>
      <c r="M978" s="116">
        <v>157.1</v>
      </c>
      <c r="N978" s="116">
        <v>160.5</v>
      </c>
      <c r="O978" s="116">
        <v>156.5</v>
      </c>
      <c r="P978" s="116">
        <v>159.9</v>
      </c>
      <c r="Q978" s="116">
        <v>157.1</v>
      </c>
      <c r="R978">
        <v>13520495</v>
      </c>
    </row>
    <row r="979" spans="1:18" x14ac:dyDescent="0.25">
      <c r="A979" s="170">
        <v>43445</v>
      </c>
      <c r="B979" s="116">
        <v>159.6</v>
      </c>
      <c r="C979" s="116">
        <v>158.19999999999999</v>
      </c>
      <c r="D979" s="116">
        <v>154.69999999999999</v>
      </c>
      <c r="E979" s="116">
        <v>155.19999999999999</v>
      </c>
      <c r="F979" s="116">
        <v>158.19999999999999</v>
      </c>
      <c r="G979">
        <v>1253737</v>
      </c>
      <c r="H979" s="116"/>
      <c r="I979" s="116"/>
      <c r="L979" s="170">
        <v>43445</v>
      </c>
      <c r="M979" s="116">
        <v>158.1</v>
      </c>
      <c r="N979" s="116">
        <v>159.5</v>
      </c>
      <c r="O979" s="116">
        <v>154.65</v>
      </c>
      <c r="P979" s="116">
        <v>155</v>
      </c>
      <c r="Q979" s="116">
        <v>158.1</v>
      </c>
      <c r="R979">
        <v>12094881</v>
      </c>
    </row>
    <row r="980" spans="1:18" x14ac:dyDescent="0.25">
      <c r="A980" s="170">
        <v>43446</v>
      </c>
      <c r="B980" s="116">
        <v>167</v>
      </c>
      <c r="C980" s="116">
        <v>163.9</v>
      </c>
      <c r="D980" s="116">
        <v>158</v>
      </c>
      <c r="E980" s="116">
        <v>159.9</v>
      </c>
      <c r="F980" s="116">
        <v>163.9</v>
      </c>
      <c r="G980">
        <v>2100354</v>
      </c>
      <c r="H980" s="116"/>
      <c r="I980" s="116"/>
      <c r="L980" s="170">
        <v>43446</v>
      </c>
      <c r="M980" s="116">
        <v>164.1</v>
      </c>
      <c r="N980" s="116">
        <v>167.1</v>
      </c>
      <c r="O980" s="116">
        <v>158</v>
      </c>
      <c r="P980" s="116">
        <v>159.5</v>
      </c>
      <c r="Q980" s="116">
        <v>164.1</v>
      </c>
      <c r="R980">
        <v>22461175</v>
      </c>
    </row>
    <row r="981" spans="1:18" x14ac:dyDescent="0.25">
      <c r="A981" s="170">
        <v>43447</v>
      </c>
      <c r="B981" s="116">
        <v>167.95</v>
      </c>
      <c r="C981" s="116">
        <v>166.45</v>
      </c>
      <c r="D981" s="116">
        <v>165.65</v>
      </c>
      <c r="E981" s="116">
        <v>166.7</v>
      </c>
      <c r="F981" s="116">
        <v>166.45</v>
      </c>
      <c r="G981">
        <v>1422425</v>
      </c>
      <c r="H981" s="116"/>
      <c r="I981" s="116"/>
      <c r="L981" s="170">
        <v>43447</v>
      </c>
      <c r="M981" s="116">
        <v>166.85</v>
      </c>
      <c r="N981" s="116">
        <v>168</v>
      </c>
      <c r="O981" s="116">
        <v>165.55</v>
      </c>
      <c r="P981" s="116">
        <v>166</v>
      </c>
      <c r="Q981" s="116">
        <v>166.85</v>
      </c>
      <c r="R981">
        <v>12235499</v>
      </c>
    </row>
    <row r="982" spans="1:18" x14ac:dyDescent="0.25">
      <c r="A982" s="170">
        <v>43448</v>
      </c>
      <c r="B982" s="116">
        <v>168.35</v>
      </c>
      <c r="C982" s="116">
        <v>166.9</v>
      </c>
      <c r="D982" s="116">
        <v>164.8</v>
      </c>
      <c r="E982" s="116">
        <v>166.8</v>
      </c>
      <c r="F982" s="116">
        <v>166.9</v>
      </c>
      <c r="G982">
        <v>1259628</v>
      </c>
      <c r="H982" s="116"/>
      <c r="I982" s="116"/>
      <c r="L982" s="170">
        <v>43448</v>
      </c>
      <c r="M982" s="116">
        <v>166.95</v>
      </c>
      <c r="N982" s="116">
        <v>168.4</v>
      </c>
      <c r="O982" s="116">
        <v>164.85</v>
      </c>
      <c r="P982" s="116">
        <v>166</v>
      </c>
      <c r="Q982" s="116">
        <v>166.95</v>
      </c>
      <c r="R982">
        <v>10091732</v>
      </c>
    </row>
    <row r="983" spans="1:18" x14ac:dyDescent="0.25">
      <c r="A983" s="170">
        <v>43451</v>
      </c>
      <c r="B983" s="116">
        <v>175.9</v>
      </c>
      <c r="C983" s="116">
        <v>173.75</v>
      </c>
      <c r="D983" s="116">
        <v>167.3</v>
      </c>
      <c r="E983" s="116">
        <v>167.4</v>
      </c>
      <c r="F983" s="116">
        <v>173.75</v>
      </c>
      <c r="G983">
        <v>2385851</v>
      </c>
      <c r="H983" s="116"/>
      <c r="I983" s="116"/>
      <c r="L983" s="170">
        <v>43451</v>
      </c>
      <c r="M983" s="116">
        <v>173.95</v>
      </c>
      <c r="N983" s="116">
        <v>175.95</v>
      </c>
      <c r="O983" s="116">
        <v>167.25</v>
      </c>
      <c r="P983" s="116">
        <v>167.25</v>
      </c>
      <c r="Q983" s="116">
        <v>173.95</v>
      </c>
      <c r="R983">
        <v>28526103</v>
      </c>
    </row>
    <row r="984" spans="1:18" x14ac:dyDescent="0.25">
      <c r="A984" s="170">
        <v>43452</v>
      </c>
      <c r="B984" s="116">
        <v>177.6</v>
      </c>
      <c r="C984" s="116">
        <v>174.4</v>
      </c>
      <c r="D984" s="116">
        <v>173.2</v>
      </c>
      <c r="E984" s="116">
        <v>174</v>
      </c>
      <c r="F984" s="116">
        <v>174.4</v>
      </c>
      <c r="G984">
        <v>1719778</v>
      </c>
      <c r="H984" s="116"/>
      <c r="I984" s="116"/>
      <c r="L984" s="170">
        <v>43452</v>
      </c>
      <c r="M984" s="116">
        <v>174.75</v>
      </c>
      <c r="N984" s="116">
        <v>177.6</v>
      </c>
      <c r="O984" s="116">
        <v>173.1</v>
      </c>
      <c r="P984" s="116">
        <v>174</v>
      </c>
      <c r="Q984" s="116">
        <v>174.75</v>
      </c>
      <c r="R984">
        <v>18015933</v>
      </c>
    </row>
    <row r="985" spans="1:18" x14ac:dyDescent="0.25">
      <c r="A985" s="170">
        <v>43453</v>
      </c>
      <c r="B985" s="116">
        <v>176.4</v>
      </c>
      <c r="C985" s="116">
        <v>173.65</v>
      </c>
      <c r="D985" s="116">
        <v>172.5</v>
      </c>
      <c r="E985" s="116">
        <v>176</v>
      </c>
      <c r="F985" s="116">
        <v>173.65</v>
      </c>
      <c r="G985">
        <v>1074104</v>
      </c>
      <c r="H985" s="116"/>
      <c r="I985" s="116"/>
      <c r="L985" s="170">
        <v>43453</v>
      </c>
      <c r="M985" s="116">
        <v>173.9</v>
      </c>
      <c r="N985" s="116">
        <v>176.5</v>
      </c>
      <c r="O985" s="116">
        <v>172.5</v>
      </c>
      <c r="P985" s="116">
        <v>176.5</v>
      </c>
      <c r="Q985" s="116">
        <v>173.9</v>
      </c>
      <c r="R985">
        <v>11540042</v>
      </c>
    </row>
    <row r="986" spans="1:18" x14ac:dyDescent="0.25">
      <c r="A986" s="170">
        <v>43454</v>
      </c>
      <c r="B986" s="116">
        <v>177.3</v>
      </c>
      <c r="C986" s="116">
        <v>175.95</v>
      </c>
      <c r="D986" s="116">
        <v>171.9</v>
      </c>
      <c r="E986" s="116">
        <v>173.6</v>
      </c>
      <c r="F986" s="116">
        <v>175.95</v>
      </c>
      <c r="G986">
        <v>1802609</v>
      </c>
      <c r="H986" s="116"/>
      <c r="I986" s="116"/>
      <c r="L986" s="170">
        <v>43454</v>
      </c>
      <c r="M986" s="116">
        <v>176.4</v>
      </c>
      <c r="N986" s="116">
        <v>177.3</v>
      </c>
      <c r="O986" s="116">
        <v>171.75</v>
      </c>
      <c r="P986" s="116">
        <v>173</v>
      </c>
      <c r="Q986" s="116">
        <v>176.4</v>
      </c>
      <c r="R986">
        <v>15819006</v>
      </c>
    </row>
    <row r="987" spans="1:18" x14ac:dyDescent="0.25">
      <c r="A987" s="170">
        <v>43455</v>
      </c>
      <c r="B987" s="116">
        <v>180.45</v>
      </c>
      <c r="C987" s="116">
        <v>175.9</v>
      </c>
      <c r="D987" s="116">
        <v>175.1</v>
      </c>
      <c r="E987" s="116">
        <v>177.3</v>
      </c>
      <c r="F987" s="116">
        <v>175.9</v>
      </c>
      <c r="G987">
        <v>2535465</v>
      </c>
      <c r="H987" s="116"/>
      <c r="I987" s="116"/>
      <c r="L987" s="170">
        <v>43455</v>
      </c>
      <c r="M987" s="116">
        <v>176.25</v>
      </c>
      <c r="N987" s="116">
        <v>180.5</v>
      </c>
      <c r="O987" s="116">
        <v>175.15</v>
      </c>
      <c r="P987" s="116">
        <v>177</v>
      </c>
      <c r="Q987" s="116">
        <v>176.25</v>
      </c>
      <c r="R987">
        <v>23742481</v>
      </c>
    </row>
    <row r="988" spans="1:18" x14ac:dyDescent="0.25">
      <c r="A988" s="170">
        <v>43458</v>
      </c>
      <c r="B988" s="116">
        <v>178</v>
      </c>
      <c r="C988" s="116">
        <v>172.3</v>
      </c>
      <c r="D988" s="116">
        <v>171.45</v>
      </c>
      <c r="E988" s="116">
        <v>176.5</v>
      </c>
      <c r="F988" s="116">
        <v>172.3</v>
      </c>
      <c r="G988">
        <v>1471189</v>
      </c>
      <c r="H988" s="116"/>
      <c r="I988" s="116"/>
      <c r="L988" s="170">
        <v>43458</v>
      </c>
      <c r="M988" s="116">
        <v>172.5</v>
      </c>
      <c r="N988" s="116">
        <v>177.85</v>
      </c>
      <c r="O988" s="116">
        <v>171.5</v>
      </c>
      <c r="P988" s="116">
        <v>176.25</v>
      </c>
      <c r="Q988" s="116">
        <v>172.5</v>
      </c>
      <c r="R988">
        <v>11374468</v>
      </c>
    </row>
    <row r="989" spans="1:18" x14ac:dyDescent="0.25">
      <c r="A989" s="170">
        <v>43460</v>
      </c>
      <c r="B989" s="116">
        <v>172.15</v>
      </c>
      <c r="C989" s="116">
        <v>170.9</v>
      </c>
      <c r="D989" s="116">
        <v>167.7</v>
      </c>
      <c r="E989" s="116">
        <v>172</v>
      </c>
      <c r="F989" s="116">
        <v>170.9</v>
      </c>
      <c r="G989">
        <v>1321451</v>
      </c>
      <c r="H989" s="116"/>
      <c r="I989" s="116"/>
      <c r="L989" s="170">
        <v>43460</v>
      </c>
      <c r="M989" s="116">
        <v>170.9</v>
      </c>
      <c r="N989" s="116">
        <v>172.2</v>
      </c>
      <c r="O989" s="116">
        <v>167.6</v>
      </c>
      <c r="P989" s="116">
        <v>171.45</v>
      </c>
      <c r="Q989" s="116">
        <v>170.9</v>
      </c>
      <c r="R989">
        <v>12044191</v>
      </c>
    </row>
    <row r="990" spans="1:18" x14ac:dyDescent="0.25">
      <c r="A990" s="170">
        <v>43461</v>
      </c>
      <c r="B990" s="116">
        <v>173.3</v>
      </c>
      <c r="C990" s="116">
        <v>168.8</v>
      </c>
      <c r="D990" s="116">
        <v>168.05</v>
      </c>
      <c r="E990" s="116">
        <v>173</v>
      </c>
      <c r="F990" s="116">
        <v>168.8</v>
      </c>
      <c r="G990">
        <v>1137412</v>
      </c>
      <c r="H990" s="116"/>
      <c r="I990" s="116"/>
      <c r="L990" s="170">
        <v>43461</v>
      </c>
      <c r="M990" s="116">
        <v>168.25</v>
      </c>
      <c r="N990" s="116">
        <v>173.4</v>
      </c>
      <c r="O990" s="116">
        <v>167.7</v>
      </c>
      <c r="P990" s="116">
        <v>172.75</v>
      </c>
      <c r="Q990" s="116">
        <v>168.25</v>
      </c>
      <c r="R990">
        <v>15231581</v>
      </c>
    </row>
    <row r="991" spans="1:18" x14ac:dyDescent="0.25">
      <c r="A991" s="170">
        <v>43462</v>
      </c>
      <c r="B991" s="116">
        <v>172.15</v>
      </c>
      <c r="C991" s="116">
        <v>170.8</v>
      </c>
      <c r="D991" s="116">
        <v>169.2</v>
      </c>
      <c r="E991" s="116">
        <v>169.9</v>
      </c>
      <c r="F991" s="116">
        <v>170.8</v>
      </c>
      <c r="G991">
        <v>984514</v>
      </c>
      <c r="H991" s="116"/>
      <c r="I991" s="116"/>
      <c r="L991" s="170">
        <v>43462</v>
      </c>
      <c r="M991" s="116">
        <v>170.85</v>
      </c>
      <c r="N991" s="116">
        <v>172.2</v>
      </c>
      <c r="O991" s="116">
        <v>169.15</v>
      </c>
      <c r="P991" s="116">
        <v>169.4</v>
      </c>
      <c r="Q991" s="116">
        <v>170.85</v>
      </c>
      <c r="R991">
        <v>8669584</v>
      </c>
    </row>
    <row r="992" spans="1:18" x14ac:dyDescent="0.25">
      <c r="A992" s="170">
        <v>43465</v>
      </c>
      <c r="B992" s="116">
        <v>173.9</v>
      </c>
      <c r="C992" s="116">
        <v>172.6</v>
      </c>
      <c r="D992" s="116">
        <v>171.9</v>
      </c>
      <c r="E992" s="116">
        <v>172.6</v>
      </c>
      <c r="F992" s="116">
        <v>172.6</v>
      </c>
      <c r="G992">
        <v>536131</v>
      </c>
      <c r="H992" s="116"/>
      <c r="I992" s="116"/>
      <c r="L992" s="170">
        <v>43465</v>
      </c>
      <c r="M992" s="116">
        <v>172.7</v>
      </c>
      <c r="N992" s="116">
        <v>173.9</v>
      </c>
      <c r="O992" s="116">
        <v>171.75</v>
      </c>
      <c r="P992" s="116">
        <v>172.45</v>
      </c>
      <c r="Q992" s="116">
        <v>172.7</v>
      </c>
      <c r="R992">
        <v>8511388</v>
      </c>
    </row>
    <row r="993" spans="1:18" x14ac:dyDescent="0.25">
      <c r="A993" s="170">
        <v>43466</v>
      </c>
      <c r="B993" s="116">
        <v>174.3</v>
      </c>
      <c r="C993" s="116">
        <v>173.6</v>
      </c>
      <c r="D993" s="116">
        <v>171.35</v>
      </c>
      <c r="E993" s="116">
        <v>173.7</v>
      </c>
      <c r="F993" s="116">
        <v>173.6</v>
      </c>
      <c r="G993">
        <v>508944</v>
      </c>
      <c r="H993" s="116"/>
      <c r="I993" s="116"/>
      <c r="L993" s="170">
        <v>43466</v>
      </c>
      <c r="M993" s="116">
        <v>173.45</v>
      </c>
      <c r="N993" s="116">
        <v>174.2</v>
      </c>
      <c r="O993" s="116">
        <v>171.3</v>
      </c>
      <c r="P993" s="116">
        <v>173.5</v>
      </c>
      <c r="Q993" s="116">
        <v>173.45</v>
      </c>
      <c r="R993">
        <v>6715543</v>
      </c>
    </row>
    <row r="994" spans="1:18" x14ac:dyDescent="0.25">
      <c r="A994" s="170">
        <v>43467</v>
      </c>
      <c r="B994" s="116">
        <v>171.7</v>
      </c>
      <c r="C994" s="116">
        <v>168.55</v>
      </c>
      <c r="D994" s="116">
        <v>168</v>
      </c>
      <c r="E994" s="116">
        <v>171</v>
      </c>
      <c r="F994" s="116">
        <v>168.55</v>
      </c>
      <c r="G994">
        <v>966921</v>
      </c>
      <c r="H994" s="116"/>
      <c r="I994" s="116"/>
      <c r="L994" s="170">
        <v>43467</v>
      </c>
      <c r="M994" s="116">
        <v>168.55</v>
      </c>
      <c r="N994" s="116">
        <v>171.75</v>
      </c>
      <c r="O994" s="116">
        <v>168</v>
      </c>
      <c r="P994" s="116">
        <v>170.6</v>
      </c>
      <c r="Q994" s="116">
        <v>168.55</v>
      </c>
      <c r="R994">
        <v>13410104</v>
      </c>
    </row>
    <row r="995" spans="1:18" x14ac:dyDescent="0.25">
      <c r="A995" s="170">
        <v>43468</v>
      </c>
      <c r="B995" s="116">
        <v>170.1</v>
      </c>
      <c r="C995" s="116">
        <v>166.2</v>
      </c>
      <c r="D995" s="116">
        <v>165.4</v>
      </c>
      <c r="E995" s="116">
        <v>169.3</v>
      </c>
      <c r="F995" s="116">
        <v>166.2</v>
      </c>
      <c r="G995">
        <v>737133</v>
      </c>
      <c r="H995" s="116"/>
      <c r="I995" s="116"/>
      <c r="L995" s="170">
        <v>43468</v>
      </c>
      <c r="M995" s="116">
        <v>166.05</v>
      </c>
      <c r="N995" s="116">
        <v>170.15</v>
      </c>
      <c r="O995" s="116">
        <v>165.1</v>
      </c>
      <c r="P995" s="116">
        <v>169</v>
      </c>
      <c r="Q995" s="116">
        <v>166.05</v>
      </c>
      <c r="R995">
        <v>9321842</v>
      </c>
    </row>
    <row r="996" spans="1:18" x14ac:dyDescent="0.25">
      <c r="A996" s="170">
        <v>43469</v>
      </c>
      <c r="B996" s="116">
        <v>171.9</v>
      </c>
      <c r="C996" s="116">
        <v>170.75</v>
      </c>
      <c r="D996" s="116">
        <v>168.1</v>
      </c>
      <c r="E996" s="116">
        <v>168.1</v>
      </c>
      <c r="F996" s="116">
        <v>170.75</v>
      </c>
      <c r="G996">
        <v>1587545</v>
      </c>
      <c r="H996" s="116"/>
      <c r="I996" s="116"/>
      <c r="L996" s="170">
        <v>43469</v>
      </c>
      <c r="M996" s="116">
        <v>170.95</v>
      </c>
      <c r="N996" s="116">
        <v>171.95</v>
      </c>
      <c r="O996" s="116">
        <v>168.5</v>
      </c>
      <c r="P996" s="116">
        <v>169</v>
      </c>
      <c r="Q996" s="116">
        <v>170.95</v>
      </c>
      <c r="R996">
        <v>17650435</v>
      </c>
    </row>
    <row r="997" spans="1:18" x14ac:dyDescent="0.25">
      <c r="A997" s="170">
        <v>43472</v>
      </c>
      <c r="B997" s="116">
        <v>178.3</v>
      </c>
      <c r="C997" s="116">
        <v>175.25</v>
      </c>
      <c r="D997" s="116">
        <v>173</v>
      </c>
      <c r="E997" s="116">
        <v>173</v>
      </c>
      <c r="F997" s="116">
        <v>175.25</v>
      </c>
      <c r="G997">
        <v>1718423</v>
      </c>
      <c r="H997" s="116"/>
      <c r="I997" s="116"/>
      <c r="L997" s="170">
        <v>43472</v>
      </c>
      <c r="M997" s="116">
        <v>175.35</v>
      </c>
      <c r="N997" s="116">
        <v>178.2</v>
      </c>
      <c r="O997" s="116">
        <v>173.2</v>
      </c>
      <c r="P997" s="116">
        <v>173.2</v>
      </c>
      <c r="Q997" s="116">
        <v>175.35</v>
      </c>
      <c r="R997">
        <v>21438351</v>
      </c>
    </row>
    <row r="998" spans="1:18" x14ac:dyDescent="0.25">
      <c r="A998" s="170">
        <v>43473</v>
      </c>
      <c r="B998" s="116">
        <v>180.5</v>
      </c>
      <c r="C998" s="116">
        <v>179.35</v>
      </c>
      <c r="D998" s="116">
        <v>176.1</v>
      </c>
      <c r="E998" s="116">
        <v>176.3</v>
      </c>
      <c r="F998" s="116">
        <v>179.35</v>
      </c>
      <c r="G998">
        <v>2812302</v>
      </c>
      <c r="H998" s="116"/>
      <c r="I998" s="116"/>
      <c r="L998" s="170">
        <v>43473</v>
      </c>
      <c r="M998" s="116">
        <v>179.95</v>
      </c>
      <c r="N998" s="116">
        <v>180.5</v>
      </c>
      <c r="O998" s="116">
        <v>176.1</v>
      </c>
      <c r="P998" s="116">
        <v>176.1</v>
      </c>
      <c r="Q998" s="116">
        <v>179.95</v>
      </c>
      <c r="R998">
        <v>20128985</v>
      </c>
    </row>
    <row r="999" spans="1:18" x14ac:dyDescent="0.25">
      <c r="A999" s="170">
        <v>43474</v>
      </c>
      <c r="B999" s="116">
        <v>183.9</v>
      </c>
      <c r="C999" s="116">
        <v>183.1</v>
      </c>
      <c r="D999" s="116">
        <v>180.3</v>
      </c>
      <c r="E999" s="116">
        <v>181.9</v>
      </c>
      <c r="F999" s="116">
        <v>183.1</v>
      </c>
      <c r="G999">
        <v>1704199</v>
      </c>
      <c r="H999" s="116"/>
      <c r="I999" s="116"/>
      <c r="L999" s="170">
        <v>43474</v>
      </c>
      <c r="M999" s="116">
        <v>183.05</v>
      </c>
      <c r="N999" s="116">
        <v>183.6</v>
      </c>
      <c r="O999" s="116">
        <v>180.2</v>
      </c>
      <c r="P999" s="116">
        <v>181.5</v>
      </c>
      <c r="Q999" s="116">
        <v>183.05</v>
      </c>
      <c r="R999">
        <v>17468948</v>
      </c>
    </row>
    <row r="1000" spans="1:18" x14ac:dyDescent="0.25">
      <c r="A1000" s="170">
        <v>43475</v>
      </c>
      <c r="B1000" s="116">
        <v>186.8</v>
      </c>
      <c r="C1000" s="116">
        <v>185.55</v>
      </c>
      <c r="D1000" s="116">
        <v>183.4</v>
      </c>
      <c r="E1000" s="116">
        <v>183.65</v>
      </c>
      <c r="F1000" s="116">
        <v>185.55</v>
      </c>
      <c r="G1000">
        <v>1395744</v>
      </c>
      <c r="H1000" s="116"/>
      <c r="I1000" s="116"/>
      <c r="L1000" s="170">
        <v>43475</v>
      </c>
      <c r="M1000" s="116">
        <v>185.75</v>
      </c>
      <c r="N1000" s="116">
        <v>186.85</v>
      </c>
      <c r="O1000" s="116">
        <v>183.55</v>
      </c>
      <c r="P1000" s="116">
        <v>183.65</v>
      </c>
      <c r="Q1000" s="116">
        <v>185.75</v>
      </c>
      <c r="R1000">
        <v>16961888</v>
      </c>
    </row>
    <row r="1001" spans="1:18" x14ac:dyDescent="0.25">
      <c r="A1001" s="170">
        <v>43476</v>
      </c>
      <c r="B1001" s="116">
        <v>187.55</v>
      </c>
      <c r="C1001" s="116">
        <v>180.3</v>
      </c>
      <c r="D1001" s="116">
        <v>179.45</v>
      </c>
      <c r="E1001" s="116">
        <v>186.3</v>
      </c>
      <c r="F1001" s="116">
        <v>180.3</v>
      </c>
      <c r="G1001">
        <v>1675130</v>
      </c>
      <c r="H1001" s="116"/>
      <c r="I1001" s="116"/>
      <c r="L1001" s="170">
        <v>43476</v>
      </c>
      <c r="M1001" s="116">
        <v>180.3</v>
      </c>
      <c r="N1001" s="116">
        <v>187.75</v>
      </c>
      <c r="O1001" s="116">
        <v>179.4</v>
      </c>
      <c r="P1001" s="116">
        <v>186.55</v>
      </c>
      <c r="Q1001" s="116">
        <v>180.3</v>
      </c>
      <c r="R1001">
        <v>25902974</v>
      </c>
    </row>
    <row r="1002" spans="1:18" x14ac:dyDescent="0.25">
      <c r="A1002" s="170">
        <v>43479</v>
      </c>
      <c r="B1002" s="116">
        <v>187.4</v>
      </c>
      <c r="C1002" s="116">
        <v>182.3</v>
      </c>
      <c r="D1002" s="116">
        <v>177.55</v>
      </c>
      <c r="E1002" s="116">
        <v>180.55</v>
      </c>
      <c r="F1002" s="116">
        <v>182.3</v>
      </c>
      <c r="G1002">
        <v>1394079</v>
      </c>
      <c r="H1002" s="116"/>
      <c r="I1002" s="116"/>
      <c r="L1002" s="170">
        <v>43479</v>
      </c>
      <c r="M1002" s="116">
        <v>182.4</v>
      </c>
      <c r="N1002" s="116">
        <v>198.3</v>
      </c>
      <c r="O1002" s="116">
        <v>177.45</v>
      </c>
      <c r="P1002" s="116">
        <v>180.3</v>
      </c>
      <c r="Q1002" s="116">
        <v>182.4</v>
      </c>
      <c r="R1002">
        <v>18935120</v>
      </c>
    </row>
    <row r="1003" spans="1:18" x14ac:dyDescent="0.25">
      <c r="A1003" s="170">
        <v>43480</v>
      </c>
      <c r="B1003" s="116">
        <v>185.8</v>
      </c>
      <c r="C1003" s="116">
        <v>185.4</v>
      </c>
      <c r="D1003" s="116">
        <v>181.45</v>
      </c>
      <c r="E1003" s="116">
        <v>183.2</v>
      </c>
      <c r="F1003" s="116">
        <v>185.4</v>
      </c>
      <c r="G1003">
        <v>987729</v>
      </c>
      <c r="H1003" s="116"/>
      <c r="I1003" s="116"/>
      <c r="L1003" s="170">
        <v>43480</v>
      </c>
      <c r="M1003" s="116">
        <v>185.35</v>
      </c>
      <c r="N1003" s="116">
        <v>185.8</v>
      </c>
      <c r="O1003" s="116">
        <v>181.25</v>
      </c>
      <c r="P1003" s="116">
        <v>183.3</v>
      </c>
      <c r="Q1003" s="116">
        <v>185.35</v>
      </c>
      <c r="R1003">
        <v>13536578</v>
      </c>
    </row>
    <row r="1004" spans="1:18" x14ac:dyDescent="0.25">
      <c r="A1004" s="170">
        <v>43481</v>
      </c>
      <c r="B1004" s="116">
        <v>187.3</v>
      </c>
      <c r="C1004" s="116">
        <v>185.3</v>
      </c>
      <c r="D1004" s="116">
        <v>184.1</v>
      </c>
      <c r="E1004" s="116">
        <v>185.5</v>
      </c>
      <c r="F1004" s="116">
        <v>185.3</v>
      </c>
      <c r="G1004">
        <v>1125134</v>
      </c>
      <c r="H1004" s="116"/>
      <c r="I1004" s="116"/>
      <c r="L1004" s="170">
        <v>43481</v>
      </c>
      <c r="M1004" s="116">
        <v>185.45</v>
      </c>
      <c r="N1004" s="116">
        <v>187.35</v>
      </c>
      <c r="O1004" s="116">
        <v>184.05</v>
      </c>
      <c r="P1004" s="116">
        <v>186</v>
      </c>
      <c r="Q1004" s="116">
        <v>185.45</v>
      </c>
      <c r="R1004">
        <v>11874245</v>
      </c>
    </row>
    <row r="1005" spans="1:18" x14ac:dyDescent="0.25">
      <c r="A1005" s="170">
        <v>43482</v>
      </c>
      <c r="B1005" s="116">
        <v>187.35</v>
      </c>
      <c r="C1005" s="116">
        <v>184.8</v>
      </c>
      <c r="D1005" s="116">
        <v>183.4</v>
      </c>
      <c r="E1005" s="116">
        <v>186.3</v>
      </c>
      <c r="F1005" s="116">
        <v>184.8</v>
      </c>
      <c r="G1005">
        <v>923301</v>
      </c>
      <c r="H1005" s="116"/>
      <c r="I1005" s="116"/>
      <c r="L1005" s="170">
        <v>43482</v>
      </c>
      <c r="M1005" s="116">
        <v>184.9</v>
      </c>
      <c r="N1005" s="116">
        <v>187.3</v>
      </c>
      <c r="O1005" s="116">
        <v>183.4</v>
      </c>
      <c r="P1005" s="116">
        <v>186</v>
      </c>
      <c r="Q1005" s="116">
        <v>184.9</v>
      </c>
      <c r="R1005">
        <v>9365756</v>
      </c>
    </row>
    <row r="1006" spans="1:18" x14ac:dyDescent="0.25">
      <c r="A1006" s="170">
        <v>43483</v>
      </c>
      <c r="B1006" s="116">
        <v>185.6</v>
      </c>
      <c r="C1006" s="116">
        <v>183.1</v>
      </c>
      <c r="D1006" s="116">
        <v>181.4</v>
      </c>
      <c r="E1006" s="116">
        <v>185.5</v>
      </c>
      <c r="F1006" s="116">
        <v>183.1</v>
      </c>
      <c r="G1006">
        <v>678382</v>
      </c>
      <c r="H1006" s="116"/>
      <c r="I1006" s="116"/>
      <c r="L1006" s="170">
        <v>43483</v>
      </c>
      <c r="M1006" s="116">
        <v>183.3</v>
      </c>
      <c r="N1006" s="116">
        <v>185.65</v>
      </c>
      <c r="O1006" s="116">
        <v>181.3</v>
      </c>
      <c r="P1006" s="116">
        <v>185.65</v>
      </c>
      <c r="Q1006" s="116">
        <v>183.3</v>
      </c>
      <c r="R1006">
        <v>6797621</v>
      </c>
    </row>
    <row r="1007" spans="1:18" x14ac:dyDescent="0.25">
      <c r="A1007" s="170">
        <v>43486</v>
      </c>
      <c r="B1007" s="116">
        <v>184.85</v>
      </c>
      <c r="C1007" s="116">
        <v>181.4</v>
      </c>
      <c r="D1007" s="116">
        <v>180.4</v>
      </c>
      <c r="E1007" s="116">
        <v>183.3</v>
      </c>
      <c r="F1007" s="116">
        <v>181.4</v>
      </c>
      <c r="G1007">
        <v>976947</v>
      </c>
      <c r="H1007" s="116"/>
      <c r="I1007" s="116"/>
      <c r="L1007" s="170">
        <v>43486</v>
      </c>
      <c r="M1007" s="116">
        <v>181.5</v>
      </c>
      <c r="N1007" s="116">
        <v>184.95</v>
      </c>
      <c r="O1007" s="116">
        <v>180.65</v>
      </c>
      <c r="P1007" s="116">
        <v>184.3</v>
      </c>
      <c r="Q1007" s="116">
        <v>181.5</v>
      </c>
      <c r="R1007">
        <v>6918258</v>
      </c>
    </row>
    <row r="1008" spans="1:18" x14ac:dyDescent="0.25">
      <c r="A1008" s="170">
        <v>43487</v>
      </c>
      <c r="B1008" s="116">
        <v>182.65</v>
      </c>
      <c r="C1008" s="116">
        <v>180.45</v>
      </c>
      <c r="D1008" s="116">
        <v>176.05</v>
      </c>
      <c r="E1008" s="116">
        <v>181.4</v>
      </c>
      <c r="F1008" s="116">
        <v>180.45</v>
      </c>
      <c r="G1008">
        <v>1382085</v>
      </c>
      <c r="H1008" s="116"/>
      <c r="I1008" s="116"/>
      <c r="L1008" s="170">
        <v>43487</v>
      </c>
      <c r="M1008" s="116">
        <v>180.85</v>
      </c>
      <c r="N1008" s="116">
        <v>181.5</v>
      </c>
      <c r="O1008" s="116">
        <v>175.95</v>
      </c>
      <c r="P1008" s="116">
        <v>181.5</v>
      </c>
      <c r="Q1008" s="116">
        <v>180.85</v>
      </c>
      <c r="R1008">
        <v>9775717</v>
      </c>
    </row>
    <row r="1009" spans="1:18" x14ac:dyDescent="0.25">
      <c r="A1009" s="170">
        <v>43488</v>
      </c>
      <c r="B1009" s="116">
        <v>182.7</v>
      </c>
      <c r="C1009" s="116">
        <v>180.25</v>
      </c>
      <c r="D1009" s="116">
        <v>178.6</v>
      </c>
      <c r="E1009" s="116">
        <v>182</v>
      </c>
      <c r="F1009" s="116">
        <v>180.25</v>
      </c>
      <c r="G1009">
        <v>802066</v>
      </c>
      <c r="H1009" s="116"/>
      <c r="I1009" s="116"/>
      <c r="L1009" s="170">
        <v>43488</v>
      </c>
      <c r="M1009" s="116">
        <v>180.25</v>
      </c>
      <c r="N1009" s="116">
        <v>182.7</v>
      </c>
      <c r="O1009" s="116">
        <v>178.55</v>
      </c>
      <c r="P1009" s="116">
        <v>181.7</v>
      </c>
      <c r="Q1009" s="116">
        <v>180.25</v>
      </c>
      <c r="R1009">
        <v>9778926</v>
      </c>
    </row>
    <row r="1010" spans="1:18" x14ac:dyDescent="0.25">
      <c r="A1010" s="170">
        <v>43489</v>
      </c>
      <c r="B1010" s="116">
        <v>180.25</v>
      </c>
      <c r="C1010" s="116">
        <v>175.35</v>
      </c>
      <c r="D1010" s="116">
        <v>173.75</v>
      </c>
      <c r="E1010" s="116">
        <v>179.7</v>
      </c>
      <c r="F1010" s="116">
        <v>175.35</v>
      </c>
      <c r="G1010">
        <v>1713994</v>
      </c>
      <c r="H1010" s="116"/>
      <c r="I1010" s="116"/>
      <c r="L1010" s="170">
        <v>43489</v>
      </c>
      <c r="M1010" s="116">
        <v>175.4</v>
      </c>
      <c r="N1010" s="116">
        <v>180.3</v>
      </c>
      <c r="O1010" s="116">
        <v>173.7</v>
      </c>
      <c r="P1010" s="116">
        <v>180</v>
      </c>
      <c r="Q1010" s="116">
        <v>175.4</v>
      </c>
      <c r="R1010">
        <v>13461254</v>
      </c>
    </row>
    <row r="1011" spans="1:18" x14ac:dyDescent="0.25">
      <c r="A1011" s="170">
        <v>43490</v>
      </c>
      <c r="B1011" s="116">
        <v>178.85</v>
      </c>
      <c r="C1011" s="116">
        <v>173.2</v>
      </c>
      <c r="D1011" s="116">
        <v>172</v>
      </c>
      <c r="E1011" s="116">
        <v>176.3</v>
      </c>
      <c r="F1011" s="116">
        <v>173.2</v>
      </c>
      <c r="G1011">
        <v>1099193</v>
      </c>
      <c r="H1011" s="116"/>
      <c r="I1011" s="116"/>
      <c r="L1011" s="170">
        <v>43490</v>
      </c>
      <c r="M1011" s="116">
        <v>173.25</v>
      </c>
      <c r="N1011" s="116">
        <v>178.9</v>
      </c>
      <c r="O1011" s="116">
        <v>171.95</v>
      </c>
      <c r="P1011" s="116">
        <v>175.95</v>
      </c>
      <c r="Q1011" s="116">
        <v>173.25</v>
      </c>
      <c r="R1011">
        <v>12136892</v>
      </c>
    </row>
    <row r="1012" spans="1:18" x14ac:dyDescent="0.25">
      <c r="A1012" s="170">
        <v>43493</v>
      </c>
      <c r="B1012" s="116">
        <v>175.25</v>
      </c>
      <c r="C1012" s="116">
        <v>171.95</v>
      </c>
      <c r="D1012" s="116">
        <v>169.55</v>
      </c>
      <c r="E1012" s="116">
        <v>174.3</v>
      </c>
      <c r="F1012" s="116">
        <v>171.95</v>
      </c>
      <c r="G1012">
        <v>840853</v>
      </c>
      <c r="H1012" s="116"/>
      <c r="I1012" s="116"/>
      <c r="L1012" s="170">
        <v>43493</v>
      </c>
      <c r="M1012" s="116">
        <v>172.3</v>
      </c>
      <c r="N1012" s="116">
        <v>175.35</v>
      </c>
      <c r="O1012" s="116">
        <v>169.4</v>
      </c>
      <c r="P1012" s="116">
        <v>173.3</v>
      </c>
      <c r="Q1012" s="116">
        <v>172.3</v>
      </c>
      <c r="R1012">
        <v>8167430</v>
      </c>
    </row>
    <row r="1013" spans="1:18" x14ac:dyDescent="0.25">
      <c r="A1013" s="170">
        <v>43494</v>
      </c>
      <c r="B1013" s="116">
        <v>174.8</v>
      </c>
      <c r="C1013" s="116">
        <v>173.45</v>
      </c>
      <c r="D1013" s="116">
        <v>170.95</v>
      </c>
      <c r="E1013" s="116">
        <v>171.6</v>
      </c>
      <c r="F1013" s="116">
        <v>173.45</v>
      </c>
      <c r="G1013">
        <v>727422</v>
      </c>
      <c r="H1013" s="116"/>
      <c r="I1013" s="116"/>
      <c r="L1013" s="170">
        <v>43494</v>
      </c>
      <c r="M1013" s="116">
        <v>173.6</v>
      </c>
      <c r="N1013" s="116">
        <v>174.9</v>
      </c>
      <c r="O1013" s="116">
        <v>170.9</v>
      </c>
      <c r="P1013" s="116">
        <v>172.35</v>
      </c>
      <c r="Q1013" s="116">
        <v>173.6</v>
      </c>
      <c r="R1013">
        <v>6141180</v>
      </c>
    </row>
    <row r="1014" spans="1:18" x14ac:dyDescent="0.25">
      <c r="A1014" s="170">
        <v>43495</v>
      </c>
      <c r="B1014" s="116">
        <v>176.7</v>
      </c>
      <c r="C1014" s="116">
        <v>174.3</v>
      </c>
      <c r="D1014" s="116">
        <v>173.15</v>
      </c>
      <c r="E1014" s="116">
        <v>174.5</v>
      </c>
      <c r="F1014" s="116">
        <v>174.3</v>
      </c>
      <c r="G1014">
        <v>789934</v>
      </c>
      <c r="H1014" s="116"/>
      <c r="I1014" s="116"/>
      <c r="L1014" s="170">
        <v>43495</v>
      </c>
      <c r="M1014" s="116">
        <v>174.6</v>
      </c>
      <c r="N1014" s="116">
        <v>176.75</v>
      </c>
      <c r="O1014" s="116">
        <v>173.3</v>
      </c>
      <c r="P1014" s="116">
        <v>174.3</v>
      </c>
      <c r="Q1014" s="116">
        <v>174.6</v>
      </c>
      <c r="R1014">
        <v>7757847</v>
      </c>
    </row>
    <row r="1015" spans="1:18" x14ac:dyDescent="0.25">
      <c r="A1015" s="170">
        <v>43496</v>
      </c>
      <c r="B1015" s="116">
        <v>183.5</v>
      </c>
      <c r="C1015" s="116">
        <v>181.25</v>
      </c>
      <c r="D1015" s="116">
        <v>175.3</v>
      </c>
      <c r="E1015" s="116">
        <v>175.3</v>
      </c>
      <c r="F1015" s="116">
        <v>181.25</v>
      </c>
      <c r="G1015">
        <v>952156</v>
      </c>
      <c r="H1015" s="116"/>
      <c r="I1015" s="116"/>
      <c r="L1015" s="170">
        <v>43496</v>
      </c>
      <c r="M1015" s="116">
        <v>181.2</v>
      </c>
      <c r="N1015" s="116">
        <v>183.9</v>
      </c>
      <c r="O1015" s="116">
        <v>175.8</v>
      </c>
      <c r="P1015" s="116">
        <v>175.8</v>
      </c>
      <c r="Q1015" s="116">
        <v>181.2</v>
      </c>
      <c r="R1015">
        <v>22277646</v>
      </c>
    </row>
    <row r="1016" spans="1:18" x14ac:dyDescent="0.25">
      <c r="A1016" s="170">
        <v>43497</v>
      </c>
      <c r="B1016" s="116">
        <v>185.9</v>
      </c>
      <c r="C1016" s="116">
        <v>181.75</v>
      </c>
      <c r="D1016" s="116">
        <v>179.6</v>
      </c>
      <c r="E1016" s="116">
        <v>182</v>
      </c>
      <c r="F1016" s="116">
        <v>181.75</v>
      </c>
      <c r="G1016">
        <v>1322530</v>
      </c>
      <c r="H1016" s="116"/>
      <c r="I1016" s="116"/>
      <c r="L1016" s="170">
        <v>43497</v>
      </c>
      <c r="M1016" s="116">
        <v>181.65</v>
      </c>
      <c r="N1016" s="116">
        <v>185.9</v>
      </c>
      <c r="O1016" s="116">
        <v>179.55</v>
      </c>
      <c r="P1016" s="116">
        <v>182</v>
      </c>
      <c r="Q1016" s="116">
        <v>181.65</v>
      </c>
      <c r="R1016">
        <v>14931422</v>
      </c>
    </row>
    <row r="1017" spans="1:18" x14ac:dyDescent="0.25">
      <c r="A1017" s="170">
        <v>43500</v>
      </c>
      <c r="B1017" s="116">
        <v>183.6</v>
      </c>
      <c r="C1017" s="116">
        <v>180.3</v>
      </c>
      <c r="D1017" s="116">
        <v>178.2</v>
      </c>
      <c r="E1017" s="116">
        <v>181</v>
      </c>
      <c r="F1017" s="116">
        <v>180.3</v>
      </c>
      <c r="G1017">
        <v>956049</v>
      </c>
      <c r="H1017" s="116"/>
      <c r="I1017" s="116"/>
      <c r="L1017" s="170">
        <v>43500</v>
      </c>
      <c r="M1017" s="116">
        <v>180.25</v>
      </c>
      <c r="N1017" s="116">
        <v>183.7</v>
      </c>
      <c r="O1017" s="116">
        <v>178.2</v>
      </c>
      <c r="P1017" s="116">
        <v>181</v>
      </c>
      <c r="Q1017" s="116">
        <v>180.25</v>
      </c>
      <c r="R1017">
        <v>11854351</v>
      </c>
    </row>
    <row r="1018" spans="1:18" x14ac:dyDescent="0.25">
      <c r="A1018" s="170">
        <v>43501</v>
      </c>
      <c r="B1018" s="116">
        <v>181</v>
      </c>
      <c r="C1018" s="116">
        <v>175.55</v>
      </c>
      <c r="D1018" s="116">
        <v>174.4</v>
      </c>
      <c r="E1018" s="116">
        <v>180</v>
      </c>
      <c r="F1018" s="116">
        <v>175.55</v>
      </c>
      <c r="G1018">
        <v>1183820</v>
      </c>
      <c r="H1018" s="116"/>
      <c r="I1018" s="116"/>
      <c r="L1018" s="170">
        <v>43501</v>
      </c>
      <c r="M1018" s="116">
        <v>175.8</v>
      </c>
      <c r="N1018" s="116">
        <v>181.15</v>
      </c>
      <c r="O1018" s="116">
        <v>174.7</v>
      </c>
      <c r="P1018" s="116">
        <v>180.7</v>
      </c>
      <c r="Q1018" s="116">
        <v>175.8</v>
      </c>
      <c r="R1018">
        <v>12064426</v>
      </c>
    </row>
    <row r="1019" spans="1:18" x14ac:dyDescent="0.25">
      <c r="A1019" s="170">
        <v>43502</v>
      </c>
      <c r="B1019" s="116">
        <v>179.3</v>
      </c>
      <c r="C1019" s="116">
        <v>178.2</v>
      </c>
      <c r="D1019" s="116">
        <v>171.9</v>
      </c>
      <c r="E1019" s="116">
        <v>177</v>
      </c>
      <c r="F1019" s="116">
        <v>178.2</v>
      </c>
      <c r="G1019">
        <v>991057</v>
      </c>
      <c r="H1019" s="116"/>
      <c r="I1019" s="116"/>
      <c r="L1019" s="170">
        <v>43502</v>
      </c>
      <c r="M1019" s="116">
        <v>178.5</v>
      </c>
      <c r="N1019" s="116">
        <v>179.45</v>
      </c>
      <c r="O1019" s="116">
        <v>171.9</v>
      </c>
      <c r="P1019" s="116">
        <v>176</v>
      </c>
      <c r="Q1019" s="116">
        <v>178.5</v>
      </c>
      <c r="R1019">
        <v>10334594</v>
      </c>
    </row>
    <row r="1020" spans="1:18" x14ac:dyDescent="0.25">
      <c r="A1020" s="170">
        <v>43503</v>
      </c>
      <c r="B1020" s="116">
        <v>184.95</v>
      </c>
      <c r="C1020" s="116">
        <v>182.9</v>
      </c>
      <c r="D1020" s="116">
        <v>179</v>
      </c>
      <c r="E1020" s="116">
        <v>179.45</v>
      </c>
      <c r="F1020" s="116">
        <v>182.9</v>
      </c>
      <c r="G1020">
        <v>1391764</v>
      </c>
      <c r="H1020" s="116"/>
      <c r="I1020" s="116"/>
      <c r="L1020" s="170">
        <v>43503</v>
      </c>
      <c r="M1020" s="116">
        <v>182.85</v>
      </c>
      <c r="N1020" s="116">
        <v>185</v>
      </c>
      <c r="O1020" s="116">
        <v>178.9</v>
      </c>
      <c r="P1020" s="116">
        <v>179</v>
      </c>
      <c r="Q1020" s="116">
        <v>182.85</v>
      </c>
      <c r="R1020">
        <v>16152722</v>
      </c>
    </row>
    <row r="1021" spans="1:18" x14ac:dyDescent="0.25">
      <c r="A1021" s="170">
        <v>43504</v>
      </c>
      <c r="B1021" s="116">
        <v>164.65</v>
      </c>
      <c r="C1021" s="116">
        <v>151.30000000000001</v>
      </c>
      <c r="D1021" s="116">
        <v>141.9</v>
      </c>
      <c r="E1021" s="116">
        <v>164.65</v>
      </c>
      <c r="F1021" s="116">
        <v>151.30000000000001</v>
      </c>
      <c r="G1021">
        <v>8155068</v>
      </c>
      <c r="H1021" s="116"/>
      <c r="I1021" s="116"/>
      <c r="L1021" s="170">
        <v>43504</v>
      </c>
      <c r="M1021" s="116">
        <v>150.69999999999999</v>
      </c>
      <c r="N1021" s="116">
        <v>164.6</v>
      </c>
      <c r="O1021" s="116">
        <v>129</v>
      </c>
      <c r="P1021" s="116">
        <v>164.6</v>
      </c>
      <c r="Q1021" s="116">
        <v>150.69999999999999</v>
      </c>
      <c r="R1021">
        <v>102256857</v>
      </c>
    </row>
    <row r="1022" spans="1:18" x14ac:dyDescent="0.25">
      <c r="A1022" s="170">
        <v>43507</v>
      </c>
      <c r="B1022" s="116">
        <v>153.1</v>
      </c>
      <c r="C1022" s="116">
        <v>152.44999999999999</v>
      </c>
      <c r="D1022" s="116">
        <v>145.80000000000001</v>
      </c>
      <c r="E1022" s="116">
        <v>150.5</v>
      </c>
      <c r="F1022" s="116">
        <v>152.44999999999999</v>
      </c>
      <c r="G1022">
        <v>2158217</v>
      </c>
      <c r="H1022" s="116"/>
      <c r="I1022" s="116"/>
      <c r="L1022" s="170">
        <v>43507</v>
      </c>
      <c r="M1022" s="116">
        <v>152.65</v>
      </c>
      <c r="N1022" s="116">
        <v>153.25</v>
      </c>
      <c r="O1022" s="116">
        <v>145.85</v>
      </c>
      <c r="P1022" s="116">
        <v>150.15</v>
      </c>
      <c r="Q1022" s="116">
        <v>152.65</v>
      </c>
      <c r="R1022">
        <v>26161867</v>
      </c>
    </row>
    <row r="1023" spans="1:18" x14ac:dyDescent="0.25">
      <c r="A1023" s="170">
        <v>43508</v>
      </c>
      <c r="B1023" s="116">
        <v>154.19999999999999</v>
      </c>
      <c r="C1023" s="116">
        <v>151.44999999999999</v>
      </c>
      <c r="D1023" s="116">
        <v>150.75</v>
      </c>
      <c r="E1023" s="116">
        <v>153.6</v>
      </c>
      <c r="F1023" s="116">
        <v>151.44999999999999</v>
      </c>
      <c r="G1023">
        <v>1557397</v>
      </c>
      <c r="H1023" s="116"/>
      <c r="I1023" s="116"/>
      <c r="L1023" s="170">
        <v>43508</v>
      </c>
      <c r="M1023" s="116">
        <v>151.80000000000001</v>
      </c>
      <c r="N1023" s="116">
        <v>154.4</v>
      </c>
      <c r="O1023" s="116">
        <v>150.6</v>
      </c>
      <c r="P1023" s="116">
        <v>152.94999999999999</v>
      </c>
      <c r="Q1023" s="116">
        <v>151.80000000000001</v>
      </c>
      <c r="R1023">
        <v>14174912</v>
      </c>
    </row>
    <row r="1024" spans="1:18" x14ac:dyDescent="0.25">
      <c r="A1024" s="170">
        <v>43509</v>
      </c>
      <c r="B1024" s="116">
        <v>156.25</v>
      </c>
      <c r="C1024" s="116">
        <v>154.75</v>
      </c>
      <c r="D1024" s="116">
        <v>151.6</v>
      </c>
      <c r="E1024" s="116">
        <v>152.05000000000001</v>
      </c>
      <c r="F1024" s="116">
        <v>154.75</v>
      </c>
      <c r="G1024">
        <v>1643731</v>
      </c>
      <c r="H1024" s="116"/>
      <c r="I1024" s="116"/>
      <c r="L1024" s="170">
        <v>43509</v>
      </c>
      <c r="M1024" s="116">
        <v>155</v>
      </c>
      <c r="N1024" s="116">
        <v>156.65</v>
      </c>
      <c r="O1024" s="116">
        <v>151.5</v>
      </c>
      <c r="P1024" s="116">
        <v>152.94999999999999</v>
      </c>
      <c r="Q1024" s="116">
        <v>155</v>
      </c>
      <c r="R1024">
        <v>15340343</v>
      </c>
    </row>
    <row r="1025" spans="1:18" x14ac:dyDescent="0.25">
      <c r="A1025" s="170">
        <v>43510</v>
      </c>
      <c r="B1025" s="116">
        <v>160.94999999999999</v>
      </c>
      <c r="C1025" s="116">
        <v>159.65</v>
      </c>
      <c r="D1025" s="116">
        <v>153.6</v>
      </c>
      <c r="E1025" s="116">
        <v>155.80000000000001</v>
      </c>
      <c r="F1025" s="116">
        <v>159.65</v>
      </c>
      <c r="G1025">
        <v>1945041</v>
      </c>
      <c r="H1025" s="116"/>
      <c r="I1025" s="116"/>
      <c r="L1025" s="170">
        <v>43510</v>
      </c>
      <c r="M1025" s="116">
        <v>159.85</v>
      </c>
      <c r="N1025" s="116">
        <v>161</v>
      </c>
      <c r="O1025" s="116">
        <v>153.80000000000001</v>
      </c>
      <c r="P1025" s="116">
        <v>155.94999999999999</v>
      </c>
      <c r="Q1025" s="116">
        <v>159.85</v>
      </c>
      <c r="R1025">
        <v>16348306</v>
      </c>
    </row>
    <row r="1026" spans="1:18" x14ac:dyDescent="0.25">
      <c r="A1026" s="170">
        <v>43511</v>
      </c>
      <c r="B1026" s="116">
        <v>161.65</v>
      </c>
      <c r="C1026" s="116">
        <v>161.1</v>
      </c>
      <c r="D1026" s="116">
        <v>153.35</v>
      </c>
      <c r="E1026" s="116">
        <v>160</v>
      </c>
      <c r="F1026" s="116">
        <v>161.1</v>
      </c>
      <c r="G1026">
        <v>1704337</v>
      </c>
      <c r="H1026" s="116"/>
      <c r="I1026" s="116"/>
      <c r="L1026" s="170">
        <v>43511</v>
      </c>
      <c r="M1026" s="116">
        <v>161.65</v>
      </c>
      <c r="N1026" s="116">
        <v>162.30000000000001</v>
      </c>
      <c r="O1026" s="116">
        <v>153.15</v>
      </c>
      <c r="P1026" s="116">
        <v>159.80000000000001</v>
      </c>
      <c r="Q1026" s="116">
        <v>161.65</v>
      </c>
      <c r="R1026">
        <v>20705576</v>
      </c>
    </row>
    <row r="1027" spans="1:18" x14ac:dyDescent="0.25">
      <c r="A1027" s="170">
        <v>43514</v>
      </c>
      <c r="B1027" s="116">
        <v>163.44999999999999</v>
      </c>
      <c r="C1027" s="116">
        <v>163</v>
      </c>
      <c r="D1027" s="116">
        <v>159.19999999999999</v>
      </c>
      <c r="E1027" s="116">
        <v>162.30000000000001</v>
      </c>
      <c r="F1027" s="116">
        <v>163</v>
      </c>
      <c r="G1027">
        <v>1406407</v>
      </c>
      <c r="H1027" s="116"/>
      <c r="I1027" s="116"/>
      <c r="L1027" s="170">
        <v>43514</v>
      </c>
      <c r="M1027" s="116">
        <v>162.9</v>
      </c>
      <c r="N1027" s="116">
        <v>163.44999999999999</v>
      </c>
      <c r="O1027" s="116">
        <v>159.19999999999999</v>
      </c>
      <c r="P1027" s="116">
        <v>162.80000000000001</v>
      </c>
      <c r="Q1027" s="116">
        <v>162.9</v>
      </c>
      <c r="R1027">
        <v>13503666</v>
      </c>
    </row>
    <row r="1028" spans="1:18" x14ac:dyDescent="0.25">
      <c r="A1028" s="170">
        <v>43515</v>
      </c>
      <c r="B1028" s="116">
        <v>165.8</v>
      </c>
      <c r="C1028" s="116">
        <v>163.5</v>
      </c>
      <c r="D1028" s="116">
        <v>161.1</v>
      </c>
      <c r="E1028" s="116">
        <v>164.8</v>
      </c>
      <c r="F1028" s="116">
        <v>163.5</v>
      </c>
      <c r="G1028">
        <v>1129885</v>
      </c>
      <c r="H1028" s="116"/>
      <c r="I1028" s="116"/>
      <c r="L1028" s="170">
        <v>43515</v>
      </c>
      <c r="M1028" s="116">
        <v>163.75</v>
      </c>
      <c r="N1028" s="116">
        <v>165.95</v>
      </c>
      <c r="O1028" s="116">
        <v>161.55000000000001</v>
      </c>
      <c r="P1028" s="116">
        <v>164</v>
      </c>
      <c r="Q1028" s="116">
        <v>163.75</v>
      </c>
      <c r="R1028">
        <v>14533142</v>
      </c>
    </row>
    <row r="1029" spans="1:18" x14ac:dyDescent="0.25">
      <c r="A1029" s="170">
        <v>43516</v>
      </c>
      <c r="B1029" s="116">
        <v>166.5</v>
      </c>
      <c r="C1029" s="116">
        <v>164.85</v>
      </c>
      <c r="D1029" s="116">
        <v>163.85</v>
      </c>
      <c r="E1029" s="116">
        <v>165</v>
      </c>
      <c r="F1029" s="116">
        <v>164.85</v>
      </c>
      <c r="G1029">
        <v>970839</v>
      </c>
      <c r="H1029" s="116"/>
      <c r="I1029" s="116"/>
      <c r="L1029" s="170">
        <v>43516</v>
      </c>
      <c r="M1029" s="116">
        <v>164.8</v>
      </c>
      <c r="N1029" s="116">
        <v>166.7</v>
      </c>
      <c r="O1029" s="116">
        <v>163.75</v>
      </c>
      <c r="P1029" s="116">
        <v>164.45</v>
      </c>
      <c r="Q1029" s="116">
        <v>164.8</v>
      </c>
      <c r="R1029">
        <v>11610728</v>
      </c>
    </row>
    <row r="1030" spans="1:18" x14ac:dyDescent="0.25">
      <c r="A1030" s="170">
        <v>43517</v>
      </c>
      <c r="B1030" s="116">
        <v>170.6</v>
      </c>
      <c r="C1030" s="116">
        <v>169.7</v>
      </c>
      <c r="D1030" s="116">
        <v>165.2</v>
      </c>
      <c r="E1030" s="116">
        <v>166</v>
      </c>
      <c r="F1030" s="116">
        <v>169.7</v>
      </c>
      <c r="G1030">
        <v>1026534</v>
      </c>
      <c r="H1030" s="116"/>
      <c r="I1030" s="116"/>
      <c r="L1030" s="170">
        <v>43517</v>
      </c>
      <c r="M1030" s="116">
        <v>169.7</v>
      </c>
      <c r="N1030" s="116">
        <v>170.6</v>
      </c>
      <c r="O1030" s="116">
        <v>165.1</v>
      </c>
      <c r="P1030" s="116">
        <v>165.6</v>
      </c>
      <c r="Q1030" s="116">
        <v>169.7</v>
      </c>
      <c r="R1030">
        <v>14811723</v>
      </c>
    </row>
    <row r="1031" spans="1:18" x14ac:dyDescent="0.25">
      <c r="A1031" s="170">
        <v>43518</v>
      </c>
      <c r="B1031" s="116">
        <v>175.25</v>
      </c>
      <c r="C1031" s="116">
        <v>174.55</v>
      </c>
      <c r="D1031" s="116">
        <v>168</v>
      </c>
      <c r="E1031" s="116">
        <v>170</v>
      </c>
      <c r="F1031" s="116">
        <v>174.55</v>
      </c>
      <c r="G1031">
        <v>1467268</v>
      </c>
      <c r="H1031" s="116"/>
      <c r="I1031" s="116"/>
      <c r="L1031" s="170">
        <v>43518</v>
      </c>
      <c r="M1031" s="116">
        <v>174.3</v>
      </c>
      <c r="N1031" s="116">
        <v>175.3</v>
      </c>
      <c r="O1031" s="116">
        <v>167.85</v>
      </c>
      <c r="P1031" s="116">
        <v>170</v>
      </c>
      <c r="Q1031" s="116">
        <v>174.3</v>
      </c>
      <c r="R1031">
        <v>13011477</v>
      </c>
    </row>
    <row r="1032" spans="1:18" x14ac:dyDescent="0.25">
      <c r="A1032" s="170">
        <v>43521</v>
      </c>
      <c r="B1032" s="116">
        <v>177.55</v>
      </c>
      <c r="C1032" s="116">
        <v>175.55</v>
      </c>
      <c r="D1032" s="116">
        <v>173.75</v>
      </c>
      <c r="E1032" s="116">
        <v>175.45</v>
      </c>
      <c r="F1032" s="116">
        <v>175.55</v>
      </c>
      <c r="G1032">
        <v>1240408</v>
      </c>
      <c r="H1032" s="116"/>
      <c r="I1032" s="116"/>
      <c r="L1032" s="170">
        <v>43521</v>
      </c>
      <c r="M1032" s="116">
        <v>175.75</v>
      </c>
      <c r="N1032" s="116">
        <v>177.5</v>
      </c>
      <c r="O1032" s="116">
        <v>173.5</v>
      </c>
      <c r="P1032" s="116">
        <v>175.15</v>
      </c>
      <c r="Q1032" s="116">
        <v>175.75</v>
      </c>
      <c r="R1032">
        <v>15554532</v>
      </c>
    </row>
    <row r="1033" spans="1:18" x14ac:dyDescent="0.25">
      <c r="A1033" s="170">
        <v>43522</v>
      </c>
      <c r="B1033" s="116">
        <v>183.35</v>
      </c>
      <c r="C1033" s="116">
        <v>182.7</v>
      </c>
      <c r="D1033" s="116">
        <v>172.65</v>
      </c>
      <c r="E1033" s="116">
        <v>173.55</v>
      </c>
      <c r="F1033" s="116">
        <v>182.7</v>
      </c>
      <c r="G1033">
        <v>1906259</v>
      </c>
      <c r="H1033" s="116"/>
      <c r="I1033" s="116"/>
      <c r="L1033" s="170">
        <v>43522</v>
      </c>
      <c r="M1033" s="116">
        <v>182.65</v>
      </c>
      <c r="N1033" s="116">
        <v>183.45</v>
      </c>
      <c r="O1033" s="116">
        <v>172.5</v>
      </c>
      <c r="P1033" s="116">
        <v>173</v>
      </c>
      <c r="Q1033" s="116">
        <v>182.65</v>
      </c>
      <c r="R1033">
        <v>31859427</v>
      </c>
    </row>
    <row r="1034" spans="1:18" x14ac:dyDescent="0.25">
      <c r="A1034" s="170">
        <v>43523</v>
      </c>
      <c r="B1034" s="116">
        <v>186.05</v>
      </c>
      <c r="C1034" s="116">
        <v>177.2</v>
      </c>
      <c r="D1034" s="116">
        <v>176.2</v>
      </c>
      <c r="E1034" s="116">
        <v>183.35</v>
      </c>
      <c r="F1034" s="116">
        <v>177.2</v>
      </c>
      <c r="G1034">
        <v>1506034</v>
      </c>
      <c r="H1034" s="116"/>
      <c r="I1034" s="116"/>
      <c r="L1034" s="170">
        <v>43523</v>
      </c>
      <c r="M1034" s="116">
        <v>177.35</v>
      </c>
      <c r="N1034" s="116">
        <v>186.1</v>
      </c>
      <c r="O1034" s="116">
        <v>176.1</v>
      </c>
      <c r="P1034" s="116">
        <v>183.55</v>
      </c>
      <c r="Q1034" s="116">
        <v>177.35</v>
      </c>
      <c r="R1034">
        <v>19723906</v>
      </c>
    </row>
    <row r="1035" spans="1:18" x14ac:dyDescent="0.25">
      <c r="A1035" s="170">
        <v>43524</v>
      </c>
      <c r="B1035" s="116">
        <v>181.5</v>
      </c>
      <c r="C1035" s="116">
        <v>177.85</v>
      </c>
      <c r="D1035" s="116">
        <v>176.55</v>
      </c>
      <c r="E1035" s="116">
        <v>179.15</v>
      </c>
      <c r="F1035" s="116">
        <v>177.85</v>
      </c>
      <c r="G1035">
        <v>1093755</v>
      </c>
      <c r="H1035" s="116"/>
      <c r="I1035" s="116"/>
      <c r="L1035" s="170">
        <v>43524</v>
      </c>
      <c r="M1035" s="116">
        <v>177.45</v>
      </c>
      <c r="N1035" s="116">
        <v>181.55</v>
      </c>
      <c r="O1035" s="116">
        <v>176.6</v>
      </c>
      <c r="P1035" s="116">
        <v>180</v>
      </c>
      <c r="Q1035" s="116">
        <v>177.45</v>
      </c>
      <c r="R1035">
        <v>18692372</v>
      </c>
    </row>
    <row r="1036" spans="1:18" x14ac:dyDescent="0.25">
      <c r="A1036" s="170">
        <v>43525</v>
      </c>
      <c r="B1036" s="116">
        <v>184</v>
      </c>
      <c r="C1036" s="116">
        <v>180.1</v>
      </c>
      <c r="D1036" s="116">
        <v>177.35</v>
      </c>
      <c r="E1036" s="116">
        <v>179.2</v>
      </c>
      <c r="F1036" s="116">
        <v>180.1</v>
      </c>
      <c r="G1036">
        <v>2069035</v>
      </c>
      <c r="H1036" s="116"/>
      <c r="I1036" s="116"/>
      <c r="L1036" s="170">
        <v>43525</v>
      </c>
      <c r="M1036" s="116">
        <v>180.3</v>
      </c>
      <c r="N1036" s="116">
        <v>184</v>
      </c>
      <c r="O1036" s="116">
        <v>177.35</v>
      </c>
      <c r="P1036" s="116">
        <v>178.65</v>
      </c>
      <c r="Q1036" s="116">
        <v>180.3</v>
      </c>
      <c r="R1036">
        <v>20539919</v>
      </c>
    </row>
    <row r="1037" spans="1:18" x14ac:dyDescent="0.25">
      <c r="A1037" s="170">
        <v>43529</v>
      </c>
      <c r="B1037" s="116">
        <v>198</v>
      </c>
      <c r="C1037" s="116">
        <v>194</v>
      </c>
      <c r="D1037" s="116">
        <v>181.5</v>
      </c>
      <c r="E1037" s="116">
        <v>183.95</v>
      </c>
      <c r="F1037" s="116">
        <v>194</v>
      </c>
      <c r="G1037">
        <v>4662031</v>
      </c>
      <c r="H1037" s="116"/>
      <c r="I1037" s="116"/>
      <c r="L1037" s="170">
        <v>43529</v>
      </c>
      <c r="M1037" s="116">
        <v>194.05</v>
      </c>
      <c r="N1037" s="116">
        <v>198.35</v>
      </c>
      <c r="O1037" s="116">
        <v>181.4</v>
      </c>
      <c r="P1037" s="116">
        <v>183.8</v>
      </c>
      <c r="Q1037" s="116">
        <v>194.05</v>
      </c>
      <c r="R1037">
        <v>58138551</v>
      </c>
    </row>
    <row r="1038" spans="1:18" x14ac:dyDescent="0.25">
      <c r="A1038" s="170">
        <v>43530</v>
      </c>
      <c r="B1038" s="116">
        <v>198.3</v>
      </c>
      <c r="C1038" s="116">
        <v>188.55</v>
      </c>
      <c r="D1038" s="116">
        <v>184.75</v>
      </c>
      <c r="E1038" s="116">
        <v>195.25</v>
      </c>
      <c r="F1038" s="116">
        <v>188.55</v>
      </c>
      <c r="G1038">
        <v>1918813</v>
      </c>
      <c r="H1038" s="116"/>
      <c r="I1038" s="116"/>
      <c r="L1038" s="170">
        <v>43530</v>
      </c>
      <c r="M1038" s="116">
        <v>188.8</v>
      </c>
      <c r="N1038" s="116">
        <v>195.4</v>
      </c>
      <c r="O1038" s="116">
        <v>187.75</v>
      </c>
      <c r="P1038" s="116">
        <v>195.4</v>
      </c>
      <c r="Q1038" s="116">
        <v>188.8</v>
      </c>
      <c r="R1038">
        <v>22468702</v>
      </c>
    </row>
    <row r="1039" spans="1:18" x14ac:dyDescent="0.25">
      <c r="A1039" s="170">
        <v>43531</v>
      </c>
      <c r="B1039" s="116">
        <v>193.4</v>
      </c>
      <c r="C1039" s="116">
        <v>189.2</v>
      </c>
      <c r="D1039" s="116">
        <v>187.9</v>
      </c>
      <c r="E1039" s="116">
        <v>191.9</v>
      </c>
      <c r="F1039" s="116">
        <v>189.2</v>
      </c>
      <c r="G1039">
        <v>1599345</v>
      </c>
      <c r="H1039" s="116"/>
      <c r="I1039" s="116"/>
      <c r="L1039" s="170">
        <v>43531</v>
      </c>
      <c r="M1039" s="116">
        <v>189.3</v>
      </c>
      <c r="N1039" s="116">
        <v>193.45</v>
      </c>
      <c r="O1039" s="116">
        <v>187.8</v>
      </c>
      <c r="P1039" s="116">
        <v>191.4</v>
      </c>
      <c r="Q1039" s="116">
        <v>189.3</v>
      </c>
      <c r="R1039">
        <v>27051501</v>
      </c>
    </row>
    <row r="1040" spans="1:18" x14ac:dyDescent="0.25">
      <c r="A1040" s="170">
        <v>43532</v>
      </c>
      <c r="B1040" s="116">
        <v>188.3</v>
      </c>
      <c r="C1040" s="116">
        <v>181.65</v>
      </c>
      <c r="D1040" s="116">
        <v>180.5</v>
      </c>
      <c r="E1040" s="116">
        <v>188.3</v>
      </c>
      <c r="F1040" s="116">
        <v>181.65</v>
      </c>
      <c r="G1040">
        <v>1771451</v>
      </c>
      <c r="H1040" s="116"/>
      <c r="I1040" s="116"/>
      <c r="L1040" s="170">
        <v>43532</v>
      </c>
      <c r="M1040" s="116">
        <v>181.2</v>
      </c>
      <c r="N1040" s="116">
        <v>187.95</v>
      </c>
      <c r="O1040" s="116">
        <v>180</v>
      </c>
      <c r="P1040" s="116">
        <v>187.8</v>
      </c>
      <c r="Q1040" s="116">
        <v>181.2</v>
      </c>
      <c r="R1040">
        <v>28012914</v>
      </c>
    </row>
    <row r="1041" spans="1:18" x14ac:dyDescent="0.25">
      <c r="A1041" s="170">
        <v>43535</v>
      </c>
      <c r="B1041" s="116">
        <v>184.45</v>
      </c>
      <c r="C1041" s="116">
        <v>182.15</v>
      </c>
      <c r="D1041" s="116">
        <v>180.95</v>
      </c>
      <c r="E1041" s="116">
        <v>181.65</v>
      </c>
      <c r="F1041" s="116">
        <v>182.15</v>
      </c>
      <c r="G1041">
        <v>1067848</v>
      </c>
      <c r="H1041" s="116"/>
      <c r="I1041" s="116"/>
      <c r="L1041" s="170">
        <v>43535</v>
      </c>
      <c r="M1041" s="116">
        <v>181.85</v>
      </c>
      <c r="N1041" s="116">
        <v>184.6</v>
      </c>
      <c r="O1041" s="116">
        <v>181.05</v>
      </c>
      <c r="P1041" s="116">
        <v>182</v>
      </c>
      <c r="Q1041" s="116">
        <v>181.85</v>
      </c>
      <c r="R1041">
        <v>25669662</v>
      </c>
    </row>
    <row r="1042" spans="1:18" x14ac:dyDescent="0.25">
      <c r="A1042" s="170">
        <v>43536</v>
      </c>
      <c r="B1042" s="116">
        <v>186</v>
      </c>
      <c r="C1042" s="116">
        <v>184.75</v>
      </c>
      <c r="D1042" s="116">
        <v>183.8</v>
      </c>
      <c r="E1042" s="116">
        <v>184</v>
      </c>
      <c r="F1042" s="116">
        <v>184.75</v>
      </c>
      <c r="G1042">
        <v>1099984</v>
      </c>
      <c r="H1042" s="116"/>
      <c r="I1042" s="116"/>
      <c r="L1042" s="170">
        <v>43536</v>
      </c>
      <c r="M1042" s="116">
        <v>184.8</v>
      </c>
      <c r="N1042" s="116">
        <v>186</v>
      </c>
      <c r="O1042" s="116">
        <v>183.55</v>
      </c>
      <c r="P1042" s="116">
        <v>184.4</v>
      </c>
      <c r="Q1042" s="116">
        <v>184.8</v>
      </c>
      <c r="R1042">
        <v>18657724</v>
      </c>
    </row>
    <row r="1043" spans="1:18" x14ac:dyDescent="0.25">
      <c r="A1043" s="170">
        <v>43537</v>
      </c>
      <c r="B1043" s="116">
        <v>184.75</v>
      </c>
      <c r="C1043" s="116">
        <v>181.6</v>
      </c>
      <c r="D1043" s="116">
        <v>180.45</v>
      </c>
      <c r="E1043" s="116">
        <v>184.75</v>
      </c>
      <c r="F1043" s="116">
        <v>181.6</v>
      </c>
      <c r="G1043">
        <v>854216</v>
      </c>
      <c r="H1043" s="116"/>
      <c r="I1043" s="116"/>
      <c r="L1043" s="170">
        <v>43537</v>
      </c>
      <c r="M1043" s="116">
        <v>181.7</v>
      </c>
      <c r="N1043" s="116">
        <v>184.9</v>
      </c>
      <c r="O1043" s="116">
        <v>180.4</v>
      </c>
      <c r="P1043" s="116">
        <v>184.45</v>
      </c>
      <c r="Q1043" s="116">
        <v>181.7</v>
      </c>
      <c r="R1043">
        <v>9769821</v>
      </c>
    </row>
    <row r="1044" spans="1:18" x14ac:dyDescent="0.25">
      <c r="A1044" s="170">
        <v>43538</v>
      </c>
      <c r="B1044" s="116">
        <v>182.3</v>
      </c>
      <c r="C1044" s="116">
        <v>179.7</v>
      </c>
      <c r="D1044" s="116">
        <v>177.65</v>
      </c>
      <c r="E1044" s="116">
        <v>181</v>
      </c>
      <c r="F1044" s="116">
        <v>179.7</v>
      </c>
      <c r="G1044">
        <v>1026593</v>
      </c>
      <c r="H1044" s="116"/>
      <c r="I1044" s="116"/>
      <c r="L1044" s="170">
        <v>43538</v>
      </c>
      <c r="M1044" s="116">
        <v>179.55</v>
      </c>
      <c r="N1044" s="116">
        <v>182.45</v>
      </c>
      <c r="O1044" s="116">
        <v>177.65</v>
      </c>
      <c r="P1044" s="116">
        <v>181.5</v>
      </c>
      <c r="Q1044" s="116">
        <v>179.55</v>
      </c>
      <c r="R1044">
        <v>15737080</v>
      </c>
    </row>
    <row r="1045" spans="1:18" x14ac:dyDescent="0.25">
      <c r="A1045" s="170">
        <v>43539</v>
      </c>
      <c r="B1045" s="116">
        <v>181.8</v>
      </c>
      <c r="C1045" s="116">
        <v>180.2</v>
      </c>
      <c r="D1045" s="116">
        <v>177.55</v>
      </c>
      <c r="E1045" s="116">
        <v>180</v>
      </c>
      <c r="F1045" s="116">
        <v>180.2</v>
      </c>
      <c r="G1045">
        <v>865686</v>
      </c>
      <c r="H1045" s="116"/>
      <c r="I1045" s="116"/>
      <c r="L1045" s="170">
        <v>43539</v>
      </c>
      <c r="M1045" s="116">
        <v>180</v>
      </c>
      <c r="N1045" s="116">
        <v>181.4</v>
      </c>
      <c r="O1045" s="116">
        <v>177.6</v>
      </c>
      <c r="P1045" s="116">
        <v>180.2</v>
      </c>
      <c r="Q1045" s="116">
        <v>180</v>
      </c>
      <c r="R1045">
        <v>17490993</v>
      </c>
    </row>
    <row r="1046" spans="1:18" x14ac:dyDescent="0.25">
      <c r="A1046" s="170">
        <v>43542</v>
      </c>
      <c r="B1046" s="116">
        <v>184.65</v>
      </c>
      <c r="C1046" s="116">
        <v>182.3</v>
      </c>
      <c r="D1046" s="116">
        <v>179.65</v>
      </c>
      <c r="E1046" s="116">
        <v>180.55</v>
      </c>
      <c r="F1046" s="116">
        <v>182.3</v>
      </c>
      <c r="G1046">
        <v>875468</v>
      </c>
      <c r="H1046" s="116"/>
      <c r="I1046" s="116"/>
      <c r="L1046" s="170">
        <v>43542</v>
      </c>
      <c r="M1046" s="116">
        <v>182.25</v>
      </c>
      <c r="N1046" s="116">
        <v>184.7</v>
      </c>
      <c r="O1046" s="116">
        <v>179.5</v>
      </c>
      <c r="P1046" s="116">
        <v>181</v>
      </c>
      <c r="Q1046" s="116">
        <v>182.25</v>
      </c>
      <c r="R1046">
        <v>14690339</v>
      </c>
    </row>
    <row r="1047" spans="1:18" x14ac:dyDescent="0.25">
      <c r="A1047" s="170">
        <v>43543</v>
      </c>
      <c r="B1047" s="116">
        <v>184.5</v>
      </c>
      <c r="C1047" s="116">
        <v>182.8</v>
      </c>
      <c r="D1047" s="116">
        <v>180.9</v>
      </c>
      <c r="E1047" s="116">
        <v>182</v>
      </c>
      <c r="F1047" s="116">
        <v>182.8</v>
      </c>
      <c r="G1047">
        <v>883855</v>
      </c>
      <c r="H1047" s="116"/>
      <c r="I1047" s="116"/>
      <c r="L1047" s="170">
        <v>43543</v>
      </c>
      <c r="M1047" s="116">
        <v>182.85</v>
      </c>
      <c r="N1047" s="116">
        <v>184.5</v>
      </c>
      <c r="O1047" s="116">
        <v>180.75</v>
      </c>
      <c r="P1047" s="116">
        <v>182</v>
      </c>
      <c r="Q1047" s="116">
        <v>182.85</v>
      </c>
      <c r="R1047">
        <v>10318028</v>
      </c>
    </row>
    <row r="1048" spans="1:18" x14ac:dyDescent="0.25">
      <c r="A1048" s="170">
        <v>43544</v>
      </c>
      <c r="B1048" s="116">
        <v>183.55</v>
      </c>
      <c r="C1048" s="116">
        <v>179.85</v>
      </c>
      <c r="D1048" s="116">
        <v>179.3</v>
      </c>
      <c r="E1048" s="116">
        <v>183.4</v>
      </c>
      <c r="F1048" s="116">
        <v>179.85</v>
      </c>
      <c r="G1048">
        <v>661218</v>
      </c>
      <c r="H1048" s="116"/>
      <c r="I1048" s="116"/>
      <c r="L1048" s="170">
        <v>43544</v>
      </c>
      <c r="M1048" s="116">
        <v>180.2</v>
      </c>
      <c r="N1048" s="116">
        <v>183.45</v>
      </c>
      <c r="O1048" s="116">
        <v>179.6</v>
      </c>
      <c r="P1048" s="116">
        <v>183</v>
      </c>
      <c r="Q1048" s="116">
        <v>180.2</v>
      </c>
      <c r="R1048">
        <v>7543753</v>
      </c>
    </row>
    <row r="1049" spans="1:18" x14ac:dyDescent="0.25">
      <c r="A1049" s="170">
        <v>43546</v>
      </c>
      <c r="B1049" s="116">
        <v>182</v>
      </c>
      <c r="C1049" s="116">
        <v>175.4</v>
      </c>
      <c r="D1049" s="116">
        <v>174.9</v>
      </c>
      <c r="E1049" s="116">
        <v>180.25</v>
      </c>
      <c r="F1049" s="116">
        <v>175.4</v>
      </c>
      <c r="G1049">
        <v>972209</v>
      </c>
      <c r="H1049" s="116"/>
      <c r="I1049" s="116"/>
      <c r="L1049" s="170">
        <v>43546</v>
      </c>
      <c r="M1049" s="116">
        <v>175.4</v>
      </c>
      <c r="N1049" s="116">
        <v>182</v>
      </c>
      <c r="O1049" s="116">
        <v>174.9</v>
      </c>
      <c r="P1049" s="116">
        <v>181.95</v>
      </c>
      <c r="Q1049" s="116">
        <v>175.4</v>
      </c>
      <c r="R1049">
        <v>11505994</v>
      </c>
    </row>
    <row r="1050" spans="1:18" x14ac:dyDescent="0.25">
      <c r="A1050" s="170">
        <v>43549</v>
      </c>
      <c r="B1050" s="116">
        <v>174.4</v>
      </c>
      <c r="C1050" s="116">
        <v>171.35</v>
      </c>
      <c r="D1050" s="116">
        <v>171</v>
      </c>
      <c r="E1050" s="116">
        <v>174.4</v>
      </c>
      <c r="F1050" s="116">
        <v>171.35</v>
      </c>
      <c r="G1050">
        <v>1416422</v>
      </c>
      <c r="H1050" s="116"/>
      <c r="I1050" s="116"/>
      <c r="L1050" s="170">
        <v>43549</v>
      </c>
      <c r="M1050" s="116">
        <v>171.3</v>
      </c>
      <c r="N1050" s="116">
        <v>173.8</v>
      </c>
      <c r="O1050" s="116">
        <v>170.55</v>
      </c>
      <c r="P1050" s="116">
        <v>173.7</v>
      </c>
      <c r="Q1050" s="116">
        <v>171.3</v>
      </c>
      <c r="R1050">
        <v>11864723</v>
      </c>
    </row>
    <row r="1051" spans="1:18" x14ac:dyDescent="0.25">
      <c r="A1051" s="170">
        <v>43550</v>
      </c>
      <c r="B1051" s="116">
        <v>173.6</v>
      </c>
      <c r="C1051" s="116">
        <v>173.1</v>
      </c>
      <c r="D1051" s="116">
        <v>171.7</v>
      </c>
      <c r="E1051" s="116">
        <v>171.7</v>
      </c>
      <c r="F1051" s="116">
        <v>173.1</v>
      </c>
      <c r="G1051">
        <v>744501</v>
      </c>
      <c r="H1051" s="116"/>
      <c r="I1051" s="116"/>
      <c r="L1051" s="170">
        <v>43550</v>
      </c>
      <c r="M1051" s="116">
        <v>173.1</v>
      </c>
      <c r="N1051" s="116">
        <v>173.6</v>
      </c>
      <c r="O1051" s="116">
        <v>171.6</v>
      </c>
      <c r="P1051" s="116">
        <v>171.9</v>
      </c>
      <c r="Q1051" s="116">
        <v>173.1</v>
      </c>
      <c r="R1051">
        <v>7820112</v>
      </c>
    </row>
    <row r="1052" spans="1:18" x14ac:dyDescent="0.25">
      <c r="A1052" s="170">
        <v>43551</v>
      </c>
      <c r="B1052" s="116">
        <v>175</v>
      </c>
      <c r="C1052" s="116">
        <v>169.9</v>
      </c>
      <c r="D1052" s="116">
        <v>169</v>
      </c>
      <c r="E1052" s="116">
        <v>174</v>
      </c>
      <c r="F1052" s="116">
        <v>169.9</v>
      </c>
      <c r="G1052">
        <v>911314</v>
      </c>
      <c r="H1052" s="116"/>
      <c r="I1052" s="116"/>
      <c r="L1052" s="170">
        <v>43551</v>
      </c>
      <c r="M1052" s="116">
        <v>169.85</v>
      </c>
      <c r="N1052" s="116">
        <v>175</v>
      </c>
      <c r="O1052" s="116">
        <v>169.15</v>
      </c>
      <c r="P1052" s="116">
        <v>174</v>
      </c>
      <c r="Q1052" s="116">
        <v>169.85</v>
      </c>
      <c r="R1052">
        <v>10047628</v>
      </c>
    </row>
    <row r="1053" spans="1:18" x14ac:dyDescent="0.25">
      <c r="A1053" s="170">
        <v>43552</v>
      </c>
      <c r="B1053" s="116">
        <v>171.45</v>
      </c>
      <c r="C1053" s="116">
        <v>170.6</v>
      </c>
      <c r="D1053" s="116">
        <v>167.5</v>
      </c>
      <c r="E1053" s="116">
        <v>169.7</v>
      </c>
      <c r="F1053" s="116">
        <v>170.6</v>
      </c>
      <c r="G1053">
        <v>952719</v>
      </c>
      <c r="H1053" s="116"/>
      <c r="I1053" s="116"/>
      <c r="L1053" s="170">
        <v>43552</v>
      </c>
      <c r="M1053" s="116">
        <v>170.55</v>
      </c>
      <c r="N1053" s="116">
        <v>171.4</v>
      </c>
      <c r="O1053" s="116">
        <v>167.55</v>
      </c>
      <c r="P1053" s="116">
        <v>169</v>
      </c>
      <c r="Q1053" s="116">
        <v>170.55</v>
      </c>
      <c r="R1053">
        <v>13203927</v>
      </c>
    </row>
    <row r="1054" spans="1:18" x14ac:dyDescent="0.25">
      <c r="A1054" s="170">
        <v>43553</v>
      </c>
      <c r="B1054" s="116">
        <v>177.1</v>
      </c>
      <c r="C1054" s="116">
        <v>174.3</v>
      </c>
      <c r="D1054" s="116">
        <v>171</v>
      </c>
      <c r="E1054" s="116">
        <v>171</v>
      </c>
      <c r="F1054" s="116">
        <v>174.3</v>
      </c>
      <c r="G1054">
        <v>1293953</v>
      </c>
      <c r="H1054" s="116"/>
      <c r="I1054" s="116"/>
      <c r="L1054" s="170">
        <v>43553</v>
      </c>
      <c r="M1054" s="116">
        <v>174.25</v>
      </c>
      <c r="N1054" s="116">
        <v>177.05</v>
      </c>
      <c r="O1054" s="116">
        <v>171</v>
      </c>
      <c r="P1054" s="116">
        <v>171.15</v>
      </c>
      <c r="Q1054" s="116">
        <v>174.25</v>
      </c>
      <c r="R1054">
        <v>17780440</v>
      </c>
    </row>
    <row r="1055" spans="1:18" x14ac:dyDescent="0.25">
      <c r="A1055" s="170">
        <v>43556</v>
      </c>
      <c r="B1055" s="116">
        <v>189.65</v>
      </c>
      <c r="C1055" s="116">
        <v>187.15</v>
      </c>
      <c r="D1055" s="116">
        <v>176</v>
      </c>
      <c r="E1055" s="116">
        <v>176</v>
      </c>
      <c r="F1055" s="116">
        <v>187.15</v>
      </c>
      <c r="G1055">
        <v>2926691</v>
      </c>
      <c r="H1055" s="116"/>
      <c r="I1055" s="116"/>
      <c r="L1055" s="170">
        <v>43556</v>
      </c>
      <c r="M1055" s="116">
        <v>187.35</v>
      </c>
      <c r="N1055" s="116">
        <v>189.75</v>
      </c>
      <c r="O1055" s="116">
        <v>176.35</v>
      </c>
      <c r="P1055" s="116">
        <v>176.35</v>
      </c>
      <c r="Q1055" s="116">
        <v>187.35</v>
      </c>
      <c r="R1055">
        <v>46389181</v>
      </c>
    </row>
    <row r="1056" spans="1:18" x14ac:dyDescent="0.25">
      <c r="A1056" s="170">
        <v>43557</v>
      </c>
      <c r="B1056" s="116">
        <v>204</v>
      </c>
      <c r="C1056" s="116">
        <v>202.8</v>
      </c>
      <c r="D1056" s="116">
        <v>185.25</v>
      </c>
      <c r="E1056" s="116">
        <v>188.75</v>
      </c>
      <c r="F1056" s="116">
        <v>202.8</v>
      </c>
      <c r="G1056">
        <v>6793194</v>
      </c>
      <c r="H1056" s="116"/>
      <c r="I1056" s="116"/>
      <c r="L1056" s="170">
        <v>43557</v>
      </c>
      <c r="M1056" s="116">
        <v>202.95</v>
      </c>
      <c r="N1056" s="116">
        <v>204.4</v>
      </c>
      <c r="O1056" s="116">
        <v>185.3</v>
      </c>
      <c r="P1056" s="116">
        <v>188.05</v>
      </c>
      <c r="Q1056" s="116">
        <v>202.95</v>
      </c>
      <c r="R1056">
        <v>100834335</v>
      </c>
    </row>
    <row r="1057" spans="1:18" x14ac:dyDescent="0.25">
      <c r="A1057" s="170">
        <v>43558</v>
      </c>
      <c r="B1057" s="116">
        <v>208.8</v>
      </c>
      <c r="C1057" s="116">
        <v>201.1</v>
      </c>
      <c r="D1057" s="116">
        <v>199</v>
      </c>
      <c r="E1057" s="116">
        <v>205.3</v>
      </c>
      <c r="F1057" s="116">
        <v>201.1</v>
      </c>
      <c r="G1057">
        <v>5047368</v>
      </c>
      <c r="H1057" s="116"/>
      <c r="I1057" s="116"/>
      <c r="L1057" s="170">
        <v>43558</v>
      </c>
      <c r="M1057" s="116">
        <v>201.35</v>
      </c>
      <c r="N1057" s="116">
        <v>208.95</v>
      </c>
      <c r="O1057" s="116">
        <v>199.2</v>
      </c>
      <c r="P1057" s="116">
        <v>205</v>
      </c>
      <c r="Q1057" s="116">
        <v>201.35</v>
      </c>
      <c r="R1057">
        <v>81779620</v>
      </c>
    </row>
    <row r="1058" spans="1:18" x14ac:dyDescent="0.25">
      <c r="A1058" s="170">
        <v>43559</v>
      </c>
      <c r="B1058" s="116">
        <v>206.7</v>
      </c>
      <c r="C1058" s="116">
        <v>206.1</v>
      </c>
      <c r="D1058" s="116">
        <v>201.3</v>
      </c>
      <c r="E1058" s="116">
        <v>202.35</v>
      </c>
      <c r="F1058" s="116">
        <v>206.1</v>
      </c>
      <c r="G1058">
        <v>2517557</v>
      </c>
      <c r="H1058" s="116"/>
      <c r="I1058" s="116"/>
      <c r="L1058" s="170">
        <v>43559</v>
      </c>
      <c r="M1058" s="116">
        <v>206.15</v>
      </c>
      <c r="N1058" s="116">
        <v>206.9</v>
      </c>
      <c r="O1058" s="116">
        <v>201.05</v>
      </c>
      <c r="P1058" s="116">
        <v>201.85</v>
      </c>
      <c r="Q1058" s="116">
        <v>206.15</v>
      </c>
      <c r="R1058">
        <v>41268908</v>
      </c>
    </row>
    <row r="1059" spans="1:18" x14ac:dyDescent="0.25">
      <c r="A1059" s="170">
        <v>43560</v>
      </c>
      <c r="B1059" s="116">
        <v>209.5</v>
      </c>
      <c r="C1059" s="116">
        <v>205.75</v>
      </c>
      <c r="D1059" s="116">
        <v>202.45</v>
      </c>
      <c r="E1059" s="116">
        <v>208</v>
      </c>
      <c r="F1059" s="116">
        <v>205.75</v>
      </c>
      <c r="G1059">
        <v>2604595</v>
      </c>
      <c r="H1059" s="116"/>
      <c r="I1059" s="116"/>
      <c r="L1059" s="170">
        <v>43560</v>
      </c>
      <c r="M1059" s="116">
        <v>205.15</v>
      </c>
      <c r="N1059" s="116">
        <v>209.5</v>
      </c>
      <c r="O1059" s="116">
        <v>202.3</v>
      </c>
      <c r="P1059" s="116">
        <v>208</v>
      </c>
      <c r="Q1059" s="116">
        <v>205.15</v>
      </c>
      <c r="R1059">
        <v>32057373</v>
      </c>
    </row>
    <row r="1060" spans="1:18" x14ac:dyDescent="0.25">
      <c r="A1060" s="170">
        <v>43563</v>
      </c>
      <c r="B1060" s="116">
        <v>207.1</v>
      </c>
      <c r="C1060" s="116">
        <v>200.65</v>
      </c>
      <c r="D1060" s="116">
        <v>198.5</v>
      </c>
      <c r="E1060" s="116">
        <v>206.5</v>
      </c>
      <c r="F1060" s="116">
        <v>200.65</v>
      </c>
      <c r="G1060">
        <v>1540837</v>
      </c>
      <c r="H1060" s="116"/>
      <c r="I1060" s="116"/>
      <c r="L1060" s="170">
        <v>43563</v>
      </c>
      <c r="M1060" s="116">
        <v>200.55</v>
      </c>
      <c r="N1060" s="116">
        <v>207.4</v>
      </c>
      <c r="O1060" s="116">
        <v>198.8</v>
      </c>
      <c r="P1060" s="116">
        <v>206</v>
      </c>
      <c r="Q1060" s="116">
        <v>200.55</v>
      </c>
      <c r="R1060">
        <v>23877595</v>
      </c>
    </row>
    <row r="1061" spans="1:18" x14ac:dyDescent="0.25">
      <c r="A1061" s="170">
        <v>43564</v>
      </c>
      <c r="B1061" s="116">
        <v>207.55</v>
      </c>
      <c r="C1061" s="116">
        <v>206</v>
      </c>
      <c r="D1061" s="116">
        <v>198.05</v>
      </c>
      <c r="E1061" s="116">
        <v>200.4</v>
      </c>
      <c r="F1061" s="116">
        <v>206</v>
      </c>
      <c r="G1061">
        <v>1955605</v>
      </c>
      <c r="H1061" s="116"/>
      <c r="I1061" s="116"/>
      <c r="L1061" s="170">
        <v>43564</v>
      </c>
      <c r="M1061" s="116">
        <v>205.9</v>
      </c>
      <c r="N1061" s="116">
        <v>207.6</v>
      </c>
      <c r="O1061" s="116">
        <v>198.15</v>
      </c>
      <c r="P1061" s="116">
        <v>200</v>
      </c>
      <c r="Q1061" s="116">
        <v>205.9</v>
      </c>
      <c r="R1061">
        <v>29611268</v>
      </c>
    </row>
    <row r="1062" spans="1:18" x14ac:dyDescent="0.25">
      <c r="A1062" s="170">
        <v>43565</v>
      </c>
      <c r="B1062" s="116">
        <v>216.85</v>
      </c>
      <c r="C1062" s="116">
        <v>215.65</v>
      </c>
      <c r="D1062" s="116">
        <v>205.75</v>
      </c>
      <c r="E1062" s="116">
        <v>206.4</v>
      </c>
      <c r="F1062" s="116">
        <v>215.65</v>
      </c>
      <c r="G1062">
        <v>4318623</v>
      </c>
      <c r="H1062" s="116"/>
      <c r="I1062" s="116"/>
      <c r="L1062" s="170">
        <v>43565</v>
      </c>
      <c r="M1062" s="116">
        <v>216.05</v>
      </c>
      <c r="N1062" s="116">
        <v>217.4</v>
      </c>
      <c r="O1062" s="116">
        <v>205.6</v>
      </c>
      <c r="P1062" s="116">
        <v>206</v>
      </c>
      <c r="Q1062" s="116">
        <v>216.05</v>
      </c>
      <c r="R1062">
        <v>69349488</v>
      </c>
    </row>
    <row r="1063" spans="1:18" x14ac:dyDescent="0.25">
      <c r="A1063" s="170">
        <v>43566</v>
      </c>
      <c r="B1063" s="116">
        <v>219.25</v>
      </c>
      <c r="C1063" s="116">
        <v>218.2</v>
      </c>
      <c r="D1063" s="116">
        <v>213.3</v>
      </c>
      <c r="E1063" s="116">
        <v>216.6</v>
      </c>
      <c r="F1063" s="116">
        <v>218.2</v>
      </c>
      <c r="G1063">
        <v>2539043</v>
      </c>
      <c r="H1063" s="116"/>
      <c r="I1063" s="116"/>
      <c r="L1063" s="170">
        <v>43566</v>
      </c>
      <c r="M1063" s="116">
        <v>218.2</v>
      </c>
      <c r="N1063" s="116">
        <v>219.2</v>
      </c>
      <c r="O1063" s="116">
        <v>213.3</v>
      </c>
      <c r="P1063" s="116">
        <v>216.6</v>
      </c>
      <c r="Q1063" s="116">
        <v>218.2</v>
      </c>
      <c r="R1063">
        <v>41859862</v>
      </c>
    </row>
    <row r="1064" spans="1:18" x14ac:dyDescent="0.25">
      <c r="A1064" s="170">
        <v>43567</v>
      </c>
      <c r="B1064" s="116">
        <v>219.25</v>
      </c>
      <c r="C1064" s="116">
        <v>215.85</v>
      </c>
      <c r="D1064" s="116">
        <v>215.05</v>
      </c>
      <c r="E1064" s="116">
        <v>219</v>
      </c>
      <c r="F1064" s="116">
        <v>215.85</v>
      </c>
      <c r="G1064">
        <v>1246873</v>
      </c>
      <c r="H1064" s="116"/>
      <c r="I1064" s="116"/>
      <c r="L1064" s="170">
        <v>43567</v>
      </c>
      <c r="M1064" s="116">
        <v>215.95</v>
      </c>
      <c r="N1064" s="116">
        <v>219</v>
      </c>
      <c r="O1064" s="116">
        <v>215</v>
      </c>
      <c r="P1064" s="116">
        <v>218.95</v>
      </c>
      <c r="Q1064" s="116">
        <v>215.95</v>
      </c>
      <c r="R1064">
        <v>21788548</v>
      </c>
    </row>
    <row r="1065" spans="1:18" x14ac:dyDescent="0.25">
      <c r="A1065" s="170">
        <v>43570</v>
      </c>
      <c r="B1065" s="116">
        <v>232.5</v>
      </c>
      <c r="C1065" s="116">
        <v>231.05</v>
      </c>
      <c r="D1065" s="116">
        <v>216</v>
      </c>
      <c r="E1065" s="116">
        <v>216</v>
      </c>
      <c r="F1065" s="116">
        <v>231.05</v>
      </c>
      <c r="G1065">
        <v>3973896</v>
      </c>
      <c r="H1065" s="116"/>
      <c r="I1065" s="116"/>
      <c r="L1065" s="170">
        <v>43570</v>
      </c>
      <c r="M1065" s="116">
        <v>231.75</v>
      </c>
      <c r="N1065" s="116">
        <v>233.25</v>
      </c>
      <c r="O1065" s="116">
        <v>217.15</v>
      </c>
      <c r="P1065" s="116">
        <v>217.15</v>
      </c>
      <c r="Q1065" s="116">
        <v>231.75</v>
      </c>
      <c r="R1065">
        <v>57283251</v>
      </c>
    </row>
    <row r="1066" spans="1:18" x14ac:dyDescent="0.25">
      <c r="A1066" s="170">
        <v>43571</v>
      </c>
      <c r="B1066" s="116">
        <v>234.55</v>
      </c>
      <c r="C1066" s="116">
        <v>230.55</v>
      </c>
      <c r="D1066" s="116">
        <v>225.7</v>
      </c>
      <c r="E1066" s="116">
        <v>234.55</v>
      </c>
      <c r="F1066" s="116">
        <v>230.55</v>
      </c>
      <c r="G1066">
        <v>2618949</v>
      </c>
      <c r="H1066" s="116"/>
      <c r="I1066" s="116"/>
      <c r="L1066" s="170">
        <v>43571</v>
      </c>
      <c r="M1066" s="116">
        <v>230.5</v>
      </c>
      <c r="N1066" s="116">
        <v>234.1</v>
      </c>
      <c r="O1066" s="116">
        <v>225.65</v>
      </c>
      <c r="P1066" s="116">
        <v>233.8</v>
      </c>
      <c r="Q1066" s="116">
        <v>230.5</v>
      </c>
      <c r="R1066">
        <v>41653657</v>
      </c>
    </row>
    <row r="1067" spans="1:18" x14ac:dyDescent="0.25">
      <c r="A1067" s="170">
        <v>43573</v>
      </c>
      <c r="B1067" s="116">
        <v>239.3</v>
      </c>
      <c r="C1067" s="116">
        <v>235.9</v>
      </c>
      <c r="D1067" s="116">
        <v>230.45</v>
      </c>
      <c r="E1067" s="116">
        <v>232</v>
      </c>
      <c r="F1067" s="116">
        <v>235.9</v>
      </c>
      <c r="G1067">
        <v>2879775</v>
      </c>
      <c r="H1067" s="116"/>
      <c r="I1067" s="116"/>
      <c r="L1067" s="170">
        <v>43573</v>
      </c>
      <c r="M1067" s="116">
        <v>236.25</v>
      </c>
      <c r="N1067" s="116">
        <v>239.3</v>
      </c>
      <c r="O1067" s="116">
        <v>230.6</v>
      </c>
      <c r="P1067" s="116">
        <v>231.9</v>
      </c>
      <c r="Q1067" s="116">
        <v>236.25</v>
      </c>
      <c r="R1067">
        <v>42451178</v>
      </c>
    </row>
    <row r="1068" spans="1:18" x14ac:dyDescent="0.25">
      <c r="A1068" s="170">
        <v>43577</v>
      </c>
      <c r="B1068" s="116">
        <v>239.1</v>
      </c>
      <c r="C1068" s="116">
        <v>234.65</v>
      </c>
      <c r="D1068" s="116">
        <v>231.75</v>
      </c>
      <c r="E1068" s="116">
        <v>235.9</v>
      </c>
      <c r="F1068" s="116">
        <v>234.65</v>
      </c>
      <c r="G1068">
        <v>1869644</v>
      </c>
      <c r="H1068" s="116"/>
      <c r="I1068" s="116"/>
      <c r="L1068" s="170">
        <v>43577</v>
      </c>
      <c r="M1068" s="116">
        <v>234.85</v>
      </c>
      <c r="N1068" s="116">
        <v>239.35</v>
      </c>
      <c r="O1068" s="116">
        <v>231.7</v>
      </c>
      <c r="P1068" s="116">
        <v>235</v>
      </c>
      <c r="Q1068" s="116">
        <v>234.85</v>
      </c>
      <c r="R1068">
        <v>30282217</v>
      </c>
    </row>
    <row r="1069" spans="1:18" x14ac:dyDescent="0.25">
      <c r="A1069" s="170">
        <v>43578</v>
      </c>
      <c r="B1069" s="116">
        <v>235.75</v>
      </c>
      <c r="C1069" s="116">
        <v>231.4</v>
      </c>
      <c r="D1069" s="116">
        <v>230.35</v>
      </c>
      <c r="E1069" s="116">
        <v>235.2</v>
      </c>
      <c r="F1069" s="116">
        <v>231.4</v>
      </c>
      <c r="G1069">
        <v>1214691</v>
      </c>
      <c r="H1069" s="116"/>
      <c r="I1069" s="116"/>
      <c r="L1069" s="170">
        <v>43578</v>
      </c>
      <c r="M1069" s="116">
        <v>231.65</v>
      </c>
      <c r="N1069" s="116">
        <v>235.85</v>
      </c>
      <c r="O1069" s="116">
        <v>230.25</v>
      </c>
      <c r="P1069" s="116">
        <v>235</v>
      </c>
      <c r="Q1069" s="116">
        <v>231.65</v>
      </c>
      <c r="R1069">
        <v>18975358</v>
      </c>
    </row>
    <row r="1070" spans="1:18" x14ac:dyDescent="0.25">
      <c r="A1070" s="170">
        <v>43579</v>
      </c>
      <c r="B1070" s="116">
        <v>233.05</v>
      </c>
      <c r="C1070" s="116">
        <v>223.7</v>
      </c>
      <c r="D1070" s="116">
        <v>217.95</v>
      </c>
      <c r="E1070" s="116">
        <v>233</v>
      </c>
      <c r="F1070" s="116">
        <v>223.7</v>
      </c>
      <c r="G1070">
        <v>3204172</v>
      </c>
      <c r="H1070" s="116"/>
      <c r="I1070" s="116"/>
      <c r="L1070" s="170">
        <v>43579</v>
      </c>
      <c r="M1070" s="116">
        <v>223.6</v>
      </c>
      <c r="N1070" s="116">
        <v>232.95</v>
      </c>
      <c r="O1070" s="116">
        <v>217.6</v>
      </c>
      <c r="P1070" s="116">
        <v>231.65</v>
      </c>
      <c r="Q1070" s="116">
        <v>223.6</v>
      </c>
      <c r="R1070">
        <v>50317411</v>
      </c>
    </row>
    <row r="1071" spans="1:18" x14ac:dyDescent="0.25">
      <c r="A1071" s="170">
        <v>43580</v>
      </c>
      <c r="B1071" s="116">
        <v>225.85</v>
      </c>
      <c r="C1071" s="116">
        <v>221.7</v>
      </c>
      <c r="D1071" s="116">
        <v>220.25</v>
      </c>
      <c r="E1071" s="116">
        <v>224.25</v>
      </c>
      <c r="F1071" s="116">
        <v>221.7</v>
      </c>
      <c r="G1071">
        <v>1626877</v>
      </c>
      <c r="H1071" s="116"/>
      <c r="I1071" s="116"/>
      <c r="L1071" s="170">
        <v>43580</v>
      </c>
      <c r="M1071" s="116">
        <v>221.85</v>
      </c>
      <c r="N1071" s="116">
        <v>225.9</v>
      </c>
      <c r="O1071" s="116">
        <v>220.25</v>
      </c>
      <c r="P1071" s="116">
        <v>223.4</v>
      </c>
      <c r="Q1071" s="116">
        <v>221.85</v>
      </c>
      <c r="R1071">
        <v>27132908</v>
      </c>
    </row>
    <row r="1072" spans="1:18" x14ac:dyDescent="0.25">
      <c r="A1072" s="170">
        <v>43581</v>
      </c>
      <c r="B1072" s="116">
        <v>222.1</v>
      </c>
      <c r="C1072" s="116">
        <v>215.4</v>
      </c>
      <c r="D1072" s="116">
        <v>214.05</v>
      </c>
      <c r="E1072" s="116">
        <v>222</v>
      </c>
      <c r="F1072" s="116">
        <v>215.4</v>
      </c>
      <c r="G1072">
        <v>1818247</v>
      </c>
      <c r="H1072" s="116"/>
      <c r="I1072" s="116"/>
      <c r="L1072" s="170">
        <v>43581</v>
      </c>
      <c r="M1072" s="116">
        <v>215.6</v>
      </c>
      <c r="N1072" s="116">
        <v>221.9</v>
      </c>
      <c r="O1072" s="116">
        <v>214</v>
      </c>
      <c r="P1072" s="116">
        <v>221.9</v>
      </c>
      <c r="Q1072" s="116">
        <v>215.6</v>
      </c>
      <c r="R1072">
        <v>26038093</v>
      </c>
    </row>
    <row r="1073" spans="1:18" x14ac:dyDescent="0.25">
      <c r="A1073" s="170">
        <v>43585</v>
      </c>
      <c r="B1073" s="116">
        <v>218.6</v>
      </c>
      <c r="C1073" s="116">
        <v>214.2</v>
      </c>
      <c r="D1073" s="116">
        <v>210.35</v>
      </c>
      <c r="E1073" s="116">
        <v>215.55</v>
      </c>
      <c r="F1073" s="116">
        <v>214.2</v>
      </c>
      <c r="G1073">
        <v>1304285</v>
      </c>
      <c r="H1073" s="116"/>
      <c r="I1073" s="116"/>
      <c r="L1073" s="170">
        <v>43585</v>
      </c>
      <c r="M1073" s="116">
        <v>214.3</v>
      </c>
      <c r="N1073" s="116">
        <v>218.65</v>
      </c>
      <c r="O1073" s="116">
        <v>210.3</v>
      </c>
      <c r="P1073" s="116">
        <v>216.2</v>
      </c>
      <c r="Q1073" s="116">
        <v>214.3</v>
      </c>
      <c r="R1073">
        <v>21289116</v>
      </c>
    </row>
    <row r="1074" spans="1:18" x14ac:dyDescent="0.25">
      <c r="A1074" s="170">
        <v>43587</v>
      </c>
      <c r="B1074" s="116">
        <v>212.9</v>
      </c>
      <c r="C1074" s="116">
        <v>207.15</v>
      </c>
      <c r="D1074" s="116">
        <v>205.95</v>
      </c>
      <c r="E1074" s="116">
        <v>212.9</v>
      </c>
      <c r="F1074" s="116">
        <v>207.15</v>
      </c>
      <c r="G1074">
        <v>1508324</v>
      </c>
      <c r="H1074" s="116"/>
      <c r="I1074" s="116"/>
      <c r="L1074" s="170">
        <v>43587</v>
      </c>
      <c r="M1074" s="116">
        <v>207.3</v>
      </c>
      <c r="N1074" s="116">
        <v>212.65</v>
      </c>
      <c r="O1074" s="116">
        <v>206.5</v>
      </c>
      <c r="P1074" s="116">
        <v>211</v>
      </c>
      <c r="Q1074" s="116">
        <v>207.3</v>
      </c>
      <c r="R1074">
        <v>21986007</v>
      </c>
    </row>
    <row r="1075" spans="1:18" x14ac:dyDescent="0.25">
      <c r="A1075" s="170">
        <v>43588</v>
      </c>
      <c r="B1075" s="116">
        <v>213.7</v>
      </c>
      <c r="C1075" s="116">
        <v>209.5</v>
      </c>
      <c r="D1075" s="116">
        <v>203.2</v>
      </c>
      <c r="E1075" s="116">
        <v>204.9</v>
      </c>
      <c r="F1075" s="116">
        <v>209.5</v>
      </c>
      <c r="G1075">
        <v>2125057</v>
      </c>
      <c r="H1075" s="116"/>
      <c r="I1075" s="116"/>
      <c r="L1075" s="170">
        <v>43588</v>
      </c>
      <c r="M1075" s="116">
        <v>209.45</v>
      </c>
      <c r="N1075" s="116">
        <v>213.65</v>
      </c>
      <c r="O1075" s="116">
        <v>203.05</v>
      </c>
      <c r="P1075" s="116">
        <v>205</v>
      </c>
      <c r="Q1075" s="116">
        <v>209.45</v>
      </c>
      <c r="R1075">
        <v>37153857</v>
      </c>
    </row>
    <row r="1076" spans="1:18" x14ac:dyDescent="0.25">
      <c r="A1076" s="170">
        <v>43591</v>
      </c>
      <c r="B1076" s="116">
        <v>205</v>
      </c>
      <c r="C1076" s="116">
        <v>200.1</v>
      </c>
      <c r="D1076" s="116">
        <v>198.25</v>
      </c>
      <c r="E1076" s="116">
        <v>205</v>
      </c>
      <c r="F1076" s="116">
        <v>200.1</v>
      </c>
      <c r="G1076">
        <v>1876338</v>
      </c>
      <c r="H1076" s="116"/>
      <c r="I1076" s="116"/>
      <c r="L1076" s="170">
        <v>43591</v>
      </c>
      <c r="M1076" s="116">
        <v>199.8</v>
      </c>
      <c r="N1076" s="116">
        <v>204.5</v>
      </c>
      <c r="O1076" s="116">
        <v>198</v>
      </c>
      <c r="P1076" s="116">
        <v>204</v>
      </c>
      <c r="Q1076" s="116">
        <v>199.8</v>
      </c>
      <c r="R1076">
        <v>30117667</v>
      </c>
    </row>
    <row r="1077" spans="1:18" x14ac:dyDescent="0.25">
      <c r="A1077" s="170">
        <v>43592</v>
      </c>
      <c r="B1077" s="116">
        <v>202.8</v>
      </c>
      <c r="C1077" s="116">
        <v>190.9</v>
      </c>
      <c r="D1077" s="116">
        <v>189.35</v>
      </c>
      <c r="E1077" s="116">
        <v>201.7</v>
      </c>
      <c r="F1077" s="116">
        <v>190.9</v>
      </c>
      <c r="G1077">
        <v>1661163</v>
      </c>
      <c r="H1077" s="116"/>
      <c r="I1077" s="116"/>
      <c r="L1077" s="170">
        <v>43592</v>
      </c>
      <c r="M1077" s="116">
        <v>190.95</v>
      </c>
      <c r="N1077" s="116">
        <v>202.85</v>
      </c>
      <c r="O1077" s="116">
        <v>189.35</v>
      </c>
      <c r="P1077" s="116">
        <v>201.7</v>
      </c>
      <c r="Q1077" s="116">
        <v>190.95</v>
      </c>
      <c r="R1077">
        <v>30516908</v>
      </c>
    </row>
    <row r="1078" spans="1:18" x14ac:dyDescent="0.25">
      <c r="A1078" s="170">
        <v>43593</v>
      </c>
      <c r="B1078" s="116">
        <v>190.9</v>
      </c>
      <c r="C1078" s="116">
        <v>185.55</v>
      </c>
      <c r="D1078" s="116">
        <v>184.25</v>
      </c>
      <c r="E1078" s="116">
        <v>190.5</v>
      </c>
      <c r="F1078" s="116">
        <v>185.55</v>
      </c>
      <c r="G1078">
        <v>1431240</v>
      </c>
      <c r="H1078" s="116"/>
      <c r="I1078" s="116"/>
      <c r="L1078" s="170">
        <v>43593</v>
      </c>
      <c r="M1078" s="116">
        <v>185.1</v>
      </c>
      <c r="N1078" s="116">
        <v>190.9</v>
      </c>
      <c r="O1078" s="116">
        <v>183.8</v>
      </c>
      <c r="P1078" s="116">
        <v>190</v>
      </c>
      <c r="Q1078" s="116">
        <v>185.1</v>
      </c>
      <c r="R1078">
        <v>28443735</v>
      </c>
    </row>
    <row r="1079" spans="1:18" x14ac:dyDescent="0.25">
      <c r="A1079" s="170">
        <v>43594</v>
      </c>
      <c r="B1079" s="116">
        <v>189.9</v>
      </c>
      <c r="C1079" s="116">
        <v>185.8</v>
      </c>
      <c r="D1079" s="116">
        <v>182.5</v>
      </c>
      <c r="E1079" s="116">
        <v>183.6</v>
      </c>
      <c r="F1079" s="116">
        <v>185.8</v>
      </c>
      <c r="G1079">
        <v>1884560</v>
      </c>
      <c r="H1079" s="116"/>
      <c r="I1079" s="116"/>
      <c r="L1079" s="170">
        <v>43594</v>
      </c>
      <c r="M1079" s="116">
        <v>186.35</v>
      </c>
      <c r="N1079" s="116">
        <v>189.8</v>
      </c>
      <c r="O1079" s="116">
        <v>182.3</v>
      </c>
      <c r="P1079" s="116">
        <v>184.3</v>
      </c>
      <c r="Q1079" s="116">
        <v>186.35</v>
      </c>
      <c r="R1079">
        <v>32841616</v>
      </c>
    </row>
    <row r="1080" spans="1:18" x14ac:dyDescent="0.25">
      <c r="A1080" s="170">
        <v>43595</v>
      </c>
      <c r="B1080" s="116">
        <v>190.45</v>
      </c>
      <c r="C1080" s="116">
        <v>186</v>
      </c>
      <c r="D1080" s="116">
        <v>184.4</v>
      </c>
      <c r="E1080" s="116">
        <v>188</v>
      </c>
      <c r="F1080" s="116">
        <v>186</v>
      </c>
      <c r="G1080">
        <v>1990534</v>
      </c>
      <c r="H1080" s="116"/>
      <c r="I1080" s="116"/>
      <c r="L1080" s="170">
        <v>43595</v>
      </c>
      <c r="M1080" s="116">
        <v>185.9</v>
      </c>
      <c r="N1080" s="116">
        <v>190.6</v>
      </c>
      <c r="O1080" s="116">
        <v>184.3</v>
      </c>
      <c r="P1080" s="116">
        <v>187</v>
      </c>
      <c r="Q1080" s="116">
        <v>185.9</v>
      </c>
      <c r="R1080">
        <v>28910719</v>
      </c>
    </row>
    <row r="1081" spans="1:18" x14ac:dyDescent="0.25">
      <c r="A1081" s="170">
        <v>43598</v>
      </c>
      <c r="B1081" s="116">
        <v>186.9</v>
      </c>
      <c r="C1081" s="116">
        <v>180.25</v>
      </c>
      <c r="D1081" s="116">
        <v>179.3</v>
      </c>
      <c r="E1081" s="116">
        <v>186.4</v>
      </c>
      <c r="F1081" s="116">
        <v>180.25</v>
      </c>
      <c r="G1081">
        <v>1239156</v>
      </c>
      <c r="H1081" s="116"/>
      <c r="I1081" s="116"/>
      <c r="L1081" s="170">
        <v>43598</v>
      </c>
      <c r="M1081" s="116">
        <v>180.75</v>
      </c>
      <c r="N1081" s="116">
        <v>187.15</v>
      </c>
      <c r="O1081" s="116">
        <v>179.6</v>
      </c>
      <c r="P1081" s="116">
        <v>186.2</v>
      </c>
      <c r="Q1081" s="116">
        <v>180.75</v>
      </c>
      <c r="R1081">
        <v>15373536</v>
      </c>
    </row>
    <row r="1082" spans="1:18" x14ac:dyDescent="0.25">
      <c r="A1082" s="170">
        <v>43599</v>
      </c>
      <c r="B1082" s="116">
        <v>185.8</v>
      </c>
      <c r="C1082" s="116">
        <v>184.35</v>
      </c>
      <c r="D1082" s="116">
        <v>177.9</v>
      </c>
      <c r="E1082" s="116">
        <v>178.5</v>
      </c>
      <c r="F1082" s="116">
        <v>184.35</v>
      </c>
      <c r="G1082">
        <v>1487628</v>
      </c>
      <c r="H1082" s="116"/>
      <c r="I1082" s="116"/>
      <c r="L1082" s="170">
        <v>43599</v>
      </c>
      <c r="M1082" s="116">
        <v>184.5</v>
      </c>
      <c r="N1082" s="116">
        <v>186.05</v>
      </c>
      <c r="O1082" s="116">
        <v>177.8</v>
      </c>
      <c r="P1082" s="116">
        <v>178.25</v>
      </c>
      <c r="Q1082" s="116">
        <v>184.5</v>
      </c>
      <c r="R1082">
        <v>21412933</v>
      </c>
    </row>
    <row r="1083" spans="1:18" x14ac:dyDescent="0.25">
      <c r="A1083" s="170">
        <v>43600</v>
      </c>
      <c r="B1083" s="116">
        <v>186</v>
      </c>
      <c r="C1083" s="116">
        <v>169.6</v>
      </c>
      <c r="D1083" s="116">
        <v>167.5</v>
      </c>
      <c r="E1083" s="116">
        <v>185.95</v>
      </c>
      <c r="F1083" s="116">
        <v>169.6</v>
      </c>
      <c r="G1083">
        <v>2235133</v>
      </c>
      <c r="H1083" s="116"/>
      <c r="I1083" s="116"/>
      <c r="L1083" s="170">
        <v>43600</v>
      </c>
      <c r="M1083" s="116">
        <v>169.45</v>
      </c>
      <c r="N1083" s="116">
        <v>185.95</v>
      </c>
      <c r="O1083" s="116">
        <v>167.4</v>
      </c>
      <c r="P1083" s="116">
        <v>185.55</v>
      </c>
      <c r="Q1083" s="116">
        <v>169.45</v>
      </c>
      <c r="R1083">
        <v>31427815</v>
      </c>
    </row>
    <row r="1084" spans="1:18" x14ac:dyDescent="0.25">
      <c r="A1084" s="170">
        <v>43601</v>
      </c>
      <c r="B1084" s="116">
        <v>177.4</v>
      </c>
      <c r="C1084" s="116">
        <v>175.5</v>
      </c>
      <c r="D1084" s="116">
        <v>172.8</v>
      </c>
      <c r="E1084" s="116">
        <v>175.05</v>
      </c>
      <c r="F1084" s="116">
        <v>175.5</v>
      </c>
      <c r="G1084">
        <v>1540688</v>
      </c>
      <c r="H1084" s="116"/>
      <c r="I1084" s="116"/>
      <c r="L1084" s="170">
        <v>43601</v>
      </c>
      <c r="M1084" s="116">
        <v>175.4</v>
      </c>
      <c r="N1084" s="116">
        <v>177.55</v>
      </c>
      <c r="O1084" s="116">
        <v>172.8</v>
      </c>
      <c r="P1084" s="116">
        <v>176</v>
      </c>
      <c r="Q1084" s="116">
        <v>175.4</v>
      </c>
      <c r="R1084">
        <v>30308248</v>
      </c>
    </row>
    <row r="1085" spans="1:18" x14ac:dyDescent="0.25">
      <c r="A1085" s="170">
        <v>43602</v>
      </c>
      <c r="B1085" s="116">
        <v>177.65</v>
      </c>
      <c r="C1085" s="116">
        <v>176.7</v>
      </c>
      <c r="D1085" s="116">
        <v>170.2</v>
      </c>
      <c r="E1085" s="116">
        <v>175.25</v>
      </c>
      <c r="F1085" s="116">
        <v>176.7</v>
      </c>
      <c r="G1085">
        <v>1197191</v>
      </c>
      <c r="H1085" s="116"/>
      <c r="I1085" s="116"/>
      <c r="L1085" s="170">
        <v>43602</v>
      </c>
      <c r="M1085" s="116">
        <v>176.85</v>
      </c>
      <c r="N1085" s="116">
        <v>177.7</v>
      </c>
      <c r="O1085" s="116">
        <v>170.2</v>
      </c>
      <c r="P1085" s="116">
        <v>174.95</v>
      </c>
      <c r="Q1085" s="116">
        <v>176.85</v>
      </c>
      <c r="R1085">
        <v>21575989</v>
      </c>
    </row>
    <row r="1086" spans="1:18" x14ac:dyDescent="0.25">
      <c r="A1086" s="170">
        <v>43605</v>
      </c>
      <c r="B1086" s="116">
        <v>191.95</v>
      </c>
      <c r="C1086" s="116">
        <v>190</v>
      </c>
      <c r="D1086" s="116">
        <v>179.35</v>
      </c>
      <c r="E1086" s="116">
        <v>182</v>
      </c>
      <c r="F1086" s="116">
        <v>190</v>
      </c>
      <c r="G1086">
        <v>2433787</v>
      </c>
      <c r="H1086" s="116"/>
      <c r="I1086" s="116"/>
      <c r="L1086" s="170">
        <v>43605</v>
      </c>
      <c r="M1086" s="116">
        <v>190.15</v>
      </c>
      <c r="N1086" s="116">
        <v>192</v>
      </c>
      <c r="O1086" s="116">
        <v>179.25</v>
      </c>
      <c r="P1086" s="116">
        <v>181.45</v>
      </c>
      <c r="Q1086" s="116">
        <v>190.15</v>
      </c>
      <c r="R1086">
        <v>29873588</v>
      </c>
    </row>
    <row r="1087" spans="1:18" x14ac:dyDescent="0.25">
      <c r="A1087" s="170">
        <v>43606</v>
      </c>
      <c r="B1087" s="116">
        <v>186.9</v>
      </c>
      <c r="C1087" s="116">
        <v>176.6</v>
      </c>
      <c r="D1087" s="116">
        <v>174.1</v>
      </c>
      <c r="E1087" s="116">
        <v>186.6</v>
      </c>
      <c r="F1087" s="116">
        <v>176.6</v>
      </c>
      <c r="G1087">
        <v>4238136</v>
      </c>
      <c r="H1087" s="116"/>
      <c r="I1087" s="116"/>
      <c r="L1087" s="170">
        <v>43606</v>
      </c>
      <c r="M1087" s="116">
        <v>176.8</v>
      </c>
      <c r="N1087" s="116">
        <v>186.9</v>
      </c>
      <c r="O1087" s="116">
        <v>174.05</v>
      </c>
      <c r="P1087" s="116">
        <v>185.25</v>
      </c>
      <c r="Q1087" s="116">
        <v>176.8</v>
      </c>
      <c r="R1087">
        <v>57822527</v>
      </c>
    </row>
    <row r="1088" spans="1:18" x14ac:dyDescent="0.25">
      <c r="A1088" s="170">
        <v>43607</v>
      </c>
      <c r="B1088" s="116">
        <v>180.4</v>
      </c>
      <c r="C1088" s="116">
        <v>179.45</v>
      </c>
      <c r="D1088" s="116">
        <v>174.9</v>
      </c>
      <c r="E1088" s="116">
        <v>177.3</v>
      </c>
      <c r="F1088" s="116">
        <v>179.45</v>
      </c>
      <c r="G1088">
        <v>1627939</v>
      </c>
      <c r="H1088" s="116"/>
      <c r="I1088" s="116"/>
      <c r="L1088" s="170">
        <v>43607</v>
      </c>
      <c r="M1088" s="116">
        <v>179.1</v>
      </c>
      <c r="N1088" s="116">
        <v>180.4</v>
      </c>
      <c r="O1088" s="116">
        <v>174.8</v>
      </c>
      <c r="P1088" s="116">
        <v>177.6</v>
      </c>
      <c r="Q1088" s="116">
        <v>179.1</v>
      </c>
      <c r="R1088">
        <v>25845734</v>
      </c>
    </row>
    <row r="1089" spans="1:18" x14ac:dyDescent="0.25">
      <c r="A1089" s="170">
        <v>43608</v>
      </c>
      <c r="B1089" s="116">
        <v>183.75</v>
      </c>
      <c r="C1089" s="116">
        <v>175</v>
      </c>
      <c r="D1089" s="116">
        <v>173.3</v>
      </c>
      <c r="E1089" s="116">
        <v>183.75</v>
      </c>
      <c r="F1089" s="116">
        <v>175</v>
      </c>
      <c r="G1089">
        <v>2016592</v>
      </c>
      <c r="H1089" s="116"/>
      <c r="I1089" s="116"/>
      <c r="L1089" s="170">
        <v>43608</v>
      </c>
      <c r="M1089" s="116">
        <v>175.15</v>
      </c>
      <c r="N1089" s="116">
        <v>182.85</v>
      </c>
      <c r="O1089" s="116">
        <v>173.5</v>
      </c>
      <c r="P1089" s="116">
        <v>182.85</v>
      </c>
      <c r="Q1089" s="116">
        <v>175.15</v>
      </c>
      <c r="R1089">
        <v>22912106</v>
      </c>
    </row>
    <row r="1090" spans="1:18" x14ac:dyDescent="0.25">
      <c r="A1090" s="170">
        <v>43609</v>
      </c>
      <c r="B1090" s="116">
        <v>183.4</v>
      </c>
      <c r="C1090" s="116">
        <v>182.15</v>
      </c>
      <c r="D1090" s="116">
        <v>175.5</v>
      </c>
      <c r="E1090" s="116">
        <v>178</v>
      </c>
      <c r="F1090" s="116">
        <v>182.15</v>
      </c>
      <c r="G1090">
        <v>1780051</v>
      </c>
      <c r="H1090" s="116"/>
      <c r="I1090" s="116"/>
      <c r="L1090" s="170">
        <v>43609</v>
      </c>
      <c r="M1090" s="116">
        <v>182.3</v>
      </c>
      <c r="N1090" s="116">
        <v>183.5</v>
      </c>
      <c r="O1090" s="116">
        <v>175.35</v>
      </c>
      <c r="P1090" s="116">
        <v>177</v>
      </c>
      <c r="Q1090" s="116">
        <v>182.3</v>
      </c>
      <c r="R1090">
        <v>22494409</v>
      </c>
    </row>
    <row r="1091" spans="1:18" x14ac:dyDescent="0.25">
      <c r="A1091" s="170">
        <v>43612</v>
      </c>
      <c r="B1091" s="116">
        <v>183.55</v>
      </c>
      <c r="C1091" s="116">
        <v>181.35</v>
      </c>
      <c r="D1091" s="116">
        <v>179.3</v>
      </c>
      <c r="E1091" s="116">
        <v>182.05</v>
      </c>
      <c r="F1091" s="116">
        <v>181.35</v>
      </c>
      <c r="G1091">
        <v>1116689</v>
      </c>
      <c r="H1091" s="116"/>
      <c r="I1091" s="116"/>
      <c r="L1091" s="170">
        <v>43612</v>
      </c>
      <c r="M1091" s="116">
        <v>181.35</v>
      </c>
      <c r="N1091" s="116">
        <v>183.5</v>
      </c>
      <c r="O1091" s="116">
        <v>179.3</v>
      </c>
      <c r="P1091" s="116">
        <v>181.75</v>
      </c>
      <c r="Q1091" s="116">
        <v>181.35</v>
      </c>
      <c r="R1091">
        <v>14774311</v>
      </c>
    </row>
    <row r="1092" spans="1:18" x14ac:dyDescent="0.25">
      <c r="A1092" s="170">
        <v>43613</v>
      </c>
      <c r="B1092" s="116">
        <v>185.4</v>
      </c>
      <c r="C1092" s="116">
        <v>180.75</v>
      </c>
      <c r="D1092" s="116">
        <v>180</v>
      </c>
      <c r="E1092" s="116">
        <v>181.7</v>
      </c>
      <c r="F1092" s="116">
        <v>180.75</v>
      </c>
      <c r="G1092">
        <v>1372157</v>
      </c>
      <c r="H1092" s="116"/>
      <c r="I1092" s="116"/>
      <c r="L1092" s="170">
        <v>43613</v>
      </c>
      <c r="M1092" s="116">
        <v>180.25</v>
      </c>
      <c r="N1092" s="116">
        <v>185.3</v>
      </c>
      <c r="O1092" s="116">
        <v>179.8</v>
      </c>
      <c r="P1092" s="116">
        <v>181.35</v>
      </c>
      <c r="Q1092" s="116">
        <v>180.25</v>
      </c>
      <c r="R1092">
        <v>23272915</v>
      </c>
    </row>
    <row r="1093" spans="1:18" x14ac:dyDescent="0.25">
      <c r="A1093" s="170">
        <v>43614</v>
      </c>
      <c r="B1093" s="116">
        <v>180.4</v>
      </c>
      <c r="C1093" s="116">
        <v>176.3</v>
      </c>
      <c r="D1093" s="116">
        <v>175.45</v>
      </c>
      <c r="E1093" s="116">
        <v>180.4</v>
      </c>
      <c r="F1093" s="116">
        <v>176.3</v>
      </c>
      <c r="G1093">
        <v>1136419</v>
      </c>
      <c r="H1093" s="116"/>
      <c r="I1093" s="116"/>
      <c r="L1093" s="170">
        <v>43614</v>
      </c>
      <c r="M1093" s="116">
        <v>176.35</v>
      </c>
      <c r="N1093" s="116">
        <v>180</v>
      </c>
      <c r="O1093" s="116">
        <v>175.35</v>
      </c>
      <c r="P1093" s="116">
        <v>179.85</v>
      </c>
      <c r="Q1093" s="116">
        <v>176.35</v>
      </c>
      <c r="R1093">
        <v>15222008</v>
      </c>
    </row>
    <row r="1094" spans="1:18" x14ac:dyDescent="0.25">
      <c r="A1094" s="170">
        <v>43615</v>
      </c>
      <c r="B1094" s="116">
        <v>178.6</v>
      </c>
      <c r="C1094" s="116">
        <v>175.05</v>
      </c>
      <c r="D1094" s="116">
        <v>173.3</v>
      </c>
      <c r="E1094" s="116">
        <v>176.65</v>
      </c>
      <c r="F1094" s="116">
        <v>175.05</v>
      </c>
      <c r="G1094">
        <v>1247352</v>
      </c>
      <c r="H1094" s="116"/>
      <c r="I1094" s="116"/>
      <c r="L1094" s="170">
        <v>43615</v>
      </c>
      <c r="M1094" s="116">
        <v>175.15</v>
      </c>
      <c r="N1094" s="116">
        <v>178.5</v>
      </c>
      <c r="O1094" s="116">
        <v>173.1</v>
      </c>
      <c r="P1094" s="116">
        <v>177.5</v>
      </c>
      <c r="Q1094" s="116">
        <v>175.15</v>
      </c>
      <c r="R1094">
        <v>18078726</v>
      </c>
    </row>
    <row r="1095" spans="1:18" x14ac:dyDescent="0.25">
      <c r="A1095" s="170">
        <v>43616</v>
      </c>
      <c r="B1095" s="116">
        <v>177.6</v>
      </c>
      <c r="C1095" s="116">
        <v>172.5</v>
      </c>
      <c r="D1095" s="116">
        <v>170.1</v>
      </c>
      <c r="E1095" s="116">
        <v>176.5</v>
      </c>
      <c r="F1095" s="116">
        <v>172.5</v>
      </c>
      <c r="G1095">
        <v>1392833</v>
      </c>
      <c r="H1095" s="116"/>
      <c r="I1095" s="116"/>
      <c r="L1095" s="170">
        <v>43616</v>
      </c>
      <c r="M1095" s="116">
        <v>172.6</v>
      </c>
      <c r="N1095" s="116">
        <v>177.85</v>
      </c>
      <c r="O1095" s="116">
        <v>170</v>
      </c>
      <c r="P1095" s="116">
        <v>177.8</v>
      </c>
      <c r="Q1095" s="116">
        <v>172.6</v>
      </c>
      <c r="R1095">
        <v>21488115</v>
      </c>
    </row>
    <row r="1096" spans="1:18" x14ac:dyDescent="0.25">
      <c r="A1096" s="170">
        <v>43619</v>
      </c>
      <c r="B1096" s="116">
        <v>175.1</v>
      </c>
      <c r="C1096" s="116">
        <v>174.55</v>
      </c>
      <c r="D1096" s="116">
        <v>168.6</v>
      </c>
      <c r="E1096" s="116">
        <v>170</v>
      </c>
      <c r="F1096" s="116">
        <v>174.55</v>
      </c>
      <c r="G1096">
        <v>1562623</v>
      </c>
      <c r="H1096" s="116"/>
      <c r="I1096" s="116"/>
      <c r="L1096" s="170">
        <v>43619</v>
      </c>
      <c r="M1096" s="116">
        <v>174.5</v>
      </c>
      <c r="N1096" s="116">
        <v>175</v>
      </c>
      <c r="O1096" s="116">
        <v>168.4</v>
      </c>
      <c r="P1096" s="116">
        <v>170.5</v>
      </c>
      <c r="Q1096" s="116">
        <v>174.5</v>
      </c>
      <c r="R1096">
        <v>21288078</v>
      </c>
    </row>
    <row r="1097" spans="1:18" x14ac:dyDescent="0.25">
      <c r="A1097" s="170">
        <v>43620</v>
      </c>
      <c r="B1097" s="116">
        <v>177</v>
      </c>
      <c r="C1097" s="116">
        <v>173.4</v>
      </c>
      <c r="D1097" s="116">
        <v>172.55</v>
      </c>
      <c r="E1097" s="116">
        <v>174</v>
      </c>
      <c r="F1097" s="116">
        <v>173.4</v>
      </c>
      <c r="G1097">
        <v>962279</v>
      </c>
      <c r="H1097" s="116"/>
      <c r="I1097" s="116"/>
      <c r="L1097" s="170">
        <v>43620</v>
      </c>
      <c r="M1097" s="116">
        <v>173.25</v>
      </c>
      <c r="N1097" s="116">
        <v>177.2</v>
      </c>
      <c r="O1097" s="116">
        <v>172.4</v>
      </c>
      <c r="P1097" s="116">
        <v>174.25</v>
      </c>
      <c r="Q1097" s="116">
        <v>173.25</v>
      </c>
      <c r="R1097">
        <v>17428731</v>
      </c>
    </row>
    <row r="1098" spans="1:18" x14ac:dyDescent="0.25">
      <c r="A1098" s="170">
        <v>43622</v>
      </c>
      <c r="B1098" s="116">
        <v>175.7</v>
      </c>
      <c r="C1098" s="116">
        <v>169.8</v>
      </c>
      <c r="D1098" s="116">
        <v>169</v>
      </c>
      <c r="E1098" s="116">
        <v>174.1</v>
      </c>
      <c r="F1098" s="116">
        <v>169.8</v>
      </c>
      <c r="G1098">
        <v>1274390</v>
      </c>
      <c r="H1098" s="116"/>
      <c r="I1098" s="116"/>
      <c r="L1098" s="170">
        <v>43622</v>
      </c>
      <c r="M1098" s="116">
        <v>169.7</v>
      </c>
      <c r="N1098" s="116">
        <v>175.85</v>
      </c>
      <c r="O1098" s="116">
        <v>168.85</v>
      </c>
      <c r="P1098" s="116">
        <v>174.05</v>
      </c>
      <c r="Q1098" s="116">
        <v>169.7</v>
      </c>
      <c r="R1098">
        <v>16874819</v>
      </c>
    </row>
    <row r="1099" spans="1:18" x14ac:dyDescent="0.25">
      <c r="A1099" s="170">
        <v>43623</v>
      </c>
      <c r="B1099" s="116">
        <v>171.7</v>
      </c>
      <c r="C1099" s="116">
        <v>169.4</v>
      </c>
      <c r="D1099" s="116">
        <v>167.25</v>
      </c>
      <c r="E1099" s="116">
        <v>170.5</v>
      </c>
      <c r="F1099" s="116">
        <v>169.4</v>
      </c>
      <c r="G1099">
        <v>1083012</v>
      </c>
      <c r="H1099" s="116"/>
      <c r="I1099" s="116"/>
      <c r="L1099" s="170">
        <v>43623</v>
      </c>
      <c r="M1099" s="116">
        <v>169.5</v>
      </c>
      <c r="N1099" s="116">
        <v>171.7</v>
      </c>
      <c r="O1099" s="116">
        <v>167.25</v>
      </c>
      <c r="P1099" s="116">
        <v>169.9</v>
      </c>
      <c r="Q1099" s="116">
        <v>169.5</v>
      </c>
      <c r="R1099">
        <v>14465703</v>
      </c>
    </row>
    <row r="1100" spans="1:18" x14ac:dyDescent="0.25">
      <c r="A1100" s="170">
        <v>43626</v>
      </c>
      <c r="B1100" s="116">
        <v>172</v>
      </c>
      <c r="C1100" s="116">
        <v>166.15</v>
      </c>
      <c r="D1100" s="116">
        <v>163.55000000000001</v>
      </c>
      <c r="E1100" s="116">
        <v>170.5</v>
      </c>
      <c r="F1100" s="116">
        <v>166.15</v>
      </c>
      <c r="G1100">
        <v>1539964</v>
      </c>
      <c r="H1100" s="116"/>
      <c r="I1100" s="116"/>
      <c r="L1100" s="170">
        <v>43626</v>
      </c>
      <c r="M1100" s="116">
        <v>166.2</v>
      </c>
      <c r="N1100" s="116">
        <v>172.05</v>
      </c>
      <c r="O1100" s="116">
        <v>163.55000000000001</v>
      </c>
      <c r="P1100" s="116">
        <v>170.9</v>
      </c>
      <c r="Q1100" s="116">
        <v>166.2</v>
      </c>
      <c r="R1100">
        <v>20209862</v>
      </c>
    </row>
    <row r="1101" spans="1:18" x14ac:dyDescent="0.25">
      <c r="A1101" s="170">
        <v>43627</v>
      </c>
      <c r="B1101" s="116">
        <v>171.85</v>
      </c>
      <c r="C1101" s="116">
        <v>170.65</v>
      </c>
      <c r="D1101" s="116">
        <v>165.8</v>
      </c>
      <c r="E1101" s="116">
        <v>167.9</v>
      </c>
      <c r="F1101" s="116">
        <v>170.65</v>
      </c>
      <c r="G1101">
        <v>1180007</v>
      </c>
      <c r="H1101" s="116"/>
      <c r="I1101" s="116"/>
      <c r="L1101" s="170">
        <v>43627</v>
      </c>
      <c r="M1101" s="116">
        <v>170.75</v>
      </c>
      <c r="N1101" s="116">
        <v>171.9</v>
      </c>
      <c r="O1101" s="116">
        <v>165.65</v>
      </c>
      <c r="P1101" s="116">
        <v>166.85</v>
      </c>
      <c r="Q1101" s="116">
        <v>170.75</v>
      </c>
      <c r="R1101">
        <v>20363493</v>
      </c>
    </row>
    <row r="1102" spans="1:18" x14ac:dyDescent="0.25">
      <c r="A1102" s="170">
        <v>43628</v>
      </c>
      <c r="B1102" s="116">
        <v>172</v>
      </c>
      <c r="C1102" s="116">
        <v>169</v>
      </c>
      <c r="D1102" s="116">
        <v>168.15</v>
      </c>
      <c r="E1102" s="116">
        <v>171</v>
      </c>
      <c r="F1102" s="116">
        <v>169</v>
      </c>
      <c r="G1102">
        <v>796511</v>
      </c>
      <c r="H1102" s="116"/>
      <c r="I1102" s="116"/>
      <c r="L1102" s="170">
        <v>43628</v>
      </c>
      <c r="M1102" s="116">
        <v>169.05</v>
      </c>
      <c r="N1102" s="116">
        <v>172.2</v>
      </c>
      <c r="O1102" s="116">
        <v>168.1</v>
      </c>
      <c r="P1102" s="116">
        <v>170.9</v>
      </c>
      <c r="Q1102" s="116">
        <v>169.05</v>
      </c>
      <c r="R1102">
        <v>12819208</v>
      </c>
    </row>
    <row r="1103" spans="1:18" x14ac:dyDescent="0.25">
      <c r="A1103" s="170">
        <v>43629</v>
      </c>
      <c r="B1103" s="116">
        <v>168.8</v>
      </c>
      <c r="C1103" s="116">
        <v>167.4</v>
      </c>
      <c r="D1103" s="116">
        <v>164.5</v>
      </c>
      <c r="E1103" s="116">
        <v>166</v>
      </c>
      <c r="F1103" s="116">
        <v>167.4</v>
      </c>
      <c r="G1103">
        <v>955719</v>
      </c>
      <c r="H1103" s="116"/>
      <c r="I1103" s="116"/>
      <c r="L1103" s="170">
        <v>43629</v>
      </c>
      <c r="M1103" s="116">
        <v>167.4</v>
      </c>
      <c r="N1103" s="116">
        <v>168.9</v>
      </c>
      <c r="O1103" s="116">
        <v>164.5</v>
      </c>
      <c r="P1103" s="116">
        <v>166.9</v>
      </c>
      <c r="Q1103" s="116">
        <v>167.4</v>
      </c>
      <c r="R1103">
        <v>15144315</v>
      </c>
    </row>
    <row r="1104" spans="1:18" x14ac:dyDescent="0.25">
      <c r="A1104" s="170">
        <v>43630</v>
      </c>
      <c r="B1104" s="116">
        <v>167.65</v>
      </c>
      <c r="C1104" s="116">
        <v>164.1</v>
      </c>
      <c r="D1104" s="116">
        <v>163.25</v>
      </c>
      <c r="E1104" s="116">
        <v>167.4</v>
      </c>
      <c r="F1104" s="116">
        <v>164.1</v>
      </c>
      <c r="G1104">
        <v>905868</v>
      </c>
      <c r="H1104" s="116"/>
      <c r="I1104" s="116"/>
      <c r="L1104" s="170">
        <v>43630</v>
      </c>
      <c r="M1104" s="116">
        <v>164.2</v>
      </c>
      <c r="N1104" s="116">
        <v>167.5</v>
      </c>
      <c r="O1104" s="116">
        <v>163.5</v>
      </c>
      <c r="P1104" s="116">
        <v>167.5</v>
      </c>
      <c r="Q1104" s="116">
        <v>164.2</v>
      </c>
      <c r="R1104">
        <v>10920508</v>
      </c>
    </row>
    <row r="1105" spans="1:18" x14ac:dyDescent="0.25">
      <c r="A1105" s="170">
        <v>43633</v>
      </c>
      <c r="B1105" s="116">
        <v>164.1</v>
      </c>
      <c r="C1105" s="116">
        <v>158.85</v>
      </c>
      <c r="D1105" s="116">
        <v>158</v>
      </c>
      <c r="E1105" s="116">
        <v>164.05</v>
      </c>
      <c r="F1105" s="116">
        <v>158.85</v>
      </c>
      <c r="G1105">
        <v>996593</v>
      </c>
      <c r="H1105" s="116"/>
      <c r="I1105" s="116"/>
      <c r="L1105" s="170">
        <v>43633</v>
      </c>
      <c r="M1105" s="116">
        <v>158.75</v>
      </c>
      <c r="N1105" s="116">
        <v>164.15</v>
      </c>
      <c r="O1105" s="116">
        <v>158</v>
      </c>
      <c r="P1105" s="116">
        <v>163.75</v>
      </c>
      <c r="Q1105" s="116">
        <v>158.75</v>
      </c>
      <c r="R1105">
        <v>14381813</v>
      </c>
    </row>
    <row r="1106" spans="1:18" x14ac:dyDescent="0.25">
      <c r="A1106" s="170">
        <v>43634</v>
      </c>
      <c r="B1106" s="116">
        <v>160.94999999999999</v>
      </c>
      <c r="C1106" s="116">
        <v>158.30000000000001</v>
      </c>
      <c r="D1106" s="116">
        <v>156.80000000000001</v>
      </c>
      <c r="E1106" s="116">
        <v>159</v>
      </c>
      <c r="F1106" s="116">
        <v>158.30000000000001</v>
      </c>
      <c r="G1106">
        <v>1082680</v>
      </c>
      <c r="H1106" s="116"/>
      <c r="I1106" s="116"/>
      <c r="L1106" s="170">
        <v>43634</v>
      </c>
      <c r="M1106" s="116">
        <v>158.30000000000001</v>
      </c>
      <c r="N1106" s="116">
        <v>161</v>
      </c>
      <c r="O1106" s="116">
        <v>156.75</v>
      </c>
      <c r="P1106" s="116">
        <v>159</v>
      </c>
      <c r="Q1106" s="116">
        <v>158.30000000000001</v>
      </c>
      <c r="R1106">
        <v>14003043</v>
      </c>
    </row>
    <row r="1107" spans="1:18" x14ac:dyDescent="0.25">
      <c r="A1107" s="170">
        <v>43635</v>
      </c>
      <c r="B1107" s="116">
        <v>163.69999999999999</v>
      </c>
      <c r="C1107" s="116">
        <v>154.65</v>
      </c>
      <c r="D1107" s="116">
        <v>152.5</v>
      </c>
      <c r="E1107" s="116">
        <v>159.6</v>
      </c>
      <c r="F1107" s="116">
        <v>154.65</v>
      </c>
      <c r="G1107">
        <v>1719082</v>
      </c>
      <c r="H1107" s="116"/>
      <c r="I1107" s="116"/>
      <c r="L1107" s="170">
        <v>43635</v>
      </c>
      <c r="M1107" s="116">
        <v>154.65</v>
      </c>
      <c r="N1107" s="116">
        <v>163.75</v>
      </c>
      <c r="O1107" s="116">
        <v>152.5</v>
      </c>
      <c r="P1107" s="116">
        <v>160</v>
      </c>
      <c r="Q1107" s="116">
        <v>154.65</v>
      </c>
      <c r="R1107">
        <v>25257018</v>
      </c>
    </row>
    <row r="1108" spans="1:18" x14ac:dyDescent="0.25">
      <c r="A1108" s="170">
        <v>43636</v>
      </c>
      <c r="B1108" s="116">
        <v>159.9</v>
      </c>
      <c r="C1108" s="116">
        <v>159.15</v>
      </c>
      <c r="D1108" s="116">
        <v>152.1</v>
      </c>
      <c r="E1108" s="116">
        <v>153</v>
      </c>
      <c r="F1108" s="116">
        <v>159.15</v>
      </c>
      <c r="G1108">
        <v>1359471</v>
      </c>
      <c r="H1108" s="116"/>
      <c r="I1108" s="116"/>
      <c r="L1108" s="170">
        <v>43636</v>
      </c>
      <c r="M1108" s="116">
        <v>159.25</v>
      </c>
      <c r="N1108" s="116">
        <v>160</v>
      </c>
      <c r="O1108" s="116">
        <v>152.15</v>
      </c>
      <c r="P1108" s="116">
        <v>153.44999999999999</v>
      </c>
      <c r="Q1108" s="116">
        <v>159.25</v>
      </c>
      <c r="R1108">
        <v>19247947</v>
      </c>
    </row>
    <row r="1109" spans="1:18" x14ac:dyDescent="0.25">
      <c r="A1109" s="170">
        <v>43637</v>
      </c>
      <c r="B1109" s="116">
        <v>160.75</v>
      </c>
      <c r="C1109" s="116">
        <v>159</v>
      </c>
      <c r="D1109" s="116">
        <v>154.55000000000001</v>
      </c>
      <c r="E1109" s="116">
        <v>154.9</v>
      </c>
      <c r="F1109" s="116">
        <v>159</v>
      </c>
      <c r="G1109">
        <v>1313159</v>
      </c>
      <c r="H1109" s="116"/>
      <c r="I1109" s="116"/>
      <c r="L1109" s="170">
        <v>43637</v>
      </c>
      <c r="M1109" s="116">
        <v>158.9</v>
      </c>
      <c r="N1109" s="116">
        <v>160.75</v>
      </c>
      <c r="O1109" s="116">
        <v>154.5</v>
      </c>
      <c r="P1109" s="116">
        <v>155</v>
      </c>
      <c r="Q1109" s="116">
        <v>158.9</v>
      </c>
      <c r="R1109">
        <v>23304207</v>
      </c>
    </row>
    <row r="1110" spans="1:18" x14ac:dyDescent="0.25">
      <c r="A1110" s="170">
        <v>43640</v>
      </c>
      <c r="B1110" s="116">
        <v>160.15</v>
      </c>
      <c r="C1110" s="116">
        <v>159.25</v>
      </c>
      <c r="D1110" s="116">
        <v>156.30000000000001</v>
      </c>
      <c r="E1110" s="116">
        <v>159.30000000000001</v>
      </c>
      <c r="F1110" s="116">
        <v>159.25</v>
      </c>
      <c r="G1110">
        <v>1048423</v>
      </c>
      <c r="H1110" s="116"/>
      <c r="I1110" s="116"/>
      <c r="L1110" s="170">
        <v>43640</v>
      </c>
      <c r="M1110" s="116">
        <v>159.30000000000001</v>
      </c>
      <c r="N1110" s="116">
        <v>160.19999999999999</v>
      </c>
      <c r="O1110" s="116">
        <v>156.19999999999999</v>
      </c>
      <c r="P1110" s="116">
        <v>158.69999999999999</v>
      </c>
      <c r="Q1110" s="116">
        <v>159.30000000000001</v>
      </c>
      <c r="R1110">
        <v>13185118</v>
      </c>
    </row>
    <row r="1111" spans="1:18" x14ac:dyDescent="0.25">
      <c r="A1111" s="170">
        <v>43641</v>
      </c>
      <c r="B1111" s="116">
        <v>160.9</v>
      </c>
      <c r="C1111" s="116">
        <v>160.5</v>
      </c>
      <c r="D1111" s="116">
        <v>156.80000000000001</v>
      </c>
      <c r="E1111" s="116">
        <v>158.4</v>
      </c>
      <c r="F1111" s="116">
        <v>160.5</v>
      </c>
      <c r="G1111">
        <v>1126088</v>
      </c>
      <c r="H1111" s="116"/>
      <c r="I1111" s="116"/>
      <c r="L1111" s="170">
        <v>43641</v>
      </c>
      <c r="M1111" s="116">
        <v>160.44999999999999</v>
      </c>
      <c r="N1111" s="116">
        <v>161</v>
      </c>
      <c r="O1111" s="116">
        <v>156.85</v>
      </c>
      <c r="P1111" s="116">
        <v>158</v>
      </c>
      <c r="Q1111" s="116">
        <v>160.44999999999999</v>
      </c>
      <c r="R1111">
        <v>13368928</v>
      </c>
    </row>
    <row r="1112" spans="1:18" x14ac:dyDescent="0.25">
      <c r="A1112" s="170">
        <v>43642</v>
      </c>
      <c r="B1112" s="116">
        <v>162.19999999999999</v>
      </c>
      <c r="C1112" s="116">
        <v>161.1</v>
      </c>
      <c r="D1112" s="116">
        <v>158.80000000000001</v>
      </c>
      <c r="E1112" s="116">
        <v>160.4</v>
      </c>
      <c r="F1112" s="116">
        <v>161.1</v>
      </c>
      <c r="G1112">
        <v>1060473</v>
      </c>
      <c r="H1112" s="116"/>
      <c r="I1112" s="116"/>
      <c r="L1112" s="170">
        <v>43642</v>
      </c>
      <c r="M1112" s="116">
        <v>161.1</v>
      </c>
      <c r="N1112" s="116">
        <v>162.19999999999999</v>
      </c>
      <c r="O1112" s="116">
        <v>158.75</v>
      </c>
      <c r="P1112" s="116">
        <v>160.1</v>
      </c>
      <c r="Q1112" s="116">
        <v>161.1</v>
      </c>
      <c r="R1112">
        <v>18481332</v>
      </c>
    </row>
    <row r="1113" spans="1:18" x14ac:dyDescent="0.25">
      <c r="A1113" s="170">
        <v>43643</v>
      </c>
      <c r="B1113" s="116">
        <v>167.9</v>
      </c>
      <c r="C1113" s="116">
        <v>165.85</v>
      </c>
      <c r="D1113" s="116">
        <v>161.1</v>
      </c>
      <c r="E1113" s="116">
        <v>162</v>
      </c>
      <c r="F1113" s="116">
        <v>165.85</v>
      </c>
      <c r="G1113">
        <v>1512713</v>
      </c>
      <c r="H1113" s="116"/>
      <c r="I1113" s="116"/>
      <c r="L1113" s="170">
        <v>43643</v>
      </c>
      <c r="M1113" s="116">
        <v>165.85</v>
      </c>
      <c r="N1113" s="116">
        <v>168</v>
      </c>
      <c r="O1113" s="116">
        <v>161.1</v>
      </c>
      <c r="P1113" s="116">
        <v>161.85</v>
      </c>
      <c r="Q1113" s="116">
        <v>165.85</v>
      </c>
      <c r="R1113">
        <v>26612983</v>
      </c>
    </row>
    <row r="1114" spans="1:18" x14ac:dyDescent="0.25">
      <c r="A1114" s="170">
        <v>43644</v>
      </c>
      <c r="B1114" s="116">
        <v>166.8</v>
      </c>
      <c r="C1114" s="116">
        <v>162.6</v>
      </c>
      <c r="D1114" s="116">
        <v>161.4</v>
      </c>
      <c r="E1114" s="116">
        <v>165.65</v>
      </c>
      <c r="F1114" s="116">
        <v>162.6</v>
      </c>
      <c r="G1114">
        <v>1067539</v>
      </c>
      <c r="H1114" s="116"/>
      <c r="I1114" s="116"/>
      <c r="L1114" s="170">
        <v>43644</v>
      </c>
      <c r="M1114" s="116">
        <v>162.55000000000001</v>
      </c>
      <c r="N1114" s="116">
        <v>166.75</v>
      </c>
      <c r="O1114" s="116">
        <v>161.35</v>
      </c>
      <c r="P1114" s="116">
        <v>165.2</v>
      </c>
      <c r="Q1114" s="116">
        <v>162.55000000000001</v>
      </c>
      <c r="R1114">
        <v>15092229</v>
      </c>
    </row>
    <row r="1115" spans="1:18" x14ac:dyDescent="0.25">
      <c r="A1115" s="170">
        <v>43647</v>
      </c>
      <c r="B1115" s="116">
        <v>169.35</v>
      </c>
      <c r="C1115" s="116">
        <v>167.85</v>
      </c>
      <c r="D1115" s="116">
        <v>163.25</v>
      </c>
      <c r="E1115" s="116">
        <v>163.75</v>
      </c>
      <c r="F1115" s="116">
        <v>167.85</v>
      </c>
      <c r="G1115">
        <v>1376245</v>
      </c>
      <c r="H1115" s="116"/>
      <c r="I1115" s="116"/>
      <c r="L1115" s="170">
        <v>43647</v>
      </c>
      <c r="M1115" s="116">
        <v>168</v>
      </c>
      <c r="N1115" s="116">
        <v>169.4</v>
      </c>
      <c r="O1115" s="116">
        <v>163.19999999999999</v>
      </c>
      <c r="P1115" s="116">
        <v>163.69999999999999</v>
      </c>
      <c r="Q1115" s="116">
        <v>168</v>
      </c>
      <c r="R1115">
        <v>23990900</v>
      </c>
    </row>
    <row r="1116" spans="1:18" x14ac:dyDescent="0.25">
      <c r="A1116" s="170">
        <v>43648</v>
      </c>
      <c r="B1116" s="116">
        <v>167.25</v>
      </c>
      <c r="C1116" s="116">
        <v>163.69999999999999</v>
      </c>
      <c r="D1116" s="116">
        <v>161.35</v>
      </c>
      <c r="E1116" s="116">
        <v>167</v>
      </c>
      <c r="F1116" s="116">
        <v>163.69999999999999</v>
      </c>
      <c r="G1116">
        <v>950852</v>
      </c>
      <c r="H1116" s="116"/>
      <c r="I1116" s="116"/>
      <c r="L1116" s="170">
        <v>43648</v>
      </c>
      <c r="M1116" s="116">
        <v>163.75</v>
      </c>
      <c r="N1116" s="116">
        <v>167.35</v>
      </c>
      <c r="O1116" s="116">
        <v>161.35</v>
      </c>
      <c r="P1116" s="116">
        <v>166.8</v>
      </c>
      <c r="Q1116" s="116">
        <v>163.75</v>
      </c>
      <c r="R1116">
        <v>16903683</v>
      </c>
    </row>
    <row r="1117" spans="1:18" x14ac:dyDescent="0.25">
      <c r="A1117" s="170">
        <v>43649</v>
      </c>
      <c r="B1117" s="116">
        <v>165</v>
      </c>
      <c r="C1117" s="116">
        <v>162.35</v>
      </c>
      <c r="D1117" s="116">
        <v>161.75</v>
      </c>
      <c r="E1117" s="116">
        <v>163.69999999999999</v>
      </c>
      <c r="F1117" s="116">
        <v>162.35</v>
      </c>
      <c r="G1117">
        <v>941947</v>
      </c>
      <c r="H1117" s="116"/>
      <c r="I1117" s="116"/>
      <c r="L1117" s="170">
        <v>43649</v>
      </c>
      <c r="M1117" s="116">
        <v>162.30000000000001</v>
      </c>
      <c r="N1117" s="116">
        <v>165</v>
      </c>
      <c r="O1117" s="116">
        <v>161.69999999999999</v>
      </c>
      <c r="P1117" s="116">
        <v>163.75</v>
      </c>
      <c r="Q1117" s="116">
        <v>162.30000000000001</v>
      </c>
      <c r="R1117">
        <v>13606179</v>
      </c>
    </row>
    <row r="1118" spans="1:18" x14ac:dyDescent="0.25">
      <c r="A1118" s="170">
        <v>43650</v>
      </c>
      <c r="B1118" s="116">
        <v>167.8</v>
      </c>
      <c r="C1118" s="116">
        <v>165.2</v>
      </c>
      <c r="D1118" s="116">
        <v>162.1</v>
      </c>
      <c r="E1118" s="116">
        <v>162.69999999999999</v>
      </c>
      <c r="F1118" s="116">
        <v>165.2</v>
      </c>
      <c r="G1118">
        <v>1482509</v>
      </c>
      <c r="H1118" s="116"/>
      <c r="I1118" s="116"/>
      <c r="L1118" s="170">
        <v>43650</v>
      </c>
      <c r="M1118" s="116">
        <v>165.2</v>
      </c>
      <c r="N1118" s="116">
        <v>167.75</v>
      </c>
      <c r="O1118" s="116">
        <v>162</v>
      </c>
      <c r="P1118" s="116">
        <v>162.5</v>
      </c>
      <c r="Q1118" s="116">
        <v>165.2</v>
      </c>
      <c r="R1118">
        <v>19512938</v>
      </c>
    </row>
    <row r="1119" spans="1:18" x14ac:dyDescent="0.25">
      <c r="A1119" s="170">
        <v>43651</v>
      </c>
      <c r="B1119" s="116">
        <v>166.9</v>
      </c>
      <c r="C1119" s="116">
        <v>160.15</v>
      </c>
      <c r="D1119" s="116">
        <v>159.6</v>
      </c>
      <c r="E1119" s="116">
        <v>165.85</v>
      </c>
      <c r="F1119" s="116">
        <v>160.15</v>
      </c>
      <c r="G1119">
        <v>1081086</v>
      </c>
      <c r="H1119" s="116"/>
      <c r="I1119" s="116"/>
      <c r="L1119" s="170">
        <v>43651</v>
      </c>
      <c r="M1119" s="116">
        <v>160.19999999999999</v>
      </c>
      <c r="N1119" s="116">
        <v>166.95</v>
      </c>
      <c r="O1119" s="116">
        <v>159.5</v>
      </c>
      <c r="P1119" s="116">
        <v>165.15</v>
      </c>
      <c r="Q1119" s="116">
        <v>160.19999999999999</v>
      </c>
      <c r="R1119">
        <v>14374084</v>
      </c>
    </row>
    <row r="1120" spans="1:18" x14ac:dyDescent="0.25">
      <c r="A1120" s="170">
        <v>43654</v>
      </c>
      <c r="B1120" s="116">
        <v>159.6</v>
      </c>
      <c r="C1120" s="116">
        <v>154.65</v>
      </c>
      <c r="D1120" s="116">
        <v>153.5</v>
      </c>
      <c r="E1120" s="116">
        <v>159.6</v>
      </c>
      <c r="F1120" s="116">
        <v>154.65</v>
      </c>
      <c r="G1120">
        <v>1027817</v>
      </c>
      <c r="H1120" s="116"/>
      <c r="I1120" s="116"/>
      <c r="L1120" s="170">
        <v>43654</v>
      </c>
      <c r="M1120" s="116">
        <v>154.55000000000001</v>
      </c>
      <c r="N1120" s="116">
        <v>159.5</v>
      </c>
      <c r="O1120" s="116">
        <v>153.5</v>
      </c>
      <c r="P1120" s="116">
        <v>159.35</v>
      </c>
      <c r="Q1120" s="116">
        <v>154.55000000000001</v>
      </c>
      <c r="R1120">
        <v>15149035</v>
      </c>
    </row>
    <row r="1121" spans="1:18" x14ac:dyDescent="0.25">
      <c r="A1121" s="170">
        <v>43655</v>
      </c>
      <c r="B1121" s="116">
        <v>157.15</v>
      </c>
      <c r="C1121" s="116">
        <v>155.75</v>
      </c>
      <c r="D1121" s="116">
        <v>152.65</v>
      </c>
      <c r="E1121" s="116">
        <v>154</v>
      </c>
      <c r="F1121" s="116">
        <v>155.75</v>
      </c>
      <c r="G1121">
        <v>1212001</v>
      </c>
      <c r="H1121" s="116"/>
      <c r="I1121" s="116"/>
      <c r="L1121" s="170">
        <v>43655</v>
      </c>
      <c r="M1121" s="116">
        <v>155.80000000000001</v>
      </c>
      <c r="N1121" s="116">
        <v>157.15</v>
      </c>
      <c r="O1121" s="116">
        <v>152.75</v>
      </c>
      <c r="P1121" s="116">
        <v>154</v>
      </c>
      <c r="Q1121" s="116">
        <v>155.80000000000001</v>
      </c>
      <c r="R1121">
        <v>16112345</v>
      </c>
    </row>
    <row r="1122" spans="1:18" x14ac:dyDescent="0.25">
      <c r="A1122" s="170">
        <v>43656</v>
      </c>
      <c r="B1122" s="116">
        <v>156.30000000000001</v>
      </c>
      <c r="C1122" s="116">
        <v>151.4</v>
      </c>
      <c r="D1122" s="116">
        <v>149.15</v>
      </c>
      <c r="E1122" s="116">
        <v>156.05000000000001</v>
      </c>
      <c r="F1122" s="116">
        <v>151.4</v>
      </c>
      <c r="G1122">
        <v>2137778</v>
      </c>
      <c r="H1122" s="116"/>
      <c r="I1122" s="116"/>
      <c r="L1122" s="170">
        <v>43656</v>
      </c>
      <c r="M1122" s="116">
        <v>151.65</v>
      </c>
      <c r="N1122" s="116">
        <v>156.25</v>
      </c>
      <c r="O1122" s="116">
        <v>149.1</v>
      </c>
      <c r="P1122" s="116">
        <v>156.25</v>
      </c>
      <c r="Q1122" s="116">
        <v>151.65</v>
      </c>
      <c r="R1122">
        <v>31737846</v>
      </c>
    </row>
    <row r="1123" spans="1:18" x14ac:dyDescent="0.25">
      <c r="A1123" s="170">
        <v>43657</v>
      </c>
      <c r="B1123" s="116">
        <v>157.65</v>
      </c>
      <c r="C1123" s="116">
        <v>156.9</v>
      </c>
      <c r="D1123" s="116">
        <v>150.4</v>
      </c>
      <c r="E1123" s="116">
        <v>153.35</v>
      </c>
      <c r="F1123" s="116">
        <v>156.9</v>
      </c>
      <c r="G1123">
        <v>1818655</v>
      </c>
      <c r="H1123" s="116"/>
      <c r="I1123" s="116"/>
      <c r="L1123" s="170">
        <v>43657</v>
      </c>
      <c r="M1123" s="116">
        <v>156.80000000000001</v>
      </c>
      <c r="N1123" s="116">
        <v>157.69999999999999</v>
      </c>
      <c r="O1123" s="116">
        <v>150.35</v>
      </c>
      <c r="P1123" s="116">
        <v>153</v>
      </c>
      <c r="Q1123" s="116">
        <v>156.80000000000001</v>
      </c>
      <c r="R1123">
        <v>24099895</v>
      </c>
    </row>
    <row r="1124" spans="1:18" x14ac:dyDescent="0.25">
      <c r="A1124" s="170">
        <v>43658</v>
      </c>
      <c r="B1124" s="116">
        <v>162.69999999999999</v>
      </c>
      <c r="C1124" s="116">
        <v>159.30000000000001</v>
      </c>
      <c r="D1124" s="116">
        <v>153.94999999999999</v>
      </c>
      <c r="E1124" s="116">
        <v>156.4</v>
      </c>
      <c r="F1124" s="116">
        <v>159.30000000000001</v>
      </c>
      <c r="G1124">
        <v>1654697</v>
      </c>
      <c r="H1124" s="116"/>
      <c r="I1124" s="116"/>
      <c r="L1124" s="170">
        <v>43658</v>
      </c>
      <c r="M1124" s="116">
        <v>159.30000000000001</v>
      </c>
      <c r="N1124" s="116">
        <v>162.85</v>
      </c>
      <c r="O1124" s="116">
        <v>154</v>
      </c>
      <c r="P1124" s="116">
        <v>155.9</v>
      </c>
      <c r="Q1124" s="116">
        <v>159.30000000000001</v>
      </c>
      <c r="R1124">
        <v>27307153</v>
      </c>
    </row>
    <row r="1125" spans="1:18" x14ac:dyDescent="0.25">
      <c r="A1125" s="170">
        <v>43661</v>
      </c>
      <c r="B1125" s="116">
        <v>162.6</v>
      </c>
      <c r="C1125" s="116">
        <v>160.94999999999999</v>
      </c>
      <c r="D1125" s="116">
        <v>157.80000000000001</v>
      </c>
      <c r="E1125" s="116">
        <v>159.5</v>
      </c>
      <c r="F1125" s="116">
        <v>160.94999999999999</v>
      </c>
      <c r="G1125">
        <v>1010589</v>
      </c>
      <c r="H1125" s="116"/>
      <c r="I1125" s="116"/>
      <c r="L1125" s="170">
        <v>43661</v>
      </c>
      <c r="M1125" s="116">
        <v>160.94999999999999</v>
      </c>
      <c r="N1125" s="116">
        <v>162.6</v>
      </c>
      <c r="O1125" s="116">
        <v>157.85</v>
      </c>
      <c r="P1125" s="116">
        <v>159</v>
      </c>
      <c r="Q1125" s="116">
        <v>160.94999999999999</v>
      </c>
      <c r="R1125">
        <v>19924720</v>
      </c>
    </row>
    <row r="1126" spans="1:18" x14ac:dyDescent="0.25">
      <c r="A1126" s="170">
        <v>43662</v>
      </c>
      <c r="B1126" s="116">
        <v>170.9</v>
      </c>
      <c r="C1126" s="116">
        <v>169.85</v>
      </c>
      <c r="D1126" s="116">
        <v>159.35</v>
      </c>
      <c r="E1126" s="116">
        <v>160.19999999999999</v>
      </c>
      <c r="F1126" s="116">
        <v>169.85</v>
      </c>
      <c r="G1126">
        <v>2071726</v>
      </c>
      <c r="H1126" s="116"/>
      <c r="I1126" s="116"/>
      <c r="L1126" s="170">
        <v>43662</v>
      </c>
      <c r="M1126" s="116">
        <v>170</v>
      </c>
      <c r="N1126" s="116">
        <v>170.95</v>
      </c>
      <c r="O1126" s="116">
        <v>159.05000000000001</v>
      </c>
      <c r="P1126" s="116">
        <v>159.80000000000001</v>
      </c>
      <c r="Q1126" s="116">
        <v>170</v>
      </c>
      <c r="R1126">
        <v>39025331</v>
      </c>
    </row>
    <row r="1127" spans="1:18" x14ac:dyDescent="0.25">
      <c r="A1127" s="170">
        <v>43663</v>
      </c>
      <c r="B1127" s="116">
        <v>172.4</v>
      </c>
      <c r="C1127" s="116">
        <v>167.85</v>
      </c>
      <c r="D1127" s="116">
        <v>166.3</v>
      </c>
      <c r="E1127" s="116">
        <v>170</v>
      </c>
      <c r="F1127" s="116">
        <v>167.85</v>
      </c>
      <c r="G1127">
        <v>1413456</v>
      </c>
      <c r="H1127" s="116"/>
      <c r="I1127" s="116"/>
      <c r="L1127" s="170">
        <v>43663</v>
      </c>
      <c r="M1127" s="116">
        <v>167.9</v>
      </c>
      <c r="N1127" s="116">
        <v>172.35</v>
      </c>
      <c r="O1127" s="116">
        <v>166.3</v>
      </c>
      <c r="P1127" s="116">
        <v>170</v>
      </c>
      <c r="Q1127" s="116">
        <v>167.9</v>
      </c>
      <c r="R1127">
        <v>25236730</v>
      </c>
    </row>
    <row r="1128" spans="1:18" x14ac:dyDescent="0.25">
      <c r="A1128" s="170">
        <v>43664</v>
      </c>
      <c r="B1128" s="116">
        <v>167.7</v>
      </c>
      <c r="C1128" s="116">
        <v>160.80000000000001</v>
      </c>
      <c r="D1128" s="116">
        <v>160.1</v>
      </c>
      <c r="E1128" s="116">
        <v>167.7</v>
      </c>
      <c r="F1128" s="116">
        <v>160.80000000000001</v>
      </c>
      <c r="G1128">
        <v>1133938</v>
      </c>
      <c r="H1128" s="116"/>
      <c r="I1128" s="116"/>
      <c r="L1128" s="170">
        <v>43664</v>
      </c>
      <c r="M1128" s="116">
        <v>160.75</v>
      </c>
      <c r="N1128" s="116">
        <v>167.25</v>
      </c>
      <c r="O1128" s="116">
        <v>160</v>
      </c>
      <c r="P1128" s="116">
        <v>167.25</v>
      </c>
      <c r="Q1128" s="116">
        <v>160.75</v>
      </c>
      <c r="R1128">
        <v>19055022</v>
      </c>
    </row>
    <row r="1129" spans="1:18" x14ac:dyDescent="0.25">
      <c r="A1129" s="170">
        <v>43665</v>
      </c>
      <c r="B1129" s="116">
        <v>162.5</v>
      </c>
      <c r="C1129" s="116">
        <v>154.80000000000001</v>
      </c>
      <c r="D1129" s="116">
        <v>153.9</v>
      </c>
      <c r="E1129" s="116">
        <v>162</v>
      </c>
      <c r="F1129" s="116">
        <v>154.80000000000001</v>
      </c>
      <c r="G1129">
        <v>1378105</v>
      </c>
      <c r="H1129" s="116"/>
      <c r="I1129" s="116"/>
      <c r="L1129" s="170">
        <v>43665</v>
      </c>
      <c r="M1129" s="116">
        <v>154.85</v>
      </c>
      <c r="N1129" s="116">
        <v>162.4</v>
      </c>
      <c r="O1129" s="116">
        <v>153.85</v>
      </c>
      <c r="P1129" s="116">
        <v>161.44999999999999</v>
      </c>
      <c r="Q1129" s="116">
        <v>154.85</v>
      </c>
      <c r="R1129">
        <v>18954216</v>
      </c>
    </row>
    <row r="1130" spans="1:18" x14ac:dyDescent="0.25">
      <c r="A1130" s="170">
        <v>43668</v>
      </c>
      <c r="B1130" s="116">
        <v>159.25</v>
      </c>
      <c r="C1130" s="116">
        <v>156.69999999999999</v>
      </c>
      <c r="D1130" s="116">
        <v>155.05000000000001</v>
      </c>
      <c r="E1130" s="116">
        <v>155.05000000000001</v>
      </c>
      <c r="F1130" s="116">
        <v>156.69999999999999</v>
      </c>
      <c r="G1130">
        <v>1221780</v>
      </c>
      <c r="H1130" s="116"/>
      <c r="I1130" s="116"/>
      <c r="L1130" s="170">
        <v>43668</v>
      </c>
      <c r="M1130" s="116">
        <v>156.75</v>
      </c>
      <c r="N1130" s="116">
        <v>159.30000000000001</v>
      </c>
      <c r="O1130" s="116">
        <v>155.25</v>
      </c>
      <c r="P1130" s="116">
        <v>155.44999999999999</v>
      </c>
      <c r="Q1130" s="116">
        <v>156.75</v>
      </c>
      <c r="R1130">
        <v>15995349</v>
      </c>
    </row>
    <row r="1131" spans="1:18" x14ac:dyDescent="0.25">
      <c r="A1131" s="170">
        <v>43669</v>
      </c>
      <c r="B1131" s="116">
        <v>159</v>
      </c>
      <c r="C1131" s="116">
        <v>156.19999999999999</v>
      </c>
      <c r="D1131" s="116">
        <v>154.80000000000001</v>
      </c>
      <c r="E1131" s="116">
        <v>157.05000000000001</v>
      </c>
      <c r="F1131" s="116">
        <v>156.19999999999999</v>
      </c>
      <c r="G1131">
        <v>730430</v>
      </c>
      <c r="H1131" s="116"/>
      <c r="I1131" s="116"/>
      <c r="L1131" s="170">
        <v>43669</v>
      </c>
      <c r="M1131" s="116">
        <v>156.19999999999999</v>
      </c>
      <c r="N1131" s="116">
        <v>159</v>
      </c>
      <c r="O1131" s="116">
        <v>154.80000000000001</v>
      </c>
      <c r="P1131" s="116">
        <v>157.4</v>
      </c>
      <c r="Q1131" s="116">
        <v>156.19999999999999</v>
      </c>
      <c r="R1131">
        <v>12942555</v>
      </c>
    </row>
    <row r="1132" spans="1:18" x14ac:dyDescent="0.25">
      <c r="A1132" s="170">
        <v>43670</v>
      </c>
      <c r="B1132" s="116">
        <v>157.5</v>
      </c>
      <c r="C1132" s="116">
        <v>151.25</v>
      </c>
      <c r="D1132" s="116">
        <v>150.4</v>
      </c>
      <c r="E1132" s="116">
        <v>156.6</v>
      </c>
      <c r="F1132" s="116">
        <v>151.25</v>
      </c>
      <c r="G1132">
        <v>995479</v>
      </c>
      <c r="H1132" s="116"/>
      <c r="I1132" s="116"/>
      <c r="L1132" s="170">
        <v>43670</v>
      </c>
      <c r="M1132" s="116">
        <v>151.25</v>
      </c>
      <c r="N1132" s="116">
        <v>157.55000000000001</v>
      </c>
      <c r="O1132" s="116">
        <v>150.5</v>
      </c>
      <c r="P1132" s="116">
        <v>156.35</v>
      </c>
      <c r="Q1132" s="116">
        <v>151.25</v>
      </c>
      <c r="R1132">
        <v>16292964</v>
      </c>
    </row>
    <row r="1133" spans="1:18" x14ac:dyDescent="0.25">
      <c r="A1133" s="170">
        <v>43671</v>
      </c>
      <c r="B1133" s="116">
        <v>152.55000000000001</v>
      </c>
      <c r="C1133" s="116">
        <v>144.35</v>
      </c>
      <c r="D1133" s="116">
        <v>143.75</v>
      </c>
      <c r="E1133" s="116">
        <v>151.69999999999999</v>
      </c>
      <c r="F1133" s="116">
        <v>144.35</v>
      </c>
      <c r="G1133">
        <v>2065053</v>
      </c>
      <c r="H1133" s="116"/>
      <c r="I1133" s="116"/>
      <c r="L1133" s="170">
        <v>43671</v>
      </c>
      <c r="M1133" s="116">
        <v>144.30000000000001</v>
      </c>
      <c r="N1133" s="116">
        <v>152.5</v>
      </c>
      <c r="O1133" s="116">
        <v>143.75</v>
      </c>
      <c r="P1133" s="116">
        <v>151.30000000000001</v>
      </c>
      <c r="Q1133" s="116">
        <v>144.30000000000001</v>
      </c>
      <c r="R1133">
        <v>34364032</v>
      </c>
    </row>
    <row r="1134" spans="1:18" x14ac:dyDescent="0.25">
      <c r="A1134" s="170">
        <v>43672</v>
      </c>
      <c r="B1134" s="116">
        <v>150.05000000000001</v>
      </c>
      <c r="C1134" s="116">
        <v>147.19999999999999</v>
      </c>
      <c r="D1134" s="116">
        <v>138.15</v>
      </c>
      <c r="E1134" s="116">
        <v>138.15</v>
      </c>
      <c r="F1134" s="116">
        <v>147.19999999999999</v>
      </c>
      <c r="G1134">
        <v>4307935</v>
      </c>
      <c r="H1134" s="116"/>
      <c r="I1134" s="116"/>
      <c r="L1134" s="170">
        <v>43672</v>
      </c>
      <c r="M1134" s="116">
        <v>147.15</v>
      </c>
      <c r="N1134" s="116">
        <v>150.15</v>
      </c>
      <c r="O1134" s="116">
        <v>138.1</v>
      </c>
      <c r="P1134" s="116">
        <v>138.1</v>
      </c>
      <c r="Q1134" s="116">
        <v>147.15</v>
      </c>
      <c r="R1134">
        <v>83905651</v>
      </c>
    </row>
    <row r="1135" spans="1:18" x14ac:dyDescent="0.25">
      <c r="A1135" s="170">
        <v>43675</v>
      </c>
      <c r="B1135" s="116">
        <v>148.5</v>
      </c>
      <c r="C1135" s="116">
        <v>137.6</v>
      </c>
      <c r="D1135" s="116">
        <v>136.94999999999999</v>
      </c>
      <c r="E1135" s="116">
        <v>148.5</v>
      </c>
      <c r="F1135" s="116">
        <v>137.6</v>
      </c>
      <c r="G1135">
        <v>2455452</v>
      </c>
      <c r="H1135" s="116"/>
      <c r="I1135" s="116"/>
      <c r="L1135" s="170">
        <v>43675</v>
      </c>
      <c r="M1135" s="116">
        <v>137.55000000000001</v>
      </c>
      <c r="N1135" s="116">
        <v>146.9</v>
      </c>
      <c r="O1135" s="116">
        <v>136.85</v>
      </c>
      <c r="P1135" s="116">
        <v>146.9</v>
      </c>
      <c r="Q1135" s="116">
        <v>137.55000000000001</v>
      </c>
      <c r="R1135">
        <v>38844222</v>
      </c>
    </row>
    <row r="1136" spans="1:18" x14ac:dyDescent="0.25">
      <c r="A1136" s="170">
        <v>43676</v>
      </c>
      <c r="B1136" s="116">
        <v>139.69999999999999</v>
      </c>
      <c r="C1136" s="116">
        <v>133.44999999999999</v>
      </c>
      <c r="D1136" s="116">
        <v>132.6</v>
      </c>
      <c r="E1136" s="116">
        <v>138.4</v>
      </c>
      <c r="F1136" s="116">
        <v>133.44999999999999</v>
      </c>
      <c r="G1136">
        <v>1969623</v>
      </c>
      <c r="H1136" s="116"/>
      <c r="I1136" s="116"/>
      <c r="L1136" s="170">
        <v>43676</v>
      </c>
      <c r="M1136" s="116">
        <v>133.44999999999999</v>
      </c>
      <c r="N1136" s="116">
        <v>139.69999999999999</v>
      </c>
      <c r="O1136" s="116">
        <v>132.6</v>
      </c>
      <c r="P1136" s="116">
        <v>138</v>
      </c>
      <c r="Q1136" s="116">
        <v>133.44999999999999</v>
      </c>
      <c r="R1136">
        <v>35725524</v>
      </c>
    </row>
    <row r="1137" spans="1:18" x14ac:dyDescent="0.25">
      <c r="A1137" s="170">
        <v>43677</v>
      </c>
      <c r="B1137" s="116">
        <v>136.30000000000001</v>
      </c>
      <c r="C1137" s="116">
        <v>135.6</v>
      </c>
      <c r="D1137" s="116">
        <v>132.5</v>
      </c>
      <c r="E1137" s="116">
        <v>134.44999999999999</v>
      </c>
      <c r="F1137" s="116">
        <v>135.6</v>
      </c>
      <c r="G1137">
        <v>1498182</v>
      </c>
      <c r="H1137" s="116"/>
      <c r="I1137" s="116"/>
      <c r="L1137" s="170">
        <v>43677</v>
      </c>
      <c r="M1137" s="116">
        <v>135.6</v>
      </c>
      <c r="N1137" s="116">
        <v>136.4</v>
      </c>
      <c r="O1137" s="116">
        <v>132.5</v>
      </c>
      <c r="P1137" s="116">
        <v>133.5</v>
      </c>
      <c r="Q1137" s="116">
        <v>135.6</v>
      </c>
      <c r="R1137">
        <v>27024859</v>
      </c>
    </row>
    <row r="1138" spans="1:18" x14ac:dyDescent="0.25">
      <c r="A1138" s="170">
        <v>43678</v>
      </c>
      <c r="B1138" s="116">
        <v>136.25</v>
      </c>
      <c r="C1138" s="116">
        <v>129.5</v>
      </c>
      <c r="D1138" s="116">
        <v>127.6</v>
      </c>
      <c r="E1138" s="116">
        <v>135.80000000000001</v>
      </c>
      <c r="F1138" s="116">
        <v>129.5</v>
      </c>
      <c r="G1138">
        <v>2930418</v>
      </c>
      <c r="H1138" s="116"/>
      <c r="I1138" s="116"/>
      <c r="L1138" s="170">
        <v>43678</v>
      </c>
      <c r="M1138" s="116">
        <v>129.55000000000001</v>
      </c>
      <c r="N1138" s="116">
        <v>136.30000000000001</v>
      </c>
      <c r="O1138" s="116">
        <v>127.55</v>
      </c>
      <c r="P1138" s="116">
        <v>135.5</v>
      </c>
      <c r="Q1138" s="116">
        <v>129.55000000000001</v>
      </c>
      <c r="R1138">
        <v>38991424</v>
      </c>
    </row>
    <row r="1139" spans="1:18" x14ac:dyDescent="0.25">
      <c r="A1139" s="170">
        <v>43679</v>
      </c>
      <c r="B1139" s="116">
        <v>133.19999999999999</v>
      </c>
      <c r="C1139" s="116">
        <v>130.6</v>
      </c>
      <c r="D1139" s="116">
        <v>126.8</v>
      </c>
      <c r="E1139" s="116">
        <v>128.9</v>
      </c>
      <c r="F1139" s="116">
        <v>130.6</v>
      </c>
      <c r="G1139">
        <v>2561175</v>
      </c>
      <c r="H1139" s="116"/>
      <c r="I1139" s="116"/>
      <c r="L1139" s="170">
        <v>43679</v>
      </c>
      <c r="M1139" s="116">
        <v>130.69999999999999</v>
      </c>
      <c r="N1139" s="116">
        <v>133.19999999999999</v>
      </c>
      <c r="O1139" s="116">
        <v>127</v>
      </c>
      <c r="P1139" s="116">
        <v>128.5</v>
      </c>
      <c r="Q1139" s="116">
        <v>130.69999999999999</v>
      </c>
      <c r="R1139">
        <v>44016138</v>
      </c>
    </row>
    <row r="1140" spans="1:18" x14ac:dyDescent="0.25">
      <c r="A1140" s="170">
        <v>43682</v>
      </c>
      <c r="B1140" s="116">
        <v>128</v>
      </c>
      <c r="C1140" s="116">
        <v>123.75</v>
      </c>
      <c r="D1140" s="116">
        <v>122.4</v>
      </c>
      <c r="E1140" s="116">
        <v>127.95</v>
      </c>
      <c r="F1140" s="116">
        <v>123.75</v>
      </c>
      <c r="G1140">
        <v>2667848</v>
      </c>
      <c r="H1140" s="116"/>
      <c r="I1140" s="116"/>
      <c r="L1140" s="170">
        <v>43682</v>
      </c>
      <c r="M1140" s="116">
        <v>123.75</v>
      </c>
      <c r="N1140" s="116">
        <v>128.19999999999999</v>
      </c>
      <c r="O1140" s="116">
        <v>122.3</v>
      </c>
      <c r="P1140" s="116">
        <v>128</v>
      </c>
      <c r="Q1140" s="116">
        <v>123.75</v>
      </c>
      <c r="R1140">
        <v>35452262</v>
      </c>
    </row>
    <row r="1141" spans="1:18" x14ac:dyDescent="0.25">
      <c r="A1141" s="170">
        <v>43683</v>
      </c>
      <c r="B1141" s="116">
        <v>126.5</v>
      </c>
      <c r="C1141" s="116">
        <v>122.55</v>
      </c>
      <c r="D1141" s="116">
        <v>121.85</v>
      </c>
      <c r="E1141" s="116">
        <v>122.35</v>
      </c>
      <c r="F1141" s="116">
        <v>122.55</v>
      </c>
      <c r="G1141">
        <v>2524258</v>
      </c>
      <c r="H1141" s="116"/>
      <c r="I1141" s="116"/>
      <c r="L1141" s="170">
        <v>43683</v>
      </c>
      <c r="M1141" s="116">
        <v>122.5</v>
      </c>
      <c r="N1141" s="116">
        <v>126.55</v>
      </c>
      <c r="O1141" s="116">
        <v>121.75</v>
      </c>
      <c r="P1141" s="116">
        <v>123.05</v>
      </c>
      <c r="Q1141" s="116">
        <v>122.5</v>
      </c>
      <c r="R1141">
        <v>34790369</v>
      </c>
    </row>
    <row r="1142" spans="1:18" x14ac:dyDescent="0.25">
      <c r="A1142" s="170">
        <v>43684</v>
      </c>
      <c r="B1142" s="116">
        <v>123.8</v>
      </c>
      <c r="C1142" s="116">
        <v>117.4</v>
      </c>
      <c r="D1142" s="116">
        <v>116.4</v>
      </c>
      <c r="E1142" s="116">
        <v>122.55</v>
      </c>
      <c r="F1142" s="116">
        <v>117.4</v>
      </c>
      <c r="G1142">
        <v>3204358</v>
      </c>
      <c r="H1142" s="116"/>
      <c r="I1142" s="116"/>
      <c r="L1142" s="170">
        <v>43684</v>
      </c>
      <c r="M1142" s="116">
        <v>117.4</v>
      </c>
      <c r="N1142" s="116">
        <v>123.85</v>
      </c>
      <c r="O1142" s="116">
        <v>116.5</v>
      </c>
      <c r="P1142" s="116">
        <v>122.6</v>
      </c>
      <c r="Q1142" s="116">
        <v>117.4</v>
      </c>
      <c r="R1142">
        <v>37287779</v>
      </c>
    </row>
    <row r="1143" spans="1:18" x14ac:dyDescent="0.25">
      <c r="A1143" s="170">
        <v>43685</v>
      </c>
      <c r="B1143" s="116">
        <v>124.95</v>
      </c>
      <c r="C1143" s="116">
        <v>123.95</v>
      </c>
      <c r="D1143" s="116">
        <v>116.95</v>
      </c>
      <c r="E1143" s="116">
        <v>117.65</v>
      </c>
      <c r="F1143" s="116">
        <v>123.95</v>
      </c>
      <c r="G1143">
        <v>2522247</v>
      </c>
      <c r="H1143" s="116"/>
      <c r="I1143" s="116"/>
      <c r="L1143" s="170">
        <v>43685</v>
      </c>
      <c r="M1143" s="116">
        <v>124.05</v>
      </c>
      <c r="N1143" s="116">
        <v>125</v>
      </c>
      <c r="O1143" s="116">
        <v>116.9</v>
      </c>
      <c r="P1143" s="116">
        <v>118</v>
      </c>
      <c r="Q1143" s="116">
        <v>124.05</v>
      </c>
      <c r="R1143">
        <v>35876237</v>
      </c>
    </row>
    <row r="1144" spans="1:18" x14ac:dyDescent="0.25">
      <c r="A1144" s="170">
        <v>43686</v>
      </c>
      <c r="B1144" s="116">
        <v>126.5</v>
      </c>
      <c r="C1144" s="116">
        <v>122.05</v>
      </c>
      <c r="D1144" s="116">
        <v>120.7</v>
      </c>
      <c r="E1144" s="116">
        <v>124.65</v>
      </c>
      <c r="F1144" s="116">
        <v>122.05</v>
      </c>
      <c r="G1144">
        <v>3331629</v>
      </c>
      <c r="H1144" s="116"/>
      <c r="I1144" s="116"/>
      <c r="L1144" s="170">
        <v>43686</v>
      </c>
      <c r="M1144" s="116">
        <v>122.05</v>
      </c>
      <c r="N1144" s="116">
        <v>126.5</v>
      </c>
      <c r="O1144" s="116">
        <v>120.7</v>
      </c>
      <c r="P1144" s="116">
        <v>124.5</v>
      </c>
      <c r="Q1144" s="116">
        <v>122.05</v>
      </c>
      <c r="R1144">
        <v>39245417</v>
      </c>
    </row>
    <row r="1145" spans="1:18" x14ac:dyDescent="0.25">
      <c r="A1145" s="170">
        <v>43690</v>
      </c>
      <c r="B1145" s="116">
        <v>126.35</v>
      </c>
      <c r="C1145" s="116">
        <v>122</v>
      </c>
      <c r="D1145" s="116">
        <v>121</v>
      </c>
      <c r="E1145" s="116">
        <v>124</v>
      </c>
      <c r="F1145" s="116">
        <v>122</v>
      </c>
      <c r="G1145">
        <v>2602763</v>
      </c>
      <c r="H1145" s="116"/>
      <c r="I1145" s="116"/>
      <c r="L1145" s="170">
        <v>43690</v>
      </c>
      <c r="M1145" s="116">
        <v>121.95</v>
      </c>
      <c r="N1145" s="116">
        <v>126.3</v>
      </c>
      <c r="O1145" s="116">
        <v>121</v>
      </c>
      <c r="P1145" s="116">
        <v>123.8</v>
      </c>
      <c r="Q1145" s="116">
        <v>121.95</v>
      </c>
      <c r="R1145">
        <v>35498118</v>
      </c>
    </row>
    <row r="1146" spans="1:18" x14ac:dyDescent="0.25">
      <c r="A1146" s="170">
        <v>43691</v>
      </c>
      <c r="B1146" s="116">
        <v>123.8</v>
      </c>
      <c r="C1146" s="116">
        <v>120.85</v>
      </c>
      <c r="D1146" s="116">
        <v>118.6</v>
      </c>
      <c r="E1146" s="116">
        <v>122.3</v>
      </c>
      <c r="F1146" s="116">
        <v>120.85</v>
      </c>
      <c r="G1146">
        <v>1927978</v>
      </c>
      <c r="H1146" s="116"/>
      <c r="I1146" s="116"/>
      <c r="L1146" s="170">
        <v>43691</v>
      </c>
      <c r="M1146" s="116">
        <v>120.9</v>
      </c>
      <c r="N1146" s="116">
        <v>123.8</v>
      </c>
      <c r="O1146" s="116">
        <v>118.6</v>
      </c>
      <c r="P1146" s="116">
        <v>122.7</v>
      </c>
      <c r="Q1146" s="116">
        <v>120.9</v>
      </c>
      <c r="R1146">
        <v>30136178</v>
      </c>
    </row>
    <row r="1147" spans="1:18" x14ac:dyDescent="0.25">
      <c r="A1147" s="170">
        <v>43693</v>
      </c>
      <c r="B1147" s="116">
        <v>122.4</v>
      </c>
      <c r="C1147" s="116">
        <v>121.2</v>
      </c>
      <c r="D1147" s="116">
        <v>117.4</v>
      </c>
      <c r="E1147" s="116">
        <v>120</v>
      </c>
      <c r="F1147" s="116">
        <v>121.2</v>
      </c>
      <c r="G1147">
        <v>2166532</v>
      </c>
      <c r="H1147" s="116"/>
      <c r="I1147" s="116"/>
      <c r="L1147" s="170">
        <v>43693</v>
      </c>
      <c r="M1147" s="116">
        <v>121.35</v>
      </c>
      <c r="N1147" s="116">
        <v>122.45</v>
      </c>
      <c r="O1147" s="116">
        <v>117.35</v>
      </c>
      <c r="P1147" s="116">
        <v>119.9</v>
      </c>
      <c r="Q1147" s="116">
        <v>121.35</v>
      </c>
      <c r="R1147">
        <v>35264621</v>
      </c>
    </row>
    <row r="1148" spans="1:18" x14ac:dyDescent="0.25">
      <c r="A1148" s="170">
        <v>43696</v>
      </c>
      <c r="B1148" s="116">
        <v>122.4</v>
      </c>
      <c r="C1148" s="116">
        <v>120.75</v>
      </c>
      <c r="D1148" s="116">
        <v>120</v>
      </c>
      <c r="E1148" s="116">
        <v>121.5</v>
      </c>
      <c r="F1148" s="116">
        <v>120.75</v>
      </c>
      <c r="G1148">
        <v>1765704</v>
      </c>
      <c r="H1148" s="116"/>
      <c r="I1148" s="116"/>
      <c r="L1148" s="170">
        <v>43696</v>
      </c>
      <c r="M1148" s="116">
        <v>120.8</v>
      </c>
      <c r="N1148" s="116">
        <v>122.6</v>
      </c>
      <c r="O1148" s="116">
        <v>120</v>
      </c>
      <c r="P1148" s="116">
        <v>121.2</v>
      </c>
      <c r="Q1148" s="116">
        <v>120.8</v>
      </c>
      <c r="R1148">
        <v>23194786</v>
      </c>
    </row>
    <row r="1149" spans="1:18" x14ac:dyDescent="0.25">
      <c r="A1149" s="170">
        <v>43697</v>
      </c>
      <c r="B1149" s="116">
        <v>124.8</v>
      </c>
      <c r="C1149" s="116">
        <v>123.8</v>
      </c>
      <c r="D1149" s="116">
        <v>119.1</v>
      </c>
      <c r="E1149" s="116">
        <v>119.95</v>
      </c>
      <c r="F1149" s="116">
        <v>123.8</v>
      </c>
      <c r="G1149">
        <v>2273178</v>
      </c>
      <c r="H1149" s="116"/>
      <c r="I1149" s="116"/>
      <c r="L1149" s="170">
        <v>43697</v>
      </c>
      <c r="M1149" s="116">
        <v>123.85</v>
      </c>
      <c r="N1149" s="116">
        <v>124.8</v>
      </c>
      <c r="O1149" s="116">
        <v>119</v>
      </c>
      <c r="P1149" s="116">
        <v>120</v>
      </c>
      <c r="Q1149" s="116">
        <v>123.85</v>
      </c>
      <c r="R1149">
        <v>34809225</v>
      </c>
    </row>
    <row r="1150" spans="1:18" x14ac:dyDescent="0.25">
      <c r="A1150" s="170">
        <v>43698</v>
      </c>
      <c r="B1150" s="116">
        <v>123.5</v>
      </c>
      <c r="C1150" s="116">
        <v>112.3</v>
      </c>
      <c r="D1150" s="116">
        <v>109.55</v>
      </c>
      <c r="E1150" s="116">
        <v>123.5</v>
      </c>
      <c r="F1150" s="116">
        <v>112.3</v>
      </c>
      <c r="G1150">
        <v>4689886</v>
      </c>
      <c r="H1150" s="116"/>
      <c r="I1150" s="116"/>
      <c r="L1150" s="170">
        <v>43698</v>
      </c>
      <c r="M1150" s="116">
        <v>112.4</v>
      </c>
      <c r="N1150" s="116">
        <v>123</v>
      </c>
      <c r="O1150" s="116">
        <v>109.5</v>
      </c>
      <c r="P1150" s="116">
        <v>123</v>
      </c>
      <c r="Q1150" s="116">
        <v>112.4</v>
      </c>
      <c r="R1150">
        <v>83509593</v>
      </c>
    </row>
    <row r="1151" spans="1:18" x14ac:dyDescent="0.25">
      <c r="A1151" s="170">
        <v>43699</v>
      </c>
      <c r="B1151" s="116">
        <v>114</v>
      </c>
      <c r="C1151" s="116">
        <v>107.65</v>
      </c>
      <c r="D1151" s="116">
        <v>106.2</v>
      </c>
      <c r="E1151" s="116">
        <v>112.2</v>
      </c>
      <c r="F1151" s="116">
        <v>107.65</v>
      </c>
      <c r="G1151">
        <v>2938664</v>
      </c>
      <c r="H1151" s="116"/>
      <c r="I1151" s="116"/>
      <c r="L1151" s="170">
        <v>43699</v>
      </c>
      <c r="M1151" s="116">
        <v>107.7</v>
      </c>
      <c r="N1151" s="116">
        <v>114</v>
      </c>
      <c r="O1151" s="116">
        <v>106.2</v>
      </c>
      <c r="P1151" s="116">
        <v>112</v>
      </c>
      <c r="Q1151" s="116">
        <v>107.7</v>
      </c>
      <c r="R1151">
        <v>58612708</v>
      </c>
    </row>
    <row r="1152" spans="1:18" x14ac:dyDescent="0.25">
      <c r="A1152" s="170">
        <v>43700</v>
      </c>
      <c r="B1152" s="116">
        <v>111.65</v>
      </c>
      <c r="C1152" s="116">
        <v>111.15</v>
      </c>
      <c r="D1152" s="116">
        <v>107.7</v>
      </c>
      <c r="E1152" s="116">
        <v>109.5</v>
      </c>
      <c r="F1152" s="116">
        <v>111.15</v>
      </c>
      <c r="G1152">
        <v>2780239</v>
      </c>
      <c r="H1152" s="116"/>
      <c r="I1152" s="116"/>
      <c r="L1152" s="170">
        <v>43700</v>
      </c>
      <c r="M1152" s="116">
        <v>111.05</v>
      </c>
      <c r="N1152" s="116">
        <v>111.6</v>
      </c>
      <c r="O1152" s="116">
        <v>107.65</v>
      </c>
      <c r="P1152" s="116">
        <v>108.9</v>
      </c>
      <c r="Q1152" s="116">
        <v>111.05</v>
      </c>
      <c r="R1152">
        <v>41178606</v>
      </c>
    </row>
    <row r="1153" spans="1:18" x14ac:dyDescent="0.25">
      <c r="A1153" s="170">
        <v>43703</v>
      </c>
      <c r="B1153" s="116">
        <v>115.65</v>
      </c>
      <c r="C1153" s="116">
        <v>110.5</v>
      </c>
      <c r="D1153" s="116">
        <v>106.9</v>
      </c>
      <c r="E1153" s="116">
        <v>115.65</v>
      </c>
      <c r="F1153" s="116">
        <v>110.5</v>
      </c>
      <c r="G1153">
        <v>3503995</v>
      </c>
      <c r="H1153" s="116"/>
      <c r="I1153" s="116"/>
      <c r="L1153" s="170">
        <v>43703</v>
      </c>
      <c r="M1153" s="116">
        <v>110.55</v>
      </c>
      <c r="N1153" s="116">
        <v>115.4</v>
      </c>
      <c r="O1153" s="116">
        <v>106.8</v>
      </c>
      <c r="P1153" s="116">
        <v>114.55</v>
      </c>
      <c r="Q1153" s="116">
        <v>110.55</v>
      </c>
      <c r="R1153">
        <v>47757623</v>
      </c>
    </row>
    <row r="1154" spans="1:18" x14ac:dyDescent="0.25">
      <c r="A1154" s="170">
        <v>43704</v>
      </c>
      <c r="B1154" s="116">
        <v>121.4</v>
      </c>
      <c r="C1154" s="116">
        <v>120.3</v>
      </c>
      <c r="D1154" s="116">
        <v>111.75</v>
      </c>
      <c r="E1154" s="116">
        <v>112.3</v>
      </c>
      <c r="F1154" s="116">
        <v>120.3</v>
      </c>
      <c r="G1154">
        <v>4260357</v>
      </c>
      <c r="H1154" s="116"/>
      <c r="I1154" s="116"/>
      <c r="L1154" s="170">
        <v>43704</v>
      </c>
      <c r="M1154" s="116">
        <v>120.35</v>
      </c>
      <c r="N1154" s="116">
        <v>121.4</v>
      </c>
      <c r="O1154" s="116">
        <v>111.8</v>
      </c>
      <c r="P1154" s="116">
        <v>112.7</v>
      </c>
      <c r="Q1154" s="116">
        <v>120.35</v>
      </c>
      <c r="R1154">
        <v>70636441</v>
      </c>
    </row>
    <row r="1155" spans="1:18" x14ac:dyDescent="0.25">
      <c r="A1155" s="170">
        <v>43705</v>
      </c>
      <c r="B1155" s="116">
        <v>124.05</v>
      </c>
      <c r="C1155" s="116">
        <v>116.35</v>
      </c>
      <c r="D1155" s="116">
        <v>114.75</v>
      </c>
      <c r="E1155" s="116">
        <v>120.75</v>
      </c>
      <c r="F1155" s="116">
        <v>116.35</v>
      </c>
      <c r="G1155">
        <v>4908228</v>
      </c>
      <c r="H1155" s="116"/>
      <c r="I1155" s="116"/>
      <c r="L1155" s="170">
        <v>43705</v>
      </c>
      <c r="M1155" s="116">
        <v>116.35</v>
      </c>
      <c r="N1155" s="116">
        <v>124</v>
      </c>
      <c r="O1155" s="116">
        <v>114.8</v>
      </c>
      <c r="P1155" s="116">
        <v>120.55</v>
      </c>
      <c r="Q1155" s="116">
        <v>116.35</v>
      </c>
      <c r="R1155">
        <v>74245952</v>
      </c>
    </row>
    <row r="1156" spans="1:18" x14ac:dyDescent="0.25">
      <c r="A1156" s="170">
        <v>43706</v>
      </c>
      <c r="B1156" s="116">
        <v>118.45</v>
      </c>
      <c r="C1156" s="116">
        <v>114.35</v>
      </c>
      <c r="D1156" s="116">
        <v>112.1</v>
      </c>
      <c r="E1156" s="116">
        <v>116.35</v>
      </c>
      <c r="F1156" s="116">
        <v>114.35</v>
      </c>
      <c r="G1156">
        <v>4019911</v>
      </c>
      <c r="H1156" s="116"/>
      <c r="I1156" s="116"/>
      <c r="L1156" s="170">
        <v>43706</v>
      </c>
      <c r="M1156" s="116">
        <v>114.3</v>
      </c>
      <c r="N1156" s="116">
        <v>118.5</v>
      </c>
      <c r="O1156" s="116">
        <v>112.1</v>
      </c>
      <c r="P1156" s="116">
        <v>116.5</v>
      </c>
      <c r="Q1156" s="116">
        <v>114.3</v>
      </c>
      <c r="R1156">
        <v>48098849</v>
      </c>
    </row>
    <row r="1157" spans="1:18" x14ac:dyDescent="0.25">
      <c r="A1157" s="170">
        <v>43707</v>
      </c>
      <c r="B1157" s="116">
        <v>117.1</v>
      </c>
      <c r="C1157" s="116">
        <v>116.75</v>
      </c>
      <c r="D1157" s="116">
        <v>112.05</v>
      </c>
      <c r="E1157" s="116">
        <v>115</v>
      </c>
      <c r="F1157" s="116">
        <v>116.75</v>
      </c>
      <c r="G1157">
        <v>3112120</v>
      </c>
      <c r="H1157" s="116"/>
      <c r="I1157" s="116"/>
      <c r="L1157" s="170">
        <v>43707</v>
      </c>
      <c r="M1157" s="116">
        <v>116.7</v>
      </c>
      <c r="N1157" s="116">
        <v>117.3</v>
      </c>
      <c r="O1157" s="116">
        <v>112</v>
      </c>
      <c r="P1157" s="116">
        <v>115.6</v>
      </c>
      <c r="Q1157" s="116">
        <v>116.7</v>
      </c>
      <c r="R1157">
        <v>42250518</v>
      </c>
    </row>
    <row r="1158" spans="1:18" x14ac:dyDescent="0.25">
      <c r="A1158" s="170">
        <v>43711</v>
      </c>
      <c r="B1158" s="116">
        <v>115.15</v>
      </c>
      <c r="C1158" s="116">
        <v>112.65</v>
      </c>
      <c r="D1158" s="116">
        <v>111.4</v>
      </c>
      <c r="E1158" s="116">
        <v>111.65</v>
      </c>
      <c r="F1158" s="116">
        <v>112.65</v>
      </c>
      <c r="G1158">
        <v>2167576</v>
      </c>
      <c r="H1158" s="116"/>
      <c r="I1158" s="116"/>
      <c r="L1158" s="170">
        <v>43711</v>
      </c>
      <c r="M1158" s="116">
        <v>112.65</v>
      </c>
      <c r="N1158" s="116">
        <v>115.35</v>
      </c>
      <c r="O1158" s="116">
        <v>111.2</v>
      </c>
      <c r="P1158" s="116">
        <v>113.05</v>
      </c>
      <c r="Q1158" s="116">
        <v>112.65</v>
      </c>
      <c r="R1158">
        <v>36905736</v>
      </c>
    </row>
    <row r="1159" spans="1:18" x14ac:dyDescent="0.25">
      <c r="A1159" s="170">
        <v>43712</v>
      </c>
      <c r="B1159" s="116">
        <v>113</v>
      </c>
      <c r="C1159" s="116">
        <v>109.5</v>
      </c>
      <c r="D1159" s="116">
        <v>106</v>
      </c>
      <c r="E1159" s="116">
        <v>112.2</v>
      </c>
      <c r="F1159" s="116">
        <v>109.5</v>
      </c>
      <c r="G1159">
        <v>4774455</v>
      </c>
      <c r="H1159" s="116"/>
      <c r="I1159" s="116"/>
      <c r="L1159" s="170">
        <v>43712</v>
      </c>
      <c r="M1159" s="116">
        <v>109.5</v>
      </c>
      <c r="N1159" s="116">
        <v>113</v>
      </c>
      <c r="O1159" s="116">
        <v>106</v>
      </c>
      <c r="P1159" s="116">
        <v>112</v>
      </c>
      <c r="Q1159" s="116">
        <v>109.5</v>
      </c>
      <c r="R1159">
        <v>76317447</v>
      </c>
    </row>
    <row r="1160" spans="1:18" x14ac:dyDescent="0.25">
      <c r="A1160" s="170">
        <v>43713</v>
      </c>
      <c r="B1160" s="116">
        <v>119.2</v>
      </c>
      <c r="C1160" s="116">
        <v>118.05</v>
      </c>
      <c r="D1160" s="116">
        <v>109.5</v>
      </c>
      <c r="E1160" s="116">
        <v>110</v>
      </c>
      <c r="F1160" s="116">
        <v>118.05</v>
      </c>
      <c r="G1160">
        <v>5909050</v>
      </c>
      <c r="H1160" s="116"/>
      <c r="I1160" s="116"/>
      <c r="L1160" s="170">
        <v>43713</v>
      </c>
      <c r="M1160" s="116">
        <v>118.05</v>
      </c>
      <c r="N1160" s="116">
        <v>119.35</v>
      </c>
      <c r="O1160" s="116">
        <v>109.5</v>
      </c>
      <c r="P1160" s="116">
        <v>109.75</v>
      </c>
      <c r="Q1160" s="116">
        <v>118.05</v>
      </c>
      <c r="R1160">
        <v>75789807</v>
      </c>
    </row>
    <row r="1161" spans="1:18" x14ac:dyDescent="0.25">
      <c r="A1161" s="170">
        <v>43714</v>
      </c>
      <c r="B1161" s="116">
        <v>122.2</v>
      </c>
      <c r="C1161" s="116">
        <v>121.1</v>
      </c>
      <c r="D1161" s="116">
        <v>116.65</v>
      </c>
      <c r="E1161" s="116">
        <v>118.6</v>
      </c>
      <c r="F1161" s="116">
        <v>121.1</v>
      </c>
      <c r="G1161">
        <v>4378366</v>
      </c>
      <c r="H1161" s="116"/>
      <c r="I1161" s="116"/>
      <c r="L1161" s="170">
        <v>43714</v>
      </c>
      <c r="M1161" s="116">
        <v>121.25</v>
      </c>
      <c r="N1161" s="116">
        <v>122.3</v>
      </c>
      <c r="O1161" s="116">
        <v>116.55</v>
      </c>
      <c r="P1161" s="116">
        <v>118.35</v>
      </c>
      <c r="Q1161" s="116">
        <v>121.25</v>
      </c>
      <c r="R1161">
        <v>67761586</v>
      </c>
    </row>
    <row r="1162" spans="1:18" x14ac:dyDescent="0.25">
      <c r="A1162" s="170">
        <v>43717</v>
      </c>
      <c r="B1162" s="116">
        <v>122.5</v>
      </c>
      <c r="C1162" s="116">
        <v>121.9</v>
      </c>
      <c r="D1162" s="116">
        <v>117.3</v>
      </c>
      <c r="E1162" s="116">
        <v>119.4</v>
      </c>
      <c r="F1162" s="116">
        <v>121.9</v>
      </c>
      <c r="G1162">
        <v>3770270</v>
      </c>
      <c r="H1162" s="116"/>
      <c r="I1162" s="116"/>
      <c r="L1162" s="170">
        <v>43717</v>
      </c>
      <c r="M1162" s="116">
        <v>121.9</v>
      </c>
      <c r="N1162" s="116">
        <v>122.6</v>
      </c>
      <c r="O1162" s="116">
        <v>117.35</v>
      </c>
      <c r="P1162" s="116">
        <v>119</v>
      </c>
      <c r="Q1162" s="116">
        <v>121.9</v>
      </c>
      <c r="R1162">
        <v>51297512</v>
      </c>
    </row>
    <row r="1163" spans="1:18" x14ac:dyDescent="0.25">
      <c r="A1163" s="170">
        <v>43719</v>
      </c>
      <c r="B1163" s="116">
        <v>135</v>
      </c>
      <c r="C1163" s="116">
        <v>134.35</v>
      </c>
      <c r="D1163" s="116">
        <v>124.5</v>
      </c>
      <c r="E1163" s="116">
        <v>124.5</v>
      </c>
      <c r="F1163" s="116">
        <v>134.35</v>
      </c>
      <c r="G1163">
        <v>5801021</v>
      </c>
      <c r="H1163" s="116"/>
      <c r="I1163" s="116"/>
      <c r="L1163" s="170">
        <v>43719</v>
      </c>
      <c r="M1163" s="116">
        <v>134.35</v>
      </c>
      <c r="N1163" s="116">
        <v>135</v>
      </c>
      <c r="O1163" s="116">
        <v>125.3</v>
      </c>
      <c r="P1163" s="116">
        <v>127</v>
      </c>
      <c r="Q1163" s="116">
        <v>134.35</v>
      </c>
      <c r="R1163">
        <v>96568372</v>
      </c>
    </row>
    <row r="1164" spans="1:18" x14ac:dyDescent="0.25">
      <c r="A1164" s="170">
        <v>43720</v>
      </c>
      <c r="B1164" s="116">
        <v>135.30000000000001</v>
      </c>
      <c r="C1164" s="116">
        <v>127.95</v>
      </c>
      <c r="D1164" s="116">
        <v>126.8</v>
      </c>
      <c r="E1164" s="116">
        <v>134.55000000000001</v>
      </c>
      <c r="F1164" s="116">
        <v>127.95</v>
      </c>
      <c r="G1164">
        <v>3956061</v>
      </c>
      <c r="H1164" s="116"/>
      <c r="I1164" s="116"/>
      <c r="L1164" s="170">
        <v>43720</v>
      </c>
      <c r="M1164" s="116">
        <v>127.95</v>
      </c>
      <c r="N1164" s="116">
        <v>135.35</v>
      </c>
      <c r="O1164" s="116">
        <v>126.7</v>
      </c>
      <c r="P1164" s="116">
        <v>134.6</v>
      </c>
      <c r="Q1164" s="116">
        <v>127.95</v>
      </c>
      <c r="R1164">
        <v>72084195</v>
      </c>
    </row>
    <row r="1165" spans="1:18" x14ac:dyDescent="0.25">
      <c r="A1165" s="170">
        <v>43721</v>
      </c>
      <c r="B1165" s="116">
        <v>131</v>
      </c>
      <c r="C1165" s="116">
        <v>129.55000000000001</v>
      </c>
      <c r="D1165" s="116">
        <v>125.5</v>
      </c>
      <c r="E1165" s="116">
        <v>129.30000000000001</v>
      </c>
      <c r="F1165" s="116">
        <v>129.55000000000001</v>
      </c>
      <c r="G1165">
        <v>4657739</v>
      </c>
      <c r="H1165" s="116"/>
      <c r="I1165" s="116"/>
      <c r="L1165" s="170">
        <v>43721</v>
      </c>
      <c r="M1165" s="116">
        <v>129.55000000000001</v>
      </c>
      <c r="N1165" s="116">
        <v>130.94999999999999</v>
      </c>
      <c r="O1165" s="116">
        <v>125.5</v>
      </c>
      <c r="P1165" s="116">
        <v>129.19999999999999</v>
      </c>
      <c r="Q1165" s="116">
        <v>129.55000000000001</v>
      </c>
      <c r="R1165">
        <v>69088728</v>
      </c>
    </row>
    <row r="1166" spans="1:18" x14ac:dyDescent="0.25">
      <c r="A1166" s="170">
        <v>43724</v>
      </c>
      <c r="B1166" s="116">
        <v>130.35</v>
      </c>
      <c r="C1166" s="116">
        <v>128.55000000000001</v>
      </c>
      <c r="D1166" s="116">
        <v>126.7</v>
      </c>
      <c r="E1166" s="116">
        <v>128.19999999999999</v>
      </c>
      <c r="F1166" s="116">
        <v>128.55000000000001</v>
      </c>
      <c r="G1166">
        <v>2678417</v>
      </c>
      <c r="H1166" s="116"/>
      <c r="I1166" s="116"/>
      <c r="L1166" s="170">
        <v>43724</v>
      </c>
      <c r="M1166" s="116">
        <v>128.6</v>
      </c>
      <c r="N1166" s="116">
        <v>130.30000000000001</v>
      </c>
      <c r="O1166" s="116">
        <v>126.5</v>
      </c>
      <c r="P1166" s="116">
        <v>128</v>
      </c>
      <c r="Q1166" s="116">
        <v>128.6</v>
      </c>
      <c r="R1166">
        <v>40951047</v>
      </c>
    </row>
    <row r="1167" spans="1:18" x14ac:dyDescent="0.25">
      <c r="A1167" s="170">
        <v>43725</v>
      </c>
      <c r="B1167" s="116">
        <v>130.44999999999999</v>
      </c>
      <c r="C1167" s="116">
        <v>121.95</v>
      </c>
      <c r="D1167" s="116">
        <v>121.4</v>
      </c>
      <c r="E1167" s="116">
        <v>128.75</v>
      </c>
      <c r="F1167" s="116">
        <v>121.95</v>
      </c>
      <c r="G1167">
        <v>3235096</v>
      </c>
      <c r="H1167" s="116"/>
      <c r="I1167" s="116"/>
      <c r="L1167" s="170">
        <v>43725</v>
      </c>
      <c r="M1167" s="116">
        <v>122</v>
      </c>
      <c r="N1167" s="116">
        <v>130.5</v>
      </c>
      <c r="O1167" s="116">
        <v>121.35</v>
      </c>
      <c r="P1167" s="116">
        <v>129</v>
      </c>
      <c r="Q1167" s="116">
        <v>122</v>
      </c>
      <c r="R1167">
        <v>47652658</v>
      </c>
    </row>
    <row r="1168" spans="1:18" x14ac:dyDescent="0.25">
      <c r="A1168" s="170">
        <v>43726</v>
      </c>
      <c r="B1168" s="116">
        <v>125.55</v>
      </c>
      <c r="C1168" s="116">
        <v>121.85</v>
      </c>
      <c r="D1168" s="116">
        <v>120.5</v>
      </c>
      <c r="E1168" s="116">
        <v>122.9</v>
      </c>
      <c r="F1168" s="116">
        <v>121.85</v>
      </c>
      <c r="G1168">
        <v>3958456</v>
      </c>
      <c r="H1168" s="116"/>
      <c r="I1168" s="116"/>
      <c r="L1168" s="170">
        <v>43726</v>
      </c>
      <c r="M1168" s="116">
        <v>121.75</v>
      </c>
      <c r="N1168" s="116">
        <v>125.9</v>
      </c>
      <c r="O1168" s="116">
        <v>120.5</v>
      </c>
      <c r="P1168" s="116">
        <v>123.05</v>
      </c>
      <c r="Q1168" s="116">
        <v>121.75</v>
      </c>
      <c r="R1168">
        <v>53048836</v>
      </c>
    </row>
    <row r="1169" spans="1:18" x14ac:dyDescent="0.25">
      <c r="A1169" s="170">
        <v>43727</v>
      </c>
      <c r="B1169" s="116">
        <v>125.25</v>
      </c>
      <c r="C1169" s="116">
        <v>124.25</v>
      </c>
      <c r="D1169" s="116">
        <v>121.3</v>
      </c>
      <c r="E1169" s="116">
        <v>123.5</v>
      </c>
      <c r="F1169" s="116">
        <v>124.25</v>
      </c>
      <c r="G1169">
        <v>3022513</v>
      </c>
      <c r="H1169" s="116"/>
      <c r="I1169" s="116"/>
      <c r="L1169" s="170">
        <v>43727</v>
      </c>
      <c r="M1169" s="116">
        <v>124.2</v>
      </c>
      <c r="N1169" s="116">
        <v>125.35</v>
      </c>
      <c r="O1169" s="116">
        <v>121.2</v>
      </c>
      <c r="P1169" s="116">
        <v>123.5</v>
      </c>
      <c r="Q1169" s="116">
        <v>124.2</v>
      </c>
      <c r="R1169">
        <v>51011848</v>
      </c>
    </row>
    <row r="1170" spans="1:18" x14ac:dyDescent="0.25">
      <c r="A1170" s="170">
        <v>43728</v>
      </c>
      <c r="B1170" s="116">
        <v>137.80000000000001</v>
      </c>
      <c r="C1170" s="116">
        <v>133.4</v>
      </c>
      <c r="D1170" s="116">
        <v>122.7</v>
      </c>
      <c r="E1170" s="116">
        <v>125</v>
      </c>
      <c r="F1170" s="116">
        <v>133.4</v>
      </c>
      <c r="G1170">
        <v>6461166</v>
      </c>
      <c r="H1170" s="116"/>
      <c r="I1170" s="116"/>
      <c r="L1170" s="170">
        <v>43728</v>
      </c>
      <c r="M1170" s="116">
        <v>133.25</v>
      </c>
      <c r="N1170" s="116">
        <v>137.75</v>
      </c>
      <c r="O1170" s="116">
        <v>122.6</v>
      </c>
      <c r="P1170" s="116">
        <v>125</v>
      </c>
      <c r="Q1170" s="116">
        <v>133.25</v>
      </c>
      <c r="R1170">
        <v>89223235</v>
      </c>
    </row>
    <row r="1171" spans="1:18" x14ac:dyDescent="0.25">
      <c r="A1171" s="170">
        <v>43731</v>
      </c>
      <c r="B1171" s="116">
        <v>138.44999999999999</v>
      </c>
      <c r="C1171" s="116">
        <v>127.85</v>
      </c>
      <c r="D1171" s="116">
        <v>126.45</v>
      </c>
      <c r="E1171" s="116">
        <v>135</v>
      </c>
      <c r="F1171" s="116">
        <v>127.85</v>
      </c>
      <c r="G1171">
        <v>7273047</v>
      </c>
      <c r="H1171" s="116"/>
      <c r="I1171" s="116"/>
      <c r="L1171" s="170">
        <v>43731</v>
      </c>
      <c r="M1171" s="116">
        <v>127.9</v>
      </c>
      <c r="N1171" s="116">
        <v>138.4</v>
      </c>
      <c r="O1171" s="116">
        <v>126.5</v>
      </c>
      <c r="P1171" s="116">
        <v>135</v>
      </c>
      <c r="Q1171" s="116">
        <v>127.9</v>
      </c>
      <c r="R1171">
        <v>51032391</v>
      </c>
    </row>
    <row r="1172" spans="1:18" x14ac:dyDescent="0.25">
      <c r="A1172" s="170">
        <v>43732</v>
      </c>
      <c r="B1172" s="116">
        <v>132.15</v>
      </c>
      <c r="C1172" s="116">
        <v>130.85</v>
      </c>
      <c r="D1172" s="116">
        <v>128</v>
      </c>
      <c r="E1172" s="116">
        <v>128.80000000000001</v>
      </c>
      <c r="F1172" s="116">
        <v>130.85</v>
      </c>
      <c r="G1172">
        <v>3455586</v>
      </c>
      <c r="H1172" s="116"/>
      <c r="I1172" s="116"/>
      <c r="L1172" s="170">
        <v>43732</v>
      </c>
      <c r="M1172" s="116">
        <v>130.9</v>
      </c>
      <c r="N1172" s="116">
        <v>132.19999999999999</v>
      </c>
      <c r="O1172" s="116">
        <v>128</v>
      </c>
      <c r="P1172" s="116">
        <v>128.05000000000001</v>
      </c>
      <c r="Q1172" s="116">
        <v>130.9</v>
      </c>
      <c r="R1172">
        <v>41659100</v>
      </c>
    </row>
    <row r="1173" spans="1:18" x14ac:dyDescent="0.25">
      <c r="A1173" s="170">
        <v>43733</v>
      </c>
      <c r="B1173" s="116">
        <v>129.94999999999999</v>
      </c>
      <c r="C1173" s="116">
        <v>123</v>
      </c>
      <c r="D1173" s="116">
        <v>121.5</v>
      </c>
      <c r="E1173" s="116">
        <v>129.94999999999999</v>
      </c>
      <c r="F1173" s="116">
        <v>123</v>
      </c>
      <c r="G1173">
        <v>3338250</v>
      </c>
      <c r="H1173" s="116"/>
      <c r="I1173" s="116"/>
      <c r="L1173" s="170">
        <v>43733</v>
      </c>
      <c r="M1173" s="116">
        <v>123.05</v>
      </c>
      <c r="N1173" s="116">
        <v>129.9</v>
      </c>
      <c r="O1173" s="116">
        <v>121.5</v>
      </c>
      <c r="P1173" s="116">
        <v>129.9</v>
      </c>
      <c r="Q1173" s="116">
        <v>123.05</v>
      </c>
      <c r="R1173">
        <v>47567575</v>
      </c>
    </row>
    <row r="1174" spans="1:18" x14ac:dyDescent="0.25">
      <c r="A1174" s="170">
        <v>43734</v>
      </c>
      <c r="B1174" s="116">
        <v>127.2</v>
      </c>
      <c r="C1174" s="116">
        <v>124.5</v>
      </c>
      <c r="D1174" s="116">
        <v>122.9</v>
      </c>
      <c r="E1174" s="116">
        <v>123.95</v>
      </c>
      <c r="F1174" s="116">
        <v>124.5</v>
      </c>
      <c r="G1174">
        <v>2647017</v>
      </c>
      <c r="H1174" s="116"/>
      <c r="I1174" s="116"/>
      <c r="L1174" s="170">
        <v>43734</v>
      </c>
      <c r="M1174" s="116">
        <v>124.5</v>
      </c>
      <c r="N1174" s="116">
        <v>127.25</v>
      </c>
      <c r="O1174" s="116">
        <v>122.8</v>
      </c>
      <c r="P1174" s="116">
        <v>123.9</v>
      </c>
      <c r="Q1174" s="116">
        <v>124.5</v>
      </c>
      <c r="R1174">
        <v>45866398</v>
      </c>
    </row>
    <row r="1175" spans="1:18" x14ac:dyDescent="0.25">
      <c r="A1175" s="170">
        <v>43735</v>
      </c>
      <c r="B1175" s="116">
        <v>122.5</v>
      </c>
      <c r="C1175" s="116">
        <v>119.9</v>
      </c>
      <c r="D1175" s="116">
        <v>118.25</v>
      </c>
      <c r="E1175" s="116">
        <v>122.5</v>
      </c>
      <c r="F1175" s="116">
        <v>119.9</v>
      </c>
      <c r="G1175">
        <v>3069634</v>
      </c>
      <c r="H1175" s="116"/>
      <c r="I1175" s="116"/>
      <c r="L1175" s="170">
        <v>43735</v>
      </c>
      <c r="M1175" s="116">
        <v>119.9</v>
      </c>
      <c r="N1175" s="116">
        <v>122.45</v>
      </c>
      <c r="O1175" s="116">
        <v>118.2</v>
      </c>
      <c r="P1175" s="116">
        <v>122</v>
      </c>
      <c r="Q1175" s="116">
        <v>119.9</v>
      </c>
      <c r="R1175">
        <v>45875793</v>
      </c>
    </row>
    <row r="1176" spans="1:18" x14ac:dyDescent="0.25">
      <c r="A1176" s="170">
        <v>43738</v>
      </c>
      <c r="B1176" s="116">
        <v>120.8</v>
      </c>
      <c r="C1176" s="116">
        <v>117.45</v>
      </c>
      <c r="D1176" s="116">
        <v>116.45</v>
      </c>
      <c r="E1176" s="116">
        <v>120.35</v>
      </c>
      <c r="F1176" s="116">
        <v>117.45</v>
      </c>
      <c r="G1176">
        <v>2246672</v>
      </c>
      <c r="H1176" s="116"/>
      <c r="I1176" s="116"/>
      <c r="L1176" s="170">
        <v>43738</v>
      </c>
      <c r="M1176" s="116">
        <v>117.45</v>
      </c>
      <c r="N1176" s="116">
        <v>120.85</v>
      </c>
      <c r="O1176" s="116">
        <v>116.4</v>
      </c>
      <c r="P1176" s="116">
        <v>120.65</v>
      </c>
      <c r="Q1176" s="116">
        <v>117.45</v>
      </c>
      <c r="R1176">
        <v>32158885</v>
      </c>
    </row>
    <row r="1177" spans="1:18" x14ac:dyDescent="0.25">
      <c r="A1177" s="170">
        <v>43739</v>
      </c>
      <c r="B1177" s="116">
        <v>119.8</v>
      </c>
      <c r="C1177" s="116">
        <v>115.35</v>
      </c>
      <c r="D1177" s="116">
        <v>113.05</v>
      </c>
      <c r="E1177" s="116">
        <v>118.4</v>
      </c>
      <c r="F1177" s="116">
        <v>115.35</v>
      </c>
      <c r="G1177">
        <v>3384596</v>
      </c>
      <c r="H1177" s="116"/>
      <c r="I1177" s="116"/>
      <c r="L1177" s="170">
        <v>43739</v>
      </c>
      <c r="M1177" s="116">
        <v>115.3</v>
      </c>
      <c r="N1177" s="116">
        <v>119.85</v>
      </c>
      <c r="O1177" s="116">
        <v>113</v>
      </c>
      <c r="P1177" s="116">
        <v>118</v>
      </c>
      <c r="Q1177" s="116">
        <v>115.3</v>
      </c>
      <c r="R1177">
        <v>40232789</v>
      </c>
    </row>
    <row r="1178" spans="1:18" x14ac:dyDescent="0.25">
      <c r="A1178" s="170">
        <v>43741</v>
      </c>
      <c r="B1178" s="116">
        <v>123.5</v>
      </c>
      <c r="C1178" s="116">
        <v>122.45</v>
      </c>
      <c r="D1178" s="116">
        <v>112</v>
      </c>
      <c r="E1178" s="116">
        <v>112</v>
      </c>
      <c r="F1178" s="116">
        <v>122.45</v>
      </c>
      <c r="G1178">
        <v>3386018</v>
      </c>
      <c r="H1178" s="116"/>
      <c r="I1178" s="116"/>
      <c r="L1178" s="170">
        <v>43741</v>
      </c>
      <c r="M1178" s="116">
        <v>122.4</v>
      </c>
      <c r="N1178" s="116">
        <v>123.5</v>
      </c>
      <c r="O1178" s="116">
        <v>112.65</v>
      </c>
      <c r="P1178" s="116">
        <v>112.65</v>
      </c>
      <c r="Q1178" s="116">
        <v>122.4</v>
      </c>
      <c r="R1178">
        <v>65103359</v>
      </c>
    </row>
    <row r="1179" spans="1:18" x14ac:dyDescent="0.25">
      <c r="A1179" s="170">
        <v>43742</v>
      </c>
      <c r="B1179" s="116">
        <v>124.95</v>
      </c>
      <c r="C1179" s="116">
        <v>119.55</v>
      </c>
      <c r="D1179" s="116">
        <v>118.65</v>
      </c>
      <c r="E1179" s="116">
        <v>124.95</v>
      </c>
      <c r="F1179" s="116">
        <v>119.55</v>
      </c>
      <c r="G1179">
        <v>2314731</v>
      </c>
      <c r="H1179" s="116"/>
      <c r="I1179" s="116"/>
      <c r="L1179" s="170">
        <v>43742</v>
      </c>
      <c r="M1179" s="116">
        <v>119.65</v>
      </c>
      <c r="N1179" s="116">
        <v>123.8</v>
      </c>
      <c r="O1179" s="116">
        <v>118.8</v>
      </c>
      <c r="P1179" s="116">
        <v>122.8</v>
      </c>
      <c r="Q1179" s="116">
        <v>119.65</v>
      </c>
      <c r="R1179">
        <v>35712218</v>
      </c>
    </row>
    <row r="1180" spans="1:18" x14ac:dyDescent="0.25">
      <c r="A1180" s="170">
        <v>43745</v>
      </c>
      <c r="B1180" s="116">
        <v>120.5</v>
      </c>
      <c r="C1180" s="116">
        <v>117.45</v>
      </c>
      <c r="D1180" s="116">
        <v>116</v>
      </c>
      <c r="E1180" s="116">
        <v>120.5</v>
      </c>
      <c r="F1180" s="116">
        <v>117.45</v>
      </c>
      <c r="G1180">
        <v>2006001</v>
      </c>
      <c r="H1180" s="116"/>
      <c r="I1180" s="116"/>
      <c r="L1180" s="170">
        <v>43745</v>
      </c>
      <c r="M1180" s="116">
        <v>117.5</v>
      </c>
      <c r="N1180" s="116">
        <v>120.55</v>
      </c>
      <c r="O1180" s="116">
        <v>116.35</v>
      </c>
      <c r="P1180" s="116">
        <v>120.25</v>
      </c>
      <c r="Q1180" s="116">
        <v>117.5</v>
      </c>
      <c r="R1180">
        <v>35471184</v>
      </c>
    </row>
    <row r="1181" spans="1:18" x14ac:dyDescent="0.25">
      <c r="A1181" s="170">
        <v>43747</v>
      </c>
      <c r="B1181" s="116">
        <v>121.6</v>
      </c>
      <c r="C1181" s="116">
        <v>120.85</v>
      </c>
      <c r="D1181" s="116">
        <v>115.5</v>
      </c>
      <c r="E1181" s="116">
        <v>118.9</v>
      </c>
      <c r="F1181" s="116">
        <v>120.85</v>
      </c>
      <c r="G1181">
        <v>2691452</v>
      </c>
      <c r="H1181" s="116"/>
      <c r="I1181" s="116"/>
      <c r="L1181" s="170">
        <v>43747</v>
      </c>
      <c r="M1181" s="116">
        <v>120.9</v>
      </c>
      <c r="N1181" s="116">
        <v>121.7</v>
      </c>
      <c r="O1181" s="116">
        <v>115.45</v>
      </c>
      <c r="P1181" s="116">
        <v>118.5</v>
      </c>
      <c r="Q1181" s="116">
        <v>120.9</v>
      </c>
      <c r="R1181">
        <v>44666296</v>
      </c>
    </row>
    <row r="1182" spans="1:18" x14ac:dyDescent="0.25">
      <c r="A1182" s="170">
        <v>43748</v>
      </c>
      <c r="B1182" s="116">
        <v>120</v>
      </c>
      <c r="C1182" s="116">
        <v>116.9</v>
      </c>
      <c r="D1182" s="116">
        <v>116.25</v>
      </c>
      <c r="E1182" s="116">
        <v>120</v>
      </c>
      <c r="F1182" s="116">
        <v>116.9</v>
      </c>
      <c r="G1182">
        <v>1853365</v>
      </c>
      <c r="H1182" s="116"/>
      <c r="I1182" s="116"/>
      <c r="L1182" s="170">
        <v>43748</v>
      </c>
      <c r="M1182" s="116">
        <v>116.8</v>
      </c>
      <c r="N1182" s="116">
        <v>119.7</v>
      </c>
      <c r="O1182" s="116">
        <v>116.2</v>
      </c>
      <c r="P1182" s="116">
        <v>119.3</v>
      </c>
      <c r="Q1182" s="116">
        <v>116.8</v>
      </c>
      <c r="R1182">
        <v>31229192</v>
      </c>
    </row>
    <row r="1183" spans="1:18" x14ac:dyDescent="0.25">
      <c r="A1183" s="170">
        <v>43749</v>
      </c>
      <c r="B1183" s="116">
        <v>122.15</v>
      </c>
      <c r="C1183" s="116">
        <v>121.35</v>
      </c>
      <c r="D1183" s="116">
        <v>117.25</v>
      </c>
      <c r="E1183" s="116">
        <v>117.7</v>
      </c>
      <c r="F1183" s="116">
        <v>121.35</v>
      </c>
      <c r="G1183">
        <v>2862153</v>
      </c>
      <c r="H1183" s="116"/>
      <c r="I1183" s="116"/>
      <c r="L1183" s="170">
        <v>43749</v>
      </c>
      <c r="M1183" s="116">
        <v>121.3</v>
      </c>
      <c r="N1183" s="116">
        <v>122.2</v>
      </c>
      <c r="O1183" s="116">
        <v>117.25</v>
      </c>
      <c r="P1183" s="116">
        <v>118.05</v>
      </c>
      <c r="Q1183" s="116">
        <v>121.3</v>
      </c>
      <c r="R1183">
        <v>41027561</v>
      </c>
    </row>
    <row r="1184" spans="1:18" x14ac:dyDescent="0.25">
      <c r="A1184" s="170">
        <v>43752</v>
      </c>
      <c r="B1184" s="116">
        <v>130.05000000000001</v>
      </c>
      <c r="C1184" s="116">
        <v>127.8</v>
      </c>
      <c r="D1184" s="116">
        <v>122.55</v>
      </c>
      <c r="E1184" s="116">
        <v>122.55</v>
      </c>
      <c r="F1184" s="116">
        <v>127.8</v>
      </c>
      <c r="G1184">
        <v>3791400</v>
      </c>
      <c r="H1184" s="116"/>
      <c r="I1184" s="116"/>
      <c r="L1184" s="170">
        <v>43752</v>
      </c>
      <c r="M1184" s="116">
        <v>127.85</v>
      </c>
      <c r="N1184" s="116">
        <v>130</v>
      </c>
      <c r="O1184" s="116">
        <v>122.5</v>
      </c>
      <c r="P1184" s="116">
        <v>122.6</v>
      </c>
      <c r="Q1184" s="116">
        <v>127.85</v>
      </c>
      <c r="R1184">
        <v>68048611</v>
      </c>
    </row>
    <row r="1185" spans="1:18" x14ac:dyDescent="0.25">
      <c r="A1185" s="170">
        <v>43753</v>
      </c>
      <c r="B1185" s="116">
        <v>128.94999999999999</v>
      </c>
      <c r="C1185" s="116">
        <v>126.95</v>
      </c>
      <c r="D1185" s="116">
        <v>123.75</v>
      </c>
      <c r="E1185" s="116">
        <v>127.5</v>
      </c>
      <c r="F1185" s="116">
        <v>126.95</v>
      </c>
      <c r="G1185">
        <v>3220165</v>
      </c>
      <c r="H1185" s="116"/>
      <c r="I1185" s="116"/>
      <c r="L1185" s="170">
        <v>43753</v>
      </c>
      <c r="M1185" s="116">
        <v>126.95</v>
      </c>
      <c r="N1185" s="116">
        <v>128.9</v>
      </c>
      <c r="O1185" s="116">
        <v>123.7</v>
      </c>
      <c r="P1185" s="116">
        <v>127.1</v>
      </c>
      <c r="Q1185" s="116">
        <v>126.95</v>
      </c>
      <c r="R1185">
        <v>57548920</v>
      </c>
    </row>
    <row r="1186" spans="1:18" x14ac:dyDescent="0.25">
      <c r="A1186" s="170">
        <v>43754</v>
      </c>
      <c r="B1186" s="116">
        <v>128.25</v>
      </c>
      <c r="C1186" s="116">
        <v>125.8</v>
      </c>
      <c r="D1186" s="116">
        <v>124.5</v>
      </c>
      <c r="E1186" s="116">
        <v>127.5</v>
      </c>
      <c r="F1186" s="116">
        <v>125.8</v>
      </c>
      <c r="G1186">
        <v>2004725</v>
      </c>
      <c r="H1186" s="116"/>
      <c r="I1186" s="116"/>
      <c r="L1186" s="170">
        <v>43754</v>
      </c>
      <c r="M1186" s="116">
        <v>125.85</v>
      </c>
      <c r="N1186" s="116">
        <v>128.30000000000001</v>
      </c>
      <c r="O1186" s="116">
        <v>124.5</v>
      </c>
      <c r="P1186" s="116">
        <v>127.3</v>
      </c>
      <c r="Q1186" s="116">
        <v>125.85</v>
      </c>
      <c r="R1186">
        <v>31522518</v>
      </c>
    </row>
    <row r="1187" spans="1:18" x14ac:dyDescent="0.25">
      <c r="A1187" s="170">
        <v>43755</v>
      </c>
      <c r="B1187" s="116">
        <v>143.80000000000001</v>
      </c>
      <c r="C1187" s="116">
        <v>138.15</v>
      </c>
      <c r="D1187" s="116">
        <v>125.15</v>
      </c>
      <c r="E1187" s="116">
        <v>126.95</v>
      </c>
      <c r="F1187" s="116">
        <v>138.15</v>
      </c>
      <c r="G1187">
        <v>4292640</v>
      </c>
      <c r="H1187" s="116"/>
      <c r="I1187" s="116"/>
      <c r="L1187" s="170">
        <v>43755</v>
      </c>
      <c r="M1187" s="116">
        <v>139.5</v>
      </c>
      <c r="N1187" s="116">
        <v>144.35</v>
      </c>
      <c r="O1187" s="116">
        <v>125.1</v>
      </c>
      <c r="P1187" s="116">
        <v>127.1</v>
      </c>
      <c r="Q1187" s="116">
        <v>139.5</v>
      </c>
      <c r="R1187">
        <v>67933615</v>
      </c>
    </row>
    <row r="1188" spans="1:18" x14ac:dyDescent="0.25">
      <c r="A1188" s="170">
        <v>43756</v>
      </c>
      <c r="B1188" s="116">
        <v>141.80000000000001</v>
      </c>
      <c r="C1188" s="116">
        <v>136.69999999999999</v>
      </c>
      <c r="D1188" s="116">
        <v>135.55000000000001</v>
      </c>
      <c r="E1188" s="116">
        <v>140</v>
      </c>
      <c r="F1188" s="116">
        <v>136.69999999999999</v>
      </c>
      <c r="G1188">
        <v>4141592</v>
      </c>
      <c r="H1188" s="116"/>
      <c r="I1188" s="116"/>
      <c r="L1188" s="170">
        <v>43756</v>
      </c>
      <c r="M1188" s="116">
        <v>136.85</v>
      </c>
      <c r="N1188" s="116">
        <v>141.80000000000001</v>
      </c>
      <c r="O1188" s="116">
        <v>135.6</v>
      </c>
      <c r="P1188" s="116">
        <v>139</v>
      </c>
      <c r="Q1188" s="116">
        <v>136.85</v>
      </c>
      <c r="R1188">
        <v>64884113</v>
      </c>
    </row>
    <row r="1189" spans="1:18" x14ac:dyDescent="0.25">
      <c r="A1189" s="170">
        <v>43760</v>
      </c>
      <c r="B1189" s="116">
        <v>135.6</v>
      </c>
      <c r="C1189" s="116">
        <v>131.9</v>
      </c>
      <c r="D1189" s="116">
        <v>129.85</v>
      </c>
      <c r="E1189" s="116">
        <v>133.4</v>
      </c>
      <c r="F1189" s="116">
        <v>131.9</v>
      </c>
      <c r="G1189">
        <v>2916864</v>
      </c>
      <c r="H1189" s="116"/>
      <c r="I1189" s="116"/>
      <c r="L1189" s="170">
        <v>43760</v>
      </c>
      <c r="M1189" s="116">
        <v>131.75</v>
      </c>
      <c r="N1189" s="116">
        <v>135.6</v>
      </c>
      <c r="O1189" s="116">
        <v>129.80000000000001</v>
      </c>
      <c r="P1189" s="116">
        <v>133.35</v>
      </c>
      <c r="Q1189" s="116">
        <v>131.75</v>
      </c>
      <c r="R1189">
        <v>53532482</v>
      </c>
    </row>
    <row r="1190" spans="1:18" x14ac:dyDescent="0.25">
      <c r="A1190" s="170">
        <v>43761</v>
      </c>
      <c r="B1190" s="116">
        <v>133.85</v>
      </c>
      <c r="C1190" s="116">
        <v>132.65</v>
      </c>
      <c r="D1190" s="116">
        <v>127.35</v>
      </c>
      <c r="E1190" s="116">
        <v>130.15</v>
      </c>
      <c r="F1190" s="116">
        <v>132.65</v>
      </c>
      <c r="G1190">
        <v>2853041</v>
      </c>
      <c r="H1190" s="116"/>
      <c r="I1190" s="116"/>
      <c r="L1190" s="170">
        <v>43761</v>
      </c>
      <c r="M1190" s="116">
        <v>132.65</v>
      </c>
      <c r="N1190" s="116">
        <v>133.80000000000001</v>
      </c>
      <c r="O1190" s="116">
        <v>127.25</v>
      </c>
      <c r="P1190" s="116">
        <v>130.44999999999999</v>
      </c>
      <c r="Q1190" s="116">
        <v>132.65</v>
      </c>
      <c r="R1190">
        <v>50293574</v>
      </c>
    </row>
    <row r="1191" spans="1:18" x14ac:dyDescent="0.25">
      <c r="A1191" s="170">
        <v>43762</v>
      </c>
      <c r="B1191" s="116">
        <v>135.1</v>
      </c>
      <c r="C1191" s="116">
        <v>133.44999999999999</v>
      </c>
      <c r="D1191" s="116">
        <v>130.69999999999999</v>
      </c>
      <c r="E1191" s="116">
        <v>133.5</v>
      </c>
      <c r="F1191" s="116">
        <v>133.44999999999999</v>
      </c>
      <c r="G1191">
        <v>2177527</v>
      </c>
      <c r="H1191" s="116"/>
      <c r="I1191" s="116"/>
      <c r="L1191" s="170">
        <v>43762</v>
      </c>
      <c r="M1191" s="116">
        <v>133.5</v>
      </c>
      <c r="N1191" s="116">
        <v>135.15</v>
      </c>
      <c r="O1191" s="116">
        <v>130.5</v>
      </c>
      <c r="P1191" s="116">
        <v>133</v>
      </c>
      <c r="Q1191" s="116">
        <v>133.5</v>
      </c>
      <c r="R1191">
        <v>41951668</v>
      </c>
    </row>
    <row r="1192" spans="1:18" x14ac:dyDescent="0.25">
      <c r="A1192" s="170">
        <v>43763</v>
      </c>
      <c r="B1192" s="116">
        <v>133</v>
      </c>
      <c r="C1192" s="116">
        <v>126.95</v>
      </c>
      <c r="D1192" s="116">
        <v>125.85</v>
      </c>
      <c r="E1192" s="116">
        <v>132.80000000000001</v>
      </c>
      <c r="F1192" s="116">
        <v>126.95</v>
      </c>
      <c r="G1192">
        <v>2627744</v>
      </c>
      <c r="H1192" s="116"/>
      <c r="I1192" s="116"/>
      <c r="L1192" s="170">
        <v>43763</v>
      </c>
      <c r="M1192" s="116">
        <v>126.85</v>
      </c>
      <c r="N1192" s="116">
        <v>133</v>
      </c>
      <c r="O1192" s="116">
        <v>125.7</v>
      </c>
      <c r="P1192" s="116">
        <v>132</v>
      </c>
      <c r="Q1192" s="116">
        <v>126.85</v>
      </c>
      <c r="R1192">
        <v>42868958</v>
      </c>
    </row>
    <row r="1193" spans="1:18" x14ac:dyDescent="0.25">
      <c r="A1193" s="170">
        <v>43765</v>
      </c>
      <c r="B1193" s="116">
        <v>150.35</v>
      </c>
      <c r="C1193" s="116">
        <v>147.94999999999999</v>
      </c>
      <c r="D1193" s="116">
        <v>139.6</v>
      </c>
      <c r="E1193" s="116">
        <v>139.6</v>
      </c>
      <c r="F1193" s="116">
        <v>147.94999999999999</v>
      </c>
      <c r="G1193">
        <v>1959921</v>
      </c>
      <c r="H1193" s="116"/>
      <c r="I1193" s="116"/>
      <c r="L1193" s="170">
        <v>43765</v>
      </c>
      <c r="M1193" s="116">
        <v>147.69999999999999</v>
      </c>
      <c r="N1193" s="116">
        <v>150.69999999999999</v>
      </c>
      <c r="O1193" s="116">
        <v>139.5</v>
      </c>
      <c r="P1193" s="116">
        <v>139.5</v>
      </c>
      <c r="Q1193" s="116">
        <v>147.69999999999999</v>
      </c>
      <c r="R1193">
        <v>39490461</v>
      </c>
    </row>
    <row r="1194" spans="1:18" x14ac:dyDescent="0.25">
      <c r="A1194" s="170">
        <v>43767</v>
      </c>
      <c r="B1194" s="116">
        <v>175.45</v>
      </c>
      <c r="C1194" s="116">
        <v>172.55</v>
      </c>
      <c r="D1194" s="116">
        <v>151.5</v>
      </c>
      <c r="E1194" s="116">
        <v>151.5</v>
      </c>
      <c r="F1194" s="116">
        <v>172.55</v>
      </c>
      <c r="G1194">
        <v>9419500</v>
      </c>
      <c r="H1194" s="116"/>
      <c r="I1194" s="116"/>
      <c r="L1194" s="170">
        <v>43767</v>
      </c>
      <c r="M1194" s="116">
        <v>172.45</v>
      </c>
      <c r="N1194" s="116">
        <v>175.5</v>
      </c>
      <c r="O1194" s="116">
        <v>151.19999999999999</v>
      </c>
      <c r="P1194" s="116">
        <v>151.9</v>
      </c>
      <c r="Q1194" s="116">
        <v>172.45</v>
      </c>
      <c r="R1194">
        <v>184435614</v>
      </c>
    </row>
    <row r="1195" spans="1:18" x14ac:dyDescent="0.25">
      <c r="A1195" s="170">
        <v>43768</v>
      </c>
      <c r="B1195" s="116">
        <v>175.5</v>
      </c>
      <c r="C1195" s="116">
        <v>171.85</v>
      </c>
      <c r="D1195" s="116">
        <v>166.6</v>
      </c>
      <c r="E1195" s="116">
        <v>174.4</v>
      </c>
      <c r="F1195" s="116">
        <v>171.85</v>
      </c>
      <c r="G1195">
        <v>5665026</v>
      </c>
      <c r="H1195" s="116"/>
      <c r="I1195" s="116"/>
      <c r="L1195" s="170">
        <v>43768</v>
      </c>
      <c r="M1195" s="116">
        <v>171.9</v>
      </c>
      <c r="N1195" s="116">
        <v>175.65</v>
      </c>
      <c r="O1195" s="116">
        <v>166.55</v>
      </c>
      <c r="P1195" s="116">
        <v>175</v>
      </c>
      <c r="Q1195" s="116">
        <v>171.9</v>
      </c>
      <c r="R1195">
        <v>90759545</v>
      </c>
    </row>
    <row r="1196" spans="1:18" x14ac:dyDescent="0.25">
      <c r="A1196" s="170">
        <v>43769</v>
      </c>
      <c r="B1196" s="116">
        <v>179.5</v>
      </c>
      <c r="C1196" s="116">
        <v>177.7</v>
      </c>
      <c r="D1196" s="116">
        <v>169.05</v>
      </c>
      <c r="E1196" s="116">
        <v>170.85</v>
      </c>
      <c r="F1196" s="116">
        <v>177.7</v>
      </c>
      <c r="G1196">
        <v>4722799</v>
      </c>
      <c r="H1196" s="116"/>
      <c r="I1196" s="116"/>
      <c r="L1196" s="170">
        <v>43769</v>
      </c>
      <c r="M1196" s="116">
        <v>177.7</v>
      </c>
      <c r="N1196" s="116">
        <v>179.65</v>
      </c>
      <c r="O1196" s="116">
        <v>168.95</v>
      </c>
      <c r="P1196" s="116">
        <v>169.8</v>
      </c>
      <c r="Q1196" s="116">
        <v>177.7</v>
      </c>
      <c r="R1196">
        <v>81392641</v>
      </c>
    </row>
    <row r="1197" spans="1:18" x14ac:dyDescent="0.25">
      <c r="A1197" s="170">
        <v>43770</v>
      </c>
      <c r="B1197" s="116">
        <v>178</v>
      </c>
      <c r="C1197" s="116">
        <v>174.9</v>
      </c>
      <c r="D1197" s="116">
        <v>172.5</v>
      </c>
      <c r="E1197" s="116">
        <v>175.1</v>
      </c>
      <c r="F1197" s="116">
        <v>174.9</v>
      </c>
      <c r="G1197">
        <v>2471566</v>
      </c>
      <c r="H1197" s="116"/>
      <c r="I1197" s="116"/>
      <c r="L1197" s="170">
        <v>43770</v>
      </c>
      <c r="M1197" s="116">
        <v>175.05</v>
      </c>
      <c r="N1197" s="116">
        <v>178</v>
      </c>
      <c r="O1197" s="116">
        <v>172.4</v>
      </c>
      <c r="P1197" s="116">
        <v>175.2</v>
      </c>
      <c r="Q1197" s="116">
        <v>175.05</v>
      </c>
      <c r="R1197">
        <v>40613555</v>
      </c>
    </row>
    <row r="1198" spans="1:18" x14ac:dyDescent="0.25">
      <c r="A1198" s="170">
        <v>43773</v>
      </c>
      <c r="B1198" s="116">
        <v>178.35</v>
      </c>
      <c r="C1198" s="116">
        <v>172.15</v>
      </c>
      <c r="D1198" s="116">
        <v>171</v>
      </c>
      <c r="E1198" s="116">
        <v>172</v>
      </c>
      <c r="F1198" s="116">
        <v>172.15</v>
      </c>
      <c r="G1198">
        <v>3159469</v>
      </c>
      <c r="H1198" s="116"/>
      <c r="I1198" s="116"/>
      <c r="L1198" s="170">
        <v>43773</v>
      </c>
      <c r="M1198" s="116">
        <v>172.2</v>
      </c>
      <c r="N1198" s="116">
        <v>178.45</v>
      </c>
      <c r="O1198" s="116">
        <v>170.85</v>
      </c>
      <c r="P1198" s="116">
        <v>171.6</v>
      </c>
      <c r="Q1198" s="116">
        <v>172.2</v>
      </c>
      <c r="R1198">
        <v>40641411</v>
      </c>
    </row>
    <row r="1199" spans="1:18" x14ac:dyDescent="0.25">
      <c r="A1199" s="170">
        <v>43774</v>
      </c>
      <c r="B1199" s="116">
        <v>175.7</v>
      </c>
      <c r="C1199" s="116">
        <v>172</v>
      </c>
      <c r="D1199" s="116">
        <v>169.95</v>
      </c>
      <c r="E1199" s="116">
        <v>172.95</v>
      </c>
      <c r="F1199" s="116">
        <v>172</v>
      </c>
      <c r="G1199">
        <v>2451232</v>
      </c>
      <c r="H1199" s="116"/>
      <c r="I1199" s="116"/>
      <c r="L1199" s="170">
        <v>43774</v>
      </c>
      <c r="M1199" s="116">
        <v>172</v>
      </c>
      <c r="N1199" s="116">
        <v>175.75</v>
      </c>
      <c r="O1199" s="116">
        <v>169.95</v>
      </c>
      <c r="P1199" s="116">
        <v>173.25</v>
      </c>
      <c r="Q1199" s="116">
        <v>172</v>
      </c>
      <c r="R1199">
        <v>36268596</v>
      </c>
    </row>
    <row r="1200" spans="1:18" x14ac:dyDescent="0.25">
      <c r="A1200" s="170">
        <v>43775</v>
      </c>
      <c r="B1200" s="116">
        <v>176.4</v>
      </c>
      <c r="C1200" s="116">
        <v>174.35</v>
      </c>
      <c r="D1200" s="116">
        <v>170.5</v>
      </c>
      <c r="E1200" s="116">
        <v>172.1</v>
      </c>
      <c r="F1200" s="116">
        <v>174.35</v>
      </c>
      <c r="G1200">
        <v>1721329</v>
      </c>
      <c r="H1200" s="116"/>
      <c r="I1200" s="116"/>
      <c r="L1200" s="170">
        <v>43775</v>
      </c>
      <c r="M1200" s="116">
        <v>174.5</v>
      </c>
      <c r="N1200" s="116">
        <v>176.35</v>
      </c>
      <c r="O1200" s="116">
        <v>170.5</v>
      </c>
      <c r="P1200" s="116">
        <v>172</v>
      </c>
      <c r="Q1200" s="116">
        <v>174.5</v>
      </c>
      <c r="R1200">
        <v>28923778</v>
      </c>
    </row>
    <row r="1201" spans="1:18" x14ac:dyDescent="0.25">
      <c r="A1201" s="170">
        <v>43776</v>
      </c>
      <c r="B1201" s="116">
        <v>175</v>
      </c>
      <c r="C1201" s="116">
        <v>171.45</v>
      </c>
      <c r="D1201" s="116">
        <v>167.8</v>
      </c>
      <c r="E1201" s="116">
        <v>175</v>
      </c>
      <c r="F1201" s="116">
        <v>171.45</v>
      </c>
      <c r="G1201">
        <v>2145274</v>
      </c>
      <c r="H1201" s="116"/>
      <c r="I1201" s="116"/>
      <c r="L1201" s="170">
        <v>43776</v>
      </c>
      <c r="M1201" s="116">
        <v>171.5</v>
      </c>
      <c r="N1201" s="116">
        <v>174.7</v>
      </c>
      <c r="O1201" s="116">
        <v>167.6</v>
      </c>
      <c r="P1201" s="116">
        <v>174.7</v>
      </c>
      <c r="Q1201" s="116">
        <v>171.5</v>
      </c>
      <c r="R1201">
        <v>38625387</v>
      </c>
    </row>
    <row r="1202" spans="1:18" x14ac:dyDescent="0.25">
      <c r="A1202" s="170">
        <v>43777</v>
      </c>
      <c r="B1202" s="116">
        <v>178.75</v>
      </c>
      <c r="C1202" s="116">
        <v>169.15</v>
      </c>
      <c r="D1202" s="116">
        <v>167.85</v>
      </c>
      <c r="E1202" s="116">
        <v>171.45</v>
      </c>
      <c r="F1202" s="116">
        <v>169.15</v>
      </c>
      <c r="G1202">
        <v>2074457</v>
      </c>
      <c r="H1202" s="116"/>
      <c r="I1202" s="116"/>
      <c r="L1202" s="170">
        <v>43777</v>
      </c>
      <c r="M1202" s="116">
        <v>169.05</v>
      </c>
      <c r="N1202" s="116">
        <v>178.9</v>
      </c>
      <c r="O1202" s="116">
        <v>167.8</v>
      </c>
      <c r="P1202" s="116">
        <v>170.75</v>
      </c>
      <c r="Q1202" s="116">
        <v>169.05</v>
      </c>
      <c r="R1202">
        <v>39102947</v>
      </c>
    </row>
    <row r="1203" spans="1:18" x14ac:dyDescent="0.25">
      <c r="A1203" s="170">
        <v>43780</v>
      </c>
      <c r="B1203" s="116">
        <v>172.9</v>
      </c>
      <c r="C1203" s="116">
        <v>172</v>
      </c>
      <c r="D1203" s="116">
        <v>169.25</v>
      </c>
      <c r="E1203" s="116">
        <v>169.9</v>
      </c>
      <c r="F1203" s="116">
        <v>172</v>
      </c>
      <c r="G1203">
        <v>1379747</v>
      </c>
      <c r="H1203" s="116"/>
      <c r="I1203" s="116"/>
      <c r="L1203" s="170">
        <v>43780</v>
      </c>
      <c r="M1203" s="116">
        <v>172</v>
      </c>
      <c r="N1203" s="116">
        <v>172.95</v>
      </c>
      <c r="O1203" s="116">
        <v>169.05</v>
      </c>
      <c r="P1203" s="116">
        <v>169.2</v>
      </c>
      <c r="Q1203" s="116">
        <v>172</v>
      </c>
      <c r="R1203">
        <v>22192924</v>
      </c>
    </row>
    <row r="1204" spans="1:18" x14ac:dyDescent="0.25">
      <c r="A1204" s="170">
        <v>43782</v>
      </c>
      <c r="B1204" s="116">
        <v>176</v>
      </c>
      <c r="C1204" s="116">
        <v>170.6</v>
      </c>
      <c r="D1204" s="116">
        <v>169.4</v>
      </c>
      <c r="E1204" s="116">
        <v>171.5</v>
      </c>
      <c r="F1204" s="116">
        <v>170.6</v>
      </c>
      <c r="G1204">
        <v>1729899</v>
      </c>
      <c r="H1204" s="116"/>
      <c r="I1204" s="116"/>
      <c r="L1204" s="170">
        <v>43782</v>
      </c>
      <c r="M1204" s="116">
        <v>170.6</v>
      </c>
      <c r="N1204" s="116">
        <v>176</v>
      </c>
      <c r="O1204" s="116">
        <v>169.4</v>
      </c>
      <c r="P1204" s="116">
        <v>171.5</v>
      </c>
      <c r="Q1204" s="116">
        <v>170.6</v>
      </c>
      <c r="R1204">
        <v>33926248</v>
      </c>
    </row>
    <row r="1205" spans="1:18" x14ac:dyDescent="0.25">
      <c r="A1205" s="170">
        <v>43783</v>
      </c>
      <c r="B1205" s="116">
        <v>170.9</v>
      </c>
      <c r="C1205" s="116">
        <v>167</v>
      </c>
      <c r="D1205" s="116">
        <v>165.5</v>
      </c>
      <c r="E1205" s="116">
        <v>170.9</v>
      </c>
      <c r="F1205" s="116">
        <v>167</v>
      </c>
      <c r="G1205">
        <v>1620900</v>
      </c>
      <c r="H1205" s="116"/>
      <c r="I1205" s="116"/>
      <c r="L1205" s="170">
        <v>43783</v>
      </c>
      <c r="M1205" s="116">
        <v>167.05</v>
      </c>
      <c r="N1205" s="116">
        <v>170.3</v>
      </c>
      <c r="O1205" s="116">
        <v>165.5</v>
      </c>
      <c r="P1205" s="116">
        <v>170.2</v>
      </c>
      <c r="Q1205" s="116">
        <v>167.05</v>
      </c>
      <c r="R1205">
        <v>25433481</v>
      </c>
    </row>
    <row r="1206" spans="1:18" x14ac:dyDescent="0.25">
      <c r="A1206" s="170">
        <v>43784</v>
      </c>
      <c r="B1206" s="116">
        <v>173.35</v>
      </c>
      <c r="C1206" s="116">
        <v>168.6</v>
      </c>
      <c r="D1206" s="116">
        <v>167.45</v>
      </c>
      <c r="E1206" s="116">
        <v>169</v>
      </c>
      <c r="F1206" s="116">
        <v>168.6</v>
      </c>
      <c r="G1206">
        <v>1442484</v>
      </c>
      <c r="H1206" s="116"/>
      <c r="I1206" s="116"/>
      <c r="L1206" s="170">
        <v>43784</v>
      </c>
      <c r="M1206" s="116">
        <v>168.55</v>
      </c>
      <c r="N1206" s="116">
        <v>173.4</v>
      </c>
      <c r="O1206" s="116">
        <v>167.35</v>
      </c>
      <c r="P1206" s="116">
        <v>169</v>
      </c>
      <c r="Q1206" s="116">
        <v>168.55</v>
      </c>
      <c r="R1206">
        <v>29614682</v>
      </c>
    </row>
    <row r="1207" spans="1:18" x14ac:dyDescent="0.25">
      <c r="A1207" s="170">
        <v>43787</v>
      </c>
      <c r="B1207" s="116">
        <v>171.9</v>
      </c>
      <c r="C1207" s="116">
        <v>170.05</v>
      </c>
      <c r="D1207" s="116">
        <v>169.35</v>
      </c>
      <c r="E1207" s="116">
        <v>171.7</v>
      </c>
      <c r="F1207" s="116">
        <v>170.05</v>
      </c>
      <c r="G1207">
        <v>1302130</v>
      </c>
      <c r="H1207" s="116"/>
      <c r="I1207" s="116"/>
      <c r="L1207" s="170">
        <v>43787</v>
      </c>
      <c r="M1207" s="116">
        <v>170.1</v>
      </c>
      <c r="N1207" s="116">
        <v>172.1</v>
      </c>
      <c r="O1207" s="116">
        <v>169.25</v>
      </c>
      <c r="P1207" s="116">
        <v>172.1</v>
      </c>
      <c r="Q1207" s="116">
        <v>170.1</v>
      </c>
      <c r="R1207">
        <v>19053232</v>
      </c>
    </row>
    <row r="1208" spans="1:18" x14ac:dyDescent="0.25">
      <c r="A1208" s="170">
        <v>43788</v>
      </c>
      <c r="B1208" s="116">
        <v>171.85</v>
      </c>
      <c r="C1208" s="116">
        <v>167.75</v>
      </c>
      <c r="D1208" s="116">
        <v>167.15</v>
      </c>
      <c r="E1208" s="116">
        <v>171</v>
      </c>
      <c r="F1208" s="116">
        <v>167.75</v>
      </c>
      <c r="G1208">
        <v>1268625</v>
      </c>
      <c r="H1208" s="116"/>
      <c r="I1208" s="116"/>
      <c r="L1208" s="170">
        <v>43788</v>
      </c>
      <c r="M1208" s="116">
        <v>167.75</v>
      </c>
      <c r="N1208" s="116">
        <v>171.75</v>
      </c>
      <c r="O1208" s="116">
        <v>167.1</v>
      </c>
      <c r="P1208" s="116">
        <v>170.8</v>
      </c>
      <c r="Q1208" s="116">
        <v>167.75</v>
      </c>
      <c r="R1208">
        <v>19599195</v>
      </c>
    </row>
    <row r="1209" spans="1:18" x14ac:dyDescent="0.25">
      <c r="A1209" s="170">
        <v>43789</v>
      </c>
      <c r="B1209" s="116">
        <v>170.2</v>
      </c>
      <c r="C1209" s="116">
        <v>167.25</v>
      </c>
      <c r="D1209" s="116">
        <v>166.4</v>
      </c>
      <c r="E1209" s="116">
        <v>168</v>
      </c>
      <c r="F1209" s="116">
        <v>167.25</v>
      </c>
      <c r="G1209">
        <v>1505118</v>
      </c>
      <c r="H1209" s="116"/>
      <c r="I1209" s="116"/>
      <c r="L1209" s="170">
        <v>43789</v>
      </c>
      <c r="M1209" s="116">
        <v>167.4</v>
      </c>
      <c r="N1209" s="116">
        <v>170.2</v>
      </c>
      <c r="O1209" s="116">
        <v>166.2</v>
      </c>
      <c r="P1209" s="116">
        <v>167.75</v>
      </c>
      <c r="Q1209" s="116">
        <v>167.4</v>
      </c>
      <c r="R1209">
        <v>19504078</v>
      </c>
    </row>
    <row r="1210" spans="1:18" x14ac:dyDescent="0.25">
      <c r="A1210" s="170">
        <v>43790</v>
      </c>
      <c r="B1210" s="116">
        <v>170.1</v>
      </c>
      <c r="C1210" s="116">
        <v>164.2</v>
      </c>
      <c r="D1210" s="116">
        <v>163.05000000000001</v>
      </c>
      <c r="E1210" s="116">
        <v>167.95</v>
      </c>
      <c r="F1210" s="116">
        <v>164.2</v>
      </c>
      <c r="G1210">
        <v>1608999</v>
      </c>
      <c r="H1210" s="116"/>
      <c r="I1210" s="116"/>
      <c r="L1210" s="170">
        <v>43790</v>
      </c>
      <c r="M1210" s="116">
        <v>164.15</v>
      </c>
      <c r="N1210" s="116">
        <v>170.1</v>
      </c>
      <c r="O1210" s="116">
        <v>163</v>
      </c>
      <c r="P1210" s="116">
        <v>166.95</v>
      </c>
      <c r="Q1210" s="116">
        <v>164.15</v>
      </c>
      <c r="R1210">
        <v>21609120</v>
      </c>
    </row>
    <row r="1211" spans="1:18" x14ac:dyDescent="0.25">
      <c r="A1211" s="170">
        <v>43791</v>
      </c>
      <c r="B1211" s="116">
        <v>165.2</v>
      </c>
      <c r="C1211" s="116">
        <v>162.30000000000001</v>
      </c>
      <c r="D1211" s="116">
        <v>160.6</v>
      </c>
      <c r="E1211" s="116">
        <v>165.2</v>
      </c>
      <c r="F1211" s="116">
        <v>162.30000000000001</v>
      </c>
      <c r="G1211">
        <v>1461271</v>
      </c>
      <c r="H1211" s="116"/>
      <c r="I1211" s="116"/>
      <c r="L1211" s="170">
        <v>43791</v>
      </c>
      <c r="M1211" s="116">
        <v>162.35</v>
      </c>
      <c r="N1211" s="116">
        <v>165.25</v>
      </c>
      <c r="O1211" s="116">
        <v>160.55000000000001</v>
      </c>
      <c r="P1211" s="116">
        <v>164.9</v>
      </c>
      <c r="Q1211" s="116">
        <v>162.35</v>
      </c>
      <c r="R1211">
        <v>21200979</v>
      </c>
    </row>
    <row r="1212" spans="1:18" x14ac:dyDescent="0.25">
      <c r="A1212" s="170">
        <v>43794</v>
      </c>
      <c r="B1212" s="116">
        <v>166.4</v>
      </c>
      <c r="C1212" s="116">
        <v>166.05</v>
      </c>
      <c r="D1212" s="116">
        <v>160</v>
      </c>
      <c r="E1212" s="116">
        <v>161.75</v>
      </c>
      <c r="F1212" s="116">
        <v>166.05</v>
      </c>
      <c r="G1212">
        <v>2141645</v>
      </c>
      <c r="H1212" s="116"/>
      <c r="I1212" s="116"/>
      <c r="L1212" s="170">
        <v>43794</v>
      </c>
      <c r="M1212" s="116">
        <v>166.1</v>
      </c>
      <c r="N1212" s="116">
        <v>166.6</v>
      </c>
      <c r="O1212" s="116">
        <v>159.9</v>
      </c>
      <c r="P1212" s="116">
        <v>160.69999999999999</v>
      </c>
      <c r="Q1212" s="116">
        <v>166.1</v>
      </c>
      <c r="R1212">
        <v>26131453</v>
      </c>
    </row>
    <row r="1213" spans="1:18" x14ac:dyDescent="0.25">
      <c r="A1213" s="170">
        <v>43795</v>
      </c>
      <c r="B1213" s="116">
        <v>167.25</v>
      </c>
      <c r="C1213" s="116">
        <v>163.80000000000001</v>
      </c>
      <c r="D1213" s="116">
        <v>162.55000000000001</v>
      </c>
      <c r="E1213" s="116">
        <v>166.3</v>
      </c>
      <c r="F1213" s="116">
        <v>163.80000000000001</v>
      </c>
      <c r="G1213">
        <v>2047761</v>
      </c>
      <c r="H1213" s="116"/>
      <c r="I1213" s="116"/>
      <c r="L1213" s="170">
        <v>43795</v>
      </c>
      <c r="M1213" s="116">
        <v>163.4</v>
      </c>
      <c r="N1213" s="116">
        <v>167.3</v>
      </c>
      <c r="O1213" s="116">
        <v>162.55000000000001</v>
      </c>
      <c r="P1213" s="116">
        <v>166.65</v>
      </c>
      <c r="Q1213" s="116">
        <v>163.4</v>
      </c>
      <c r="R1213">
        <v>25520822</v>
      </c>
    </row>
    <row r="1214" spans="1:18" x14ac:dyDescent="0.25">
      <c r="A1214" s="170">
        <v>43796</v>
      </c>
      <c r="B1214" s="116">
        <v>169.25</v>
      </c>
      <c r="C1214" s="116">
        <v>165.75</v>
      </c>
      <c r="D1214" s="116">
        <v>165</v>
      </c>
      <c r="E1214" s="116">
        <v>165.8</v>
      </c>
      <c r="F1214" s="116">
        <v>165.75</v>
      </c>
      <c r="G1214">
        <v>1995979</v>
      </c>
      <c r="H1214" s="116"/>
      <c r="I1214" s="116"/>
      <c r="L1214" s="170">
        <v>43796</v>
      </c>
      <c r="M1214" s="116">
        <v>165.9</v>
      </c>
      <c r="N1214" s="116">
        <v>169.3</v>
      </c>
      <c r="O1214" s="116">
        <v>165</v>
      </c>
      <c r="P1214" s="116">
        <v>165.3</v>
      </c>
      <c r="Q1214" s="116">
        <v>165.9</v>
      </c>
      <c r="R1214">
        <v>29527702</v>
      </c>
    </row>
    <row r="1215" spans="1:18" x14ac:dyDescent="0.25">
      <c r="A1215" s="170">
        <v>43797</v>
      </c>
      <c r="B1215" s="116">
        <v>166.35</v>
      </c>
      <c r="C1215" s="116">
        <v>164.8</v>
      </c>
      <c r="D1215" s="116">
        <v>163.55000000000001</v>
      </c>
      <c r="E1215" s="116">
        <v>166.35</v>
      </c>
      <c r="F1215" s="116">
        <v>164.8</v>
      </c>
      <c r="G1215">
        <v>1143389</v>
      </c>
      <c r="H1215" s="116"/>
      <c r="I1215" s="116"/>
      <c r="L1215" s="170">
        <v>43797</v>
      </c>
      <c r="M1215" s="116">
        <v>164.8</v>
      </c>
      <c r="N1215" s="116">
        <v>166.3</v>
      </c>
      <c r="O1215" s="116">
        <v>163.55000000000001</v>
      </c>
      <c r="P1215" s="116">
        <v>165.75</v>
      </c>
      <c r="Q1215" s="116">
        <v>164.8</v>
      </c>
      <c r="R1215">
        <v>16609775</v>
      </c>
    </row>
    <row r="1216" spans="1:18" x14ac:dyDescent="0.25">
      <c r="A1216" s="170">
        <v>43798</v>
      </c>
      <c r="B1216" s="116">
        <v>167.7</v>
      </c>
      <c r="C1216" s="116">
        <v>161.44999999999999</v>
      </c>
      <c r="D1216" s="116">
        <v>160.80000000000001</v>
      </c>
      <c r="E1216" s="116">
        <v>164.55</v>
      </c>
      <c r="F1216" s="116">
        <v>161.44999999999999</v>
      </c>
      <c r="G1216">
        <v>1435477</v>
      </c>
      <c r="H1216" s="116"/>
      <c r="I1216" s="116"/>
      <c r="L1216" s="170">
        <v>43798</v>
      </c>
      <c r="M1216" s="116">
        <v>161.5</v>
      </c>
      <c r="N1216" s="116">
        <v>167.75</v>
      </c>
      <c r="O1216" s="116">
        <v>160.6</v>
      </c>
      <c r="P1216" s="116">
        <v>164.8</v>
      </c>
      <c r="Q1216" s="116">
        <v>161.5</v>
      </c>
      <c r="R1216">
        <v>20010205</v>
      </c>
    </row>
    <row r="1217" spans="1:18" x14ac:dyDescent="0.25">
      <c r="A1217" s="170">
        <v>43801</v>
      </c>
      <c r="B1217" s="116">
        <v>163.05000000000001</v>
      </c>
      <c r="C1217" s="116">
        <v>161</v>
      </c>
      <c r="D1217" s="116">
        <v>158.94999999999999</v>
      </c>
      <c r="E1217" s="116">
        <v>161</v>
      </c>
      <c r="F1217" s="116">
        <v>161</v>
      </c>
      <c r="G1217">
        <v>1001550</v>
      </c>
      <c r="H1217" s="116"/>
      <c r="I1217" s="116"/>
      <c r="L1217" s="170">
        <v>43801</v>
      </c>
      <c r="M1217" s="116">
        <v>161.05000000000001</v>
      </c>
      <c r="N1217" s="116">
        <v>163</v>
      </c>
      <c r="O1217" s="116">
        <v>158.94999999999999</v>
      </c>
      <c r="P1217" s="116">
        <v>160.94999999999999</v>
      </c>
      <c r="Q1217" s="116">
        <v>161.05000000000001</v>
      </c>
      <c r="R1217">
        <v>19441998</v>
      </c>
    </row>
    <row r="1218" spans="1:18" x14ac:dyDescent="0.25">
      <c r="A1218" s="170">
        <v>43802</v>
      </c>
      <c r="B1218" s="116">
        <v>162.94999999999999</v>
      </c>
      <c r="C1218" s="116">
        <v>158.15</v>
      </c>
      <c r="D1218" s="116">
        <v>157.44999999999999</v>
      </c>
      <c r="E1218" s="116">
        <v>162.69999999999999</v>
      </c>
      <c r="F1218" s="116">
        <v>158.15</v>
      </c>
      <c r="G1218">
        <v>1348314</v>
      </c>
      <c r="H1218" s="116"/>
      <c r="I1218" s="116"/>
      <c r="L1218" s="170">
        <v>43802</v>
      </c>
      <c r="M1218" s="116">
        <v>158.19999999999999</v>
      </c>
      <c r="N1218" s="116">
        <v>162.94999999999999</v>
      </c>
      <c r="O1218" s="116">
        <v>157.4</v>
      </c>
      <c r="P1218" s="116">
        <v>162.94999999999999</v>
      </c>
      <c r="Q1218" s="116">
        <v>158.19999999999999</v>
      </c>
      <c r="R1218">
        <v>21156471</v>
      </c>
    </row>
    <row r="1219" spans="1:18" x14ac:dyDescent="0.25">
      <c r="A1219" s="170">
        <v>43803</v>
      </c>
      <c r="B1219" s="116">
        <v>170.4</v>
      </c>
      <c r="C1219" s="116">
        <v>169.4</v>
      </c>
      <c r="D1219" s="116">
        <v>157.9</v>
      </c>
      <c r="E1219" s="116">
        <v>158.6</v>
      </c>
      <c r="F1219" s="116">
        <v>169.4</v>
      </c>
      <c r="G1219">
        <v>3793325</v>
      </c>
      <c r="H1219" s="116"/>
      <c r="I1219" s="116"/>
      <c r="L1219" s="170">
        <v>43803</v>
      </c>
      <c r="M1219" s="116">
        <v>169.4</v>
      </c>
      <c r="N1219" s="116">
        <v>170.35</v>
      </c>
      <c r="O1219" s="116">
        <v>157.69999999999999</v>
      </c>
      <c r="P1219" s="116">
        <v>158.5</v>
      </c>
      <c r="Q1219" s="116">
        <v>169.4</v>
      </c>
      <c r="R1219">
        <v>72084687</v>
      </c>
    </row>
    <row r="1220" spans="1:18" x14ac:dyDescent="0.25">
      <c r="A1220" s="170">
        <v>43804</v>
      </c>
      <c r="B1220" s="116">
        <v>172.2</v>
      </c>
      <c r="C1220" s="116">
        <v>166.1</v>
      </c>
      <c r="D1220" s="116">
        <v>165.3</v>
      </c>
      <c r="E1220" s="116">
        <v>170.6</v>
      </c>
      <c r="F1220" s="116">
        <v>166.1</v>
      </c>
      <c r="G1220">
        <v>2307039</v>
      </c>
      <c r="H1220" s="116"/>
      <c r="I1220" s="116"/>
      <c r="L1220" s="170">
        <v>43804</v>
      </c>
      <c r="M1220" s="116">
        <v>166.1</v>
      </c>
      <c r="N1220" s="116">
        <v>172.2</v>
      </c>
      <c r="O1220" s="116">
        <v>165.2</v>
      </c>
      <c r="P1220" s="116">
        <v>170.35</v>
      </c>
      <c r="Q1220" s="116">
        <v>166.1</v>
      </c>
      <c r="R1220">
        <v>31787128</v>
      </c>
    </row>
    <row r="1221" spans="1:18" x14ac:dyDescent="0.25">
      <c r="A1221" s="170">
        <v>43805</v>
      </c>
      <c r="B1221" s="116">
        <v>168</v>
      </c>
      <c r="C1221" s="116">
        <v>161.5</v>
      </c>
      <c r="D1221" s="116">
        <v>160.05000000000001</v>
      </c>
      <c r="E1221" s="116">
        <v>167.9</v>
      </c>
      <c r="F1221" s="116">
        <v>161.5</v>
      </c>
      <c r="G1221">
        <v>1772914</v>
      </c>
      <c r="H1221" s="116"/>
      <c r="I1221" s="116"/>
      <c r="L1221" s="170">
        <v>43805</v>
      </c>
      <c r="M1221" s="116">
        <v>161.5</v>
      </c>
      <c r="N1221" s="116">
        <v>168</v>
      </c>
      <c r="O1221" s="116">
        <v>160.05000000000001</v>
      </c>
      <c r="P1221" s="116">
        <v>167</v>
      </c>
      <c r="Q1221" s="116">
        <v>161.5</v>
      </c>
      <c r="R1221">
        <v>27727162</v>
      </c>
    </row>
    <row r="1222" spans="1:18" x14ac:dyDescent="0.25">
      <c r="A1222" s="170">
        <v>43808</v>
      </c>
      <c r="B1222" s="116">
        <v>166.4</v>
      </c>
      <c r="C1222" s="116">
        <v>160.55000000000001</v>
      </c>
      <c r="D1222" s="116">
        <v>159.85</v>
      </c>
      <c r="E1222" s="116">
        <v>162.5</v>
      </c>
      <c r="F1222" s="116">
        <v>160.55000000000001</v>
      </c>
      <c r="G1222">
        <v>2056906</v>
      </c>
      <c r="H1222" s="116"/>
      <c r="I1222" s="116"/>
      <c r="L1222" s="170">
        <v>43808</v>
      </c>
      <c r="M1222" s="116">
        <v>160.5</v>
      </c>
      <c r="N1222" s="116">
        <v>166.45</v>
      </c>
      <c r="O1222" s="116">
        <v>159.75</v>
      </c>
      <c r="P1222" s="116">
        <v>162</v>
      </c>
      <c r="Q1222" s="116">
        <v>160.5</v>
      </c>
      <c r="R1222">
        <v>30920409</v>
      </c>
    </row>
    <row r="1223" spans="1:18" x14ac:dyDescent="0.25">
      <c r="A1223" s="170">
        <v>43809</v>
      </c>
      <c r="B1223" s="116">
        <v>163.25</v>
      </c>
      <c r="C1223" s="116">
        <v>159.65</v>
      </c>
      <c r="D1223" s="116">
        <v>159</v>
      </c>
      <c r="E1223" s="116">
        <v>162.19999999999999</v>
      </c>
      <c r="F1223" s="116">
        <v>159.65</v>
      </c>
      <c r="G1223">
        <v>1436571</v>
      </c>
      <c r="H1223" s="116"/>
      <c r="I1223" s="116"/>
      <c r="L1223" s="170">
        <v>43809</v>
      </c>
      <c r="M1223" s="116">
        <v>159.69999999999999</v>
      </c>
      <c r="N1223" s="116">
        <v>163.25</v>
      </c>
      <c r="O1223" s="116">
        <v>159.05000000000001</v>
      </c>
      <c r="P1223" s="116">
        <v>162.15</v>
      </c>
      <c r="Q1223" s="116">
        <v>159.69999999999999</v>
      </c>
      <c r="R1223">
        <v>26259395</v>
      </c>
    </row>
    <row r="1224" spans="1:18" x14ac:dyDescent="0.25">
      <c r="A1224" s="170">
        <v>43810</v>
      </c>
      <c r="B1224" s="116">
        <v>162.9</v>
      </c>
      <c r="C1224" s="116">
        <v>161.75</v>
      </c>
      <c r="D1224" s="116">
        <v>157.44999999999999</v>
      </c>
      <c r="E1224" s="116">
        <v>160.80000000000001</v>
      </c>
      <c r="F1224" s="116">
        <v>161.75</v>
      </c>
      <c r="G1224">
        <v>1178921</v>
      </c>
      <c r="H1224" s="116"/>
      <c r="I1224" s="116"/>
      <c r="L1224" s="170">
        <v>43810</v>
      </c>
      <c r="M1224" s="116">
        <v>161.80000000000001</v>
      </c>
      <c r="N1224" s="116">
        <v>163</v>
      </c>
      <c r="O1224" s="116">
        <v>157.4</v>
      </c>
      <c r="P1224" s="116">
        <v>160.4</v>
      </c>
      <c r="Q1224" s="116">
        <v>161.80000000000001</v>
      </c>
      <c r="R1224">
        <v>21154277</v>
      </c>
    </row>
    <row r="1225" spans="1:18" x14ac:dyDescent="0.25">
      <c r="A1225" s="170">
        <v>43811</v>
      </c>
      <c r="B1225" s="116">
        <v>174.95</v>
      </c>
      <c r="C1225" s="116">
        <v>173.35</v>
      </c>
      <c r="D1225" s="116">
        <v>162.69999999999999</v>
      </c>
      <c r="E1225" s="116">
        <v>163.55000000000001</v>
      </c>
      <c r="F1225" s="116">
        <v>173.35</v>
      </c>
      <c r="G1225">
        <v>3442273</v>
      </c>
      <c r="H1225" s="116"/>
      <c r="I1225" s="116"/>
      <c r="L1225" s="170">
        <v>43811</v>
      </c>
      <c r="M1225" s="116">
        <v>173.35</v>
      </c>
      <c r="N1225" s="116">
        <v>174.9</v>
      </c>
      <c r="O1225" s="116">
        <v>162.5</v>
      </c>
      <c r="P1225" s="116">
        <v>163.44999999999999</v>
      </c>
      <c r="Q1225" s="116">
        <v>173.35</v>
      </c>
      <c r="R1225">
        <v>66138915</v>
      </c>
    </row>
    <row r="1226" spans="1:18" x14ac:dyDescent="0.25">
      <c r="A1226" s="170">
        <v>43812</v>
      </c>
      <c r="B1226" s="116">
        <v>183.9</v>
      </c>
      <c r="C1226" s="116">
        <v>176.65</v>
      </c>
      <c r="D1226" s="116">
        <v>175.5</v>
      </c>
      <c r="E1226" s="116">
        <v>177</v>
      </c>
      <c r="F1226" s="116">
        <v>176.65</v>
      </c>
      <c r="G1226">
        <v>4955131</v>
      </c>
      <c r="H1226" s="116"/>
      <c r="I1226" s="116"/>
      <c r="L1226" s="170">
        <v>43812</v>
      </c>
      <c r="M1226" s="116">
        <v>176.7</v>
      </c>
      <c r="N1226" s="116">
        <v>183.95</v>
      </c>
      <c r="O1226" s="116">
        <v>175.5</v>
      </c>
      <c r="P1226" s="116">
        <v>177.25</v>
      </c>
      <c r="Q1226" s="116">
        <v>176.7</v>
      </c>
      <c r="R1226">
        <v>93019636</v>
      </c>
    </row>
    <row r="1227" spans="1:18" x14ac:dyDescent="0.25">
      <c r="A1227" s="170">
        <v>43815</v>
      </c>
      <c r="B1227" s="116">
        <v>178.7</v>
      </c>
      <c r="C1227" s="116">
        <v>174.9</v>
      </c>
      <c r="D1227" s="116">
        <v>173.3</v>
      </c>
      <c r="E1227" s="116">
        <v>177.8</v>
      </c>
      <c r="F1227" s="116">
        <v>174.9</v>
      </c>
      <c r="G1227">
        <v>1320147</v>
      </c>
      <c r="H1227" s="116"/>
      <c r="I1227" s="116"/>
      <c r="L1227" s="170">
        <v>43815</v>
      </c>
      <c r="M1227" s="116">
        <v>174.95</v>
      </c>
      <c r="N1227" s="116">
        <v>178.8</v>
      </c>
      <c r="O1227" s="116">
        <v>173.35</v>
      </c>
      <c r="P1227" s="116">
        <v>177</v>
      </c>
      <c r="Q1227" s="116">
        <v>174.95</v>
      </c>
      <c r="R1227">
        <v>26249975</v>
      </c>
    </row>
    <row r="1228" spans="1:18" x14ac:dyDescent="0.25">
      <c r="A1228" s="170">
        <v>43816</v>
      </c>
      <c r="B1228" s="116">
        <v>181.2</v>
      </c>
      <c r="C1228" s="116">
        <v>180.2</v>
      </c>
      <c r="D1228" s="116">
        <v>175.4</v>
      </c>
      <c r="E1228" s="116">
        <v>176.1</v>
      </c>
      <c r="F1228" s="116">
        <v>180.2</v>
      </c>
      <c r="G1228">
        <v>2120189</v>
      </c>
      <c r="H1228" s="116"/>
      <c r="I1228" s="116"/>
      <c r="L1228" s="170">
        <v>43816</v>
      </c>
      <c r="M1228" s="116">
        <v>180.2</v>
      </c>
      <c r="N1228" s="116">
        <v>181.15</v>
      </c>
      <c r="O1228" s="116">
        <v>175.35</v>
      </c>
      <c r="P1228" s="116">
        <v>176</v>
      </c>
      <c r="Q1228" s="116">
        <v>180.2</v>
      </c>
      <c r="R1228">
        <v>38213263</v>
      </c>
    </row>
    <row r="1229" spans="1:18" x14ac:dyDescent="0.25">
      <c r="A1229" s="170">
        <v>43817</v>
      </c>
      <c r="B1229" s="116">
        <v>184.5</v>
      </c>
      <c r="C1229" s="116">
        <v>174.7</v>
      </c>
      <c r="D1229" s="116">
        <v>170.5</v>
      </c>
      <c r="E1229" s="116">
        <v>181.45</v>
      </c>
      <c r="F1229" s="116">
        <v>174.7</v>
      </c>
      <c r="G1229">
        <v>3471732</v>
      </c>
      <c r="H1229" s="116"/>
      <c r="I1229" s="116"/>
      <c r="L1229" s="170">
        <v>43817</v>
      </c>
      <c r="M1229" s="116">
        <v>174.8</v>
      </c>
      <c r="N1229" s="116">
        <v>184.5</v>
      </c>
      <c r="O1229" s="116">
        <v>170.45</v>
      </c>
      <c r="P1229" s="116">
        <v>182.1</v>
      </c>
      <c r="Q1229" s="116">
        <v>174.8</v>
      </c>
      <c r="R1229">
        <v>63861334</v>
      </c>
    </row>
    <row r="1230" spans="1:18" x14ac:dyDescent="0.25">
      <c r="A1230" s="170">
        <v>43818</v>
      </c>
      <c r="B1230" s="116">
        <v>179.95</v>
      </c>
      <c r="C1230" s="116">
        <v>179.15</v>
      </c>
      <c r="D1230" s="116">
        <v>174.05</v>
      </c>
      <c r="E1230" s="116">
        <v>174.05</v>
      </c>
      <c r="F1230" s="116">
        <v>179.15</v>
      </c>
      <c r="G1230">
        <v>2665639</v>
      </c>
      <c r="H1230" s="116"/>
      <c r="I1230" s="116"/>
      <c r="L1230" s="170">
        <v>43818</v>
      </c>
      <c r="M1230" s="116">
        <v>179.15</v>
      </c>
      <c r="N1230" s="116">
        <v>180.2</v>
      </c>
      <c r="O1230" s="116">
        <v>174</v>
      </c>
      <c r="P1230" s="116">
        <v>174.65</v>
      </c>
      <c r="Q1230" s="116">
        <v>179.15</v>
      </c>
      <c r="R1230">
        <v>53466924</v>
      </c>
    </row>
    <row r="1231" spans="1:18" x14ac:dyDescent="0.25">
      <c r="A1231" s="170">
        <v>43819</v>
      </c>
      <c r="B1231" s="116">
        <v>181.65</v>
      </c>
      <c r="C1231" s="116">
        <v>176</v>
      </c>
      <c r="D1231" s="116">
        <v>174.9</v>
      </c>
      <c r="E1231" s="116">
        <v>180.5</v>
      </c>
      <c r="F1231" s="116">
        <v>176</v>
      </c>
      <c r="G1231">
        <v>1491242</v>
      </c>
      <c r="H1231" s="116"/>
      <c r="I1231" s="116"/>
      <c r="L1231" s="170">
        <v>43819</v>
      </c>
      <c r="M1231" s="116">
        <v>175.95</v>
      </c>
      <c r="N1231" s="116">
        <v>181.7</v>
      </c>
      <c r="O1231" s="116">
        <v>174.85</v>
      </c>
      <c r="P1231" s="116">
        <v>180.4</v>
      </c>
      <c r="Q1231" s="116">
        <v>175.95</v>
      </c>
      <c r="R1231">
        <v>48818008</v>
      </c>
    </row>
    <row r="1232" spans="1:18" x14ac:dyDescent="0.25">
      <c r="A1232" s="170">
        <v>43822</v>
      </c>
      <c r="B1232" s="116">
        <v>178.95</v>
      </c>
      <c r="C1232" s="116">
        <v>176.05</v>
      </c>
      <c r="D1232" s="116">
        <v>174.3</v>
      </c>
      <c r="E1232" s="116">
        <v>176.65</v>
      </c>
      <c r="F1232" s="116">
        <v>176.05</v>
      </c>
      <c r="G1232">
        <v>1364591</v>
      </c>
      <c r="H1232" s="116"/>
      <c r="I1232" s="116"/>
      <c r="L1232" s="170">
        <v>43822</v>
      </c>
      <c r="M1232" s="116">
        <v>176.05</v>
      </c>
      <c r="N1232" s="116">
        <v>179</v>
      </c>
      <c r="O1232" s="116">
        <v>174.15</v>
      </c>
      <c r="P1232" s="116">
        <v>176.85</v>
      </c>
      <c r="Q1232" s="116">
        <v>176.05</v>
      </c>
      <c r="R1232">
        <v>27192195</v>
      </c>
    </row>
    <row r="1233" spans="1:18" x14ac:dyDescent="0.25">
      <c r="A1233" s="170">
        <v>43823</v>
      </c>
      <c r="B1233" s="116">
        <v>177.9</v>
      </c>
      <c r="C1233" s="116">
        <v>175.5</v>
      </c>
      <c r="D1233" s="116">
        <v>174.7</v>
      </c>
      <c r="E1233" s="116">
        <v>177.65</v>
      </c>
      <c r="F1233" s="116">
        <v>175.5</v>
      </c>
      <c r="G1233">
        <v>1055882</v>
      </c>
      <c r="H1233" s="116"/>
      <c r="I1233" s="116"/>
      <c r="L1233" s="170">
        <v>43823</v>
      </c>
      <c r="M1233" s="116">
        <v>175.5</v>
      </c>
      <c r="N1233" s="116">
        <v>178</v>
      </c>
      <c r="O1233" s="116">
        <v>174.65</v>
      </c>
      <c r="P1233" s="116">
        <v>177.65</v>
      </c>
      <c r="Q1233" s="116">
        <v>175.5</v>
      </c>
      <c r="R1233">
        <v>20560311</v>
      </c>
    </row>
    <row r="1234" spans="1:18" x14ac:dyDescent="0.25">
      <c r="A1234" s="170">
        <v>43825</v>
      </c>
      <c r="B1234" s="116">
        <v>176.35</v>
      </c>
      <c r="C1234" s="116">
        <v>174.6</v>
      </c>
      <c r="D1234" s="116">
        <v>174.1</v>
      </c>
      <c r="E1234" s="116">
        <v>176</v>
      </c>
      <c r="F1234" s="116">
        <v>174.6</v>
      </c>
      <c r="G1234">
        <v>714360</v>
      </c>
      <c r="H1234" s="116"/>
      <c r="I1234" s="116"/>
      <c r="L1234" s="170">
        <v>43825</v>
      </c>
      <c r="M1234" s="116">
        <v>174.6</v>
      </c>
      <c r="N1234" s="116">
        <v>176.45</v>
      </c>
      <c r="O1234" s="116">
        <v>174.1</v>
      </c>
      <c r="P1234" s="116">
        <v>175.9</v>
      </c>
      <c r="Q1234" s="116">
        <v>174.6</v>
      </c>
      <c r="R1234">
        <v>18785333</v>
      </c>
    </row>
    <row r="1235" spans="1:18" x14ac:dyDescent="0.25">
      <c r="A1235" s="170">
        <v>43826</v>
      </c>
      <c r="B1235" s="116">
        <v>176.95</v>
      </c>
      <c r="C1235" s="116">
        <v>176.1</v>
      </c>
      <c r="D1235" s="116">
        <v>174.95</v>
      </c>
      <c r="E1235" s="116">
        <v>175.5</v>
      </c>
      <c r="F1235" s="116">
        <v>176.1</v>
      </c>
      <c r="G1235">
        <v>500007</v>
      </c>
      <c r="H1235" s="116"/>
      <c r="I1235" s="116"/>
      <c r="L1235" s="170">
        <v>43826</v>
      </c>
      <c r="M1235" s="116">
        <v>176.15</v>
      </c>
      <c r="N1235" s="116">
        <v>176.95</v>
      </c>
      <c r="O1235" s="116">
        <v>174.85</v>
      </c>
      <c r="P1235" s="116">
        <v>176</v>
      </c>
      <c r="Q1235" s="116">
        <v>176.15</v>
      </c>
      <c r="R1235">
        <v>12095797</v>
      </c>
    </row>
    <row r="1236" spans="1:18" x14ac:dyDescent="0.25">
      <c r="A1236" s="170">
        <v>43829</v>
      </c>
      <c r="B1236" s="116">
        <v>184.25</v>
      </c>
      <c r="C1236" s="116">
        <v>183.6</v>
      </c>
      <c r="D1236" s="116">
        <v>176.45</v>
      </c>
      <c r="E1236" s="116">
        <v>177.5</v>
      </c>
      <c r="F1236" s="116">
        <v>183.6</v>
      </c>
      <c r="G1236">
        <v>1976823</v>
      </c>
      <c r="H1236" s="116"/>
      <c r="I1236" s="116"/>
      <c r="L1236" s="170">
        <v>43829</v>
      </c>
      <c r="M1236" s="116">
        <v>183.7</v>
      </c>
      <c r="N1236" s="116">
        <v>184.35</v>
      </c>
      <c r="O1236" s="116">
        <v>176.3</v>
      </c>
      <c r="P1236" s="116">
        <v>177.2</v>
      </c>
      <c r="Q1236" s="116">
        <v>183.7</v>
      </c>
      <c r="R1236">
        <v>40948394</v>
      </c>
    </row>
    <row r="1237" spans="1:18" x14ac:dyDescent="0.25">
      <c r="A1237" s="170">
        <v>43830</v>
      </c>
      <c r="B1237" s="116">
        <v>187.9</v>
      </c>
      <c r="C1237" s="116">
        <v>185.1</v>
      </c>
      <c r="D1237" s="116">
        <v>181.55</v>
      </c>
      <c r="E1237" s="116">
        <v>184.1</v>
      </c>
      <c r="F1237" s="116">
        <v>185.1</v>
      </c>
      <c r="G1237">
        <v>2633656</v>
      </c>
      <c r="H1237" s="116"/>
      <c r="I1237" s="116"/>
      <c r="L1237" s="170">
        <v>43830</v>
      </c>
      <c r="M1237" s="116">
        <v>185.15</v>
      </c>
      <c r="N1237" s="116">
        <v>187.9</v>
      </c>
      <c r="O1237" s="116">
        <v>181.55</v>
      </c>
      <c r="P1237" s="116">
        <v>184</v>
      </c>
      <c r="Q1237" s="116">
        <v>185.15</v>
      </c>
      <c r="R1237">
        <v>52869996</v>
      </c>
    </row>
    <row r="1238" spans="1:18" x14ac:dyDescent="0.25">
      <c r="A1238" s="170">
        <v>43831</v>
      </c>
      <c r="B1238" s="116">
        <v>186.7</v>
      </c>
      <c r="C1238" s="116">
        <v>184.4</v>
      </c>
      <c r="D1238" s="116">
        <v>183.75</v>
      </c>
      <c r="E1238" s="116">
        <v>185.85</v>
      </c>
      <c r="F1238" s="116">
        <v>184.4</v>
      </c>
      <c r="G1238">
        <v>1461450</v>
      </c>
      <c r="H1238" s="116"/>
      <c r="I1238" s="116"/>
      <c r="L1238" s="170">
        <v>43831</v>
      </c>
      <c r="M1238" s="116">
        <v>184.45</v>
      </c>
      <c r="N1238" s="116">
        <v>186.7</v>
      </c>
      <c r="O1238" s="116">
        <v>183.6</v>
      </c>
      <c r="P1238" s="116">
        <v>185.15</v>
      </c>
      <c r="Q1238" s="116">
        <v>184.45</v>
      </c>
      <c r="R1238">
        <v>25968357</v>
      </c>
    </row>
    <row r="1239" spans="1:18" x14ac:dyDescent="0.25">
      <c r="A1239" s="170">
        <v>43832</v>
      </c>
      <c r="B1239" s="116">
        <v>194.6</v>
      </c>
      <c r="C1239" s="116">
        <v>193.85</v>
      </c>
      <c r="D1239" s="116">
        <v>184.8</v>
      </c>
      <c r="E1239" s="116">
        <v>187.4</v>
      </c>
      <c r="F1239" s="116">
        <v>193.85</v>
      </c>
      <c r="G1239">
        <v>2638338</v>
      </c>
      <c r="H1239" s="116"/>
      <c r="I1239" s="116"/>
      <c r="L1239" s="170">
        <v>43832</v>
      </c>
      <c r="M1239" s="116">
        <v>193.75</v>
      </c>
      <c r="N1239" s="116">
        <v>194.7</v>
      </c>
      <c r="O1239" s="116">
        <v>184.6</v>
      </c>
      <c r="P1239" s="116">
        <v>185</v>
      </c>
      <c r="Q1239" s="116">
        <v>193.75</v>
      </c>
      <c r="R1239">
        <v>57289863</v>
      </c>
    </row>
    <row r="1240" spans="1:18" x14ac:dyDescent="0.25">
      <c r="A1240" s="170">
        <v>43833</v>
      </c>
      <c r="B1240" s="116">
        <v>195.6</v>
      </c>
      <c r="C1240" s="116">
        <v>191.05</v>
      </c>
      <c r="D1240" s="116">
        <v>189.4</v>
      </c>
      <c r="E1240" s="116">
        <v>193.7</v>
      </c>
      <c r="F1240" s="116">
        <v>191.05</v>
      </c>
      <c r="G1240">
        <v>2105309</v>
      </c>
      <c r="H1240" s="116"/>
      <c r="I1240" s="116"/>
      <c r="L1240" s="170">
        <v>43833</v>
      </c>
      <c r="M1240" s="116">
        <v>191.1</v>
      </c>
      <c r="N1240" s="116">
        <v>195.65</v>
      </c>
      <c r="O1240" s="116">
        <v>189.25</v>
      </c>
      <c r="P1240" s="116">
        <v>192.9</v>
      </c>
      <c r="Q1240" s="116">
        <v>191.1</v>
      </c>
      <c r="R1240">
        <v>47572728</v>
      </c>
    </row>
    <row r="1241" spans="1:18" x14ac:dyDescent="0.25">
      <c r="A1241" s="170">
        <v>43836</v>
      </c>
      <c r="B1241" s="116">
        <v>191</v>
      </c>
      <c r="C1241" s="116">
        <v>185.6</v>
      </c>
      <c r="D1241" s="116">
        <v>185</v>
      </c>
      <c r="E1241" s="116">
        <v>191</v>
      </c>
      <c r="F1241" s="116">
        <v>185.6</v>
      </c>
      <c r="G1241">
        <v>1703112</v>
      </c>
      <c r="H1241" s="116"/>
      <c r="I1241" s="116"/>
      <c r="L1241" s="170">
        <v>43836</v>
      </c>
      <c r="M1241" s="116">
        <v>185.65</v>
      </c>
      <c r="N1241" s="116">
        <v>191</v>
      </c>
      <c r="O1241" s="116">
        <v>185.05</v>
      </c>
      <c r="P1241" s="116">
        <v>191</v>
      </c>
      <c r="Q1241" s="116">
        <v>185.65</v>
      </c>
      <c r="R1241">
        <v>28621212</v>
      </c>
    </row>
    <row r="1242" spans="1:18" x14ac:dyDescent="0.25">
      <c r="A1242" s="170">
        <v>43837</v>
      </c>
      <c r="B1242" s="116">
        <v>189.4</v>
      </c>
      <c r="C1242" s="116">
        <v>184.75</v>
      </c>
      <c r="D1242" s="116">
        <v>182.3</v>
      </c>
      <c r="E1242" s="116">
        <v>187.5</v>
      </c>
      <c r="F1242" s="116">
        <v>184.75</v>
      </c>
      <c r="G1242">
        <v>1825796</v>
      </c>
      <c r="H1242" s="116"/>
      <c r="I1242" s="116"/>
      <c r="L1242" s="170">
        <v>43837</v>
      </c>
      <c r="M1242" s="116">
        <v>184.7</v>
      </c>
      <c r="N1242" s="116">
        <v>189.4</v>
      </c>
      <c r="O1242" s="116">
        <v>182.3</v>
      </c>
      <c r="P1242" s="116">
        <v>187</v>
      </c>
      <c r="Q1242" s="116">
        <v>184.7</v>
      </c>
      <c r="R1242">
        <v>34995035</v>
      </c>
    </row>
    <row r="1243" spans="1:18" x14ac:dyDescent="0.25">
      <c r="A1243" s="170">
        <v>43838</v>
      </c>
      <c r="B1243" s="116">
        <v>184.05</v>
      </c>
      <c r="C1243" s="116">
        <v>182.6</v>
      </c>
      <c r="D1243" s="116">
        <v>180.3</v>
      </c>
      <c r="E1243" s="116">
        <v>180.45</v>
      </c>
      <c r="F1243" s="116">
        <v>182.6</v>
      </c>
      <c r="G1243">
        <v>988610</v>
      </c>
      <c r="H1243" s="116"/>
      <c r="I1243" s="116"/>
      <c r="L1243" s="170">
        <v>43838</v>
      </c>
      <c r="M1243" s="116">
        <v>182.55</v>
      </c>
      <c r="N1243" s="116">
        <v>184.2</v>
      </c>
      <c r="O1243" s="116">
        <v>180.2</v>
      </c>
      <c r="P1243" s="116">
        <v>180.2</v>
      </c>
      <c r="Q1243" s="116">
        <v>182.55</v>
      </c>
      <c r="R1243">
        <v>21862695</v>
      </c>
    </row>
    <row r="1244" spans="1:18" x14ac:dyDescent="0.25">
      <c r="A1244" s="170">
        <v>43839</v>
      </c>
      <c r="B1244" s="116">
        <v>192.8</v>
      </c>
      <c r="C1244" s="116">
        <v>192.05</v>
      </c>
      <c r="D1244" s="116">
        <v>184.4</v>
      </c>
      <c r="E1244" s="116">
        <v>185.45</v>
      </c>
      <c r="F1244" s="116">
        <v>192.05</v>
      </c>
      <c r="G1244">
        <v>1797437</v>
      </c>
      <c r="H1244" s="116"/>
      <c r="I1244" s="116"/>
      <c r="L1244" s="170">
        <v>43839</v>
      </c>
      <c r="M1244" s="116">
        <v>192</v>
      </c>
      <c r="N1244" s="116">
        <v>192.75</v>
      </c>
      <c r="O1244" s="116">
        <v>184.25</v>
      </c>
      <c r="P1244" s="116">
        <v>184.85</v>
      </c>
      <c r="Q1244" s="116">
        <v>192</v>
      </c>
      <c r="R1244">
        <v>40803142</v>
      </c>
    </row>
    <row r="1245" spans="1:18" x14ac:dyDescent="0.25">
      <c r="A1245" s="170">
        <v>43840</v>
      </c>
      <c r="B1245" s="116">
        <v>199</v>
      </c>
      <c r="C1245" s="116">
        <v>196.4</v>
      </c>
      <c r="D1245" s="116">
        <v>190</v>
      </c>
      <c r="E1245" s="116">
        <v>192.55</v>
      </c>
      <c r="F1245" s="116">
        <v>196.4</v>
      </c>
      <c r="G1245">
        <v>2505329</v>
      </c>
      <c r="H1245" s="116"/>
      <c r="I1245" s="116"/>
      <c r="L1245" s="170">
        <v>43840</v>
      </c>
      <c r="M1245" s="116">
        <v>196.35</v>
      </c>
      <c r="N1245" s="116">
        <v>199</v>
      </c>
      <c r="O1245" s="116">
        <v>190</v>
      </c>
      <c r="P1245" s="116">
        <v>192</v>
      </c>
      <c r="Q1245" s="116">
        <v>196.35</v>
      </c>
      <c r="R1245">
        <v>60252338</v>
      </c>
    </row>
    <row r="1246" spans="1:18" x14ac:dyDescent="0.25">
      <c r="A1246" s="170">
        <v>43843</v>
      </c>
      <c r="B1246" s="116">
        <v>197.8</v>
      </c>
      <c r="C1246" s="116">
        <v>196.25</v>
      </c>
      <c r="D1246" s="116">
        <v>191.6</v>
      </c>
      <c r="E1246" s="116">
        <v>194.7</v>
      </c>
      <c r="F1246" s="116">
        <v>196.25</v>
      </c>
      <c r="G1246">
        <v>1413069</v>
      </c>
      <c r="H1246" s="116"/>
      <c r="I1246" s="116"/>
      <c r="L1246" s="170">
        <v>43843</v>
      </c>
      <c r="M1246" s="116">
        <v>196.25</v>
      </c>
      <c r="N1246" s="116">
        <v>197.75</v>
      </c>
      <c r="O1246" s="116">
        <v>191.4</v>
      </c>
      <c r="P1246" s="116">
        <v>194.75</v>
      </c>
      <c r="Q1246" s="116">
        <v>196.25</v>
      </c>
      <c r="R1246">
        <v>40535961</v>
      </c>
    </row>
    <row r="1247" spans="1:18" x14ac:dyDescent="0.25">
      <c r="A1247" s="170">
        <v>43844</v>
      </c>
      <c r="B1247" s="116">
        <v>198.1</v>
      </c>
      <c r="C1247" s="116">
        <v>195.75</v>
      </c>
      <c r="D1247" s="116">
        <v>193.7</v>
      </c>
      <c r="E1247" s="116">
        <v>196</v>
      </c>
      <c r="F1247" s="116">
        <v>195.75</v>
      </c>
      <c r="G1247">
        <v>1383757</v>
      </c>
      <c r="H1247" s="116"/>
      <c r="I1247" s="116"/>
      <c r="L1247" s="170">
        <v>43844</v>
      </c>
      <c r="M1247" s="116">
        <v>195.85</v>
      </c>
      <c r="N1247" s="116">
        <v>198.25</v>
      </c>
      <c r="O1247" s="116">
        <v>193.6</v>
      </c>
      <c r="P1247" s="116">
        <v>195.7</v>
      </c>
      <c r="Q1247" s="116">
        <v>195.85</v>
      </c>
      <c r="R1247">
        <v>29867542</v>
      </c>
    </row>
    <row r="1248" spans="1:18" x14ac:dyDescent="0.25">
      <c r="A1248" s="170">
        <v>43845</v>
      </c>
      <c r="B1248" s="116">
        <v>201.8</v>
      </c>
      <c r="C1248" s="116">
        <v>200.3</v>
      </c>
      <c r="D1248" s="116">
        <v>194</v>
      </c>
      <c r="E1248" s="116">
        <v>195</v>
      </c>
      <c r="F1248" s="116">
        <v>200.3</v>
      </c>
      <c r="G1248">
        <v>1850446</v>
      </c>
      <c r="H1248" s="116"/>
      <c r="I1248" s="116"/>
      <c r="L1248" s="170">
        <v>43845</v>
      </c>
      <c r="M1248" s="116">
        <v>200.35</v>
      </c>
      <c r="N1248" s="116">
        <v>201.7</v>
      </c>
      <c r="O1248" s="116">
        <v>194</v>
      </c>
      <c r="P1248" s="116">
        <v>195</v>
      </c>
      <c r="Q1248" s="116">
        <v>200.35</v>
      </c>
      <c r="R1248">
        <v>38485962</v>
      </c>
    </row>
    <row r="1249" spans="1:18" x14ac:dyDescent="0.25">
      <c r="A1249" s="170">
        <v>43846</v>
      </c>
      <c r="B1249" s="116">
        <v>200.6</v>
      </c>
      <c r="C1249" s="116">
        <v>197.5</v>
      </c>
      <c r="D1249" s="116">
        <v>196.9</v>
      </c>
      <c r="E1249" s="116">
        <v>199.95</v>
      </c>
      <c r="F1249" s="116">
        <v>197.5</v>
      </c>
      <c r="G1249">
        <v>1103669</v>
      </c>
      <c r="H1249" s="116"/>
      <c r="I1249" s="116"/>
      <c r="L1249" s="170">
        <v>43846</v>
      </c>
      <c r="M1249" s="116">
        <v>197.55</v>
      </c>
      <c r="N1249" s="116">
        <v>200.6</v>
      </c>
      <c r="O1249" s="116">
        <v>196.9</v>
      </c>
      <c r="P1249" s="116">
        <v>199.5</v>
      </c>
      <c r="Q1249" s="116">
        <v>197.55</v>
      </c>
      <c r="R1249">
        <v>28118140</v>
      </c>
    </row>
    <row r="1250" spans="1:18" x14ac:dyDescent="0.25">
      <c r="A1250" s="170">
        <v>43847</v>
      </c>
      <c r="B1250" s="116">
        <v>199.45</v>
      </c>
      <c r="C1250" s="116">
        <v>197.25</v>
      </c>
      <c r="D1250" s="116">
        <v>195.85</v>
      </c>
      <c r="E1250" s="116">
        <v>198.15</v>
      </c>
      <c r="F1250" s="116">
        <v>197.25</v>
      </c>
      <c r="G1250">
        <v>804157</v>
      </c>
      <c r="H1250" s="116"/>
      <c r="I1250" s="116"/>
      <c r="L1250" s="170">
        <v>43847</v>
      </c>
      <c r="M1250" s="116">
        <v>197.3</v>
      </c>
      <c r="N1250" s="116">
        <v>199.45</v>
      </c>
      <c r="O1250" s="116">
        <v>195.7</v>
      </c>
      <c r="P1250" s="116">
        <v>197.25</v>
      </c>
      <c r="Q1250" s="116">
        <v>197.3</v>
      </c>
      <c r="R1250">
        <v>18204088</v>
      </c>
    </row>
    <row r="1251" spans="1:18" x14ac:dyDescent="0.25">
      <c r="A1251" s="170">
        <v>43850</v>
      </c>
      <c r="B1251" s="116">
        <v>201.45</v>
      </c>
      <c r="C1251" s="116">
        <v>195.05</v>
      </c>
      <c r="D1251" s="116">
        <v>194.3</v>
      </c>
      <c r="E1251" s="116">
        <v>198.2</v>
      </c>
      <c r="F1251" s="116">
        <v>195.05</v>
      </c>
      <c r="G1251">
        <v>1343246</v>
      </c>
      <c r="H1251" s="116"/>
      <c r="I1251" s="116"/>
      <c r="L1251" s="170">
        <v>43850</v>
      </c>
      <c r="M1251" s="116">
        <v>195</v>
      </c>
      <c r="N1251" s="116">
        <v>201.45</v>
      </c>
      <c r="O1251" s="116">
        <v>194.3</v>
      </c>
      <c r="P1251" s="116">
        <v>198</v>
      </c>
      <c r="Q1251" s="116">
        <v>195</v>
      </c>
      <c r="R1251">
        <v>28976013</v>
      </c>
    </row>
    <row r="1252" spans="1:18" x14ac:dyDescent="0.25">
      <c r="A1252" s="170">
        <v>43851</v>
      </c>
      <c r="B1252" s="116">
        <v>196.5</v>
      </c>
      <c r="C1252" s="116">
        <v>191.45</v>
      </c>
      <c r="D1252" s="116">
        <v>190.1</v>
      </c>
      <c r="E1252" s="116">
        <v>195.8</v>
      </c>
      <c r="F1252" s="116">
        <v>191.45</v>
      </c>
      <c r="G1252">
        <v>874312</v>
      </c>
      <c r="H1252" s="116"/>
      <c r="I1252" s="116"/>
      <c r="L1252" s="170">
        <v>43851</v>
      </c>
      <c r="M1252" s="116">
        <v>191.4</v>
      </c>
      <c r="N1252" s="116">
        <v>196.4</v>
      </c>
      <c r="O1252" s="116">
        <v>190.2</v>
      </c>
      <c r="P1252" s="116">
        <v>195.5</v>
      </c>
      <c r="Q1252" s="116">
        <v>191.4</v>
      </c>
      <c r="R1252">
        <v>20859400</v>
      </c>
    </row>
    <row r="1253" spans="1:18" x14ac:dyDescent="0.25">
      <c r="A1253" s="170">
        <v>43852</v>
      </c>
      <c r="B1253" s="116">
        <v>192.6</v>
      </c>
      <c r="C1253" s="116">
        <v>185.55</v>
      </c>
      <c r="D1253" s="116">
        <v>184.25</v>
      </c>
      <c r="E1253" s="116">
        <v>192.1</v>
      </c>
      <c r="F1253" s="116">
        <v>185.55</v>
      </c>
      <c r="G1253">
        <v>1480430</v>
      </c>
      <c r="H1253" s="116"/>
      <c r="I1253" s="116"/>
      <c r="L1253" s="170">
        <v>43852</v>
      </c>
      <c r="M1253" s="116">
        <v>185.6</v>
      </c>
      <c r="N1253" s="116">
        <v>192.5</v>
      </c>
      <c r="O1253" s="116">
        <v>184.25</v>
      </c>
      <c r="P1253" s="116">
        <v>191.95</v>
      </c>
      <c r="Q1253" s="116">
        <v>185.6</v>
      </c>
      <c r="R1253">
        <v>32952072</v>
      </c>
    </row>
    <row r="1254" spans="1:18" x14ac:dyDescent="0.25">
      <c r="A1254" s="170">
        <v>43853</v>
      </c>
      <c r="B1254" s="116">
        <v>190.35</v>
      </c>
      <c r="C1254" s="116">
        <v>188.4</v>
      </c>
      <c r="D1254" s="116">
        <v>183.9</v>
      </c>
      <c r="E1254" s="116">
        <v>186.1</v>
      </c>
      <c r="F1254" s="116">
        <v>188.4</v>
      </c>
      <c r="G1254">
        <v>1612956</v>
      </c>
      <c r="H1254" s="116"/>
      <c r="I1254" s="116"/>
      <c r="L1254" s="170">
        <v>43853</v>
      </c>
      <c r="M1254" s="116">
        <v>188.4</v>
      </c>
      <c r="N1254" s="116">
        <v>190.4</v>
      </c>
      <c r="O1254" s="116">
        <v>183.8</v>
      </c>
      <c r="P1254" s="116">
        <v>186.75</v>
      </c>
      <c r="Q1254" s="116">
        <v>188.4</v>
      </c>
      <c r="R1254">
        <v>33032086</v>
      </c>
    </row>
    <row r="1255" spans="1:18" x14ac:dyDescent="0.25">
      <c r="A1255" s="170">
        <v>43854</v>
      </c>
      <c r="B1255" s="116">
        <v>190.95</v>
      </c>
      <c r="C1255" s="116">
        <v>186.45</v>
      </c>
      <c r="D1255" s="116">
        <v>185.15</v>
      </c>
      <c r="E1255" s="116">
        <v>188.4</v>
      </c>
      <c r="F1255" s="116">
        <v>186.45</v>
      </c>
      <c r="G1255">
        <v>964477</v>
      </c>
      <c r="H1255" s="116"/>
      <c r="I1255" s="116"/>
      <c r="L1255" s="170">
        <v>43854</v>
      </c>
      <c r="M1255" s="116">
        <v>186.5</v>
      </c>
      <c r="N1255" s="116">
        <v>191</v>
      </c>
      <c r="O1255" s="116">
        <v>185</v>
      </c>
      <c r="P1255" s="116">
        <v>188</v>
      </c>
      <c r="Q1255" s="116">
        <v>186.5</v>
      </c>
      <c r="R1255">
        <v>21791825</v>
      </c>
    </row>
    <row r="1256" spans="1:18" x14ac:dyDescent="0.25">
      <c r="A1256" s="170">
        <v>43857</v>
      </c>
      <c r="B1256" s="116">
        <v>186.9</v>
      </c>
      <c r="C1256" s="116">
        <v>182.25</v>
      </c>
      <c r="D1256" s="116">
        <v>180.95</v>
      </c>
      <c r="E1256" s="116">
        <v>185.9</v>
      </c>
      <c r="F1256" s="116">
        <v>182.25</v>
      </c>
      <c r="G1256">
        <v>1295555</v>
      </c>
      <c r="H1256" s="116"/>
      <c r="I1256" s="116"/>
      <c r="L1256" s="170">
        <v>43857</v>
      </c>
      <c r="M1256" s="116">
        <v>182.2</v>
      </c>
      <c r="N1256" s="116">
        <v>186.9</v>
      </c>
      <c r="O1256" s="116">
        <v>180.85</v>
      </c>
      <c r="P1256" s="116">
        <v>185.7</v>
      </c>
      <c r="Q1256" s="116">
        <v>182.2</v>
      </c>
      <c r="R1256">
        <v>30132428</v>
      </c>
    </row>
    <row r="1257" spans="1:18" x14ac:dyDescent="0.25">
      <c r="A1257" s="170">
        <v>43858</v>
      </c>
      <c r="B1257" s="116">
        <v>184.3</v>
      </c>
      <c r="C1257" s="116">
        <v>176.1</v>
      </c>
      <c r="D1257" s="116">
        <v>174.85</v>
      </c>
      <c r="E1257" s="116">
        <v>183.45</v>
      </c>
      <c r="F1257" s="116">
        <v>176.1</v>
      </c>
      <c r="G1257">
        <v>1602770</v>
      </c>
      <c r="H1257" s="116"/>
      <c r="I1257" s="116"/>
      <c r="L1257" s="170">
        <v>43858</v>
      </c>
      <c r="M1257" s="116">
        <v>176.1</v>
      </c>
      <c r="N1257" s="116">
        <v>184.3</v>
      </c>
      <c r="O1257" s="116">
        <v>174.9</v>
      </c>
      <c r="P1257" s="116">
        <v>183.9</v>
      </c>
      <c r="Q1257" s="116">
        <v>176.1</v>
      </c>
      <c r="R1257">
        <v>38283588</v>
      </c>
    </row>
    <row r="1258" spans="1:18" x14ac:dyDescent="0.25">
      <c r="A1258" s="170">
        <v>43859</v>
      </c>
      <c r="B1258" s="116">
        <v>188.8</v>
      </c>
      <c r="C1258" s="116">
        <v>188.05</v>
      </c>
      <c r="D1258" s="116">
        <v>178.15</v>
      </c>
      <c r="E1258" s="116">
        <v>178.15</v>
      </c>
      <c r="F1258" s="116">
        <v>188.05</v>
      </c>
      <c r="G1258">
        <v>2478539</v>
      </c>
      <c r="H1258" s="116"/>
      <c r="I1258" s="116"/>
      <c r="L1258" s="170">
        <v>43859</v>
      </c>
      <c r="M1258" s="116">
        <v>188.05</v>
      </c>
      <c r="N1258" s="116">
        <v>188.9</v>
      </c>
      <c r="O1258" s="116">
        <v>178.55</v>
      </c>
      <c r="P1258" s="116">
        <v>178.8</v>
      </c>
      <c r="Q1258" s="116">
        <v>188.05</v>
      </c>
      <c r="R1258">
        <v>61585660</v>
      </c>
    </row>
    <row r="1259" spans="1:18" x14ac:dyDescent="0.25">
      <c r="A1259" s="170">
        <v>43860</v>
      </c>
      <c r="B1259" s="116">
        <v>192.5</v>
      </c>
      <c r="C1259" s="116">
        <v>186.2</v>
      </c>
      <c r="D1259" s="116">
        <v>184.35</v>
      </c>
      <c r="E1259" s="116">
        <v>191.05</v>
      </c>
      <c r="F1259" s="116">
        <v>186.2</v>
      </c>
      <c r="G1259">
        <v>3017661</v>
      </c>
      <c r="H1259" s="116"/>
      <c r="I1259" s="116"/>
      <c r="L1259" s="170">
        <v>43860</v>
      </c>
      <c r="M1259" s="116">
        <v>186.2</v>
      </c>
      <c r="N1259" s="116">
        <v>192.55</v>
      </c>
      <c r="O1259" s="116">
        <v>184.25</v>
      </c>
      <c r="P1259" s="116">
        <v>190.95</v>
      </c>
      <c r="Q1259" s="116">
        <v>186.2</v>
      </c>
      <c r="R1259">
        <v>70900581</v>
      </c>
    </row>
    <row r="1260" spans="1:18" x14ac:dyDescent="0.25">
      <c r="A1260" s="170">
        <v>43861</v>
      </c>
      <c r="B1260" s="116">
        <v>188.3</v>
      </c>
      <c r="C1260" s="116">
        <v>176.6</v>
      </c>
      <c r="D1260" s="116">
        <v>176</v>
      </c>
      <c r="E1260" s="116">
        <v>186.9</v>
      </c>
      <c r="F1260" s="116">
        <v>176.6</v>
      </c>
      <c r="G1260">
        <v>3091501</v>
      </c>
      <c r="H1260" s="116"/>
      <c r="I1260" s="116"/>
      <c r="L1260" s="170">
        <v>43861</v>
      </c>
      <c r="M1260" s="116">
        <v>176.6</v>
      </c>
      <c r="N1260" s="116">
        <v>188.35</v>
      </c>
      <c r="O1260" s="116">
        <v>175.95</v>
      </c>
      <c r="P1260" s="116">
        <v>186.3</v>
      </c>
      <c r="Q1260" s="116">
        <v>176.6</v>
      </c>
      <c r="R1260">
        <v>75621897</v>
      </c>
    </row>
    <row r="1261" spans="1:18" x14ac:dyDescent="0.25">
      <c r="A1261" s="170">
        <v>43862</v>
      </c>
      <c r="B1261" s="116">
        <v>178.75</v>
      </c>
      <c r="C1261" s="116">
        <v>165.75</v>
      </c>
      <c r="D1261" s="116">
        <v>163.69999999999999</v>
      </c>
      <c r="E1261" s="116">
        <v>176</v>
      </c>
      <c r="F1261" s="116">
        <v>165.75</v>
      </c>
      <c r="G1261">
        <v>2610193</v>
      </c>
      <c r="H1261" s="116"/>
      <c r="I1261" s="116"/>
      <c r="L1261" s="170">
        <v>43862</v>
      </c>
      <c r="M1261" s="116">
        <v>165.6</v>
      </c>
      <c r="N1261" s="116">
        <v>178.8</v>
      </c>
      <c r="O1261" s="116">
        <v>163.69999999999999</v>
      </c>
      <c r="P1261" s="116">
        <v>175.4</v>
      </c>
      <c r="Q1261" s="116">
        <v>165.6</v>
      </c>
      <c r="R1261">
        <v>42515114</v>
      </c>
    </row>
    <row r="1262" spans="1:18" x14ac:dyDescent="0.25">
      <c r="A1262" s="170">
        <v>43864</v>
      </c>
      <c r="B1262" s="116">
        <v>168.15</v>
      </c>
      <c r="C1262" s="116">
        <v>163.85</v>
      </c>
      <c r="D1262" s="116">
        <v>159.6</v>
      </c>
      <c r="E1262" s="116">
        <v>164</v>
      </c>
      <c r="F1262" s="116">
        <v>163.85</v>
      </c>
      <c r="G1262">
        <v>2751952</v>
      </c>
      <c r="H1262" s="116"/>
      <c r="I1262" s="116"/>
      <c r="L1262" s="170">
        <v>43864</v>
      </c>
      <c r="M1262" s="116">
        <v>163.85</v>
      </c>
      <c r="N1262" s="116">
        <v>168.3</v>
      </c>
      <c r="O1262" s="116">
        <v>159.55000000000001</v>
      </c>
      <c r="P1262" s="116">
        <v>163.5</v>
      </c>
      <c r="Q1262" s="116">
        <v>163.85</v>
      </c>
      <c r="R1262">
        <v>66616190</v>
      </c>
    </row>
    <row r="1263" spans="1:18" x14ac:dyDescent="0.25">
      <c r="A1263" s="170">
        <v>43865</v>
      </c>
      <c r="B1263" s="116">
        <v>168.5</v>
      </c>
      <c r="C1263" s="116">
        <v>165.7</v>
      </c>
      <c r="D1263" s="116">
        <v>161.30000000000001</v>
      </c>
      <c r="E1263" s="116">
        <v>166.7</v>
      </c>
      <c r="F1263" s="116">
        <v>165.7</v>
      </c>
      <c r="G1263">
        <v>2074475</v>
      </c>
      <c r="H1263" s="116"/>
      <c r="I1263" s="116"/>
      <c r="L1263" s="170">
        <v>43865</v>
      </c>
      <c r="M1263" s="116">
        <v>165.7</v>
      </c>
      <c r="N1263" s="116">
        <v>168.6</v>
      </c>
      <c r="O1263" s="116">
        <v>161.19999999999999</v>
      </c>
      <c r="P1263" s="116">
        <v>166.55</v>
      </c>
      <c r="Q1263" s="116">
        <v>165.7</v>
      </c>
      <c r="R1263">
        <v>49034642</v>
      </c>
    </row>
    <row r="1264" spans="1:18" x14ac:dyDescent="0.25">
      <c r="A1264" s="170">
        <v>43866</v>
      </c>
      <c r="B1264" s="116">
        <v>185</v>
      </c>
      <c r="C1264" s="116">
        <v>183.75</v>
      </c>
      <c r="D1264" s="116">
        <v>166.65</v>
      </c>
      <c r="E1264" s="116">
        <v>167.2</v>
      </c>
      <c r="F1264" s="116">
        <v>183.75</v>
      </c>
      <c r="G1264">
        <v>3949446</v>
      </c>
      <c r="H1264" s="116"/>
      <c r="I1264" s="116"/>
      <c r="L1264" s="170">
        <v>43866</v>
      </c>
      <c r="M1264" s="116">
        <v>183.75</v>
      </c>
      <c r="N1264" s="116">
        <v>184.95</v>
      </c>
      <c r="O1264" s="116">
        <v>166.6</v>
      </c>
      <c r="P1264" s="116">
        <v>167.4</v>
      </c>
      <c r="Q1264" s="116">
        <v>183.75</v>
      </c>
      <c r="R1264">
        <v>92982265</v>
      </c>
    </row>
    <row r="1265" spans="1:18" x14ac:dyDescent="0.25">
      <c r="A1265" s="170">
        <v>43867</v>
      </c>
      <c r="B1265" s="116">
        <v>183.2</v>
      </c>
      <c r="C1265" s="116">
        <v>178.85</v>
      </c>
      <c r="D1265" s="116">
        <v>175.8</v>
      </c>
      <c r="E1265" s="116">
        <v>182.7</v>
      </c>
      <c r="F1265" s="116">
        <v>178.85</v>
      </c>
      <c r="G1265">
        <v>2456672</v>
      </c>
      <c r="H1265" s="116"/>
      <c r="I1265" s="116"/>
      <c r="L1265" s="170">
        <v>43867</v>
      </c>
      <c r="M1265" s="116">
        <v>178.85</v>
      </c>
      <c r="N1265" s="116">
        <v>183.4</v>
      </c>
      <c r="O1265" s="116">
        <v>175.75</v>
      </c>
      <c r="P1265" s="116">
        <v>182</v>
      </c>
      <c r="Q1265" s="116">
        <v>178.85</v>
      </c>
      <c r="R1265">
        <v>61821140</v>
      </c>
    </row>
    <row r="1266" spans="1:18" x14ac:dyDescent="0.25">
      <c r="A1266" s="170">
        <v>43868</v>
      </c>
      <c r="B1266" s="116">
        <v>178.1</v>
      </c>
      <c r="C1266" s="116">
        <v>173.6</v>
      </c>
      <c r="D1266" s="116">
        <v>172.9</v>
      </c>
      <c r="E1266" s="116">
        <v>178</v>
      </c>
      <c r="F1266" s="116">
        <v>173.6</v>
      </c>
      <c r="G1266">
        <v>1696538</v>
      </c>
      <c r="H1266" s="116"/>
      <c r="I1266" s="116"/>
      <c r="L1266" s="170">
        <v>43868</v>
      </c>
      <c r="M1266" s="116">
        <v>173.6</v>
      </c>
      <c r="N1266" s="116">
        <v>178.15</v>
      </c>
      <c r="O1266" s="116">
        <v>173</v>
      </c>
      <c r="P1266" s="116">
        <v>177.4</v>
      </c>
      <c r="Q1266" s="116">
        <v>173.6</v>
      </c>
      <c r="R1266">
        <v>45195760</v>
      </c>
    </row>
    <row r="1267" spans="1:18" x14ac:dyDescent="0.25">
      <c r="A1267" s="170">
        <v>43871</v>
      </c>
      <c r="B1267" s="116">
        <v>174</v>
      </c>
      <c r="C1267" s="116">
        <v>168.95</v>
      </c>
      <c r="D1267" s="116">
        <v>168.05</v>
      </c>
      <c r="E1267" s="116">
        <v>174</v>
      </c>
      <c r="F1267" s="116">
        <v>168.95</v>
      </c>
      <c r="G1267">
        <v>1441020</v>
      </c>
      <c r="H1267" s="116"/>
      <c r="I1267" s="116"/>
      <c r="L1267" s="170">
        <v>43871</v>
      </c>
      <c r="M1267" s="116">
        <v>168.9</v>
      </c>
      <c r="N1267" s="116">
        <v>173.2</v>
      </c>
      <c r="O1267" s="116">
        <v>168</v>
      </c>
      <c r="P1267" s="116">
        <v>173.2</v>
      </c>
      <c r="Q1267" s="116">
        <v>168.9</v>
      </c>
      <c r="R1267">
        <v>33279372</v>
      </c>
    </row>
    <row r="1268" spans="1:18" x14ac:dyDescent="0.25">
      <c r="A1268" s="170">
        <v>43872</v>
      </c>
      <c r="B1268" s="116">
        <v>175.15</v>
      </c>
      <c r="C1268" s="116">
        <v>169.7</v>
      </c>
      <c r="D1268" s="116">
        <v>168.65</v>
      </c>
      <c r="E1268" s="116">
        <v>172.05</v>
      </c>
      <c r="F1268" s="116">
        <v>169.7</v>
      </c>
      <c r="G1268">
        <v>1780317</v>
      </c>
      <c r="H1268" s="116"/>
      <c r="I1268" s="116"/>
      <c r="L1268" s="170">
        <v>43872</v>
      </c>
      <c r="M1268" s="116">
        <v>169.75</v>
      </c>
      <c r="N1268" s="116">
        <v>175.15</v>
      </c>
      <c r="O1268" s="116">
        <v>168.4</v>
      </c>
      <c r="P1268" s="116">
        <v>171.85</v>
      </c>
      <c r="Q1268" s="116">
        <v>169.75</v>
      </c>
      <c r="R1268">
        <v>42868276</v>
      </c>
    </row>
    <row r="1269" spans="1:18" x14ac:dyDescent="0.25">
      <c r="A1269" s="170">
        <v>43873</v>
      </c>
      <c r="B1269" s="116">
        <v>173.3</v>
      </c>
      <c r="C1269" s="116">
        <v>170.8</v>
      </c>
      <c r="D1269" s="116">
        <v>169</v>
      </c>
      <c r="E1269" s="116">
        <v>172</v>
      </c>
      <c r="F1269" s="116">
        <v>170.8</v>
      </c>
      <c r="G1269">
        <v>1353331</v>
      </c>
      <c r="H1269" s="116"/>
      <c r="I1269" s="116"/>
      <c r="L1269" s="170">
        <v>43873</v>
      </c>
      <c r="M1269" s="116">
        <v>170.95</v>
      </c>
      <c r="N1269" s="116">
        <v>173.3</v>
      </c>
      <c r="O1269" s="116">
        <v>169</v>
      </c>
      <c r="P1269" s="116">
        <v>173</v>
      </c>
      <c r="Q1269" s="116">
        <v>170.95</v>
      </c>
      <c r="R1269">
        <v>34621395</v>
      </c>
    </row>
    <row r="1270" spans="1:18" x14ac:dyDescent="0.25">
      <c r="A1270" s="170">
        <v>43874</v>
      </c>
      <c r="B1270" s="116">
        <v>172.25</v>
      </c>
      <c r="C1270" s="116">
        <v>169.45</v>
      </c>
      <c r="D1270" s="116">
        <v>168.2</v>
      </c>
      <c r="E1270" s="116">
        <v>171.05</v>
      </c>
      <c r="F1270" s="116">
        <v>169.45</v>
      </c>
      <c r="G1270">
        <v>979457</v>
      </c>
      <c r="H1270" s="116"/>
      <c r="I1270" s="116"/>
      <c r="L1270" s="170">
        <v>43874</v>
      </c>
      <c r="M1270" s="116">
        <v>169.5</v>
      </c>
      <c r="N1270" s="116">
        <v>172.35</v>
      </c>
      <c r="O1270" s="116">
        <v>168.1</v>
      </c>
      <c r="P1270" s="116">
        <v>171.35</v>
      </c>
      <c r="Q1270" s="116">
        <v>169.5</v>
      </c>
      <c r="R1270">
        <v>25049848</v>
      </c>
    </row>
    <row r="1271" spans="1:18" x14ac:dyDescent="0.25">
      <c r="A1271" s="170">
        <v>43875</v>
      </c>
      <c r="B1271" s="116">
        <v>176.1</v>
      </c>
      <c r="C1271" s="116">
        <v>169.1</v>
      </c>
      <c r="D1271" s="116">
        <v>168.4</v>
      </c>
      <c r="E1271" s="116">
        <v>170.3</v>
      </c>
      <c r="F1271" s="116">
        <v>169.1</v>
      </c>
      <c r="G1271">
        <v>2121007</v>
      </c>
      <c r="H1271" s="116"/>
      <c r="I1271" s="116"/>
      <c r="L1271" s="170">
        <v>43875</v>
      </c>
      <c r="M1271" s="116">
        <v>169.1</v>
      </c>
      <c r="N1271" s="116">
        <v>176.2</v>
      </c>
      <c r="O1271" s="116">
        <v>168.3</v>
      </c>
      <c r="P1271" s="116">
        <v>172</v>
      </c>
      <c r="Q1271" s="116">
        <v>169.1</v>
      </c>
      <c r="R1271">
        <v>56676430</v>
      </c>
    </row>
    <row r="1272" spans="1:18" x14ac:dyDescent="0.25">
      <c r="A1272" s="170">
        <v>43878</v>
      </c>
      <c r="B1272" s="116">
        <v>171.2</v>
      </c>
      <c r="C1272" s="116">
        <v>169.1</v>
      </c>
      <c r="D1272" s="116">
        <v>166.45</v>
      </c>
      <c r="E1272" s="116">
        <v>170.95</v>
      </c>
      <c r="F1272" s="116">
        <v>169.1</v>
      </c>
      <c r="G1272">
        <v>1189932</v>
      </c>
      <c r="H1272" s="116"/>
      <c r="I1272" s="116"/>
      <c r="L1272" s="170">
        <v>43878</v>
      </c>
      <c r="M1272" s="116">
        <v>169.1</v>
      </c>
      <c r="N1272" s="116">
        <v>171.35</v>
      </c>
      <c r="O1272" s="116">
        <v>166.35</v>
      </c>
      <c r="P1272" s="116">
        <v>170.4</v>
      </c>
      <c r="Q1272" s="116">
        <v>169.1</v>
      </c>
      <c r="R1272">
        <v>32893274</v>
      </c>
    </row>
    <row r="1273" spans="1:18" x14ac:dyDescent="0.25">
      <c r="A1273" s="170">
        <v>43879</v>
      </c>
      <c r="B1273" s="116">
        <v>168.4</v>
      </c>
      <c r="C1273" s="116">
        <v>161.6</v>
      </c>
      <c r="D1273" s="116">
        <v>158.6</v>
      </c>
      <c r="E1273" s="116">
        <v>168.4</v>
      </c>
      <c r="F1273" s="116">
        <v>161.6</v>
      </c>
      <c r="G1273">
        <v>2139569</v>
      </c>
      <c r="H1273" s="116"/>
      <c r="I1273" s="116"/>
      <c r="L1273" s="170">
        <v>43879</v>
      </c>
      <c r="M1273" s="116">
        <v>161.6</v>
      </c>
      <c r="N1273" s="116">
        <v>168</v>
      </c>
      <c r="O1273" s="116">
        <v>158.6</v>
      </c>
      <c r="P1273" s="116">
        <v>168</v>
      </c>
      <c r="Q1273" s="116">
        <v>161.6</v>
      </c>
      <c r="R1273">
        <v>52744122</v>
      </c>
    </row>
    <row r="1274" spans="1:18" x14ac:dyDescent="0.25">
      <c r="A1274" s="170">
        <v>43880</v>
      </c>
      <c r="B1274" s="116">
        <v>164.1</v>
      </c>
      <c r="C1274" s="116">
        <v>158.05000000000001</v>
      </c>
      <c r="D1274" s="116">
        <v>153</v>
      </c>
      <c r="E1274" s="116">
        <v>163</v>
      </c>
      <c r="F1274" s="116">
        <v>158.05000000000001</v>
      </c>
      <c r="G1274">
        <v>3419137</v>
      </c>
      <c r="H1274" s="116"/>
      <c r="I1274" s="116"/>
      <c r="L1274" s="170">
        <v>43880</v>
      </c>
      <c r="M1274" s="116">
        <v>158.05000000000001</v>
      </c>
      <c r="N1274" s="116">
        <v>164.6</v>
      </c>
      <c r="O1274" s="116">
        <v>153.05000000000001</v>
      </c>
      <c r="P1274" s="116">
        <v>162.85</v>
      </c>
      <c r="Q1274" s="116">
        <v>158.05000000000001</v>
      </c>
      <c r="R1274">
        <v>78914233</v>
      </c>
    </row>
    <row r="1275" spans="1:18" x14ac:dyDescent="0.25">
      <c r="A1275" s="170">
        <v>43881</v>
      </c>
      <c r="B1275" s="116">
        <v>162.15</v>
      </c>
      <c r="C1275" s="116">
        <v>158.44999999999999</v>
      </c>
      <c r="D1275" s="116">
        <v>156</v>
      </c>
      <c r="E1275" s="116">
        <v>158.6</v>
      </c>
      <c r="F1275" s="116">
        <v>158.44999999999999</v>
      </c>
      <c r="G1275">
        <v>2082091</v>
      </c>
      <c r="H1275" s="116"/>
      <c r="I1275" s="116"/>
      <c r="L1275" s="170">
        <v>43881</v>
      </c>
      <c r="M1275" s="116">
        <v>158.5</v>
      </c>
      <c r="N1275" s="116">
        <v>162.30000000000001</v>
      </c>
      <c r="O1275" s="116">
        <v>156</v>
      </c>
      <c r="P1275" s="116">
        <v>157.94999999999999</v>
      </c>
      <c r="Q1275" s="116">
        <v>158.5</v>
      </c>
      <c r="R1275">
        <v>54328194</v>
      </c>
    </row>
    <row r="1276" spans="1:18" x14ac:dyDescent="0.25">
      <c r="A1276" s="170">
        <v>43885</v>
      </c>
      <c r="B1276" s="116">
        <v>155.80000000000001</v>
      </c>
      <c r="C1276" s="116">
        <v>150.6</v>
      </c>
      <c r="D1276" s="116">
        <v>149.55000000000001</v>
      </c>
      <c r="E1276" s="116">
        <v>154.4</v>
      </c>
      <c r="F1276" s="116">
        <v>150.6</v>
      </c>
      <c r="G1276">
        <v>1867741</v>
      </c>
      <c r="H1276" s="116"/>
      <c r="I1276" s="116"/>
      <c r="L1276" s="170">
        <v>43885</v>
      </c>
      <c r="M1276" s="116">
        <v>150.65</v>
      </c>
      <c r="N1276" s="116">
        <v>155.9</v>
      </c>
      <c r="O1276" s="116">
        <v>149.6</v>
      </c>
      <c r="P1276" s="116">
        <v>154</v>
      </c>
      <c r="Q1276" s="116">
        <v>150.65</v>
      </c>
      <c r="R1276">
        <v>39706007</v>
      </c>
    </row>
    <row r="1277" spans="1:18" x14ac:dyDescent="0.25">
      <c r="A1277" s="170">
        <v>43886</v>
      </c>
      <c r="B1277" s="116">
        <v>153.4</v>
      </c>
      <c r="C1277" s="116">
        <v>149.85</v>
      </c>
      <c r="D1277" s="116">
        <v>147.44999999999999</v>
      </c>
      <c r="E1277" s="116">
        <v>152</v>
      </c>
      <c r="F1277" s="116">
        <v>149.85</v>
      </c>
      <c r="G1277">
        <v>2097229</v>
      </c>
      <c r="H1277" s="116"/>
      <c r="I1277" s="116"/>
      <c r="L1277" s="170">
        <v>43886</v>
      </c>
      <c r="M1277" s="116">
        <v>149.9</v>
      </c>
      <c r="N1277" s="116">
        <v>153.4</v>
      </c>
      <c r="O1277" s="116">
        <v>147.44999999999999</v>
      </c>
      <c r="P1277" s="116">
        <v>152.19999999999999</v>
      </c>
      <c r="Q1277" s="116">
        <v>149.9</v>
      </c>
      <c r="R1277">
        <v>52719851</v>
      </c>
    </row>
    <row r="1278" spans="1:18" x14ac:dyDescent="0.25">
      <c r="A1278" s="170">
        <v>43887</v>
      </c>
      <c r="B1278" s="116">
        <v>147.94999999999999</v>
      </c>
      <c r="C1278" s="116">
        <v>144.5</v>
      </c>
      <c r="D1278" s="116">
        <v>143.80000000000001</v>
      </c>
      <c r="E1278" s="116">
        <v>147.65</v>
      </c>
      <c r="F1278" s="116">
        <v>144.5</v>
      </c>
      <c r="G1278">
        <v>1794832</v>
      </c>
      <c r="H1278" s="116"/>
      <c r="I1278" s="116"/>
      <c r="L1278" s="170">
        <v>43887</v>
      </c>
      <c r="M1278" s="116">
        <v>144.55000000000001</v>
      </c>
      <c r="N1278" s="116">
        <v>147.9</v>
      </c>
      <c r="O1278" s="116">
        <v>143.69999999999999</v>
      </c>
      <c r="P1278" s="116">
        <v>146.9</v>
      </c>
      <c r="Q1278" s="116">
        <v>144.55000000000001</v>
      </c>
      <c r="R1278">
        <v>47605927</v>
      </c>
    </row>
    <row r="1279" spans="1:18" x14ac:dyDescent="0.25">
      <c r="A1279" s="170">
        <v>43888</v>
      </c>
      <c r="B1279" s="116">
        <v>146.69999999999999</v>
      </c>
      <c r="C1279" s="116">
        <v>145</v>
      </c>
      <c r="D1279" s="116">
        <v>141.1</v>
      </c>
      <c r="E1279" s="116">
        <v>144.69999999999999</v>
      </c>
      <c r="F1279" s="116">
        <v>145</v>
      </c>
      <c r="G1279">
        <v>1913144</v>
      </c>
      <c r="H1279" s="116"/>
      <c r="I1279" s="116"/>
      <c r="L1279" s="170">
        <v>43888</v>
      </c>
      <c r="M1279" s="116">
        <v>145.25</v>
      </c>
      <c r="N1279" s="116">
        <v>146.75</v>
      </c>
      <c r="O1279" s="116">
        <v>141.1</v>
      </c>
      <c r="P1279" s="116">
        <v>144.15</v>
      </c>
      <c r="Q1279" s="116">
        <v>145.25</v>
      </c>
      <c r="R1279">
        <v>51328153</v>
      </c>
    </row>
    <row r="1280" spans="1:18" x14ac:dyDescent="0.25">
      <c r="A1280" s="170">
        <v>43889</v>
      </c>
      <c r="B1280" s="116">
        <v>139.5</v>
      </c>
      <c r="C1280" s="116">
        <v>129</v>
      </c>
      <c r="D1280" s="116">
        <v>127.05</v>
      </c>
      <c r="E1280" s="116">
        <v>139</v>
      </c>
      <c r="F1280" s="116">
        <v>129</v>
      </c>
      <c r="G1280">
        <v>4047465</v>
      </c>
      <c r="H1280" s="116"/>
      <c r="I1280" s="116"/>
      <c r="L1280" s="170">
        <v>43889</v>
      </c>
      <c r="M1280" s="116">
        <v>128.94999999999999</v>
      </c>
      <c r="N1280" s="116">
        <v>139.6</v>
      </c>
      <c r="O1280" s="116">
        <v>127.05</v>
      </c>
      <c r="P1280" s="116">
        <v>138.85</v>
      </c>
      <c r="Q1280" s="116">
        <v>128.94999999999999</v>
      </c>
      <c r="R1280">
        <v>94469619</v>
      </c>
    </row>
    <row r="1281" spans="1:18" x14ac:dyDescent="0.25">
      <c r="A1281" s="170">
        <v>43892</v>
      </c>
      <c r="B1281" s="116">
        <v>133.80000000000001</v>
      </c>
      <c r="C1281" s="116">
        <v>125.2</v>
      </c>
      <c r="D1281" s="116">
        <v>123.8</v>
      </c>
      <c r="E1281" s="116">
        <v>133.5</v>
      </c>
      <c r="F1281" s="116">
        <v>125.2</v>
      </c>
      <c r="G1281">
        <v>4629842</v>
      </c>
      <c r="H1281" s="116"/>
      <c r="I1281" s="116"/>
      <c r="L1281" s="170">
        <v>43892</v>
      </c>
      <c r="M1281" s="116">
        <v>125.4</v>
      </c>
      <c r="N1281" s="116">
        <v>133.9</v>
      </c>
      <c r="O1281" s="116">
        <v>123.8</v>
      </c>
      <c r="P1281" s="116">
        <v>133</v>
      </c>
      <c r="Q1281" s="116">
        <v>125.4</v>
      </c>
      <c r="R1281">
        <v>111585697</v>
      </c>
    </row>
    <row r="1282" spans="1:18" x14ac:dyDescent="0.25">
      <c r="A1282" s="170">
        <v>43893</v>
      </c>
      <c r="B1282" s="116">
        <v>131.30000000000001</v>
      </c>
      <c r="C1282" s="116">
        <v>130.4</v>
      </c>
      <c r="D1282" s="116">
        <v>125.25</v>
      </c>
      <c r="E1282" s="116">
        <v>126.75</v>
      </c>
      <c r="F1282" s="116">
        <v>130.4</v>
      </c>
      <c r="G1282">
        <v>3144747</v>
      </c>
      <c r="H1282" s="116"/>
      <c r="I1282" s="116"/>
      <c r="L1282" s="170">
        <v>43893</v>
      </c>
      <c r="M1282" s="116">
        <v>130.35</v>
      </c>
      <c r="N1282" s="116">
        <v>131.4</v>
      </c>
      <c r="O1282" s="116">
        <v>125.25</v>
      </c>
      <c r="P1282" s="116">
        <v>127.5</v>
      </c>
      <c r="Q1282" s="116">
        <v>130.35</v>
      </c>
      <c r="R1282">
        <v>86765576</v>
      </c>
    </row>
    <row r="1283" spans="1:18" x14ac:dyDescent="0.25">
      <c r="A1283" s="170">
        <v>43894</v>
      </c>
      <c r="B1283" s="116">
        <v>130.5</v>
      </c>
      <c r="C1283" s="116">
        <v>126.3</v>
      </c>
      <c r="D1283" s="116">
        <v>120.55</v>
      </c>
      <c r="E1283" s="116">
        <v>130.5</v>
      </c>
      <c r="F1283" s="116">
        <v>126.3</v>
      </c>
      <c r="G1283">
        <v>3369295</v>
      </c>
      <c r="H1283" s="116"/>
      <c r="I1283" s="116"/>
      <c r="L1283" s="170">
        <v>43894</v>
      </c>
      <c r="M1283" s="116">
        <v>126.2</v>
      </c>
      <c r="N1283" s="116">
        <v>129.6</v>
      </c>
      <c r="O1283" s="116">
        <v>120.55</v>
      </c>
      <c r="P1283" s="116">
        <v>129.6</v>
      </c>
      <c r="Q1283" s="116">
        <v>126.2</v>
      </c>
      <c r="R1283">
        <v>97546902</v>
      </c>
    </row>
    <row r="1284" spans="1:18" x14ac:dyDescent="0.25">
      <c r="A1284" s="170">
        <v>43895</v>
      </c>
      <c r="B1284" s="116">
        <v>129.80000000000001</v>
      </c>
      <c r="C1284" s="116">
        <v>125.65</v>
      </c>
      <c r="D1284" s="116">
        <v>124.3</v>
      </c>
      <c r="E1284" s="116">
        <v>128</v>
      </c>
      <c r="F1284" s="116">
        <v>125.65</v>
      </c>
      <c r="G1284">
        <v>4052208</v>
      </c>
      <c r="H1284" s="116"/>
      <c r="I1284" s="116"/>
      <c r="L1284" s="170">
        <v>43895</v>
      </c>
      <c r="M1284" s="116">
        <v>125.75</v>
      </c>
      <c r="N1284" s="116">
        <v>129.15</v>
      </c>
      <c r="O1284" s="116">
        <v>124.25</v>
      </c>
      <c r="P1284" s="116">
        <v>127.55</v>
      </c>
      <c r="Q1284" s="116">
        <v>125.75</v>
      </c>
      <c r="R1284">
        <v>87795649</v>
      </c>
    </row>
    <row r="1285" spans="1:18" x14ac:dyDescent="0.25">
      <c r="A1285" s="170">
        <v>43896</v>
      </c>
      <c r="B1285" s="116">
        <v>117.25</v>
      </c>
      <c r="C1285" s="116">
        <v>114.25</v>
      </c>
      <c r="D1285" s="116">
        <v>112.95</v>
      </c>
      <c r="E1285" s="116">
        <v>114.3</v>
      </c>
      <c r="F1285" s="116">
        <v>114.25</v>
      </c>
      <c r="G1285">
        <v>4170651</v>
      </c>
      <c r="H1285" s="116"/>
      <c r="I1285" s="116"/>
      <c r="L1285" s="170">
        <v>43896</v>
      </c>
      <c r="M1285" s="116">
        <v>114.2</v>
      </c>
      <c r="N1285" s="116">
        <v>117.3</v>
      </c>
      <c r="O1285" s="116">
        <v>112.8</v>
      </c>
      <c r="P1285" s="116">
        <v>115</v>
      </c>
      <c r="Q1285" s="116">
        <v>114.2</v>
      </c>
      <c r="R1285">
        <v>83971462</v>
      </c>
    </row>
    <row r="1286" spans="1:18" x14ac:dyDescent="0.25">
      <c r="A1286" s="170">
        <v>43899</v>
      </c>
      <c r="B1286" s="116">
        <v>110.2</v>
      </c>
      <c r="C1286" s="116">
        <v>105.8</v>
      </c>
      <c r="D1286" s="116">
        <v>104.35</v>
      </c>
      <c r="E1286" s="116">
        <v>110</v>
      </c>
      <c r="F1286" s="116">
        <v>105.8</v>
      </c>
      <c r="G1286">
        <v>3906384</v>
      </c>
      <c r="H1286" s="116"/>
      <c r="I1286" s="116"/>
      <c r="L1286" s="170">
        <v>43899</v>
      </c>
      <c r="M1286" s="116">
        <v>105.7</v>
      </c>
      <c r="N1286" s="116">
        <v>109.85</v>
      </c>
      <c r="O1286" s="116">
        <v>104.25</v>
      </c>
      <c r="P1286" s="116">
        <v>109</v>
      </c>
      <c r="Q1286" s="116">
        <v>105.7</v>
      </c>
      <c r="R1286">
        <v>81550460</v>
      </c>
    </row>
    <row r="1287" spans="1:18" x14ac:dyDescent="0.25">
      <c r="A1287" s="170">
        <v>43901</v>
      </c>
      <c r="B1287" s="116">
        <v>106.5</v>
      </c>
      <c r="C1287" s="116">
        <v>99</v>
      </c>
      <c r="D1287" s="116">
        <v>97.75</v>
      </c>
      <c r="E1287" s="116">
        <v>105.2</v>
      </c>
      <c r="F1287" s="116">
        <v>99</v>
      </c>
      <c r="G1287">
        <v>5742651</v>
      </c>
      <c r="H1287" s="116"/>
      <c r="I1287" s="116"/>
      <c r="L1287" s="170">
        <v>43901</v>
      </c>
      <c r="M1287" s="116">
        <v>98.9</v>
      </c>
      <c r="N1287" s="116">
        <v>106.5</v>
      </c>
      <c r="O1287" s="116">
        <v>97.8</v>
      </c>
      <c r="P1287" s="116">
        <v>104.85</v>
      </c>
      <c r="Q1287" s="116">
        <v>98.9</v>
      </c>
      <c r="R1287">
        <v>111148611</v>
      </c>
    </row>
    <row r="1288" spans="1:18" x14ac:dyDescent="0.25">
      <c r="A1288" s="170">
        <v>43902</v>
      </c>
      <c r="B1288" s="116">
        <v>94.9</v>
      </c>
      <c r="C1288" s="116">
        <v>88</v>
      </c>
      <c r="D1288" s="116">
        <v>85.75</v>
      </c>
      <c r="E1288" s="116">
        <v>92.7</v>
      </c>
      <c r="F1288" s="116">
        <v>88</v>
      </c>
      <c r="G1288">
        <v>8037400</v>
      </c>
      <c r="H1288" s="116"/>
      <c r="I1288" s="116"/>
      <c r="L1288" s="170">
        <v>43902</v>
      </c>
      <c r="M1288" s="116">
        <v>88</v>
      </c>
      <c r="N1288" s="116">
        <v>94.9</v>
      </c>
      <c r="O1288" s="116">
        <v>84.1</v>
      </c>
      <c r="P1288" s="116">
        <v>91.1</v>
      </c>
      <c r="Q1288" s="116">
        <v>88</v>
      </c>
      <c r="R1288">
        <v>143551005</v>
      </c>
    </row>
    <row r="1289" spans="1:18" x14ac:dyDescent="0.25">
      <c r="A1289" s="170">
        <v>43903</v>
      </c>
      <c r="B1289" s="116">
        <v>94.2</v>
      </c>
      <c r="C1289" s="116">
        <v>89.75</v>
      </c>
      <c r="D1289" s="116">
        <v>78</v>
      </c>
      <c r="E1289" s="116">
        <v>82.2</v>
      </c>
      <c r="F1289" s="116">
        <v>89.75</v>
      </c>
      <c r="G1289">
        <v>10613571</v>
      </c>
      <c r="H1289" s="116"/>
      <c r="I1289" s="116"/>
      <c r="L1289" s="170">
        <v>43903</v>
      </c>
      <c r="M1289" s="116">
        <v>89.75</v>
      </c>
      <c r="N1289" s="116">
        <v>94.15</v>
      </c>
      <c r="O1289" s="116">
        <v>78.05</v>
      </c>
      <c r="P1289" s="116">
        <v>81.900000000000006</v>
      </c>
      <c r="Q1289" s="116">
        <v>89.75</v>
      </c>
      <c r="R1289">
        <v>106153102</v>
      </c>
    </row>
    <row r="1290" spans="1:18" x14ac:dyDescent="0.25">
      <c r="A1290" s="170">
        <v>43906</v>
      </c>
      <c r="B1290" s="116">
        <v>87.65</v>
      </c>
      <c r="C1290" s="116">
        <v>82.95</v>
      </c>
      <c r="D1290" s="116">
        <v>82.2</v>
      </c>
      <c r="E1290" s="116">
        <v>86.75</v>
      </c>
      <c r="F1290" s="116">
        <v>82.95</v>
      </c>
      <c r="G1290">
        <v>3827222</v>
      </c>
      <c r="H1290" s="116"/>
      <c r="I1290" s="116"/>
      <c r="L1290" s="170">
        <v>43906</v>
      </c>
      <c r="M1290" s="116">
        <v>82.95</v>
      </c>
      <c r="N1290" s="116">
        <v>87.65</v>
      </c>
      <c r="O1290" s="116">
        <v>82.2</v>
      </c>
      <c r="P1290" s="116">
        <v>85.6</v>
      </c>
      <c r="Q1290" s="116">
        <v>82.95</v>
      </c>
      <c r="R1290">
        <v>73707690</v>
      </c>
    </row>
    <row r="1291" spans="1:18" x14ac:dyDescent="0.25">
      <c r="A1291" s="170">
        <v>43907</v>
      </c>
      <c r="B1291" s="116">
        <v>84.8</v>
      </c>
      <c r="C1291" s="116">
        <v>77.900000000000006</v>
      </c>
      <c r="D1291" s="116">
        <v>77.5</v>
      </c>
      <c r="E1291" s="116">
        <v>82.7</v>
      </c>
      <c r="F1291" s="116">
        <v>77.900000000000006</v>
      </c>
      <c r="G1291">
        <v>5206037</v>
      </c>
      <c r="H1291" s="116"/>
      <c r="I1291" s="116"/>
      <c r="L1291" s="170">
        <v>43907</v>
      </c>
      <c r="M1291" s="116">
        <v>77.95</v>
      </c>
      <c r="N1291" s="116">
        <v>85</v>
      </c>
      <c r="O1291" s="116">
        <v>77.400000000000006</v>
      </c>
      <c r="P1291" s="116">
        <v>83.05</v>
      </c>
      <c r="Q1291" s="116">
        <v>77.95</v>
      </c>
      <c r="R1291">
        <v>71849223</v>
      </c>
    </row>
    <row r="1292" spans="1:18" x14ac:dyDescent="0.25">
      <c r="A1292" s="170">
        <v>43908</v>
      </c>
      <c r="B1292" s="116">
        <v>80.5</v>
      </c>
      <c r="C1292" s="116">
        <v>75.5</v>
      </c>
      <c r="D1292" s="116">
        <v>75.099999999999994</v>
      </c>
      <c r="E1292" s="116">
        <v>80</v>
      </c>
      <c r="F1292" s="116">
        <v>75.5</v>
      </c>
      <c r="G1292">
        <v>3815807</v>
      </c>
      <c r="H1292" s="116"/>
      <c r="I1292" s="116"/>
      <c r="L1292" s="170">
        <v>43908</v>
      </c>
      <c r="M1292" s="116">
        <v>75.5</v>
      </c>
      <c r="N1292" s="116">
        <v>80.45</v>
      </c>
      <c r="O1292" s="116">
        <v>75.099999999999994</v>
      </c>
      <c r="P1292" s="116">
        <v>79.900000000000006</v>
      </c>
      <c r="Q1292" s="116">
        <v>75.5</v>
      </c>
      <c r="R1292">
        <v>70134169</v>
      </c>
    </row>
    <row r="1293" spans="1:18" x14ac:dyDescent="0.25">
      <c r="A1293" s="170">
        <v>43909</v>
      </c>
      <c r="B1293" s="116">
        <v>76.5</v>
      </c>
      <c r="C1293" s="116">
        <v>72.95</v>
      </c>
      <c r="D1293" s="116">
        <v>68.8</v>
      </c>
      <c r="E1293" s="116">
        <v>70.599999999999994</v>
      </c>
      <c r="F1293" s="116">
        <v>72.95</v>
      </c>
      <c r="G1293">
        <v>5387940</v>
      </c>
      <c r="H1293" s="116"/>
      <c r="I1293" s="116"/>
      <c r="L1293" s="170">
        <v>43909</v>
      </c>
      <c r="M1293" s="116">
        <v>72.95</v>
      </c>
      <c r="N1293" s="116">
        <v>76.5</v>
      </c>
      <c r="O1293" s="116">
        <v>68.75</v>
      </c>
      <c r="P1293" s="116">
        <v>70</v>
      </c>
      <c r="Q1293" s="116">
        <v>72.95</v>
      </c>
      <c r="R1293">
        <v>68124538</v>
      </c>
    </row>
    <row r="1294" spans="1:18" x14ac:dyDescent="0.25">
      <c r="A1294" s="170">
        <v>43910</v>
      </c>
      <c r="B1294" s="116">
        <v>79.55</v>
      </c>
      <c r="C1294" s="116">
        <v>77.400000000000006</v>
      </c>
      <c r="D1294" s="116">
        <v>72.7</v>
      </c>
      <c r="E1294" s="116">
        <v>74.3</v>
      </c>
      <c r="F1294" s="116">
        <v>77.400000000000006</v>
      </c>
      <c r="G1294">
        <v>4843183</v>
      </c>
      <c r="H1294" s="116"/>
      <c r="I1294" s="116"/>
      <c r="L1294" s="170">
        <v>43910</v>
      </c>
      <c r="M1294" s="116">
        <v>77.3</v>
      </c>
      <c r="N1294" s="116">
        <v>79.599999999999994</v>
      </c>
      <c r="O1294" s="116">
        <v>72.650000000000006</v>
      </c>
      <c r="P1294" s="116">
        <v>74</v>
      </c>
      <c r="Q1294" s="116">
        <v>77.3</v>
      </c>
      <c r="R1294">
        <v>86044637</v>
      </c>
    </row>
    <row r="1295" spans="1:18" x14ac:dyDescent="0.25">
      <c r="A1295" s="170">
        <v>43913</v>
      </c>
      <c r="B1295" s="116">
        <v>72.099999999999994</v>
      </c>
      <c r="C1295" s="116">
        <v>69.7</v>
      </c>
      <c r="D1295" s="116">
        <v>69.7</v>
      </c>
      <c r="E1295" s="116">
        <v>71</v>
      </c>
      <c r="F1295" s="116">
        <v>69.7</v>
      </c>
      <c r="G1295">
        <v>1526872</v>
      </c>
      <c r="H1295" s="116"/>
      <c r="I1295" s="116"/>
      <c r="L1295" s="170">
        <v>43913</v>
      </c>
      <c r="M1295" s="116">
        <v>66.2</v>
      </c>
      <c r="N1295" s="116">
        <v>72</v>
      </c>
      <c r="O1295" s="116">
        <v>66</v>
      </c>
      <c r="P1295" s="116">
        <v>70</v>
      </c>
      <c r="Q1295" s="116">
        <v>66.2</v>
      </c>
      <c r="R1295">
        <v>34184331</v>
      </c>
    </row>
    <row r="1296" spans="1:18" x14ac:dyDescent="0.25">
      <c r="A1296" s="170">
        <v>43914</v>
      </c>
      <c r="B1296" s="116">
        <v>71.2</v>
      </c>
      <c r="C1296" s="116">
        <v>68.599999999999994</v>
      </c>
      <c r="D1296" s="116">
        <v>63.6</v>
      </c>
      <c r="E1296" s="116">
        <v>70</v>
      </c>
      <c r="F1296" s="116">
        <v>68.599999999999994</v>
      </c>
      <c r="G1296">
        <v>2487156</v>
      </c>
      <c r="H1296" s="116"/>
      <c r="I1296" s="116"/>
      <c r="L1296" s="170">
        <v>43914</v>
      </c>
      <c r="M1296" s="116">
        <v>68.55</v>
      </c>
      <c r="N1296" s="116">
        <v>71.5</v>
      </c>
      <c r="O1296" s="116">
        <v>63.5</v>
      </c>
      <c r="P1296" s="116">
        <v>69.900000000000006</v>
      </c>
      <c r="Q1296" s="116">
        <v>68.55</v>
      </c>
      <c r="R1296">
        <v>49553202</v>
      </c>
    </row>
    <row r="1297" spans="1:18" x14ac:dyDescent="0.25">
      <c r="A1297" s="170">
        <v>43915</v>
      </c>
      <c r="B1297" s="116">
        <v>71.7</v>
      </c>
      <c r="C1297" s="116">
        <v>70.2</v>
      </c>
      <c r="D1297" s="116">
        <v>67.099999999999994</v>
      </c>
      <c r="E1297" s="116">
        <v>68.900000000000006</v>
      </c>
      <c r="F1297" s="116">
        <v>70.2</v>
      </c>
      <c r="G1297">
        <v>2611383</v>
      </c>
      <c r="H1297" s="116"/>
      <c r="I1297" s="116"/>
      <c r="L1297" s="170">
        <v>43915</v>
      </c>
      <c r="M1297" s="116">
        <v>70.25</v>
      </c>
      <c r="N1297" s="116">
        <v>71.7</v>
      </c>
      <c r="O1297" s="116">
        <v>67.25</v>
      </c>
      <c r="P1297" s="116">
        <v>67.75</v>
      </c>
      <c r="Q1297" s="116">
        <v>70.25</v>
      </c>
      <c r="R1297">
        <v>57716006</v>
      </c>
    </row>
    <row r="1298" spans="1:18" x14ac:dyDescent="0.25">
      <c r="A1298" s="170">
        <v>43916</v>
      </c>
      <c r="B1298" s="116">
        <v>73.5</v>
      </c>
      <c r="C1298" s="116">
        <v>70.8</v>
      </c>
      <c r="D1298" s="116">
        <v>68.3</v>
      </c>
      <c r="E1298" s="116">
        <v>71.7</v>
      </c>
      <c r="F1298" s="116">
        <v>70.8</v>
      </c>
      <c r="G1298">
        <v>2888342</v>
      </c>
      <c r="H1298" s="116"/>
      <c r="I1298" s="116"/>
      <c r="L1298" s="170">
        <v>43916</v>
      </c>
      <c r="M1298" s="116">
        <v>70.8</v>
      </c>
      <c r="N1298" s="116">
        <v>73.5</v>
      </c>
      <c r="O1298" s="116">
        <v>68.3</v>
      </c>
      <c r="P1298" s="116">
        <v>71.45</v>
      </c>
      <c r="Q1298" s="116">
        <v>70.8</v>
      </c>
      <c r="R1298">
        <v>63822905</v>
      </c>
    </row>
    <row r="1299" spans="1:18" x14ac:dyDescent="0.25">
      <c r="A1299" s="170">
        <v>43917</v>
      </c>
      <c r="B1299" s="116">
        <v>75.849999999999994</v>
      </c>
      <c r="C1299" s="116">
        <v>70.650000000000006</v>
      </c>
      <c r="D1299" s="116">
        <v>69.400000000000006</v>
      </c>
      <c r="E1299" s="116">
        <v>71.05</v>
      </c>
      <c r="F1299" s="116">
        <v>70.650000000000006</v>
      </c>
      <c r="G1299">
        <v>2962238</v>
      </c>
      <c r="H1299" s="116"/>
      <c r="I1299" s="116"/>
      <c r="L1299" s="170">
        <v>43917</v>
      </c>
      <c r="M1299" s="116">
        <v>70.7</v>
      </c>
      <c r="N1299" s="116">
        <v>75.900000000000006</v>
      </c>
      <c r="O1299" s="116">
        <v>69.349999999999994</v>
      </c>
      <c r="P1299" s="116">
        <v>72.05</v>
      </c>
      <c r="Q1299" s="116">
        <v>70.7</v>
      </c>
      <c r="R1299">
        <v>58824452</v>
      </c>
    </row>
    <row r="1300" spans="1:18" x14ac:dyDescent="0.25">
      <c r="A1300" s="170">
        <v>43920</v>
      </c>
      <c r="B1300" s="116">
        <v>70.650000000000006</v>
      </c>
      <c r="C1300" s="116">
        <v>68.150000000000006</v>
      </c>
      <c r="D1300" s="116">
        <v>67.400000000000006</v>
      </c>
      <c r="E1300" s="116">
        <v>70.650000000000006</v>
      </c>
      <c r="F1300" s="116">
        <v>68.150000000000006</v>
      </c>
      <c r="G1300">
        <v>2142665</v>
      </c>
      <c r="H1300" s="116"/>
      <c r="I1300" s="116"/>
      <c r="L1300" s="170">
        <v>43920</v>
      </c>
      <c r="M1300" s="116">
        <v>68.150000000000006</v>
      </c>
      <c r="N1300" s="116">
        <v>70</v>
      </c>
      <c r="O1300" s="116">
        <v>67.25</v>
      </c>
      <c r="P1300" s="116">
        <v>68.8</v>
      </c>
      <c r="Q1300" s="116">
        <v>68.150000000000006</v>
      </c>
      <c r="R1300">
        <v>35278179</v>
      </c>
    </row>
    <row r="1301" spans="1:18" x14ac:dyDescent="0.25">
      <c r="A1301" s="170">
        <v>43921</v>
      </c>
      <c r="B1301" s="116">
        <v>71.45</v>
      </c>
      <c r="C1301" s="116">
        <v>71.05</v>
      </c>
      <c r="D1301" s="116">
        <v>68.2</v>
      </c>
      <c r="E1301" s="116">
        <v>71.45</v>
      </c>
      <c r="F1301" s="116">
        <v>71.05</v>
      </c>
      <c r="G1301">
        <v>2418642</v>
      </c>
      <c r="H1301" s="116"/>
      <c r="I1301" s="116"/>
      <c r="L1301" s="170">
        <v>43921</v>
      </c>
      <c r="M1301" s="116">
        <v>71.05</v>
      </c>
      <c r="N1301" s="116">
        <v>71.5</v>
      </c>
      <c r="O1301" s="116">
        <v>68.2</v>
      </c>
      <c r="P1301" s="116">
        <v>70.599999999999994</v>
      </c>
      <c r="Q1301" s="116">
        <v>71.05</v>
      </c>
      <c r="R1301">
        <v>46166723</v>
      </c>
    </row>
    <row r="1302" spans="1:18" x14ac:dyDescent="0.25">
      <c r="A1302" s="170">
        <v>43922</v>
      </c>
      <c r="B1302" s="116">
        <v>71.599999999999994</v>
      </c>
      <c r="C1302" s="116">
        <v>67.95</v>
      </c>
      <c r="D1302" s="116">
        <v>67.599999999999994</v>
      </c>
      <c r="E1302" s="116">
        <v>71.099999999999994</v>
      </c>
      <c r="F1302" s="116">
        <v>67.95</v>
      </c>
      <c r="G1302">
        <v>2648532</v>
      </c>
      <c r="H1302" s="116"/>
      <c r="I1302" s="116"/>
      <c r="L1302" s="170">
        <v>43922</v>
      </c>
      <c r="M1302" s="116">
        <v>67.95</v>
      </c>
      <c r="N1302" s="116">
        <v>71.650000000000006</v>
      </c>
      <c r="O1302" s="116">
        <v>67.55</v>
      </c>
      <c r="P1302" s="116">
        <v>70.5</v>
      </c>
      <c r="Q1302" s="116">
        <v>67.95</v>
      </c>
      <c r="R1302">
        <v>38167981</v>
      </c>
    </row>
    <row r="1303" spans="1:18" x14ac:dyDescent="0.25">
      <c r="A1303" s="170">
        <v>43924</v>
      </c>
      <c r="B1303" s="116">
        <v>68</v>
      </c>
      <c r="C1303" s="116">
        <v>65.3</v>
      </c>
      <c r="D1303" s="116">
        <v>64.8</v>
      </c>
      <c r="E1303" s="116">
        <v>68</v>
      </c>
      <c r="F1303" s="116">
        <v>65.3</v>
      </c>
      <c r="G1303">
        <v>1899909</v>
      </c>
      <c r="H1303" s="116"/>
      <c r="I1303" s="116"/>
      <c r="L1303" s="170">
        <v>43924</v>
      </c>
      <c r="M1303" s="116">
        <v>65.3</v>
      </c>
      <c r="N1303" s="116">
        <v>66.900000000000006</v>
      </c>
      <c r="O1303" s="116">
        <v>64.8</v>
      </c>
      <c r="P1303" s="116">
        <v>66.900000000000006</v>
      </c>
      <c r="Q1303" s="116">
        <v>65.3</v>
      </c>
      <c r="R1303">
        <v>35346490</v>
      </c>
    </row>
    <row r="1304" spans="1:18" x14ac:dyDescent="0.25">
      <c r="A1304" s="170">
        <v>43928</v>
      </c>
      <c r="B1304" s="116">
        <v>69</v>
      </c>
      <c r="C1304" s="116">
        <v>67.349999999999994</v>
      </c>
      <c r="D1304" s="116">
        <v>66.95</v>
      </c>
      <c r="E1304" s="116">
        <v>68.95</v>
      </c>
      <c r="F1304" s="116">
        <v>67.349999999999994</v>
      </c>
      <c r="G1304">
        <v>1972661</v>
      </c>
      <c r="H1304" s="116"/>
      <c r="I1304" s="116"/>
      <c r="L1304" s="170">
        <v>43928</v>
      </c>
      <c r="M1304" s="116">
        <v>67.25</v>
      </c>
      <c r="N1304" s="116">
        <v>69.3</v>
      </c>
      <c r="O1304" s="116">
        <v>66.900000000000006</v>
      </c>
      <c r="P1304" s="116">
        <v>68.55</v>
      </c>
      <c r="Q1304" s="116">
        <v>67.25</v>
      </c>
      <c r="R1304">
        <v>42070735</v>
      </c>
    </row>
    <row r="1305" spans="1:18" x14ac:dyDescent="0.25">
      <c r="A1305" s="170">
        <v>43929</v>
      </c>
      <c r="B1305" s="116">
        <v>71.55</v>
      </c>
      <c r="C1305" s="116">
        <v>67.599999999999994</v>
      </c>
      <c r="D1305" s="116">
        <v>65.45</v>
      </c>
      <c r="E1305" s="116">
        <v>67.05</v>
      </c>
      <c r="F1305" s="116">
        <v>67.599999999999994</v>
      </c>
      <c r="G1305">
        <v>4414992</v>
      </c>
      <c r="H1305" s="116"/>
      <c r="I1305" s="116"/>
      <c r="L1305" s="170">
        <v>43929</v>
      </c>
      <c r="M1305" s="116">
        <v>67.599999999999994</v>
      </c>
      <c r="N1305" s="116">
        <v>71.599999999999994</v>
      </c>
      <c r="O1305" s="116">
        <v>65.400000000000006</v>
      </c>
      <c r="P1305" s="116">
        <v>66.5</v>
      </c>
      <c r="Q1305" s="116">
        <v>67.599999999999994</v>
      </c>
      <c r="R1305">
        <v>82182403</v>
      </c>
    </row>
    <row r="1306" spans="1:18" x14ac:dyDescent="0.25">
      <c r="A1306" s="170">
        <v>43930</v>
      </c>
      <c r="B1306" s="116">
        <v>76.2</v>
      </c>
      <c r="C1306" s="116">
        <v>74.599999999999994</v>
      </c>
      <c r="D1306" s="116">
        <v>69.2</v>
      </c>
      <c r="E1306" s="116">
        <v>69.55</v>
      </c>
      <c r="F1306" s="116">
        <v>74.599999999999994</v>
      </c>
      <c r="G1306">
        <v>8287109</v>
      </c>
      <c r="H1306" s="116"/>
      <c r="I1306" s="116"/>
      <c r="L1306" s="170">
        <v>43930</v>
      </c>
      <c r="M1306" s="116">
        <v>74.599999999999994</v>
      </c>
      <c r="N1306" s="116">
        <v>76.25</v>
      </c>
      <c r="O1306" s="116">
        <v>69.099999999999994</v>
      </c>
      <c r="P1306" s="116">
        <v>69.599999999999994</v>
      </c>
      <c r="Q1306" s="116">
        <v>74.599999999999994</v>
      </c>
      <c r="R1306">
        <v>112680750</v>
      </c>
    </row>
    <row r="1307" spans="1:18" x14ac:dyDescent="0.25">
      <c r="A1307" s="170">
        <v>43934</v>
      </c>
      <c r="B1307" s="116">
        <v>77.599999999999994</v>
      </c>
      <c r="C1307" s="116">
        <v>74.3</v>
      </c>
      <c r="D1307" s="116">
        <v>72.75</v>
      </c>
      <c r="E1307" s="116">
        <v>75</v>
      </c>
      <c r="F1307" s="116">
        <v>74.3</v>
      </c>
      <c r="G1307">
        <v>3731307</v>
      </c>
      <c r="H1307" s="116"/>
      <c r="I1307" s="116"/>
      <c r="L1307" s="170">
        <v>43934</v>
      </c>
      <c r="M1307" s="116">
        <v>74.25</v>
      </c>
      <c r="N1307" s="116">
        <v>77.599999999999994</v>
      </c>
      <c r="O1307" s="116">
        <v>72.7</v>
      </c>
      <c r="P1307" s="116">
        <v>76</v>
      </c>
      <c r="Q1307" s="116">
        <v>74.25</v>
      </c>
      <c r="R1307">
        <v>70414018</v>
      </c>
    </row>
    <row r="1308" spans="1:18" x14ac:dyDescent="0.25">
      <c r="A1308" s="170">
        <v>43936</v>
      </c>
      <c r="B1308" s="116">
        <v>78.650000000000006</v>
      </c>
      <c r="C1308" s="116">
        <v>72.849999999999994</v>
      </c>
      <c r="D1308" s="116">
        <v>71.95</v>
      </c>
      <c r="E1308" s="116">
        <v>75</v>
      </c>
      <c r="F1308" s="116">
        <v>72.849999999999994</v>
      </c>
      <c r="G1308">
        <v>5393926</v>
      </c>
      <c r="H1308" s="116"/>
      <c r="I1308" s="116"/>
      <c r="L1308" s="170">
        <v>43936</v>
      </c>
      <c r="M1308" s="116">
        <v>72.900000000000006</v>
      </c>
      <c r="N1308" s="116">
        <v>78.7</v>
      </c>
      <c r="O1308" s="116">
        <v>71.95</v>
      </c>
      <c r="P1308" s="116">
        <v>75.400000000000006</v>
      </c>
      <c r="Q1308" s="116">
        <v>72.900000000000006</v>
      </c>
      <c r="R1308">
        <v>81126343</v>
      </c>
    </row>
    <row r="1309" spans="1:18" x14ac:dyDescent="0.25">
      <c r="A1309" s="170">
        <v>43937</v>
      </c>
      <c r="B1309" s="116">
        <v>75.400000000000006</v>
      </c>
      <c r="C1309" s="116">
        <v>74.650000000000006</v>
      </c>
      <c r="D1309" s="116">
        <v>71.099999999999994</v>
      </c>
      <c r="E1309" s="116">
        <v>72</v>
      </c>
      <c r="F1309" s="116">
        <v>74.650000000000006</v>
      </c>
      <c r="G1309">
        <v>2529141</v>
      </c>
      <c r="H1309" s="116"/>
      <c r="I1309" s="116"/>
      <c r="L1309" s="170">
        <v>43937</v>
      </c>
      <c r="M1309" s="116">
        <v>74.650000000000006</v>
      </c>
      <c r="N1309" s="116">
        <v>75.400000000000006</v>
      </c>
      <c r="O1309" s="116">
        <v>71</v>
      </c>
      <c r="P1309" s="116">
        <v>71.75</v>
      </c>
      <c r="Q1309" s="116">
        <v>74.650000000000006</v>
      </c>
      <c r="R1309">
        <v>47910556</v>
      </c>
    </row>
    <row r="1310" spans="1:18" x14ac:dyDescent="0.25">
      <c r="A1310" s="170">
        <v>43938</v>
      </c>
      <c r="B1310" s="116">
        <v>78.25</v>
      </c>
      <c r="C1310" s="116">
        <v>76.849999999999994</v>
      </c>
      <c r="D1310" s="116">
        <v>74.75</v>
      </c>
      <c r="E1310" s="116">
        <v>78</v>
      </c>
      <c r="F1310" s="116">
        <v>76.849999999999994</v>
      </c>
      <c r="G1310">
        <v>3789325</v>
      </c>
      <c r="H1310" s="116"/>
      <c r="I1310" s="116"/>
      <c r="L1310" s="170">
        <v>43938</v>
      </c>
      <c r="M1310" s="116">
        <v>76.849999999999994</v>
      </c>
      <c r="N1310" s="116">
        <v>78.3</v>
      </c>
      <c r="O1310" s="116">
        <v>74.7</v>
      </c>
      <c r="P1310" s="116">
        <v>78.3</v>
      </c>
      <c r="Q1310" s="116">
        <v>76.849999999999994</v>
      </c>
      <c r="R1310">
        <v>58336227</v>
      </c>
    </row>
    <row r="1311" spans="1:18" x14ac:dyDescent="0.25">
      <c r="A1311" s="170">
        <v>43941</v>
      </c>
      <c r="B1311" s="116">
        <v>83.35</v>
      </c>
      <c r="C1311" s="116">
        <v>80.5</v>
      </c>
      <c r="D1311" s="116">
        <v>75.45</v>
      </c>
      <c r="E1311" s="116">
        <v>77</v>
      </c>
      <c r="F1311" s="116">
        <v>80.5</v>
      </c>
      <c r="G1311">
        <v>7046533</v>
      </c>
      <c r="H1311" s="116"/>
      <c r="I1311" s="116"/>
      <c r="L1311" s="170">
        <v>43941</v>
      </c>
      <c r="M1311" s="116">
        <v>80.45</v>
      </c>
      <c r="N1311" s="116">
        <v>83.4</v>
      </c>
      <c r="O1311" s="116">
        <v>75.5</v>
      </c>
      <c r="P1311" s="116">
        <v>76.849999999999994</v>
      </c>
      <c r="Q1311" s="116">
        <v>80.45</v>
      </c>
      <c r="R1311">
        <v>125427754</v>
      </c>
    </row>
    <row r="1312" spans="1:18" x14ac:dyDescent="0.25">
      <c r="A1312" s="170">
        <v>43942</v>
      </c>
      <c r="B1312" s="116">
        <v>78.8</v>
      </c>
      <c r="C1312" s="116">
        <v>74.75</v>
      </c>
      <c r="D1312" s="116">
        <v>74</v>
      </c>
      <c r="E1312" s="116">
        <v>78.8</v>
      </c>
      <c r="F1312" s="116">
        <v>74.75</v>
      </c>
      <c r="G1312">
        <v>2869173</v>
      </c>
      <c r="H1312" s="116"/>
      <c r="I1312" s="116"/>
      <c r="L1312" s="170">
        <v>43942</v>
      </c>
      <c r="M1312" s="116">
        <v>74.650000000000006</v>
      </c>
      <c r="N1312" s="116">
        <v>78</v>
      </c>
      <c r="O1312" s="116">
        <v>74</v>
      </c>
      <c r="P1312" s="116">
        <v>78</v>
      </c>
      <c r="Q1312" s="116">
        <v>74.650000000000006</v>
      </c>
      <c r="R1312">
        <v>58249560</v>
      </c>
    </row>
    <row r="1313" spans="1:18" x14ac:dyDescent="0.25">
      <c r="A1313" s="170">
        <v>43943</v>
      </c>
      <c r="B1313" s="116">
        <v>76.650000000000006</v>
      </c>
      <c r="C1313" s="116">
        <v>75.900000000000006</v>
      </c>
      <c r="D1313" s="116">
        <v>72.599999999999994</v>
      </c>
      <c r="E1313" s="116">
        <v>74.75</v>
      </c>
      <c r="F1313" s="116">
        <v>75.900000000000006</v>
      </c>
      <c r="G1313">
        <v>2633362</v>
      </c>
      <c r="H1313" s="116"/>
      <c r="I1313" s="116"/>
      <c r="L1313" s="170">
        <v>43943</v>
      </c>
      <c r="M1313" s="116">
        <v>75.900000000000006</v>
      </c>
      <c r="N1313" s="116">
        <v>76.55</v>
      </c>
      <c r="O1313" s="116">
        <v>72.55</v>
      </c>
      <c r="P1313" s="116">
        <v>74.45</v>
      </c>
      <c r="Q1313" s="116">
        <v>75.900000000000006</v>
      </c>
      <c r="R1313">
        <v>56529909</v>
      </c>
    </row>
    <row r="1314" spans="1:18" x14ac:dyDescent="0.25">
      <c r="A1314" s="170">
        <v>43944</v>
      </c>
      <c r="B1314" s="116">
        <v>78.650000000000006</v>
      </c>
      <c r="C1314" s="116">
        <v>75.650000000000006</v>
      </c>
      <c r="D1314" s="116">
        <v>75.3</v>
      </c>
      <c r="E1314" s="116">
        <v>76.55</v>
      </c>
      <c r="F1314" s="116">
        <v>75.650000000000006</v>
      </c>
      <c r="G1314">
        <v>3975655</v>
      </c>
      <c r="H1314" s="116"/>
      <c r="I1314" s="116"/>
      <c r="L1314" s="170">
        <v>43944</v>
      </c>
      <c r="M1314" s="116">
        <v>75.650000000000006</v>
      </c>
      <c r="N1314" s="116">
        <v>78.650000000000006</v>
      </c>
      <c r="O1314" s="116">
        <v>75.400000000000006</v>
      </c>
      <c r="P1314" s="116">
        <v>76.75</v>
      </c>
      <c r="Q1314" s="116">
        <v>75.650000000000006</v>
      </c>
      <c r="R1314">
        <v>50372620</v>
      </c>
    </row>
    <row r="1315" spans="1:18" x14ac:dyDescent="0.25">
      <c r="A1315" s="170">
        <v>43945</v>
      </c>
      <c r="B1315" s="116">
        <v>76.900000000000006</v>
      </c>
      <c r="C1315" s="116">
        <v>74.150000000000006</v>
      </c>
      <c r="D1315" s="116">
        <v>74</v>
      </c>
      <c r="E1315" s="116">
        <v>75.3</v>
      </c>
      <c r="F1315" s="116">
        <v>74.150000000000006</v>
      </c>
      <c r="G1315">
        <v>2248898</v>
      </c>
      <c r="H1315" s="116"/>
      <c r="I1315" s="116"/>
      <c r="L1315" s="170">
        <v>43945</v>
      </c>
      <c r="M1315" s="116">
        <v>74.2</v>
      </c>
      <c r="N1315" s="116">
        <v>76.900000000000006</v>
      </c>
      <c r="O1315" s="116">
        <v>74</v>
      </c>
      <c r="P1315" s="116">
        <v>75</v>
      </c>
      <c r="Q1315" s="116">
        <v>74.2</v>
      </c>
      <c r="R1315">
        <v>40054235</v>
      </c>
    </row>
    <row r="1316" spans="1:18" x14ac:dyDescent="0.25">
      <c r="A1316" s="170">
        <v>43948</v>
      </c>
      <c r="B1316" s="116">
        <v>76.150000000000006</v>
      </c>
      <c r="C1316" s="116">
        <v>75.25</v>
      </c>
      <c r="D1316" s="116">
        <v>74.8</v>
      </c>
      <c r="E1316" s="116">
        <v>76</v>
      </c>
      <c r="F1316" s="116">
        <v>75.25</v>
      </c>
      <c r="G1316">
        <v>1233681</v>
      </c>
      <c r="H1316" s="116"/>
      <c r="I1316" s="116"/>
      <c r="L1316" s="170">
        <v>43948</v>
      </c>
      <c r="M1316" s="116">
        <v>75.25</v>
      </c>
      <c r="N1316" s="116">
        <v>76.2</v>
      </c>
      <c r="O1316" s="116">
        <v>74.8</v>
      </c>
      <c r="P1316" s="116">
        <v>75.900000000000006</v>
      </c>
      <c r="Q1316" s="116">
        <v>75.25</v>
      </c>
      <c r="R1316">
        <v>27835405</v>
      </c>
    </row>
    <row r="1317" spans="1:18" x14ac:dyDescent="0.25">
      <c r="A1317" s="170">
        <v>43949</v>
      </c>
      <c r="B1317" s="116">
        <v>78.099999999999994</v>
      </c>
      <c r="C1317" s="116">
        <v>76.95</v>
      </c>
      <c r="D1317" s="116">
        <v>75.3</v>
      </c>
      <c r="E1317" s="116">
        <v>75.900000000000006</v>
      </c>
      <c r="F1317" s="116">
        <v>76.95</v>
      </c>
      <c r="G1317">
        <v>1861672</v>
      </c>
      <c r="H1317" s="116"/>
      <c r="I1317" s="116"/>
      <c r="L1317" s="170">
        <v>43949</v>
      </c>
      <c r="M1317" s="116">
        <v>76.95</v>
      </c>
      <c r="N1317" s="116">
        <v>78.2</v>
      </c>
      <c r="O1317" s="116">
        <v>75.2</v>
      </c>
      <c r="P1317" s="116">
        <v>75.650000000000006</v>
      </c>
      <c r="Q1317" s="116">
        <v>76.95</v>
      </c>
      <c r="R1317">
        <v>34825466</v>
      </c>
    </row>
    <row r="1318" spans="1:18" x14ac:dyDescent="0.25">
      <c r="A1318" s="170">
        <v>43950</v>
      </c>
      <c r="B1318" s="116">
        <v>79.3</v>
      </c>
      <c r="C1318" s="116">
        <v>78.150000000000006</v>
      </c>
      <c r="D1318" s="116">
        <v>76.75</v>
      </c>
      <c r="E1318" s="116">
        <v>77.7</v>
      </c>
      <c r="F1318" s="116">
        <v>78.150000000000006</v>
      </c>
      <c r="G1318">
        <v>2109471</v>
      </c>
      <c r="H1318" s="116"/>
      <c r="I1318" s="116"/>
      <c r="L1318" s="170">
        <v>43950</v>
      </c>
      <c r="M1318" s="116">
        <v>78.150000000000006</v>
      </c>
      <c r="N1318" s="116">
        <v>79.3</v>
      </c>
      <c r="O1318" s="116">
        <v>76.55</v>
      </c>
      <c r="P1318" s="116">
        <v>77.45</v>
      </c>
      <c r="Q1318" s="116">
        <v>78.150000000000006</v>
      </c>
      <c r="R1318">
        <v>40785025</v>
      </c>
    </row>
    <row r="1319" spans="1:18" x14ac:dyDescent="0.25">
      <c r="A1319" s="170">
        <v>43951</v>
      </c>
      <c r="B1319" s="116">
        <v>93.75</v>
      </c>
      <c r="C1319" s="116">
        <v>93.1</v>
      </c>
      <c r="D1319" s="116">
        <v>85.95</v>
      </c>
      <c r="E1319" s="116">
        <v>85.95</v>
      </c>
      <c r="F1319" s="116">
        <v>93.1</v>
      </c>
      <c r="G1319">
        <v>7718772</v>
      </c>
      <c r="H1319" s="116"/>
      <c r="I1319" s="116"/>
      <c r="L1319" s="170">
        <v>43951</v>
      </c>
      <c r="M1319" s="116">
        <v>93.25</v>
      </c>
      <c r="N1319" s="116">
        <v>93.75</v>
      </c>
      <c r="O1319" s="116">
        <v>85.95</v>
      </c>
      <c r="P1319" s="116">
        <v>85.95</v>
      </c>
      <c r="Q1319" s="116">
        <v>93.25</v>
      </c>
      <c r="R1319">
        <v>170645234</v>
      </c>
    </row>
    <row r="1320" spans="1:18" x14ac:dyDescent="0.25">
      <c r="A1320" s="170">
        <v>43955</v>
      </c>
      <c r="B1320" s="116">
        <v>87.45</v>
      </c>
      <c r="C1320" s="116">
        <v>83.9</v>
      </c>
      <c r="D1320" s="116">
        <v>81.5</v>
      </c>
      <c r="E1320" s="116">
        <v>87.45</v>
      </c>
      <c r="F1320" s="116">
        <v>83.9</v>
      </c>
      <c r="G1320">
        <v>3997604</v>
      </c>
      <c r="H1320" s="116"/>
      <c r="I1320" s="116"/>
      <c r="L1320" s="170">
        <v>43955</v>
      </c>
      <c r="M1320" s="116">
        <v>83.9</v>
      </c>
      <c r="N1320" s="116">
        <v>87.2</v>
      </c>
      <c r="O1320" s="116">
        <v>81.5</v>
      </c>
      <c r="P1320" s="116">
        <v>87</v>
      </c>
      <c r="Q1320" s="116">
        <v>83.9</v>
      </c>
      <c r="R1320">
        <v>91167307</v>
      </c>
    </row>
    <row r="1321" spans="1:18" x14ac:dyDescent="0.25">
      <c r="A1321" s="170">
        <v>43956</v>
      </c>
      <c r="B1321" s="116">
        <v>86.75</v>
      </c>
      <c r="C1321" s="116">
        <v>80.95</v>
      </c>
      <c r="D1321" s="116">
        <v>80.400000000000006</v>
      </c>
      <c r="E1321" s="116">
        <v>86.3</v>
      </c>
      <c r="F1321" s="116">
        <v>80.95</v>
      </c>
      <c r="G1321">
        <v>2836210</v>
      </c>
      <c r="H1321" s="116"/>
      <c r="I1321" s="116"/>
      <c r="L1321" s="170">
        <v>43956</v>
      </c>
      <c r="M1321" s="116">
        <v>80.900000000000006</v>
      </c>
      <c r="N1321" s="116">
        <v>86.8</v>
      </c>
      <c r="O1321" s="116">
        <v>80.400000000000006</v>
      </c>
      <c r="P1321" s="116">
        <v>86</v>
      </c>
      <c r="Q1321" s="116">
        <v>80.900000000000006</v>
      </c>
      <c r="R1321">
        <v>57123018</v>
      </c>
    </row>
    <row r="1322" spans="1:18" x14ac:dyDescent="0.25">
      <c r="A1322" s="170">
        <v>43957</v>
      </c>
      <c r="B1322" s="116">
        <v>84</v>
      </c>
      <c r="C1322" s="116">
        <v>83.1</v>
      </c>
      <c r="D1322" s="116">
        <v>80.400000000000006</v>
      </c>
      <c r="E1322" s="116">
        <v>81.8</v>
      </c>
      <c r="F1322" s="116">
        <v>83.1</v>
      </c>
      <c r="G1322">
        <v>2542246</v>
      </c>
      <c r="H1322" s="116"/>
      <c r="I1322" s="116"/>
      <c r="L1322" s="170">
        <v>43957</v>
      </c>
      <c r="M1322" s="116">
        <v>83.2</v>
      </c>
      <c r="N1322" s="116">
        <v>83.95</v>
      </c>
      <c r="O1322" s="116">
        <v>80.349999999999994</v>
      </c>
      <c r="P1322" s="116">
        <v>81.55</v>
      </c>
      <c r="Q1322" s="116">
        <v>83.2</v>
      </c>
      <c r="R1322">
        <v>53739428</v>
      </c>
    </row>
    <row r="1323" spans="1:18" x14ac:dyDescent="0.25">
      <c r="A1323" s="170">
        <v>43958</v>
      </c>
      <c r="B1323" s="116">
        <v>84.65</v>
      </c>
      <c r="C1323" s="116">
        <v>82.5</v>
      </c>
      <c r="D1323" s="116">
        <v>82.15</v>
      </c>
      <c r="E1323" s="116">
        <v>83.25</v>
      </c>
      <c r="F1323" s="116">
        <v>82.5</v>
      </c>
      <c r="G1323">
        <v>1732595</v>
      </c>
      <c r="H1323" s="116"/>
      <c r="I1323" s="116"/>
      <c r="L1323" s="170">
        <v>43958</v>
      </c>
      <c r="M1323" s="116">
        <v>82.5</v>
      </c>
      <c r="N1323" s="116">
        <v>84.65</v>
      </c>
      <c r="O1323" s="116">
        <v>82.1</v>
      </c>
      <c r="P1323" s="116">
        <v>82.9</v>
      </c>
      <c r="Q1323" s="116">
        <v>82.5</v>
      </c>
      <c r="R1323">
        <v>31160671</v>
      </c>
    </row>
    <row r="1324" spans="1:18" x14ac:dyDescent="0.25">
      <c r="A1324" s="170">
        <v>43959</v>
      </c>
      <c r="B1324" s="116">
        <v>84.85</v>
      </c>
      <c r="C1324" s="116">
        <v>81.05</v>
      </c>
      <c r="D1324" s="116">
        <v>80.55</v>
      </c>
      <c r="E1324" s="116">
        <v>84.7</v>
      </c>
      <c r="F1324" s="116">
        <v>81.05</v>
      </c>
      <c r="G1324">
        <v>1883318</v>
      </c>
      <c r="H1324" s="116"/>
      <c r="I1324" s="116"/>
      <c r="L1324" s="170">
        <v>43959</v>
      </c>
      <c r="M1324" s="116">
        <v>81.05</v>
      </c>
      <c r="N1324" s="116">
        <v>84.95</v>
      </c>
      <c r="O1324" s="116">
        <v>80.55</v>
      </c>
      <c r="P1324" s="116">
        <v>84.5</v>
      </c>
      <c r="Q1324" s="116">
        <v>81.05</v>
      </c>
      <c r="R1324">
        <v>35363226</v>
      </c>
    </row>
    <row r="1325" spans="1:18" x14ac:dyDescent="0.25">
      <c r="A1325" s="170">
        <v>43962</v>
      </c>
      <c r="B1325" s="116">
        <v>90.45</v>
      </c>
      <c r="C1325" s="116">
        <v>86.1</v>
      </c>
      <c r="D1325" s="116">
        <v>81.55</v>
      </c>
      <c r="E1325" s="116">
        <v>81.849999999999994</v>
      </c>
      <c r="F1325" s="116">
        <v>86.1</v>
      </c>
      <c r="G1325">
        <v>7627363</v>
      </c>
      <c r="H1325" s="116"/>
      <c r="I1325" s="116"/>
      <c r="L1325" s="170">
        <v>43962</v>
      </c>
      <c r="M1325" s="116">
        <v>86.1</v>
      </c>
      <c r="N1325" s="116">
        <v>90.65</v>
      </c>
      <c r="O1325" s="116">
        <v>81.400000000000006</v>
      </c>
      <c r="P1325" s="116">
        <v>81.45</v>
      </c>
      <c r="Q1325" s="116">
        <v>86.1</v>
      </c>
      <c r="R1325">
        <v>152592033</v>
      </c>
    </row>
    <row r="1326" spans="1:18" x14ac:dyDescent="0.25">
      <c r="A1326" s="170">
        <v>43963</v>
      </c>
      <c r="B1326" s="116">
        <v>87.7</v>
      </c>
      <c r="C1326" s="116">
        <v>86.15</v>
      </c>
      <c r="D1326" s="116">
        <v>83.55</v>
      </c>
      <c r="E1326" s="116">
        <v>86.1</v>
      </c>
      <c r="F1326" s="116">
        <v>86.15</v>
      </c>
      <c r="G1326">
        <v>3908399</v>
      </c>
      <c r="H1326" s="116"/>
      <c r="I1326" s="116"/>
      <c r="L1326" s="170">
        <v>43963</v>
      </c>
      <c r="M1326" s="116">
        <v>86.2</v>
      </c>
      <c r="N1326" s="116">
        <v>87.7</v>
      </c>
      <c r="O1326" s="116">
        <v>83.5</v>
      </c>
      <c r="P1326" s="116">
        <v>85.95</v>
      </c>
      <c r="Q1326" s="116">
        <v>86.2</v>
      </c>
      <c r="R1326">
        <v>77552355</v>
      </c>
    </row>
    <row r="1327" spans="1:18" x14ac:dyDescent="0.25">
      <c r="A1327" s="170">
        <v>43964</v>
      </c>
      <c r="B1327" s="116">
        <v>94.1</v>
      </c>
      <c r="C1327" s="116">
        <v>87.25</v>
      </c>
      <c r="D1327" s="116">
        <v>86.3</v>
      </c>
      <c r="E1327" s="116">
        <v>94.1</v>
      </c>
      <c r="F1327" s="116">
        <v>87.25</v>
      </c>
      <c r="G1327">
        <v>3496462</v>
      </c>
      <c r="H1327" s="116"/>
      <c r="I1327" s="116"/>
      <c r="L1327" s="170">
        <v>43964</v>
      </c>
      <c r="M1327" s="116">
        <v>87.2</v>
      </c>
      <c r="N1327" s="116">
        <v>92.5</v>
      </c>
      <c r="O1327" s="116">
        <v>86.25</v>
      </c>
      <c r="P1327" s="116">
        <v>92.5</v>
      </c>
      <c r="Q1327" s="116">
        <v>87.2</v>
      </c>
      <c r="R1327">
        <v>68086246</v>
      </c>
    </row>
    <row r="1328" spans="1:18" x14ac:dyDescent="0.25">
      <c r="A1328" s="170">
        <v>43965</v>
      </c>
      <c r="B1328" s="116">
        <v>85.3</v>
      </c>
      <c r="C1328" s="116">
        <v>83.8</v>
      </c>
      <c r="D1328" s="116">
        <v>82.65</v>
      </c>
      <c r="E1328" s="116">
        <v>84.4</v>
      </c>
      <c r="F1328" s="116">
        <v>83.8</v>
      </c>
      <c r="G1328">
        <v>2830820</v>
      </c>
      <c r="H1328" s="116"/>
      <c r="I1328" s="116"/>
      <c r="L1328" s="170">
        <v>43965</v>
      </c>
      <c r="M1328" s="116">
        <v>83.8</v>
      </c>
      <c r="N1328" s="116">
        <v>85.3</v>
      </c>
      <c r="O1328" s="116">
        <v>82.55</v>
      </c>
      <c r="P1328" s="116">
        <v>83.95</v>
      </c>
      <c r="Q1328" s="116">
        <v>83.8</v>
      </c>
      <c r="R1328">
        <v>46341703</v>
      </c>
    </row>
    <row r="1329" spans="1:18" x14ac:dyDescent="0.25">
      <c r="A1329" s="170">
        <v>43966</v>
      </c>
      <c r="B1329" s="116">
        <v>85.35</v>
      </c>
      <c r="C1329" s="116">
        <v>84.4</v>
      </c>
      <c r="D1329" s="116">
        <v>82.9</v>
      </c>
      <c r="E1329" s="116">
        <v>85</v>
      </c>
      <c r="F1329" s="116">
        <v>84.4</v>
      </c>
      <c r="G1329">
        <v>1864129</v>
      </c>
      <c r="H1329" s="116"/>
      <c r="I1329" s="116"/>
      <c r="L1329" s="170">
        <v>43966</v>
      </c>
      <c r="M1329" s="116">
        <v>84.35</v>
      </c>
      <c r="N1329" s="116">
        <v>85.35</v>
      </c>
      <c r="O1329" s="116">
        <v>82.8</v>
      </c>
      <c r="P1329" s="116">
        <v>84.7</v>
      </c>
      <c r="Q1329" s="116">
        <v>84.35</v>
      </c>
      <c r="R1329">
        <v>38594210</v>
      </c>
    </row>
    <row r="1330" spans="1:18" x14ac:dyDescent="0.25">
      <c r="A1330" s="170">
        <v>43969</v>
      </c>
      <c r="B1330" s="116">
        <v>84.7</v>
      </c>
      <c r="C1330" s="116">
        <v>80.650000000000006</v>
      </c>
      <c r="D1330" s="116">
        <v>79.599999999999994</v>
      </c>
      <c r="E1330" s="116">
        <v>84.7</v>
      </c>
      <c r="F1330" s="116">
        <v>80.650000000000006</v>
      </c>
      <c r="G1330">
        <v>2070292</v>
      </c>
      <c r="H1330" s="116"/>
      <c r="I1330" s="116"/>
      <c r="L1330" s="170">
        <v>43969</v>
      </c>
      <c r="M1330" s="116">
        <v>80.650000000000006</v>
      </c>
      <c r="N1330" s="116">
        <v>84.5</v>
      </c>
      <c r="O1330" s="116">
        <v>79.599999999999994</v>
      </c>
      <c r="P1330" s="116">
        <v>84.5</v>
      </c>
      <c r="Q1330" s="116">
        <v>80.650000000000006</v>
      </c>
      <c r="R1330">
        <v>44221575</v>
      </c>
    </row>
    <row r="1331" spans="1:18" x14ac:dyDescent="0.25">
      <c r="A1331" s="170">
        <v>43970</v>
      </c>
      <c r="B1331" s="116">
        <v>85.6</v>
      </c>
      <c r="C1331" s="116">
        <v>81.8</v>
      </c>
      <c r="D1331" s="116">
        <v>81.55</v>
      </c>
      <c r="E1331" s="116">
        <v>83</v>
      </c>
      <c r="F1331" s="116">
        <v>81.8</v>
      </c>
      <c r="G1331">
        <v>2737879</v>
      </c>
      <c r="H1331" s="116"/>
      <c r="I1331" s="116"/>
      <c r="L1331" s="170">
        <v>43970</v>
      </c>
      <c r="M1331" s="116">
        <v>81.8</v>
      </c>
      <c r="N1331" s="116">
        <v>85.65</v>
      </c>
      <c r="O1331" s="116">
        <v>81.5</v>
      </c>
      <c r="P1331" s="116">
        <v>82.5</v>
      </c>
      <c r="Q1331" s="116">
        <v>81.8</v>
      </c>
      <c r="R1331">
        <v>65379359</v>
      </c>
    </row>
    <row r="1332" spans="1:18" x14ac:dyDescent="0.25">
      <c r="A1332" s="170">
        <v>43971</v>
      </c>
      <c r="B1332" s="116">
        <v>84.4</v>
      </c>
      <c r="C1332" s="116">
        <v>83.45</v>
      </c>
      <c r="D1332" s="116">
        <v>80.8</v>
      </c>
      <c r="E1332" s="116">
        <v>81.8</v>
      </c>
      <c r="F1332" s="116">
        <v>83.45</v>
      </c>
      <c r="G1332">
        <v>1649338</v>
      </c>
      <c r="H1332" s="116"/>
      <c r="I1332" s="116"/>
      <c r="L1332" s="170">
        <v>43971</v>
      </c>
      <c r="M1332" s="116">
        <v>83.45</v>
      </c>
      <c r="N1332" s="116">
        <v>84.4</v>
      </c>
      <c r="O1332" s="116">
        <v>80.7</v>
      </c>
      <c r="P1332" s="116">
        <v>81.25</v>
      </c>
      <c r="Q1332" s="116">
        <v>83.45</v>
      </c>
      <c r="R1332">
        <v>36351616</v>
      </c>
    </row>
    <row r="1333" spans="1:18" x14ac:dyDescent="0.25">
      <c r="A1333" s="170">
        <v>43972</v>
      </c>
      <c r="B1333" s="116">
        <v>85.15</v>
      </c>
      <c r="C1333" s="116">
        <v>84.05</v>
      </c>
      <c r="D1333" s="116">
        <v>83</v>
      </c>
      <c r="E1333" s="116">
        <v>83.2</v>
      </c>
      <c r="F1333" s="116">
        <v>84.05</v>
      </c>
      <c r="G1333">
        <v>2046339</v>
      </c>
      <c r="H1333" s="116"/>
      <c r="I1333" s="116"/>
      <c r="L1333" s="170">
        <v>43972</v>
      </c>
      <c r="M1333" s="116">
        <v>84.1</v>
      </c>
      <c r="N1333" s="116">
        <v>85.2</v>
      </c>
      <c r="O1333" s="116">
        <v>82.9</v>
      </c>
      <c r="P1333" s="116">
        <v>83.1</v>
      </c>
      <c r="Q1333" s="116">
        <v>84.1</v>
      </c>
      <c r="R1333">
        <v>37290910</v>
      </c>
    </row>
    <row r="1334" spans="1:18" x14ac:dyDescent="0.25">
      <c r="A1334" s="170">
        <v>43973</v>
      </c>
      <c r="B1334" s="116">
        <v>83.9</v>
      </c>
      <c r="C1334" s="116">
        <v>82.75</v>
      </c>
      <c r="D1334" s="116">
        <v>82</v>
      </c>
      <c r="E1334" s="116">
        <v>83.45</v>
      </c>
      <c r="F1334" s="116">
        <v>82.75</v>
      </c>
      <c r="G1334">
        <v>1374618</v>
      </c>
      <c r="H1334" s="116"/>
      <c r="I1334" s="116"/>
      <c r="L1334" s="170">
        <v>43973</v>
      </c>
      <c r="M1334" s="116">
        <v>82.8</v>
      </c>
      <c r="N1334" s="116">
        <v>83.9</v>
      </c>
      <c r="O1334" s="116">
        <v>82</v>
      </c>
      <c r="P1334" s="116">
        <v>83.4</v>
      </c>
      <c r="Q1334" s="116">
        <v>82.8</v>
      </c>
      <c r="R1334">
        <v>29252936</v>
      </c>
    </row>
    <row r="1335" spans="1:18" x14ac:dyDescent="0.25">
      <c r="A1335" s="170">
        <v>43977</v>
      </c>
      <c r="B1335" s="116">
        <v>85.65</v>
      </c>
      <c r="C1335" s="116">
        <v>83.1</v>
      </c>
      <c r="D1335" s="116">
        <v>82.65</v>
      </c>
      <c r="E1335" s="116">
        <v>83.85</v>
      </c>
      <c r="F1335" s="116">
        <v>83.1</v>
      </c>
      <c r="G1335">
        <v>1625707</v>
      </c>
      <c r="H1335" s="116"/>
      <c r="I1335" s="116"/>
      <c r="L1335" s="170">
        <v>43977</v>
      </c>
      <c r="M1335" s="116">
        <v>83.1</v>
      </c>
      <c r="N1335" s="116">
        <v>85.7</v>
      </c>
      <c r="O1335" s="116">
        <v>82.6</v>
      </c>
      <c r="P1335" s="116">
        <v>83.9</v>
      </c>
      <c r="Q1335" s="116">
        <v>83.1</v>
      </c>
      <c r="R1335">
        <v>38018351</v>
      </c>
    </row>
    <row r="1336" spans="1:18" x14ac:dyDescent="0.25">
      <c r="A1336" s="170">
        <v>43978</v>
      </c>
      <c r="B1336" s="116">
        <v>86</v>
      </c>
      <c r="C1336" s="116">
        <v>84.6</v>
      </c>
      <c r="D1336" s="116">
        <v>84</v>
      </c>
      <c r="E1336" s="116">
        <v>84.25</v>
      </c>
      <c r="F1336" s="116">
        <v>84.6</v>
      </c>
      <c r="G1336">
        <v>2244804</v>
      </c>
      <c r="H1336" s="116"/>
      <c r="I1336" s="116"/>
      <c r="L1336" s="170">
        <v>43978</v>
      </c>
      <c r="M1336" s="116">
        <v>84.55</v>
      </c>
      <c r="N1336" s="116">
        <v>86</v>
      </c>
      <c r="O1336" s="116">
        <v>84</v>
      </c>
      <c r="P1336" s="116">
        <v>84.1</v>
      </c>
      <c r="Q1336" s="116">
        <v>84.55</v>
      </c>
      <c r="R1336">
        <v>57958863</v>
      </c>
    </row>
    <row r="1337" spans="1:18" x14ac:dyDescent="0.25">
      <c r="A1337" s="170">
        <v>43979</v>
      </c>
      <c r="B1337" s="116">
        <v>88.05</v>
      </c>
      <c r="C1337" s="116">
        <v>86.85</v>
      </c>
      <c r="D1337" s="116">
        <v>84.55</v>
      </c>
      <c r="E1337" s="116">
        <v>85.65</v>
      </c>
      <c r="F1337" s="116">
        <v>86.85</v>
      </c>
      <c r="G1337">
        <v>3387527</v>
      </c>
      <c r="H1337" s="116"/>
      <c r="I1337" s="116"/>
      <c r="L1337" s="170">
        <v>43979</v>
      </c>
      <c r="M1337" s="116">
        <v>87</v>
      </c>
      <c r="N1337" s="116">
        <v>88.15</v>
      </c>
      <c r="O1337" s="116">
        <v>84.55</v>
      </c>
      <c r="P1337" s="116">
        <v>86</v>
      </c>
      <c r="Q1337" s="116">
        <v>87</v>
      </c>
      <c r="R1337">
        <v>96183461</v>
      </c>
    </row>
    <row r="1338" spans="1:18" x14ac:dyDescent="0.25">
      <c r="A1338" s="170">
        <v>43980</v>
      </c>
      <c r="B1338" s="116">
        <v>87.45</v>
      </c>
      <c r="C1338" s="116">
        <v>86.9</v>
      </c>
      <c r="D1338" s="116">
        <v>84.65</v>
      </c>
      <c r="E1338" s="116">
        <v>85.8</v>
      </c>
      <c r="F1338" s="116">
        <v>86.9</v>
      </c>
      <c r="G1338">
        <v>3186012</v>
      </c>
      <c r="H1338" s="116"/>
      <c r="I1338" s="116"/>
      <c r="L1338" s="170">
        <v>43980</v>
      </c>
      <c r="M1338" s="116">
        <v>87</v>
      </c>
      <c r="N1338" s="116">
        <v>87.5</v>
      </c>
      <c r="O1338" s="116">
        <v>84.65</v>
      </c>
      <c r="P1338" s="116">
        <v>85.55</v>
      </c>
      <c r="Q1338" s="116">
        <v>87</v>
      </c>
      <c r="R1338">
        <v>80819025</v>
      </c>
    </row>
    <row r="1339" spans="1:18" x14ac:dyDescent="0.25">
      <c r="A1339" s="170">
        <v>43983</v>
      </c>
      <c r="B1339" s="116">
        <v>91.15</v>
      </c>
      <c r="C1339" s="116">
        <v>89.6</v>
      </c>
      <c r="D1339" s="116">
        <v>88.05</v>
      </c>
      <c r="E1339" s="116">
        <v>89</v>
      </c>
      <c r="F1339" s="116">
        <v>89.6</v>
      </c>
      <c r="G1339">
        <v>3930444</v>
      </c>
      <c r="H1339" s="116"/>
      <c r="I1339" s="116"/>
      <c r="L1339" s="170">
        <v>43983</v>
      </c>
      <c r="M1339" s="116">
        <v>89.55</v>
      </c>
      <c r="N1339" s="116">
        <v>91.2</v>
      </c>
      <c r="O1339" s="116">
        <v>88</v>
      </c>
      <c r="P1339" s="116">
        <v>88.9</v>
      </c>
      <c r="Q1339" s="116">
        <v>89.55</v>
      </c>
      <c r="R1339">
        <v>71081216</v>
      </c>
    </row>
    <row r="1340" spans="1:18" x14ac:dyDescent="0.25">
      <c r="A1340" s="170">
        <v>43984</v>
      </c>
      <c r="B1340" s="116">
        <v>97.3</v>
      </c>
      <c r="C1340" s="116">
        <v>96.5</v>
      </c>
      <c r="D1340" s="116">
        <v>89.4</v>
      </c>
      <c r="E1340" s="116">
        <v>89.4</v>
      </c>
      <c r="F1340" s="116">
        <v>96.5</v>
      </c>
      <c r="G1340">
        <v>6287956</v>
      </c>
      <c r="H1340" s="116"/>
      <c r="I1340" s="116"/>
      <c r="L1340" s="170">
        <v>43984</v>
      </c>
      <c r="M1340" s="116">
        <v>96.5</v>
      </c>
      <c r="N1340" s="116">
        <v>97.3</v>
      </c>
      <c r="O1340" s="116">
        <v>89.75</v>
      </c>
      <c r="P1340" s="116">
        <v>90</v>
      </c>
      <c r="Q1340" s="116">
        <v>96.5</v>
      </c>
      <c r="R1340">
        <v>125410755</v>
      </c>
    </row>
    <row r="1341" spans="1:18" x14ac:dyDescent="0.25">
      <c r="A1341" s="170">
        <v>43985</v>
      </c>
      <c r="B1341" s="116">
        <v>101.45</v>
      </c>
      <c r="C1341" s="116">
        <v>98.8</v>
      </c>
      <c r="D1341" s="116">
        <v>97.5</v>
      </c>
      <c r="E1341" s="116">
        <v>100</v>
      </c>
      <c r="F1341" s="116">
        <v>98.8</v>
      </c>
      <c r="G1341">
        <v>4711300</v>
      </c>
      <c r="H1341" s="116"/>
      <c r="I1341" s="116"/>
      <c r="L1341" s="170">
        <v>43985</v>
      </c>
      <c r="M1341" s="116">
        <v>98.75</v>
      </c>
      <c r="N1341" s="116">
        <v>101.45</v>
      </c>
      <c r="O1341" s="116">
        <v>97.4</v>
      </c>
      <c r="P1341" s="116">
        <v>100</v>
      </c>
      <c r="Q1341" s="116">
        <v>98.75</v>
      </c>
      <c r="R1341">
        <v>90600115</v>
      </c>
    </row>
    <row r="1342" spans="1:18" x14ac:dyDescent="0.25">
      <c r="A1342" s="170">
        <v>43986</v>
      </c>
      <c r="B1342" s="116">
        <v>101.3</v>
      </c>
      <c r="C1342" s="116">
        <v>98.5</v>
      </c>
      <c r="D1342" s="116">
        <v>96.75</v>
      </c>
      <c r="E1342" s="116">
        <v>99.3</v>
      </c>
      <c r="F1342" s="116">
        <v>98.5</v>
      </c>
      <c r="G1342">
        <v>3361121</v>
      </c>
      <c r="H1342" s="116"/>
      <c r="I1342" s="116"/>
      <c r="L1342" s="170">
        <v>43986</v>
      </c>
      <c r="M1342" s="116">
        <v>98.5</v>
      </c>
      <c r="N1342" s="116">
        <v>101.4</v>
      </c>
      <c r="O1342" s="116">
        <v>96.8</v>
      </c>
      <c r="P1342" s="116">
        <v>99</v>
      </c>
      <c r="Q1342" s="116">
        <v>98.5</v>
      </c>
      <c r="R1342">
        <v>72080989</v>
      </c>
    </row>
    <row r="1343" spans="1:18" x14ac:dyDescent="0.25">
      <c r="A1343" s="170">
        <v>43987</v>
      </c>
      <c r="B1343" s="116">
        <v>112.4</v>
      </c>
      <c r="C1343" s="116">
        <v>110.7</v>
      </c>
      <c r="D1343" s="116">
        <v>99.6</v>
      </c>
      <c r="E1343" s="116">
        <v>100.9</v>
      </c>
      <c r="F1343" s="116">
        <v>110.7</v>
      </c>
      <c r="G1343">
        <v>8649199</v>
      </c>
      <c r="H1343" s="116"/>
      <c r="I1343" s="116"/>
      <c r="L1343" s="170">
        <v>43987</v>
      </c>
      <c r="M1343" s="116">
        <v>110.75</v>
      </c>
      <c r="N1343" s="116">
        <v>112.45</v>
      </c>
      <c r="O1343" s="116">
        <v>99.05</v>
      </c>
      <c r="P1343" s="116">
        <v>100.45</v>
      </c>
      <c r="Q1343" s="116">
        <v>110.75</v>
      </c>
      <c r="R1343">
        <v>187212583</v>
      </c>
    </row>
    <row r="1344" spans="1:18" x14ac:dyDescent="0.25">
      <c r="A1344" s="170">
        <v>43990</v>
      </c>
      <c r="B1344" s="116">
        <v>119.05</v>
      </c>
      <c r="C1344" s="116">
        <v>115.5</v>
      </c>
      <c r="D1344" s="116">
        <v>113.05</v>
      </c>
      <c r="E1344" s="116">
        <v>114.8</v>
      </c>
      <c r="F1344" s="116">
        <v>115.5</v>
      </c>
      <c r="G1344">
        <v>7798382</v>
      </c>
      <c r="H1344" s="116"/>
      <c r="I1344" s="116"/>
      <c r="L1344" s="170">
        <v>43990</v>
      </c>
      <c r="M1344" s="116">
        <v>115.45</v>
      </c>
      <c r="N1344" s="116">
        <v>119.15</v>
      </c>
      <c r="O1344" s="116">
        <v>113.35</v>
      </c>
      <c r="P1344" s="116">
        <v>114</v>
      </c>
      <c r="Q1344" s="116">
        <v>115.45</v>
      </c>
      <c r="R1344">
        <v>136948454</v>
      </c>
    </row>
    <row r="1345" spans="1:18" x14ac:dyDescent="0.25">
      <c r="A1345" s="170">
        <v>43991</v>
      </c>
      <c r="B1345" s="116">
        <v>117.75</v>
      </c>
      <c r="C1345" s="116">
        <v>111.45</v>
      </c>
      <c r="D1345" s="116">
        <v>110.35</v>
      </c>
      <c r="E1345" s="116">
        <v>117.5</v>
      </c>
      <c r="F1345" s="116">
        <v>111.45</v>
      </c>
      <c r="G1345">
        <v>4317176</v>
      </c>
      <c r="H1345" s="116"/>
      <c r="I1345" s="116"/>
      <c r="L1345" s="170">
        <v>43991</v>
      </c>
      <c r="M1345" s="116">
        <v>111.45</v>
      </c>
      <c r="N1345" s="116">
        <v>117.9</v>
      </c>
      <c r="O1345" s="116">
        <v>110.25</v>
      </c>
      <c r="P1345" s="116">
        <v>117.45</v>
      </c>
      <c r="Q1345" s="116">
        <v>111.45</v>
      </c>
      <c r="R1345">
        <v>79474755</v>
      </c>
    </row>
    <row r="1346" spans="1:18" x14ac:dyDescent="0.25">
      <c r="A1346" s="170">
        <v>43992</v>
      </c>
      <c r="B1346" s="116">
        <v>113</v>
      </c>
      <c r="C1346" s="116">
        <v>111.5</v>
      </c>
      <c r="D1346" s="116">
        <v>108.45</v>
      </c>
      <c r="E1346" s="116">
        <v>110.9</v>
      </c>
      <c r="F1346" s="116">
        <v>111.5</v>
      </c>
      <c r="G1346">
        <v>4370354</v>
      </c>
      <c r="H1346" s="116"/>
      <c r="I1346" s="116"/>
      <c r="L1346" s="170">
        <v>43992</v>
      </c>
      <c r="M1346" s="116">
        <v>111.4</v>
      </c>
      <c r="N1346" s="116">
        <v>113</v>
      </c>
      <c r="O1346" s="116">
        <v>108.5</v>
      </c>
      <c r="P1346" s="116">
        <v>111</v>
      </c>
      <c r="Q1346" s="116">
        <v>111.4</v>
      </c>
      <c r="R1346">
        <v>84038803</v>
      </c>
    </row>
    <row r="1347" spans="1:18" x14ac:dyDescent="0.25">
      <c r="A1347" s="170">
        <v>43993</v>
      </c>
      <c r="B1347" s="116">
        <v>111.1</v>
      </c>
      <c r="C1347" s="116">
        <v>106.05</v>
      </c>
      <c r="D1347" s="116">
        <v>105</v>
      </c>
      <c r="E1347" s="116">
        <v>111</v>
      </c>
      <c r="F1347" s="116">
        <v>106.05</v>
      </c>
      <c r="G1347">
        <v>3840042</v>
      </c>
      <c r="H1347" s="116"/>
      <c r="I1347" s="116"/>
      <c r="L1347" s="170">
        <v>43993</v>
      </c>
      <c r="M1347" s="116">
        <v>106.15</v>
      </c>
      <c r="N1347" s="116">
        <v>111.15</v>
      </c>
      <c r="O1347" s="116">
        <v>105</v>
      </c>
      <c r="P1347" s="116">
        <v>109.9</v>
      </c>
      <c r="Q1347" s="116">
        <v>106.15</v>
      </c>
      <c r="R1347">
        <v>55488921</v>
      </c>
    </row>
    <row r="1348" spans="1:18" x14ac:dyDescent="0.25">
      <c r="A1348" s="170">
        <v>43994</v>
      </c>
      <c r="B1348" s="116">
        <v>106.2</v>
      </c>
      <c r="C1348" s="116">
        <v>105.25</v>
      </c>
      <c r="D1348" s="116">
        <v>98.2</v>
      </c>
      <c r="E1348" s="116">
        <v>99.1</v>
      </c>
      <c r="F1348" s="116">
        <v>105.25</v>
      </c>
      <c r="G1348">
        <v>5932333</v>
      </c>
      <c r="H1348" s="116"/>
      <c r="I1348" s="116"/>
      <c r="L1348" s="170">
        <v>43994</v>
      </c>
      <c r="M1348" s="116">
        <v>105.3</v>
      </c>
      <c r="N1348" s="116">
        <v>106.25</v>
      </c>
      <c r="O1348" s="116">
        <v>98</v>
      </c>
      <c r="P1348" s="116">
        <v>98</v>
      </c>
      <c r="Q1348" s="116">
        <v>105.3</v>
      </c>
      <c r="R1348">
        <v>92997378</v>
      </c>
    </row>
    <row r="1349" spans="1:18" x14ac:dyDescent="0.25">
      <c r="A1349" s="170">
        <v>43997</v>
      </c>
      <c r="B1349" s="116">
        <v>104.85</v>
      </c>
      <c r="C1349" s="116">
        <v>100.45</v>
      </c>
      <c r="D1349" s="116">
        <v>100.05</v>
      </c>
      <c r="E1349" s="116">
        <v>104.85</v>
      </c>
      <c r="F1349" s="116">
        <v>100.45</v>
      </c>
      <c r="G1349">
        <v>4006860</v>
      </c>
      <c r="H1349" s="116"/>
      <c r="I1349" s="116"/>
      <c r="L1349" s="170">
        <v>43997</v>
      </c>
      <c r="M1349" s="116">
        <v>100.5</v>
      </c>
      <c r="N1349" s="116">
        <v>104.65</v>
      </c>
      <c r="O1349" s="116">
        <v>100.05</v>
      </c>
      <c r="P1349" s="116">
        <v>104.65</v>
      </c>
      <c r="Q1349" s="116">
        <v>100.5</v>
      </c>
      <c r="R1349">
        <v>69320247</v>
      </c>
    </row>
    <row r="1350" spans="1:18" x14ac:dyDescent="0.25">
      <c r="A1350" s="170">
        <v>43998</v>
      </c>
      <c r="B1350" s="116">
        <v>103.5</v>
      </c>
      <c r="C1350" s="116">
        <v>94.75</v>
      </c>
      <c r="D1350" s="116">
        <v>92</v>
      </c>
      <c r="E1350" s="116">
        <v>101.25</v>
      </c>
      <c r="F1350" s="116">
        <v>94.75</v>
      </c>
      <c r="G1350">
        <v>10845171</v>
      </c>
      <c r="H1350" s="116"/>
      <c r="I1350" s="116"/>
      <c r="L1350" s="170">
        <v>43998</v>
      </c>
      <c r="M1350" s="116">
        <v>94.75</v>
      </c>
      <c r="N1350" s="116">
        <v>103.5</v>
      </c>
      <c r="O1350" s="116">
        <v>92</v>
      </c>
      <c r="P1350" s="116">
        <v>102</v>
      </c>
      <c r="Q1350" s="116">
        <v>94.75</v>
      </c>
      <c r="R1350">
        <v>215478234</v>
      </c>
    </row>
    <row r="1351" spans="1:18" x14ac:dyDescent="0.25">
      <c r="A1351" s="170">
        <v>43999</v>
      </c>
      <c r="B1351" s="116">
        <v>96.4</v>
      </c>
      <c r="C1351" s="116">
        <v>95.45</v>
      </c>
      <c r="D1351" s="116">
        <v>92</v>
      </c>
      <c r="E1351" s="116">
        <v>92.8</v>
      </c>
      <c r="F1351" s="116">
        <v>95.45</v>
      </c>
      <c r="G1351">
        <v>8478385</v>
      </c>
      <c r="H1351" s="116"/>
      <c r="I1351" s="116"/>
      <c r="L1351" s="170">
        <v>43999</v>
      </c>
      <c r="M1351" s="116">
        <v>95.4</v>
      </c>
      <c r="N1351" s="116">
        <v>96.4</v>
      </c>
      <c r="O1351" s="116">
        <v>91.8</v>
      </c>
      <c r="P1351" s="116">
        <v>93</v>
      </c>
      <c r="Q1351" s="116">
        <v>95.4</v>
      </c>
      <c r="R1351">
        <v>110831825</v>
      </c>
    </row>
    <row r="1352" spans="1:18" x14ac:dyDescent="0.25">
      <c r="A1352" s="170">
        <v>44000</v>
      </c>
      <c r="B1352" s="116">
        <v>97.2</v>
      </c>
      <c r="C1352" s="116">
        <v>96.4</v>
      </c>
      <c r="D1352" s="116">
        <v>94.05</v>
      </c>
      <c r="E1352" s="116">
        <v>94.8</v>
      </c>
      <c r="F1352" s="116">
        <v>96.4</v>
      </c>
      <c r="G1352">
        <v>7932391</v>
      </c>
      <c r="H1352" s="116"/>
      <c r="I1352" s="116"/>
      <c r="L1352" s="170">
        <v>44000</v>
      </c>
      <c r="M1352" s="116">
        <v>96.35</v>
      </c>
      <c r="N1352" s="116">
        <v>97.2</v>
      </c>
      <c r="O1352" s="116">
        <v>94.15</v>
      </c>
      <c r="P1352" s="116">
        <v>95</v>
      </c>
      <c r="Q1352" s="116">
        <v>96.35</v>
      </c>
      <c r="R1352">
        <v>58964763</v>
      </c>
    </row>
    <row r="1353" spans="1:18" x14ac:dyDescent="0.25">
      <c r="A1353" s="170">
        <v>44001</v>
      </c>
      <c r="B1353" s="116">
        <v>103.8</v>
      </c>
      <c r="C1353" s="116">
        <v>102.45</v>
      </c>
      <c r="D1353" s="116">
        <v>95.6</v>
      </c>
      <c r="E1353" s="116">
        <v>96.4</v>
      </c>
      <c r="F1353" s="116">
        <v>102.45</v>
      </c>
      <c r="G1353">
        <v>11479377</v>
      </c>
      <c r="H1353" s="116"/>
      <c r="I1353" s="116"/>
      <c r="L1353" s="170">
        <v>44001</v>
      </c>
      <c r="M1353" s="116">
        <v>102.5</v>
      </c>
      <c r="N1353" s="116">
        <v>103.9</v>
      </c>
      <c r="O1353" s="116">
        <v>95.6</v>
      </c>
      <c r="P1353" s="116">
        <v>96.5</v>
      </c>
      <c r="Q1353" s="116">
        <v>102.5</v>
      </c>
      <c r="R1353">
        <v>135463691</v>
      </c>
    </row>
    <row r="1354" spans="1:18" x14ac:dyDescent="0.25">
      <c r="A1354" s="170">
        <v>44004</v>
      </c>
      <c r="B1354" s="116">
        <v>104.9</v>
      </c>
      <c r="C1354" s="116">
        <v>102.65</v>
      </c>
      <c r="D1354" s="116">
        <v>101</v>
      </c>
      <c r="E1354" s="116">
        <v>103.8</v>
      </c>
      <c r="F1354" s="116">
        <v>102.65</v>
      </c>
      <c r="G1354">
        <v>3421333</v>
      </c>
      <c r="H1354" s="116"/>
      <c r="I1354" s="116"/>
      <c r="L1354" s="170">
        <v>44004</v>
      </c>
      <c r="M1354" s="116">
        <v>102.65</v>
      </c>
      <c r="N1354" s="116">
        <v>104.9</v>
      </c>
      <c r="O1354" s="116">
        <v>101</v>
      </c>
      <c r="P1354" s="116">
        <v>102.35</v>
      </c>
      <c r="Q1354" s="116">
        <v>102.65</v>
      </c>
      <c r="R1354">
        <v>68549914</v>
      </c>
    </row>
    <row r="1355" spans="1:18" x14ac:dyDescent="0.25">
      <c r="A1355" s="170">
        <v>44005</v>
      </c>
      <c r="B1355" s="116">
        <v>106</v>
      </c>
      <c r="C1355" s="116">
        <v>104.35</v>
      </c>
      <c r="D1355" s="116">
        <v>101.85</v>
      </c>
      <c r="E1355" s="116">
        <v>102.8</v>
      </c>
      <c r="F1355" s="116">
        <v>104.35</v>
      </c>
      <c r="G1355">
        <v>4984804</v>
      </c>
      <c r="H1355" s="116"/>
      <c r="I1355" s="116"/>
      <c r="L1355" s="170">
        <v>44005</v>
      </c>
      <c r="M1355" s="116">
        <v>104.4</v>
      </c>
      <c r="N1355" s="116">
        <v>106</v>
      </c>
      <c r="O1355" s="116">
        <v>101.9</v>
      </c>
      <c r="P1355" s="116">
        <v>103</v>
      </c>
      <c r="Q1355" s="116">
        <v>104.4</v>
      </c>
      <c r="R1355">
        <v>68638635</v>
      </c>
    </row>
    <row r="1356" spans="1:18" x14ac:dyDescent="0.25">
      <c r="A1356" s="170">
        <v>44006</v>
      </c>
      <c r="B1356" s="116">
        <v>110.8</v>
      </c>
      <c r="C1356" s="116">
        <v>104.75</v>
      </c>
      <c r="D1356" s="116">
        <v>104.2</v>
      </c>
      <c r="E1356" s="116">
        <v>104.95</v>
      </c>
      <c r="F1356" s="116">
        <v>104.75</v>
      </c>
      <c r="G1356">
        <v>5491674</v>
      </c>
      <c r="H1356" s="116"/>
      <c r="I1356" s="116"/>
      <c r="L1356" s="170">
        <v>44006</v>
      </c>
      <c r="M1356" s="116">
        <v>104.8</v>
      </c>
      <c r="N1356" s="116">
        <v>110.8</v>
      </c>
      <c r="O1356" s="116">
        <v>104.2</v>
      </c>
      <c r="P1356" s="116">
        <v>105.25</v>
      </c>
      <c r="Q1356" s="116">
        <v>104.8</v>
      </c>
      <c r="R1356">
        <v>125462474</v>
      </c>
    </row>
    <row r="1357" spans="1:18" x14ac:dyDescent="0.25">
      <c r="A1357" s="170">
        <v>44007</v>
      </c>
      <c r="B1357" s="116">
        <v>106.2</v>
      </c>
      <c r="C1357" s="116">
        <v>103.85</v>
      </c>
      <c r="D1357" s="116">
        <v>101.6</v>
      </c>
      <c r="E1357" s="116">
        <v>104</v>
      </c>
      <c r="F1357" s="116">
        <v>103.85</v>
      </c>
      <c r="G1357">
        <v>3238756</v>
      </c>
      <c r="H1357" s="116"/>
      <c r="I1357" s="116"/>
      <c r="L1357" s="170">
        <v>44007</v>
      </c>
      <c r="M1357" s="116">
        <v>103.8</v>
      </c>
      <c r="N1357" s="116">
        <v>106.3</v>
      </c>
      <c r="O1357" s="116">
        <v>101.65</v>
      </c>
      <c r="P1357" s="116">
        <v>103.85</v>
      </c>
      <c r="Q1357" s="116">
        <v>103.8</v>
      </c>
      <c r="R1357">
        <v>63198650</v>
      </c>
    </row>
    <row r="1358" spans="1:18" x14ac:dyDescent="0.25">
      <c r="A1358" s="170">
        <v>44008</v>
      </c>
      <c r="B1358" s="116">
        <v>106</v>
      </c>
      <c r="C1358" s="116">
        <v>101.55</v>
      </c>
      <c r="D1358" s="116">
        <v>100.45</v>
      </c>
      <c r="E1358" s="116">
        <v>105.65</v>
      </c>
      <c r="F1358" s="116">
        <v>101.55</v>
      </c>
      <c r="G1358">
        <v>4535729</v>
      </c>
      <c r="H1358" s="116"/>
      <c r="I1358" s="116"/>
      <c r="L1358" s="170">
        <v>44008</v>
      </c>
      <c r="M1358" s="116">
        <v>101.4</v>
      </c>
      <c r="N1358" s="116">
        <v>106.05</v>
      </c>
      <c r="O1358" s="116">
        <v>100.35</v>
      </c>
      <c r="P1358" s="116">
        <v>105.4</v>
      </c>
      <c r="Q1358" s="116">
        <v>101.4</v>
      </c>
      <c r="R1358">
        <v>56328105</v>
      </c>
    </row>
    <row r="1359" spans="1:18" x14ac:dyDescent="0.25">
      <c r="A1359" s="170">
        <v>44011</v>
      </c>
      <c r="B1359" s="116">
        <v>101.3</v>
      </c>
      <c r="C1359" s="116">
        <v>99.5</v>
      </c>
      <c r="D1359" s="116">
        <v>98.05</v>
      </c>
      <c r="E1359" s="116">
        <v>101</v>
      </c>
      <c r="F1359" s="116">
        <v>99.5</v>
      </c>
      <c r="G1359">
        <v>3522342</v>
      </c>
      <c r="H1359" s="116"/>
      <c r="I1359" s="116"/>
      <c r="L1359" s="170">
        <v>44011</v>
      </c>
      <c r="M1359" s="116">
        <v>99.45</v>
      </c>
      <c r="N1359" s="116">
        <v>101.4</v>
      </c>
      <c r="O1359" s="116">
        <v>98.05</v>
      </c>
      <c r="P1359" s="116">
        <v>101.4</v>
      </c>
      <c r="Q1359" s="116">
        <v>99.45</v>
      </c>
      <c r="R1359">
        <v>43275076</v>
      </c>
    </row>
    <row r="1360" spans="1:18" x14ac:dyDescent="0.25">
      <c r="A1360" s="170">
        <v>44012</v>
      </c>
      <c r="B1360" s="116">
        <v>102.15</v>
      </c>
      <c r="C1360" s="116">
        <v>98.25</v>
      </c>
      <c r="D1360" s="116">
        <v>97.35</v>
      </c>
      <c r="E1360" s="116">
        <v>101.5</v>
      </c>
      <c r="F1360" s="116">
        <v>98.25</v>
      </c>
      <c r="G1360">
        <v>3423499</v>
      </c>
      <c r="H1360" s="116"/>
      <c r="I1360" s="116"/>
      <c r="L1360" s="170">
        <v>44012</v>
      </c>
      <c r="M1360" s="116">
        <v>98.25</v>
      </c>
      <c r="N1360" s="116">
        <v>102.3</v>
      </c>
      <c r="O1360" s="116">
        <v>97.3</v>
      </c>
      <c r="P1360" s="116">
        <v>101.75</v>
      </c>
      <c r="Q1360" s="116">
        <v>98.25</v>
      </c>
      <c r="R1360">
        <v>50767147</v>
      </c>
    </row>
    <row r="1361" spans="1:18" x14ac:dyDescent="0.25">
      <c r="A1361" s="170">
        <v>44013</v>
      </c>
      <c r="B1361" s="116">
        <v>101.4</v>
      </c>
      <c r="C1361" s="116">
        <v>100.7</v>
      </c>
      <c r="D1361" s="116">
        <v>98.2</v>
      </c>
      <c r="E1361" s="116">
        <v>98.75</v>
      </c>
      <c r="F1361" s="116">
        <v>100.7</v>
      </c>
      <c r="G1361">
        <v>3065502</v>
      </c>
      <c r="H1361" s="116"/>
      <c r="I1361" s="116"/>
      <c r="L1361" s="170">
        <v>44013</v>
      </c>
      <c r="M1361" s="116">
        <v>100.75</v>
      </c>
      <c r="N1361" s="116">
        <v>101.45</v>
      </c>
      <c r="O1361" s="116">
        <v>98.2</v>
      </c>
      <c r="P1361" s="116">
        <v>99</v>
      </c>
      <c r="Q1361" s="116">
        <v>100.75</v>
      </c>
      <c r="R1361">
        <v>50868246</v>
      </c>
    </row>
    <row r="1362" spans="1:18" x14ac:dyDescent="0.25">
      <c r="A1362" s="170">
        <v>44014</v>
      </c>
      <c r="B1362" s="116">
        <v>102.95</v>
      </c>
      <c r="C1362" s="116">
        <v>101.55</v>
      </c>
      <c r="D1362" s="116">
        <v>100.45</v>
      </c>
      <c r="E1362" s="116">
        <v>101</v>
      </c>
      <c r="F1362" s="116">
        <v>101.55</v>
      </c>
      <c r="G1362">
        <v>1870677</v>
      </c>
      <c r="H1362" s="116"/>
      <c r="I1362" s="116"/>
      <c r="L1362" s="170">
        <v>44014</v>
      </c>
      <c r="M1362" s="116">
        <v>101.55</v>
      </c>
      <c r="N1362" s="116">
        <v>102.95</v>
      </c>
      <c r="O1362" s="116">
        <v>100.4</v>
      </c>
      <c r="P1362" s="116">
        <v>100.75</v>
      </c>
      <c r="Q1362" s="116">
        <v>101.55</v>
      </c>
      <c r="R1362">
        <v>48086112</v>
      </c>
    </row>
    <row r="1363" spans="1:18" x14ac:dyDescent="0.25">
      <c r="A1363" s="170">
        <v>44015</v>
      </c>
      <c r="B1363" s="116">
        <v>106.35</v>
      </c>
      <c r="C1363" s="116">
        <v>103.45</v>
      </c>
      <c r="D1363" s="116">
        <v>102.1</v>
      </c>
      <c r="E1363" s="116">
        <v>102.7</v>
      </c>
      <c r="F1363" s="116">
        <v>103.45</v>
      </c>
      <c r="G1363">
        <v>3868211</v>
      </c>
      <c r="H1363" s="116"/>
      <c r="I1363" s="116"/>
      <c r="L1363" s="170">
        <v>44015</v>
      </c>
      <c r="M1363" s="116">
        <v>103.45</v>
      </c>
      <c r="N1363" s="116">
        <v>106.35</v>
      </c>
      <c r="O1363" s="116">
        <v>102.1</v>
      </c>
      <c r="P1363" s="116">
        <v>102.85</v>
      </c>
      <c r="Q1363" s="116">
        <v>103.45</v>
      </c>
      <c r="R1363">
        <v>87312581</v>
      </c>
    </row>
    <row r="1364" spans="1:18" x14ac:dyDescent="0.25">
      <c r="A1364" s="170">
        <v>44018</v>
      </c>
      <c r="B1364" s="116">
        <v>109.8</v>
      </c>
      <c r="C1364" s="116">
        <v>109</v>
      </c>
      <c r="D1364" s="116">
        <v>104.2</v>
      </c>
      <c r="E1364" s="116">
        <v>104.2</v>
      </c>
      <c r="F1364" s="116">
        <v>109</v>
      </c>
      <c r="G1364">
        <v>4458844</v>
      </c>
      <c r="H1364" s="116"/>
      <c r="I1364" s="116"/>
      <c r="L1364" s="170">
        <v>44018</v>
      </c>
      <c r="M1364" s="116">
        <v>109</v>
      </c>
      <c r="N1364" s="116">
        <v>109.9</v>
      </c>
      <c r="O1364" s="116">
        <v>104.5</v>
      </c>
      <c r="P1364" s="116">
        <v>105</v>
      </c>
      <c r="Q1364" s="116">
        <v>109</v>
      </c>
      <c r="R1364">
        <v>91971938</v>
      </c>
    </row>
    <row r="1365" spans="1:18" x14ac:dyDescent="0.25">
      <c r="A1365" s="170">
        <v>44019</v>
      </c>
      <c r="B1365" s="116">
        <v>112.6</v>
      </c>
      <c r="C1365" s="116">
        <v>109.05</v>
      </c>
      <c r="D1365" s="116">
        <v>108.05</v>
      </c>
      <c r="E1365" s="116">
        <v>110</v>
      </c>
      <c r="F1365" s="116">
        <v>109.05</v>
      </c>
      <c r="G1365">
        <v>4132270</v>
      </c>
      <c r="H1365" s="116"/>
      <c r="I1365" s="116"/>
      <c r="L1365" s="170">
        <v>44019</v>
      </c>
      <c r="M1365" s="116">
        <v>109.05</v>
      </c>
      <c r="N1365" s="116">
        <v>112.6</v>
      </c>
      <c r="O1365" s="116">
        <v>108.05</v>
      </c>
      <c r="P1365" s="116">
        <v>109.8</v>
      </c>
      <c r="Q1365" s="116">
        <v>109.05</v>
      </c>
      <c r="R1365">
        <v>85842146</v>
      </c>
    </row>
    <row r="1366" spans="1:18" x14ac:dyDescent="0.25">
      <c r="A1366" s="170">
        <v>44020</v>
      </c>
      <c r="B1366" s="116">
        <v>110.9</v>
      </c>
      <c r="C1366" s="116">
        <v>105.45</v>
      </c>
      <c r="D1366" s="116">
        <v>104.4</v>
      </c>
      <c r="E1366" s="116">
        <v>109.8</v>
      </c>
      <c r="F1366" s="116">
        <v>105.45</v>
      </c>
      <c r="G1366">
        <v>2788387</v>
      </c>
      <c r="H1366" s="116"/>
      <c r="I1366" s="116"/>
      <c r="L1366" s="170">
        <v>44020</v>
      </c>
      <c r="M1366" s="116">
        <v>105.35</v>
      </c>
      <c r="N1366" s="116">
        <v>110.85</v>
      </c>
      <c r="O1366" s="116">
        <v>104.2</v>
      </c>
      <c r="P1366" s="116">
        <v>109.5</v>
      </c>
      <c r="Q1366" s="116">
        <v>105.35</v>
      </c>
      <c r="R1366">
        <v>55890628</v>
      </c>
    </row>
    <row r="1367" spans="1:18" x14ac:dyDescent="0.25">
      <c r="A1367" s="170">
        <v>44021</v>
      </c>
      <c r="B1367" s="116">
        <v>108.9</v>
      </c>
      <c r="C1367" s="116">
        <v>107</v>
      </c>
      <c r="D1367" s="116">
        <v>104.6</v>
      </c>
      <c r="E1367" s="116">
        <v>106.5</v>
      </c>
      <c r="F1367" s="116">
        <v>107</v>
      </c>
      <c r="G1367">
        <v>4152629</v>
      </c>
      <c r="H1367" s="116"/>
      <c r="I1367" s="116"/>
      <c r="L1367" s="170">
        <v>44021</v>
      </c>
      <c r="M1367" s="116">
        <v>106.95</v>
      </c>
      <c r="N1367" s="116">
        <v>108.95</v>
      </c>
      <c r="O1367" s="116">
        <v>104.65</v>
      </c>
      <c r="P1367" s="116">
        <v>106.3</v>
      </c>
      <c r="Q1367" s="116">
        <v>106.95</v>
      </c>
      <c r="R1367">
        <v>54492889</v>
      </c>
    </row>
    <row r="1368" spans="1:18" x14ac:dyDescent="0.25">
      <c r="A1368" s="170">
        <v>44022</v>
      </c>
      <c r="B1368" s="116">
        <v>108.6</v>
      </c>
      <c r="C1368" s="116">
        <v>107.55</v>
      </c>
      <c r="D1368" s="116">
        <v>105.5</v>
      </c>
      <c r="E1368" s="116">
        <v>106.85</v>
      </c>
      <c r="F1368" s="116">
        <v>107.55</v>
      </c>
      <c r="G1368">
        <v>4122223</v>
      </c>
      <c r="H1368" s="116"/>
      <c r="I1368" s="116"/>
      <c r="L1368" s="170">
        <v>44022</v>
      </c>
      <c r="M1368" s="116">
        <v>107.6</v>
      </c>
      <c r="N1368" s="116">
        <v>108.6</v>
      </c>
      <c r="O1368" s="116">
        <v>105.4</v>
      </c>
      <c r="P1368" s="116">
        <v>106.7</v>
      </c>
      <c r="Q1368" s="116">
        <v>107.6</v>
      </c>
      <c r="R1368">
        <v>64694703</v>
      </c>
    </row>
    <row r="1369" spans="1:18" x14ac:dyDescent="0.25">
      <c r="A1369" s="170">
        <v>44025</v>
      </c>
      <c r="B1369" s="116">
        <v>112.1</v>
      </c>
      <c r="C1369" s="116">
        <v>107.95</v>
      </c>
      <c r="D1369" s="116">
        <v>106.85</v>
      </c>
      <c r="E1369" s="116">
        <v>109</v>
      </c>
      <c r="F1369" s="116">
        <v>107.95</v>
      </c>
      <c r="G1369">
        <v>3355503</v>
      </c>
      <c r="H1369" s="116"/>
      <c r="I1369" s="116"/>
      <c r="L1369" s="170">
        <v>44025</v>
      </c>
      <c r="M1369" s="116">
        <v>108</v>
      </c>
      <c r="N1369" s="116">
        <v>112.1</v>
      </c>
      <c r="O1369" s="116">
        <v>106.85</v>
      </c>
      <c r="P1369" s="116">
        <v>108.85</v>
      </c>
      <c r="Q1369" s="116">
        <v>108</v>
      </c>
      <c r="R1369">
        <v>81900473</v>
      </c>
    </row>
    <row r="1370" spans="1:18" x14ac:dyDescent="0.25">
      <c r="A1370" s="170">
        <v>44026</v>
      </c>
      <c r="B1370" s="116">
        <v>107.55</v>
      </c>
      <c r="C1370" s="116">
        <v>105.15</v>
      </c>
      <c r="D1370" s="116">
        <v>104.1</v>
      </c>
      <c r="E1370" s="116">
        <v>106.45</v>
      </c>
      <c r="F1370" s="116">
        <v>105.15</v>
      </c>
      <c r="G1370">
        <v>2206560</v>
      </c>
      <c r="H1370" s="116"/>
      <c r="I1370" s="116"/>
      <c r="L1370" s="170">
        <v>44026</v>
      </c>
      <c r="M1370" s="116">
        <v>105.15</v>
      </c>
      <c r="N1370" s="116">
        <v>107.55</v>
      </c>
      <c r="O1370" s="116">
        <v>104.1</v>
      </c>
      <c r="P1370" s="116">
        <v>106.9</v>
      </c>
      <c r="Q1370" s="116">
        <v>105.15</v>
      </c>
      <c r="R1370">
        <v>46926242</v>
      </c>
    </row>
    <row r="1371" spans="1:18" x14ac:dyDescent="0.25">
      <c r="A1371" s="170">
        <v>44027</v>
      </c>
      <c r="B1371" s="116">
        <v>106.85</v>
      </c>
      <c r="C1371" s="116">
        <v>103.2</v>
      </c>
      <c r="D1371" s="116">
        <v>102.5</v>
      </c>
      <c r="E1371" s="116">
        <v>106.65</v>
      </c>
      <c r="F1371" s="116">
        <v>103.2</v>
      </c>
      <c r="G1371">
        <v>2461474</v>
      </c>
      <c r="H1371" s="116"/>
      <c r="I1371" s="116"/>
      <c r="L1371" s="170">
        <v>44027</v>
      </c>
      <c r="M1371" s="116">
        <v>103.2</v>
      </c>
      <c r="N1371" s="116">
        <v>106.8</v>
      </c>
      <c r="O1371" s="116">
        <v>102.5</v>
      </c>
      <c r="P1371" s="116">
        <v>106.8</v>
      </c>
      <c r="Q1371" s="116">
        <v>103.2</v>
      </c>
      <c r="R1371">
        <v>49688858</v>
      </c>
    </row>
    <row r="1372" spans="1:18" x14ac:dyDescent="0.25">
      <c r="A1372" s="170">
        <v>44028</v>
      </c>
      <c r="B1372" s="116">
        <v>104</v>
      </c>
      <c r="C1372" s="116">
        <v>103</v>
      </c>
      <c r="D1372" s="116">
        <v>100.65</v>
      </c>
      <c r="E1372" s="116">
        <v>104</v>
      </c>
      <c r="F1372" s="116">
        <v>103</v>
      </c>
      <c r="G1372">
        <v>2300058</v>
      </c>
      <c r="H1372" s="116"/>
      <c r="I1372" s="116"/>
      <c r="L1372" s="170">
        <v>44028</v>
      </c>
      <c r="M1372" s="116">
        <v>102.95</v>
      </c>
      <c r="N1372" s="116">
        <v>103.95</v>
      </c>
      <c r="O1372" s="116">
        <v>100.6</v>
      </c>
      <c r="P1372" s="116">
        <v>103.95</v>
      </c>
      <c r="Q1372" s="116">
        <v>102.95</v>
      </c>
      <c r="R1372">
        <v>44334635</v>
      </c>
    </row>
    <row r="1373" spans="1:18" x14ac:dyDescent="0.25">
      <c r="A1373" s="170">
        <v>44029</v>
      </c>
      <c r="B1373" s="116">
        <v>106.85</v>
      </c>
      <c r="C1373" s="116">
        <v>106.4</v>
      </c>
      <c r="D1373" s="116">
        <v>103.3</v>
      </c>
      <c r="E1373" s="116">
        <v>103.5</v>
      </c>
      <c r="F1373" s="116">
        <v>106.4</v>
      </c>
      <c r="G1373">
        <v>3180286</v>
      </c>
      <c r="H1373" s="116"/>
      <c r="I1373" s="116"/>
      <c r="L1373" s="170">
        <v>44029</v>
      </c>
      <c r="M1373" s="116">
        <v>106.4</v>
      </c>
      <c r="N1373" s="116">
        <v>106.95</v>
      </c>
      <c r="O1373" s="116">
        <v>103.3</v>
      </c>
      <c r="P1373" s="116">
        <v>103.65</v>
      </c>
      <c r="Q1373" s="116">
        <v>106.4</v>
      </c>
      <c r="R1373">
        <v>42080407</v>
      </c>
    </row>
    <row r="1374" spans="1:18" x14ac:dyDescent="0.25">
      <c r="A1374" s="170">
        <v>44032</v>
      </c>
      <c r="B1374" s="116">
        <v>106.45</v>
      </c>
      <c r="C1374" s="116">
        <v>105</v>
      </c>
      <c r="D1374" s="116">
        <v>103.8</v>
      </c>
      <c r="E1374" s="116">
        <v>106.45</v>
      </c>
      <c r="F1374" s="116">
        <v>105</v>
      </c>
      <c r="G1374">
        <v>2543174</v>
      </c>
      <c r="H1374" s="116"/>
      <c r="I1374" s="116"/>
      <c r="L1374" s="170">
        <v>44032</v>
      </c>
      <c r="M1374" s="116">
        <v>105.05</v>
      </c>
      <c r="N1374" s="116">
        <v>106.35</v>
      </c>
      <c r="O1374" s="116">
        <v>103.85</v>
      </c>
      <c r="P1374" s="116">
        <v>106.35</v>
      </c>
      <c r="Q1374" s="116">
        <v>105.05</v>
      </c>
      <c r="R1374">
        <v>39787958</v>
      </c>
    </row>
    <row r="1375" spans="1:18" x14ac:dyDescent="0.25">
      <c r="A1375" s="170">
        <v>44033</v>
      </c>
      <c r="B1375" s="116">
        <v>109.7</v>
      </c>
      <c r="C1375" s="116">
        <v>108.5</v>
      </c>
      <c r="D1375" s="116">
        <v>105.55</v>
      </c>
      <c r="E1375" s="116">
        <v>106</v>
      </c>
      <c r="F1375" s="116">
        <v>108.5</v>
      </c>
      <c r="G1375">
        <v>3236032</v>
      </c>
      <c r="H1375" s="116"/>
      <c r="I1375" s="116"/>
      <c r="L1375" s="170">
        <v>44033</v>
      </c>
      <c r="M1375" s="116">
        <v>108.45</v>
      </c>
      <c r="N1375" s="116">
        <v>109.7</v>
      </c>
      <c r="O1375" s="116">
        <v>105.5</v>
      </c>
      <c r="P1375" s="116">
        <v>106</v>
      </c>
      <c r="Q1375" s="116">
        <v>108.45</v>
      </c>
      <c r="R1375">
        <v>66009182</v>
      </c>
    </row>
    <row r="1376" spans="1:18" x14ac:dyDescent="0.25">
      <c r="A1376" s="170">
        <v>44034</v>
      </c>
      <c r="B1376" s="116">
        <v>109.75</v>
      </c>
      <c r="C1376" s="116">
        <v>105.15</v>
      </c>
      <c r="D1376" s="116">
        <v>104.35</v>
      </c>
      <c r="E1376" s="116">
        <v>108.6</v>
      </c>
      <c r="F1376" s="116">
        <v>105.15</v>
      </c>
      <c r="G1376">
        <v>3915097</v>
      </c>
      <c r="H1376" s="116"/>
      <c r="I1376" s="116"/>
      <c r="L1376" s="170">
        <v>44034</v>
      </c>
      <c r="M1376" s="116">
        <v>105.15</v>
      </c>
      <c r="N1376" s="116">
        <v>109.75</v>
      </c>
      <c r="O1376" s="116">
        <v>104.25</v>
      </c>
      <c r="P1376" s="116">
        <v>108.5</v>
      </c>
      <c r="Q1376" s="116">
        <v>105.15</v>
      </c>
      <c r="R1376">
        <v>50740709</v>
      </c>
    </row>
    <row r="1377" spans="1:18" x14ac:dyDescent="0.25">
      <c r="A1377" s="170">
        <v>44035</v>
      </c>
      <c r="B1377" s="116">
        <v>106.45</v>
      </c>
      <c r="C1377" s="116">
        <v>106.05</v>
      </c>
      <c r="D1377" s="116">
        <v>104.65</v>
      </c>
      <c r="E1377" s="116">
        <v>105.1</v>
      </c>
      <c r="F1377" s="116">
        <v>106.05</v>
      </c>
      <c r="G1377">
        <v>3201397</v>
      </c>
      <c r="H1377" s="116"/>
      <c r="I1377" s="116"/>
      <c r="L1377" s="170">
        <v>44035</v>
      </c>
      <c r="M1377" s="116">
        <v>106.05</v>
      </c>
      <c r="N1377" s="116">
        <v>106.45</v>
      </c>
      <c r="O1377" s="116">
        <v>104.7</v>
      </c>
      <c r="P1377" s="116">
        <v>105.45</v>
      </c>
      <c r="Q1377" s="116">
        <v>106.05</v>
      </c>
      <c r="R1377">
        <v>30722468</v>
      </c>
    </row>
    <row r="1378" spans="1:18" x14ac:dyDescent="0.25">
      <c r="A1378" s="170">
        <v>44036</v>
      </c>
      <c r="B1378" s="116">
        <v>105.5</v>
      </c>
      <c r="C1378" s="116">
        <v>103.75</v>
      </c>
      <c r="D1378" s="116">
        <v>102.8</v>
      </c>
      <c r="E1378" s="116">
        <v>104.9</v>
      </c>
      <c r="F1378" s="116">
        <v>103.75</v>
      </c>
      <c r="G1378">
        <v>3587146</v>
      </c>
      <c r="H1378" s="116"/>
      <c r="I1378" s="116"/>
      <c r="L1378" s="170">
        <v>44036</v>
      </c>
      <c r="M1378" s="116">
        <v>103.75</v>
      </c>
      <c r="N1378" s="116">
        <v>105.5</v>
      </c>
      <c r="O1378" s="116">
        <v>102.7</v>
      </c>
      <c r="P1378" s="116">
        <v>104.7</v>
      </c>
      <c r="Q1378" s="116">
        <v>103.75</v>
      </c>
      <c r="R1378">
        <v>39366097</v>
      </c>
    </row>
    <row r="1379" spans="1:18" x14ac:dyDescent="0.25">
      <c r="A1379" s="170">
        <v>44039</v>
      </c>
      <c r="B1379" s="116">
        <v>104.6</v>
      </c>
      <c r="C1379" s="116">
        <v>101.7</v>
      </c>
      <c r="D1379" s="116">
        <v>101.35</v>
      </c>
      <c r="E1379" s="116">
        <v>104.15</v>
      </c>
      <c r="F1379" s="116">
        <v>101.7</v>
      </c>
      <c r="G1379">
        <v>2034349</v>
      </c>
      <c r="H1379" s="116"/>
      <c r="I1379" s="116"/>
      <c r="L1379" s="170">
        <v>44039</v>
      </c>
      <c r="M1379" s="116">
        <v>101.7</v>
      </c>
      <c r="N1379" s="116">
        <v>104.5</v>
      </c>
      <c r="O1379" s="116">
        <v>101.3</v>
      </c>
      <c r="P1379" s="116">
        <v>104</v>
      </c>
      <c r="Q1379" s="116">
        <v>101.7</v>
      </c>
      <c r="R1379">
        <v>29646442</v>
      </c>
    </row>
    <row r="1380" spans="1:18" x14ac:dyDescent="0.25">
      <c r="A1380" s="170">
        <v>44040</v>
      </c>
      <c r="B1380" s="116">
        <v>107.2</v>
      </c>
      <c r="C1380" s="116">
        <v>106.5</v>
      </c>
      <c r="D1380" s="116">
        <v>102.2</v>
      </c>
      <c r="E1380" s="116">
        <v>102.5</v>
      </c>
      <c r="F1380" s="116">
        <v>106.5</v>
      </c>
      <c r="G1380">
        <v>2764547</v>
      </c>
      <c r="H1380" s="116"/>
      <c r="I1380" s="116"/>
      <c r="L1380" s="170">
        <v>44040</v>
      </c>
      <c r="M1380" s="116">
        <v>106.45</v>
      </c>
      <c r="N1380" s="116">
        <v>107.2</v>
      </c>
      <c r="O1380" s="116">
        <v>102</v>
      </c>
      <c r="P1380" s="116">
        <v>102.3</v>
      </c>
      <c r="Q1380" s="116">
        <v>106.45</v>
      </c>
      <c r="R1380">
        <v>64271556</v>
      </c>
    </row>
    <row r="1381" spans="1:18" x14ac:dyDescent="0.25">
      <c r="A1381" s="170">
        <v>44041</v>
      </c>
      <c r="B1381" s="116">
        <v>108.65</v>
      </c>
      <c r="C1381" s="116">
        <v>105.8</v>
      </c>
      <c r="D1381" s="116">
        <v>104.85</v>
      </c>
      <c r="E1381" s="116">
        <v>107.1</v>
      </c>
      <c r="F1381" s="116">
        <v>105.8</v>
      </c>
      <c r="G1381">
        <v>3050391</v>
      </c>
      <c r="H1381" s="116"/>
      <c r="I1381" s="116"/>
      <c r="L1381" s="170">
        <v>44041</v>
      </c>
      <c r="M1381" s="116">
        <v>105.75</v>
      </c>
      <c r="N1381" s="116">
        <v>108.75</v>
      </c>
      <c r="O1381" s="116">
        <v>104.85</v>
      </c>
      <c r="P1381" s="116">
        <v>108.1</v>
      </c>
      <c r="Q1381" s="116">
        <v>105.75</v>
      </c>
      <c r="R1381">
        <v>44561874</v>
      </c>
    </row>
    <row r="1382" spans="1:18" x14ac:dyDescent="0.25">
      <c r="A1382" s="170">
        <v>44042</v>
      </c>
      <c r="B1382" s="116">
        <v>106.75</v>
      </c>
      <c r="C1382" s="116">
        <v>103.7</v>
      </c>
      <c r="D1382" s="116">
        <v>103</v>
      </c>
      <c r="E1382" s="116">
        <v>106.15</v>
      </c>
      <c r="F1382" s="116">
        <v>103.7</v>
      </c>
      <c r="G1382">
        <v>2137259</v>
      </c>
      <c r="H1382" s="116"/>
      <c r="I1382" s="116"/>
      <c r="L1382" s="170">
        <v>44042</v>
      </c>
      <c r="M1382" s="116">
        <v>103.65</v>
      </c>
      <c r="N1382" s="116">
        <v>106.75</v>
      </c>
      <c r="O1382" s="116">
        <v>102.85</v>
      </c>
      <c r="P1382" s="116">
        <v>106.4</v>
      </c>
      <c r="Q1382" s="116">
        <v>103.65</v>
      </c>
      <c r="R1382">
        <v>33382883</v>
      </c>
    </row>
    <row r="1383" spans="1:18" x14ac:dyDescent="0.25">
      <c r="A1383" s="170">
        <v>44043</v>
      </c>
      <c r="B1383" s="116">
        <v>105.4</v>
      </c>
      <c r="C1383" s="116">
        <v>104.7</v>
      </c>
      <c r="D1383" s="116">
        <v>102.35</v>
      </c>
      <c r="E1383" s="116">
        <v>103.9</v>
      </c>
      <c r="F1383" s="116">
        <v>104.7</v>
      </c>
      <c r="G1383">
        <v>2420006</v>
      </c>
      <c r="H1383" s="116"/>
      <c r="I1383" s="116"/>
      <c r="L1383" s="170">
        <v>44043</v>
      </c>
      <c r="M1383" s="116">
        <v>104.65</v>
      </c>
      <c r="N1383" s="116">
        <v>105.4</v>
      </c>
      <c r="O1383" s="116">
        <v>102.3</v>
      </c>
      <c r="P1383" s="116">
        <v>104</v>
      </c>
      <c r="Q1383" s="116">
        <v>104.65</v>
      </c>
      <c r="R1383">
        <v>33809020</v>
      </c>
    </row>
    <row r="1384" spans="1:18" x14ac:dyDescent="0.25">
      <c r="A1384" s="170">
        <v>44046</v>
      </c>
      <c r="B1384" s="116">
        <v>114.4</v>
      </c>
      <c r="C1384" s="116">
        <v>113.05</v>
      </c>
      <c r="D1384" s="116">
        <v>103</v>
      </c>
      <c r="E1384" s="116">
        <v>103.4</v>
      </c>
      <c r="F1384" s="116">
        <v>113.05</v>
      </c>
      <c r="G1384">
        <v>15667312</v>
      </c>
      <c r="H1384" s="116"/>
      <c r="I1384" s="116"/>
      <c r="L1384" s="170">
        <v>44046</v>
      </c>
      <c r="M1384" s="116">
        <v>113.05</v>
      </c>
      <c r="N1384" s="116">
        <v>114.4</v>
      </c>
      <c r="O1384" s="116">
        <v>102.9</v>
      </c>
      <c r="P1384" s="116">
        <v>103</v>
      </c>
      <c r="Q1384" s="116">
        <v>113.05</v>
      </c>
      <c r="R1384">
        <v>194765847</v>
      </c>
    </row>
    <row r="1385" spans="1:18" x14ac:dyDescent="0.25">
      <c r="A1385" s="170">
        <v>44047</v>
      </c>
      <c r="B1385" s="116">
        <v>115.1</v>
      </c>
      <c r="C1385" s="116">
        <v>111.4</v>
      </c>
      <c r="D1385" s="116">
        <v>110.8</v>
      </c>
      <c r="E1385" s="116">
        <v>113.05</v>
      </c>
      <c r="F1385" s="116">
        <v>111.4</v>
      </c>
      <c r="G1385">
        <v>5067642</v>
      </c>
      <c r="H1385" s="116"/>
      <c r="I1385" s="116"/>
      <c r="L1385" s="170">
        <v>44047</v>
      </c>
      <c r="M1385" s="116">
        <v>111.45</v>
      </c>
      <c r="N1385" s="116">
        <v>115.1</v>
      </c>
      <c r="O1385" s="116">
        <v>110.8</v>
      </c>
      <c r="P1385" s="116">
        <v>112.95</v>
      </c>
      <c r="Q1385" s="116">
        <v>111.45</v>
      </c>
      <c r="R1385">
        <v>95906991</v>
      </c>
    </row>
    <row r="1386" spans="1:18" x14ac:dyDescent="0.25">
      <c r="A1386" s="170">
        <v>44048</v>
      </c>
      <c r="B1386" s="116">
        <v>117.65</v>
      </c>
      <c r="C1386" s="116">
        <v>115.5</v>
      </c>
      <c r="D1386" s="116">
        <v>111.95</v>
      </c>
      <c r="E1386" s="116">
        <v>112</v>
      </c>
      <c r="F1386" s="116">
        <v>115.5</v>
      </c>
      <c r="G1386">
        <v>4145395</v>
      </c>
      <c r="H1386" s="116"/>
      <c r="I1386" s="116"/>
      <c r="L1386" s="170">
        <v>44048</v>
      </c>
      <c r="M1386" s="116">
        <v>115.4</v>
      </c>
      <c r="N1386" s="116">
        <v>117.65</v>
      </c>
      <c r="O1386" s="116">
        <v>112</v>
      </c>
      <c r="P1386" s="116">
        <v>112.4</v>
      </c>
      <c r="Q1386" s="116">
        <v>115.4</v>
      </c>
      <c r="R1386">
        <v>99372353</v>
      </c>
    </row>
    <row r="1387" spans="1:18" x14ac:dyDescent="0.25">
      <c r="A1387" s="170">
        <v>44049</v>
      </c>
      <c r="B1387" s="116">
        <v>117.7</v>
      </c>
      <c r="C1387" s="116">
        <v>116.8</v>
      </c>
      <c r="D1387" s="116">
        <v>115.5</v>
      </c>
      <c r="E1387" s="116">
        <v>115.6</v>
      </c>
      <c r="F1387" s="116">
        <v>116.8</v>
      </c>
      <c r="G1387">
        <v>3698124</v>
      </c>
      <c r="H1387" s="116"/>
      <c r="I1387" s="116"/>
      <c r="L1387" s="170">
        <v>44049</v>
      </c>
      <c r="M1387" s="116">
        <v>116.8</v>
      </c>
      <c r="N1387" s="116">
        <v>117.7</v>
      </c>
      <c r="O1387" s="116">
        <v>115.5</v>
      </c>
      <c r="P1387" s="116">
        <v>116.2</v>
      </c>
      <c r="Q1387" s="116">
        <v>116.8</v>
      </c>
      <c r="R1387">
        <v>60093689</v>
      </c>
    </row>
    <row r="1388" spans="1:18" x14ac:dyDescent="0.25">
      <c r="A1388" s="170">
        <v>44050</v>
      </c>
      <c r="B1388" s="116">
        <v>119.7</v>
      </c>
      <c r="C1388" s="116">
        <v>119.1</v>
      </c>
      <c r="D1388" s="116">
        <v>116.25</v>
      </c>
      <c r="E1388" s="116">
        <v>117</v>
      </c>
      <c r="F1388" s="116">
        <v>119.1</v>
      </c>
      <c r="G1388">
        <v>2591596</v>
      </c>
      <c r="H1388" s="116"/>
      <c r="I1388" s="116"/>
      <c r="L1388" s="170">
        <v>44050</v>
      </c>
      <c r="M1388" s="116">
        <v>119.1</v>
      </c>
      <c r="N1388" s="116">
        <v>119.7</v>
      </c>
      <c r="O1388" s="116">
        <v>116</v>
      </c>
      <c r="P1388" s="116">
        <v>117</v>
      </c>
      <c r="Q1388" s="116">
        <v>119.1</v>
      </c>
      <c r="R1388">
        <v>56489837</v>
      </c>
    </row>
    <row r="1389" spans="1:18" x14ac:dyDescent="0.25">
      <c r="A1389" s="170">
        <v>44053</v>
      </c>
      <c r="B1389" s="116">
        <v>124.65</v>
      </c>
      <c r="C1389" s="116">
        <v>123.8</v>
      </c>
      <c r="D1389" s="116">
        <v>119.55</v>
      </c>
      <c r="E1389" s="116">
        <v>119.95</v>
      </c>
      <c r="F1389" s="116">
        <v>123.8</v>
      </c>
      <c r="G1389">
        <v>5372280</v>
      </c>
      <c r="H1389" s="116"/>
      <c r="I1389" s="116"/>
      <c r="L1389" s="170">
        <v>44053</v>
      </c>
      <c r="M1389" s="116">
        <v>123.85</v>
      </c>
      <c r="N1389" s="116">
        <v>124.7</v>
      </c>
      <c r="O1389" s="116">
        <v>119.7</v>
      </c>
      <c r="P1389" s="116">
        <v>119.95</v>
      </c>
      <c r="Q1389" s="116">
        <v>123.85</v>
      </c>
      <c r="R1389">
        <v>71095910</v>
      </c>
    </row>
    <row r="1390" spans="1:18" x14ac:dyDescent="0.25">
      <c r="A1390" s="170">
        <v>44054</v>
      </c>
      <c r="B1390" s="116">
        <v>125.75</v>
      </c>
      <c r="C1390" s="116">
        <v>122.3</v>
      </c>
      <c r="D1390" s="116">
        <v>121.45</v>
      </c>
      <c r="E1390" s="116">
        <v>124.75</v>
      </c>
      <c r="F1390" s="116">
        <v>122.3</v>
      </c>
      <c r="G1390">
        <v>2149180</v>
      </c>
      <c r="H1390" s="116"/>
      <c r="I1390" s="116"/>
      <c r="L1390" s="170">
        <v>44054</v>
      </c>
      <c r="M1390" s="116">
        <v>122.3</v>
      </c>
      <c r="N1390" s="116">
        <v>125.8</v>
      </c>
      <c r="O1390" s="116">
        <v>121.4</v>
      </c>
      <c r="P1390" s="116">
        <v>125</v>
      </c>
      <c r="Q1390" s="116">
        <v>122.3</v>
      </c>
      <c r="R1390">
        <v>50225180</v>
      </c>
    </row>
    <row r="1391" spans="1:18" x14ac:dyDescent="0.25">
      <c r="A1391" s="170">
        <v>44055</v>
      </c>
      <c r="B1391" s="116">
        <v>126.35</v>
      </c>
      <c r="C1391" s="116">
        <v>125.3</v>
      </c>
      <c r="D1391" s="116">
        <v>120.65</v>
      </c>
      <c r="E1391" s="116">
        <v>121.35</v>
      </c>
      <c r="F1391" s="116">
        <v>125.3</v>
      </c>
      <c r="G1391">
        <v>2389349</v>
      </c>
      <c r="H1391" s="116"/>
      <c r="I1391" s="116"/>
      <c r="L1391" s="170">
        <v>44055</v>
      </c>
      <c r="M1391" s="116">
        <v>125.35</v>
      </c>
      <c r="N1391" s="116">
        <v>126.4</v>
      </c>
      <c r="O1391" s="116">
        <v>120.6</v>
      </c>
      <c r="P1391" s="116">
        <v>121</v>
      </c>
      <c r="Q1391" s="116">
        <v>125.35</v>
      </c>
      <c r="R1391">
        <v>50715485</v>
      </c>
    </row>
    <row r="1392" spans="1:18" x14ac:dyDescent="0.25">
      <c r="A1392" s="170">
        <v>44056</v>
      </c>
      <c r="B1392" s="116">
        <v>131.80000000000001</v>
      </c>
      <c r="C1392" s="116">
        <v>131.1</v>
      </c>
      <c r="D1392" s="116">
        <v>124.35</v>
      </c>
      <c r="E1392" s="116">
        <v>126.55</v>
      </c>
      <c r="F1392" s="116">
        <v>131.1</v>
      </c>
      <c r="G1392">
        <v>5537095</v>
      </c>
      <c r="H1392" s="116"/>
      <c r="I1392" s="116"/>
      <c r="L1392" s="170">
        <v>44056</v>
      </c>
      <c r="M1392" s="116">
        <v>131.15</v>
      </c>
      <c r="N1392" s="116">
        <v>131.9</v>
      </c>
      <c r="O1392" s="116">
        <v>124.4</v>
      </c>
      <c r="P1392" s="116">
        <v>126.1</v>
      </c>
      <c r="Q1392" s="116">
        <v>131.15</v>
      </c>
      <c r="R1392">
        <v>95490351</v>
      </c>
    </row>
    <row r="1393" spans="1:18" x14ac:dyDescent="0.25">
      <c r="A1393" s="170">
        <v>44057</v>
      </c>
      <c r="B1393" s="116">
        <v>132.6</v>
      </c>
      <c r="C1393" s="116">
        <v>124.55</v>
      </c>
      <c r="D1393" s="116">
        <v>123.75</v>
      </c>
      <c r="E1393" s="116">
        <v>131.85</v>
      </c>
      <c r="F1393" s="116">
        <v>124.55</v>
      </c>
      <c r="G1393">
        <v>4055261</v>
      </c>
      <c r="H1393" s="116"/>
      <c r="I1393" s="116"/>
      <c r="L1393" s="170">
        <v>44057</v>
      </c>
      <c r="M1393" s="116">
        <v>124.6</v>
      </c>
      <c r="N1393" s="116">
        <v>132.65</v>
      </c>
      <c r="O1393" s="116">
        <v>123.7</v>
      </c>
      <c r="P1393" s="116">
        <v>131.15</v>
      </c>
      <c r="Q1393" s="116">
        <v>124.6</v>
      </c>
      <c r="R1393">
        <v>75034602</v>
      </c>
    </row>
    <row r="1394" spans="1:18" x14ac:dyDescent="0.25">
      <c r="A1394" s="170">
        <v>44060</v>
      </c>
      <c r="B1394" s="116">
        <v>126.3</v>
      </c>
      <c r="C1394" s="116">
        <v>123.5</v>
      </c>
      <c r="D1394" s="116">
        <v>120.7</v>
      </c>
      <c r="E1394" s="116">
        <v>124.75</v>
      </c>
      <c r="F1394" s="116">
        <v>123.5</v>
      </c>
      <c r="G1394">
        <v>3380248</v>
      </c>
      <c r="H1394" s="116"/>
      <c r="I1394" s="116"/>
      <c r="L1394" s="170">
        <v>44060</v>
      </c>
      <c r="M1394" s="116">
        <v>123.55</v>
      </c>
      <c r="N1394" s="116">
        <v>126.25</v>
      </c>
      <c r="O1394" s="116">
        <v>120.6</v>
      </c>
      <c r="P1394" s="116">
        <v>124.5</v>
      </c>
      <c r="Q1394" s="116">
        <v>123.55</v>
      </c>
      <c r="R1394">
        <v>61154591</v>
      </c>
    </row>
    <row r="1395" spans="1:18" x14ac:dyDescent="0.25">
      <c r="A1395" s="170">
        <v>44061</v>
      </c>
      <c r="B1395" s="116">
        <v>127.5</v>
      </c>
      <c r="C1395" s="116">
        <v>125.6</v>
      </c>
      <c r="D1395" s="116">
        <v>123.6</v>
      </c>
      <c r="E1395" s="116">
        <v>124</v>
      </c>
      <c r="F1395" s="116">
        <v>125.6</v>
      </c>
      <c r="G1395">
        <v>3056734</v>
      </c>
      <c r="H1395" s="116"/>
      <c r="I1395" s="116"/>
      <c r="L1395" s="170">
        <v>44061</v>
      </c>
      <c r="M1395" s="116">
        <v>125.6</v>
      </c>
      <c r="N1395" s="116">
        <v>127.5</v>
      </c>
      <c r="O1395" s="116">
        <v>123.6</v>
      </c>
      <c r="P1395" s="116">
        <v>124</v>
      </c>
      <c r="Q1395" s="116">
        <v>125.6</v>
      </c>
      <c r="R1395">
        <v>62154483</v>
      </c>
    </row>
    <row r="1396" spans="1:18" x14ac:dyDescent="0.25">
      <c r="A1396" s="170">
        <v>44062</v>
      </c>
      <c r="B1396" s="116">
        <v>127.6</v>
      </c>
      <c r="C1396" s="116">
        <v>125.15</v>
      </c>
      <c r="D1396" s="116">
        <v>124.75</v>
      </c>
      <c r="E1396" s="116">
        <v>127.3</v>
      </c>
      <c r="F1396" s="116">
        <v>125.15</v>
      </c>
      <c r="G1396">
        <v>4228289</v>
      </c>
      <c r="H1396" s="116"/>
      <c r="I1396" s="116"/>
      <c r="L1396" s="170">
        <v>44062</v>
      </c>
      <c r="M1396" s="116">
        <v>125.15</v>
      </c>
      <c r="N1396" s="116">
        <v>127.6</v>
      </c>
      <c r="O1396" s="116">
        <v>124.75</v>
      </c>
      <c r="P1396" s="116">
        <v>127</v>
      </c>
      <c r="Q1396" s="116">
        <v>125.15</v>
      </c>
      <c r="R1396">
        <v>45133950</v>
      </c>
    </row>
    <row r="1397" spans="1:18" x14ac:dyDescent="0.25">
      <c r="A1397" s="170">
        <v>44063</v>
      </c>
      <c r="B1397" s="116">
        <v>125.65</v>
      </c>
      <c r="C1397" s="116">
        <v>121.7</v>
      </c>
      <c r="D1397" s="116">
        <v>121.25</v>
      </c>
      <c r="E1397" s="116">
        <v>123.7</v>
      </c>
      <c r="F1397" s="116">
        <v>121.7</v>
      </c>
      <c r="G1397">
        <v>2741368</v>
      </c>
      <c r="H1397" s="116"/>
      <c r="I1397" s="116"/>
      <c r="L1397" s="170">
        <v>44063</v>
      </c>
      <c r="M1397" s="116">
        <v>121.7</v>
      </c>
      <c r="N1397" s="116">
        <v>125.65</v>
      </c>
      <c r="O1397" s="116">
        <v>121.1</v>
      </c>
      <c r="P1397" s="116">
        <v>123.45</v>
      </c>
      <c r="Q1397" s="116">
        <v>121.7</v>
      </c>
      <c r="R1397">
        <v>43533457</v>
      </c>
    </row>
    <row r="1398" spans="1:18" x14ac:dyDescent="0.25">
      <c r="A1398" s="170">
        <v>44064</v>
      </c>
      <c r="B1398" s="116">
        <v>124.3</v>
      </c>
      <c r="C1398" s="116">
        <v>120.95</v>
      </c>
      <c r="D1398" s="116">
        <v>120.2</v>
      </c>
      <c r="E1398" s="116">
        <v>123.95</v>
      </c>
      <c r="F1398" s="116">
        <v>120.95</v>
      </c>
      <c r="G1398">
        <v>2204272</v>
      </c>
      <c r="H1398" s="116"/>
      <c r="I1398" s="116"/>
      <c r="L1398" s="170">
        <v>44064</v>
      </c>
      <c r="M1398" s="116">
        <v>120.9</v>
      </c>
      <c r="N1398" s="116">
        <v>124.2</v>
      </c>
      <c r="O1398" s="116">
        <v>120.15</v>
      </c>
      <c r="P1398" s="116">
        <v>124.2</v>
      </c>
      <c r="Q1398" s="116">
        <v>120.9</v>
      </c>
      <c r="R1398">
        <v>48650670</v>
      </c>
    </row>
    <row r="1399" spans="1:18" x14ac:dyDescent="0.25">
      <c r="A1399" s="170">
        <v>44067</v>
      </c>
      <c r="B1399" s="116">
        <v>122.95</v>
      </c>
      <c r="C1399" s="116">
        <v>121.2</v>
      </c>
      <c r="D1399" s="116">
        <v>120.8</v>
      </c>
      <c r="E1399" s="116">
        <v>121.5</v>
      </c>
      <c r="F1399" s="116">
        <v>121.2</v>
      </c>
      <c r="G1399">
        <v>2362543</v>
      </c>
      <c r="H1399" s="116"/>
      <c r="I1399" s="116"/>
      <c r="L1399" s="170">
        <v>44067</v>
      </c>
      <c r="M1399" s="116">
        <v>121.2</v>
      </c>
      <c r="N1399" s="116">
        <v>123</v>
      </c>
      <c r="O1399" s="116">
        <v>120.8</v>
      </c>
      <c r="P1399" s="116">
        <v>122</v>
      </c>
      <c r="Q1399" s="116">
        <v>121.2</v>
      </c>
      <c r="R1399">
        <v>31296668</v>
      </c>
    </row>
    <row r="1400" spans="1:18" x14ac:dyDescent="0.25">
      <c r="A1400" s="170">
        <v>44068</v>
      </c>
      <c r="B1400" s="116">
        <v>128.30000000000001</v>
      </c>
      <c r="C1400" s="116">
        <v>127.05</v>
      </c>
      <c r="D1400" s="116">
        <v>121.4</v>
      </c>
      <c r="E1400" s="116">
        <v>121.55</v>
      </c>
      <c r="F1400" s="116">
        <v>127.05</v>
      </c>
      <c r="G1400">
        <v>4641160</v>
      </c>
      <c r="H1400" s="116"/>
      <c r="I1400" s="116"/>
      <c r="L1400" s="170">
        <v>44068</v>
      </c>
      <c r="M1400" s="116">
        <v>127.1</v>
      </c>
      <c r="N1400" s="116">
        <v>128.35</v>
      </c>
      <c r="O1400" s="116">
        <v>121.1</v>
      </c>
      <c r="P1400" s="116">
        <v>121.8</v>
      </c>
      <c r="Q1400" s="116">
        <v>127.1</v>
      </c>
      <c r="R1400">
        <v>90267008</v>
      </c>
    </row>
    <row r="1401" spans="1:18" x14ac:dyDescent="0.25">
      <c r="A1401" s="170">
        <v>44069</v>
      </c>
      <c r="B1401" s="116">
        <v>139</v>
      </c>
      <c r="C1401" s="116">
        <v>137.85</v>
      </c>
      <c r="D1401" s="116">
        <v>128.4</v>
      </c>
      <c r="E1401" s="116">
        <v>129.80000000000001</v>
      </c>
      <c r="F1401" s="116">
        <v>137.85</v>
      </c>
      <c r="G1401">
        <v>9507010</v>
      </c>
      <c r="H1401" s="116"/>
      <c r="I1401" s="116"/>
      <c r="L1401" s="170">
        <v>44069</v>
      </c>
      <c r="M1401" s="116">
        <v>137.9</v>
      </c>
      <c r="N1401" s="116">
        <v>139</v>
      </c>
      <c r="O1401" s="116">
        <v>128.35</v>
      </c>
      <c r="P1401" s="116">
        <v>130.5</v>
      </c>
      <c r="Q1401" s="116">
        <v>137.9</v>
      </c>
      <c r="R1401">
        <v>197516356</v>
      </c>
    </row>
    <row r="1402" spans="1:18" x14ac:dyDescent="0.25">
      <c r="A1402" s="170">
        <v>44070</v>
      </c>
      <c r="B1402" s="116">
        <v>146.80000000000001</v>
      </c>
      <c r="C1402" s="116">
        <v>144.35</v>
      </c>
      <c r="D1402" s="116">
        <v>139.35</v>
      </c>
      <c r="E1402" s="116">
        <v>139.85</v>
      </c>
      <c r="F1402" s="116">
        <v>144.35</v>
      </c>
      <c r="G1402">
        <v>8473638</v>
      </c>
      <c r="H1402" s="116"/>
      <c r="I1402" s="116"/>
      <c r="L1402" s="170">
        <v>44070</v>
      </c>
      <c r="M1402" s="116">
        <v>144.25</v>
      </c>
      <c r="N1402" s="116">
        <v>146.85</v>
      </c>
      <c r="O1402" s="116">
        <v>139.30000000000001</v>
      </c>
      <c r="P1402" s="116">
        <v>140.1</v>
      </c>
      <c r="Q1402" s="116">
        <v>144.25</v>
      </c>
      <c r="R1402">
        <v>181382530</v>
      </c>
    </row>
    <row r="1403" spans="1:18" x14ac:dyDescent="0.25">
      <c r="A1403" s="170">
        <v>44071</v>
      </c>
      <c r="B1403" s="116">
        <v>146.15</v>
      </c>
      <c r="C1403" s="116">
        <v>142.69999999999999</v>
      </c>
      <c r="D1403" s="116">
        <v>137</v>
      </c>
      <c r="E1403" s="116">
        <v>143.25</v>
      </c>
      <c r="F1403" s="116">
        <v>142.69999999999999</v>
      </c>
      <c r="G1403">
        <v>7010665</v>
      </c>
      <c r="H1403" s="116"/>
      <c r="I1403" s="116"/>
      <c r="L1403" s="170">
        <v>44071</v>
      </c>
      <c r="M1403" s="116">
        <v>142.80000000000001</v>
      </c>
      <c r="N1403" s="116">
        <v>146.19999999999999</v>
      </c>
      <c r="O1403" s="116">
        <v>140.5</v>
      </c>
      <c r="P1403" s="116">
        <v>144.15</v>
      </c>
      <c r="Q1403" s="116">
        <v>142.80000000000001</v>
      </c>
      <c r="R1403">
        <v>95196419</v>
      </c>
    </row>
    <row r="1404" spans="1:18" x14ac:dyDescent="0.25">
      <c r="A1404" s="170">
        <v>44074</v>
      </c>
      <c r="B1404" s="116">
        <v>147.9</v>
      </c>
      <c r="C1404" s="116">
        <v>143.19999999999999</v>
      </c>
      <c r="D1404" s="116">
        <v>138.25</v>
      </c>
      <c r="E1404" s="116">
        <v>145</v>
      </c>
      <c r="F1404" s="116">
        <v>143.19999999999999</v>
      </c>
      <c r="G1404">
        <v>6422588</v>
      </c>
      <c r="H1404" s="116"/>
      <c r="I1404" s="116"/>
      <c r="L1404" s="170">
        <v>44074</v>
      </c>
      <c r="M1404" s="116">
        <v>143.19999999999999</v>
      </c>
      <c r="N1404" s="116">
        <v>147.94999999999999</v>
      </c>
      <c r="O1404" s="116">
        <v>138.19999999999999</v>
      </c>
      <c r="P1404" s="116">
        <v>144.5</v>
      </c>
      <c r="Q1404" s="116">
        <v>143.19999999999999</v>
      </c>
      <c r="R1404">
        <v>160564520</v>
      </c>
    </row>
    <row r="1405" spans="1:18" x14ac:dyDescent="0.25">
      <c r="A1405" s="170">
        <v>44075</v>
      </c>
      <c r="B1405" s="116">
        <v>145.1</v>
      </c>
      <c r="C1405" s="116">
        <v>143.80000000000001</v>
      </c>
      <c r="D1405" s="116">
        <v>140.4</v>
      </c>
      <c r="E1405" s="116">
        <v>144</v>
      </c>
      <c r="F1405" s="116">
        <v>143.80000000000001</v>
      </c>
      <c r="G1405">
        <v>2247315</v>
      </c>
      <c r="H1405" s="116"/>
      <c r="I1405" s="116"/>
      <c r="L1405" s="170">
        <v>44075</v>
      </c>
      <c r="M1405" s="116">
        <v>143.80000000000001</v>
      </c>
      <c r="N1405" s="116">
        <v>145.15</v>
      </c>
      <c r="O1405" s="116">
        <v>140.4</v>
      </c>
      <c r="P1405" s="116">
        <v>143.4</v>
      </c>
      <c r="Q1405" s="116">
        <v>143.80000000000001</v>
      </c>
      <c r="R1405">
        <v>58811608</v>
      </c>
    </row>
    <row r="1406" spans="1:18" x14ac:dyDescent="0.25">
      <c r="A1406" s="170">
        <v>44076</v>
      </c>
      <c r="B1406" s="116">
        <v>151.80000000000001</v>
      </c>
      <c r="C1406" s="116">
        <v>150.4</v>
      </c>
      <c r="D1406" s="116">
        <v>141.5</v>
      </c>
      <c r="E1406" s="116">
        <v>145.44999999999999</v>
      </c>
      <c r="F1406" s="116">
        <v>150.4</v>
      </c>
      <c r="G1406">
        <v>3021832</v>
      </c>
      <c r="H1406" s="116"/>
      <c r="I1406" s="116"/>
      <c r="L1406" s="170">
        <v>44076</v>
      </c>
      <c r="M1406" s="116">
        <v>150.30000000000001</v>
      </c>
      <c r="N1406" s="116">
        <v>151.65</v>
      </c>
      <c r="O1406" s="116">
        <v>141.44999999999999</v>
      </c>
      <c r="P1406" s="116">
        <v>144.30000000000001</v>
      </c>
      <c r="Q1406" s="116">
        <v>150.30000000000001</v>
      </c>
      <c r="R1406">
        <v>74951550</v>
      </c>
    </row>
    <row r="1407" spans="1:18" x14ac:dyDescent="0.25">
      <c r="A1407" s="170">
        <v>44077</v>
      </c>
      <c r="B1407" s="116">
        <v>155.15</v>
      </c>
      <c r="C1407" s="116">
        <v>151.75</v>
      </c>
      <c r="D1407" s="116">
        <v>149.69999999999999</v>
      </c>
      <c r="E1407" s="116">
        <v>151.6</v>
      </c>
      <c r="F1407" s="116">
        <v>151.75</v>
      </c>
      <c r="G1407">
        <v>6791110</v>
      </c>
      <c r="H1407" s="116"/>
      <c r="I1407" s="116"/>
      <c r="L1407" s="170">
        <v>44077</v>
      </c>
      <c r="M1407" s="116">
        <v>151.85</v>
      </c>
      <c r="N1407" s="116">
        <v>155.19999999999999</v>
      </c>
      <c r="O1407" s="116">
        <v>149.55000000000001</v>
      </c>
      <c r="P1407" s="116">
        <v>151.6</v>
      </c>
      <c r="Q1407" s="116">
        <v>151.85</v>
      </c>
      <c r="R1407">
        <v>110156875</v>
      </c>
    </row>
    <row r="1408" spans="1:18" x14ac:dyDescent="0.25">
      <c r="A1408" s="170">
        <v>44078</v>
      </c>
      <c r="B1408" s="116">
        <v>153.6</v>
      </c>
      <c r="C1408" s="116">
        <v>147.75</v>
      </c>
      <c r="D1408" s="116">
        <v>146</v>
      </c>
      <c r="E1408" s="116">
        <v>147.4</v>
      </c>
      <c r="F1408" s="116">
        <v>147.75</v>
      </c>
      <c r="G1408">
        <v>5149109</v>
      </c>
      <c r="H1408" s="116"/>
      <c r="I1408" s="116"/>
      <c r="L1408" s="170">
        <v>44078</v>
      </c>
      <c r="M1408" s="116">
        <v>147.80000000000001</v>
      </c>
      <c r="N1408" s="116">
        <v>153.65</v>
      </c>
      <c r="O1408" s="116">
        <v>147</v>
      </c>
      <c r="P1408" s="116">
        <v>147.9</v>
      </c>
      <c r="Q1408" s="116">
        <v>147.80000000000001</v>
      </c>
      <c r="R1408">
        <v>95565047</v>
      </c>
    </row>
    <row r="1409" spans="1:18" x14ac:dyDescent="0.25">
      <c r="A1409" s="170">
        <v>44081</v>
      </c>
      <c r="B1409" s="116">
        <v>152</v>
      </c>
      <c r="C1409" s="116">
        <v>149.35</v>
      </c>
      <c r="D1409" s="116">
        <v>148.1</v>
      </c>
      <c r="E1409" s="116">
        <v>150</v>
      </c>
      <c r="F1409" s="116">
        <v>149.35</v>
      </c>
      <c r="G1409">
        <v>3850308</v>
      </c>
      <c r="H1409" s="116"/>
      <c r="I1409" s="116"/>
      <c r="L1409" s="170">
        <v>44081</v>
      </c>
      <c r="M1409" s="116">
        <v>149.4</v>
      </c>
      <c r="N1409" s="116">
        <v>152</v>
      </c>
      <c r="O1409" s="116">
        <v>148</v>
      </c>
      <c r="P1409" s="116">
        <v>150</v>
      </c>
      <c r="Q1409" s="116">
        <v>149.4</v>
      </c>
      <c r="R1409">
        <v>82619417</v>
      </c>
    </row>
    <row r="1410" spans="1:18" x14ac:dyDescent="0.25">
      <c r="A1410" s="170">
        <v>44082</v>
      </c>
      <c r="B1410" s="116">
        <v>149.69999999999999</v>
      </c>
      <c r="C1410" s="116">
        <v>142.25</v>
      </c>
      <c r="D1410" s="116">
        <v>141.19999999999999</v>
      </c>
      <c r="E1410" s="116">
        <v>149.5</v>
      </c>
      <c r="F1410" s="116">
        <v>142.25</v>
      </c>
      <c r="G1410">
        <v>3355452</v>
      </c>
      <c r="H1410" s="116"/>
      <c r="I1410" s="116"/>
      <c r="L1410" s="170">
        <v>44082</v>
      </c>
      <c r="M1410" s="116">
        <v>142.30000000000001</v>
      </c>
      <c r="N1410" s="116">
        <v>149.6</v>
      </c>
      <c r="O1410" s="116">
        <v>141.19999999999999</v>
      </c>
      <c r="P1410" s="116">
        <v>149.44999999999999</v>
      </c>
      <c r="Q1410" s="116">
        <v>142.30000000000001</v>
      </c>
      <c r="R1410">
        <v>76297951</v>
      </c>
    </row>
    <row r="1411" spans="1:18" x14ac:dyDescent="0.25">
      <c r="A1411" s="170">
        <v>44083</v>
      </c>
      <c r="B1411" s="116">
        <v>141.69999999999999</v>
      </c>
      <c r="C1411" s="116">
        <v>140.25</v>
      </c>
      <c r="D1411" s="116">
        <v>135.75</v>
      </c>
      <c r="E1411" s="116">
        <v>141</v>
      </c>
      <c r="F1411" s="116">
        <v>140.25</v>
      </c>
      <c r="G1411">
        <v>3186166</v>
      </c>
      <c r="H1411" s="116"/>
      <c r="I1411" s="116"/>
      <c r="L1411" s="170">
        <v>44083</v>
      </c>
      <c r="M1411" s="116">
        <v>140.1</v>
      </c>
      <c r="N1411" s="116">
        <v>141.75</v>
      </c>
      <c r="O1411" s="116">
        <v>135.69999999999999</v>
      </c>
      <c r="P1411" s="116">
        <v>141</v>
      </c>
      <c r="Q1411" s="116">
        <v>140.1</v>
      </c>
      <c r="R1411">
        <v>105358206</v>
      </c>
    </row>
    <row r="1412" spans="1:18" x14ac:dyDescent="0.25">
      <c r="A1412" s="170">
        <v>44084</v>
      </c>
      <c r="B1412" s="116">
        <v>144.25</v>
      </c>
      <c r="C1412" s="116">
        <v>143.25</v>
      </c>
      <c r="D1412" s="116">
        <v>138</v>
      </c>
      <c r="E1412" s="116">
        <v>142.6</v>
      </c>
      <c r="F1412" s="116">
        <v>143.25</v>
      </c>
      <c r="G1412">
        <v>4233177</v>
      </c>
      <c r="H1412" s="116"/>
      <c r="I1412" s="116"/>
      <c r="L1412" s="170">
        <v>44084</v>
      </c>
      <c r="M1412" s="116">
        <v>143.30000000000001</v>
      </c>
      <c r="N1412" s="116">
        <v>144.5</v>
      </c>
      <c r="O1412" s="116">
        <v>138</v>
      </c>
      <c r="P1412" s="116">
        <v>142.80000000000001</v>
      </c>
      <c r="Q1412" s="116">
        <v>143.30000000000001</v>
      </c>
      <c r="R1412">
        <v>79606710</v>
      </c>
    </row>
    <row r="1413" spans="1:18" x14ac:dyDescent="0.25">
      <c r="A1413" s="170">
        <v>44085</v>
      </c>
      <c r="B1413" s="116">
        <v>146.69999999999999</v>
      </c>
      <c r="C1413" s="116">
        <v>144.30000000000001</v>
      </c>
      <c r="D1413" s="116">
        <v>141.69999999999999</v>
      </c>
      <c r="E1413" s="116">
        <v>143</v>
      </c>
      <c r="F1413" s="116">
        <v>144.30000000000001</v>
      </c>
      <c r="G1413">
        <v>3077106</v>
      </c>
      <c r="H1413" s="116"/>
      <c r="I1413" s="116"/>
      <c r="L1413" s="170">
        <v>44085</v>
      </c>
      <c r="M1413" s="116">
        <v>144.30000000000001</v>
      </c>
      <c r="N1413" s="116">
        <v>146.80000000000001</v>
      </c>
      <c r="O1413" s="116">
        <v>141.65</v>
      </c>
      <c r="P1413" s="116">
        <v>143.1</v>
      </c>
      <c r="Q1413" s="116">
        <v>144.30000000000001</v>
      </c>
      <c r="R1413">
        <v>65137801</v>
      </c>
    </row>
    <row r="1414" spans="1:18" x14ac:dyDescent="0.25">
      <c r="A1414" s="170">
        <v>44088</v>
      </c>
      <c r="B1414" s="116">
        <v>151</v>
      </c>
      <c r="C1414" s="116">
        <v>148.4</v>
      </c>
      <c r="D1414" s="116">
        <v>145.5</v>
      </c>
      <c r="E1414" s="116">
        <v>147.5</v>
      </c>
      <c r="F1414" s="116">
        <v>148.4</v>
      </c>
      <c r="G1414">
        <v>5280050</v>
      </c>
      <c r="H1414" s="116"/>
      <c r="I1414" s="116"/>
      <c r="L1414" s="170">
        <v>44088</v>
      </c>
      <c r="M1414" s="116">
        <v>148.55000000000001</v>
      </c>
      <c r="N1414" s="116">
        <v>151.1</v>
      </c>
      <c r="O1414" s="116">
        <v>145.5</v>
      </c>
      <c r="P1414" s="116">
        <v>147.19999999999999</v>
      </c>
      <c r="Q1414" s="116">
        <v>148.55000000000001</v>
      </c>
      <c r="R1414">
        <v>84506253</v>
      </c>
    </row>
    <row r="1415" spans="1:18" x14ac:dyDescent="0.25">
      <c r="A1415" s="170">
        <v>44089</v>
      </c>
      <c r="B1415" s="116">
        <v>149.6</v>
      </c>
      <c r="C1415" s="116">
        <v>148.30000000000001</v>
      </c>
      <c r="D1415" s="116">
        <v>146.55000000000001</v>
      </c>
      <c r="E1415" s="116">
        <v>149.6</v>
      </c>
      <c r="F1415" s="116">
        <v>148.30000000000001</v>
      </c>
      <c r="G1415">
        <v>2031221</v>
      </c>
      <c r="H1415" s="116"/>
      <c r="I1415" s="116"/>
      <c r="L1415" s="170">
        <v>44089</v>
      </c>
      <c r="M1415" s="116">
        <v>148.4</v>
      </c>
      <c r="N1415" s="116">
        <v>149.4</v>
      </c>
      <c r="O1415" s="116">
        <v>146.55000000000001</v>
      </c>
      <c r="P1415" s="116">
        <v>149.4</v>
      </c>
      <c r="Q1415" s="116">
        <v>148.4</v>
      </c>
      <c r="R1415">
        <v>42887987</v>
      </c>
    </row>
    <row r="1416" spans="1:18" x14ac:dyDescent="0.25">
      <c r="A1416" s="170">
        <v>44090</v>
      </c>
      <c r="B1416" s="116">
        <v>154.25</v>
      </c>
      <c r="C1416" s="116">
        <v>151.6</v>
      </c>
      <c r="D1416" s="116">
        <v>148.6</v>
      </c>
      <c r="E1416" s="116">
        <v>149.05000000000001</v>
      </c>
      <c r="F1416" s="116">
        <v>151.6</v>
      </c>
      <c r="G1416">
        <v>3611848</v>
      </c>
      <c r="H1416" s="116"/>
      <c r="I1416" s="116"/>
      <c r="L1416" s="170">
        <v>44090</v>
      </c>
      <c r="M1416" s="116">
        <v>151.44999999999999</v>
      </c>
      <c r="N1416" s="116">
        <v>154.30000000000001</v>
      </c>
      <c r="O1416" s="116">
        <v>148.55000000000001</v>
      </c>
      <c r="P1416" s="116">
        <v>149.19999999999999</v>
      </c>
      <c r="Q1416" s="116">
        <v>151.44999999999999</v>
      </c>
      <c r="R1416">
        <v>85057870</v>
      </c>
    </row>
    <row r="1417" spans="1:18" x14ac:dyDescent="0.25">
      <c r="A1417" s="170">
        <v>44091</v>
      </c>
      <c r="B1417" s="116">
        <v>150.9</v>
      </c>
      <c r="C1417" s="116">
        <v>147.6</v>
      </c>
      <c r="D1417" s="116">
        <v>146.19999999999999</v>
      </c>
      <c r="E1417" s="116">
        <v>150.9</v>
      </c>
      <c r="F1417" s="116">
        <v>147.6</v>
      </c>
      <c r="G1417">
        <v>2972214</v>
      </c>
      <c r="H1417" s="116"/>
      <c r="I1417" s="116"/>
      <c r="L1417" s="170">
        <v>44091</v>
      </c>
      <c r="M1417" s="116">
        <v>147.65</v>
      </c>
      <c r="N1417" s="116">
        <v>151</v>
      </c>
      <c r="O1417" s="116">
        <v>146.19999999999999</v>
      </c>
      <c r="P1417" s="116">
        <v>150.80000000000001</v>
      </c>
      <c r="Q1417" s="116">
        <v>147.65</v>
      </c>
      <c r="R1417">
        <v>48119523</v>
      </c>
    </row>
    <row r="1418" spans="1:18" x14ac:dyDescent="0.25">
      <c r="A1418" s="170">
        <v>44092</v>
      </c>
      <c r="B1418" s="116">
        <v>150.55000000000001</v>
      </c>
      <c r="C1418" s="116">
        <v>147.9</v>
      </c>
      <c r="D1418" s="116">
        <v>146.25</v>
      </c>
      <c r="E1418" s="116">
        <v>149.9</v>
      </c>
      <c r="F1418" s="116">
        <v>147.9</v>
      </c>
      <c r="G1418">
        <v>1838584</v>
      </c>
      <c r="H1418" s="116"/>
      <c r="I1418" s="116"/>
      <c r="L1418" s="170">
        <v>44092</v>
      </c>
      <c r="M1418" s="116">
        <v>147.9</v>
      </c>
      <c r="N1418" s="116">
        <v>150.5</v>
      </c>
      <c r="O1418" s="116">
        <v>146.25</v>
      </c>
      <c r="P1418" s="116">
        <v>148.69999999999999</v>
      </c>
      <c r="Q1418" s="116">
        <v>147.9</v>
      </c>
      <c r="R1418">
        <v>46271652</v>
      </c>
    </row>
    <row r="1419" spans="1:18" x14ac:dyDescent="0.25">
      <c r="A1419" s="170">
        <v>44095</v>
      </c>
      <c r="B1419" s="116">
        <v>148</v>
      </c>
      <c r="C1419" s="116">
        <v>137.4</v>
      </c>
      <c r="D1419" s="116">
        <v>135.5</v>
      </c>
      <c r="E1419" s="116">
        <v>148</v>
      </c>
      <c r="F1419" s="116">
        <v>137.4</v>
      </c>
      <c r="G1419">
        <v>3307721</v>
      </c>
      <c r="H1419" s="116"/>
      <c r="I1419" s="116"/>
      <c r="L1419" s="170">
        <v>44095</v>
      </c>
      <c r="M1419" s="116">
        <v>137.44999999999999</v>
      </c>
      <c r="N1419" s="116">
        <v>147.75</v>
      </c>
      <c r="O1419" s="116">
        <v>135.5</v>
      </c>
      <c r="P1419" s="116">
        <v>147.75</v>
      </c>
      <c r="Q1419" s="116">
        <v>137.44999999999999</v>
      </c>
      <c r="R1419">
        <v>64735434</v>
      </c>
    </row>
    <row r="1420" spans="1:18" x14ac:dyDescent="0.25">
      <c r="A1420" s="170">
        <v>44096</v>
      </c>
      <c r="B1420" s="116">
        <v>138.25</v>
      </c>
      <c r="C1420" s="116">
        <v>133.1</v>
      </c>
      <c r="D1420" s="116">
        <v>129.69999999999999</v>
      </c>
      <c r="E1420" s="116">
        <v>138</v>
      </c>
      <c r="F1420" s="116">
        <v>133.1</v>
      </c>
      <c r="G1420">
        <v>3852935</v>
      </c>
      <c r="H1420" s="116"/>
      <c r="I1420" s="116"/>
      <c r="L1420" s="170">
        <v>44096</v>
      </c>
      <c r="M1420" s="116">
        <v>133.1</v>
      </c>
      <c r="N1420" s="116">
        <v>138.15</v>
      </c>
      <c r="O1420" s="116">
        <v>129.65</v>
      </c>
      <c r="P1420" s="116">
        <v>138</v>
      </c>
      <c r="Q1420" s="116">
        <v>133.1</v>
      </c>
      <c r="R1420">
        <v>87298376</v>
      </c>
    </row>
    <row r="1421" spans="1:18" x14ac:dyDescent="0.25">
      <c r="A1421" s="170">
        <v>44097</v>
      </c>
      <c r="B1421" s="116">
        <v>136.80000000000001</v>
      </c>
      <c r="C1421" s="116">
        <v>131.35</v>
      </c>
      <c r="D1421" s="116">
        <v>128</v>
      </c>
      <c r="E1421" s="116">
        <v>135.94999999999999</v>
      </c>
      <c r="F1421" s="116">
        <v>131.35</v>
      </c>
      <c r="G1421">
        <v>3255741</v>
      </c>
      <c r="H1421" s="116"/>
      <c r="I1421" s="116"/>
      <c r="L1421" s="170">
        <v>44097</v>
      </c>
      <c r="M1421" s="116">
        <v>131.4</v>
      </c>
      <c r="N1421" s="116">
        <v>136.69999999999999</v>
      </c>
      <c r="O1421" s="116">
        <v>127.9</v>
      </c>
      <c r="P1421" s="116">
        <v>135.5</v>
      </c>
      <c r="Q1421" s="116">
        <v>131.4</v>
      </c>
      <c r="R1421">
        <v>74983029</v>
      </c>
    </row>
    <row r="1422" spans="1:18" x14ac:dyDescent="0.25">
      <c r="A1422" s="170">
        <v>44098</v>
      </c>
      <c r="B1422" s="116">
        <v>128.80000000000001</v>
      </c>
      <c r="C1422" s="116">
        <v>122.8</v>
      </c>
      <c r="D1422" s="116">
        <v>122.15</v>
      </c>
      <c r="E1422" s="116">
        <v>127.8</v>
      </c>
      <c r="F1422" s="116">
        <v>122.8</v>
      </c>
      <c r="G1422">
        <v>2622477</v>
      </c>
      <c r="H1422" s="116"/>
      <c r="I1422" s="116"/>
      <c r="L1422" s="170">
        <v>44098</v>
      </c>
      <c r="M1422" s="116">
        <v>122.8</v>
      </c>
      <c r="N1422" s="116">
        <v>128.80000000000001</v>
      </c>
      <c r="O1422" s="116">
        <v>122.15</v>
      </c>
      <c r="P1422" s="116">
        <v>127.9</v>
      </c>
      <c r="Q1422" s="116">
        <v>122.8</v>
      </c>
      <c r="R1422">
        <v>62423543</v>
      </c>
    </row>
    <row r="1423" spans="1:18" x14ac:dyDescent="0.25">
      <c r="A1423" s="170">
        <v>44099</v>
      </c>
      <c r="B1423" s="116">
        <v>128.35</v>
      </c>
      <c r="C1423" s="116">
        <v>127.35</v>
      </c>
      <c r="D1423" s="116">
        <v>123.1</v>
      </c>
      <c r="E1423" s="116">
        <v>125</v>
      </c>
      <c r="F1423" s="116">
        <v>127.35</v>
      </c>
      <c r="G1423">
        <v>3392464</v>
      </c>
      <c r="H1423" s="116"/>
      <c r="I1423" s="116"/>
      <c r="L1423" s="170">
        <v>44099</v>
      </c>
      <c r="M1423" s="116">
        <v>127.25</v>
      </c>
      <c r="N1423" s="116">
        <v>128.35</v>
      </c>
      <c r="O1423" s="116">
        <v>123.1</v>
      </c>
      <c r="P1423" s="116">
        <v>123.7</v>
      </c>
      <c r="Q1423" s="116">
        <v>127.25</v>
      </c>
      <c r="R1423">
        <v>65042619</v>
      </c>
    </row>
    <row r="1424" spans="1:18" x14ac:dyDescent="0.25">
      <c r="A1424" s="170">
        <v>44102</v>
      </c>
      <c r="B1424" s="116">
        <v>134.30000000000001</v>
      </c>
      <c r="C1424" s="116">
        <v>132.85</v>
      </c>
      <c r="D1424" s="116">
        <v>127.4</v>
      </c>
      <c r="E1424" s="116">
        <v>129.25</v>
      </c>
      <c r="F1424" s="116">
        <v>132.85</v>
      </c>
      <c r="G1424">
        <v>4486014</v>
      </c>
      <c r="H1424" s="116"/>
      <c r="I1424" s="116"/>
      <c r="L1424" s="170">
        <v>44102</v>
      </c>
      <c r="M1424" s="116">
        <v>132.85</v>
      </c>
      <c r="N1424" s="116">
        <v>134.30000000000001</v>
      </c>
      <c r="O1424" s="116">
        <v>127.5</v>
      </c>
      <c r="P1424" s="116">
        <v>128.9</v>
      </c>
      <c r="Q1424" s="116">
        <v>132.85</v>
      </c>
      <c r="R1424">
        <v>61830960</v>
      </c>
    </row>
    <row r="1425" spans="1:18" x14ac:dyDescent="0.25">
      <c r="A1425" s="170">
        <v>44103</v>
      </c>
      <c r="B1425" s="116">
        <v>136.1</v>
      </c>
      <c r="C1425" s="116">
        <v>131.69999999999999</v>
      </c>
      <c r="D1425" s="116">
        <v>130.75</v>
      </c>
      <c r="E1425" s="116">
        <v>135.19999999999999</v>
      </c>
      <c r="F1425" s="116">
        <v>131.69999999999999</v>
      </c>
      <c r="G1425">
        <v>3460244</v>
      </c>
      <c r="H1425" s="116"/>
      <c r="I1425" s="116"/>
      <c r="L1425" s="170">
        <v>44103</v>
      </c>
      <c r="M1425" s="116">
        <v>131.69999999999999</v>
      </c>
      <c r="N1425" s="116">
        <v>136</v>
      </c>
      <c r="O1425" s="116">
        <v>130.69999999999999</v>
      </c>
      <c r="P1425" s="116">
        <v>134.94999999999999</v>
      </c>
      <c r="Q1425" s="116">
        <v>131.69999999999999</v>
      </c>
      <c r="R1425">
        <v>63367335</v>
      </c>
    </row>
    <row r="1426" spans="1:18" x14ac:dyDescent="0.25">
      <c r="A1426" s="170">
        <v>44104</v>
      </c>
      <c r="B1426" s="116">
        <v>134.4</v>
      </c>
      <c r="C1426" s="116">
        <v>133.30000000000001</v>
      </c>
      <c r="D1426" s="116">
        <v>130.5</v>
      </c>
      <c r="E1426" s="116">
        <v>133</v>
      </c>
      <c r="F1426" s="116">
        <v>133.30000000000001</v>
      </c>
      <c r="G1426">
        <v>1485659</v>
      </c>
      <c r="H1426" s="116"/>
      <c r="I1426" s="116"/>
      <c r="L1426" s="170">
        <v>44104</v>
      </c>
      <c r="M1426" s="116">
        <v>133.30000000000001</v>
      </c>
      <c r="N1426" s="116">
        <v>134.4</v>
      </c>
      <c r="O1426" s="116">
        <v>130.30000000000001</v>
      </c>
      <c r="P1426" s="116">
        <v>131.55000000000001</v>
      </c>
      <c r="Q1426" s="116">
        <v>133.30000000000001</v>
      </c>
      <c r="R1426">
        <v>48859151</v>
      </c>
    </row>
    <row r="1427" spans="1:18" x14ac:dyDescent="0.25">
      <c r="A1427" s="170">
        <v>44105</v>
      </c>
      <c r="B1427" s="116">
        <v>136.5</v>
      </c>
      <c r="C1427" s="116">
        <v>133.5</v>
      </c>
      <c r="D1427" s="116">
        <v>132.6</v>
      </c>
      <c r="E1427" s="116">
        <v>135.69999999999999</v>
      </c>
      <c r="F1427" s="116">
        <v>133.5</v>
      </c>
      <c r="G1427">
        <v>1674311</v>
      </c>
      <c r="H1427" s="116"/>
      <c r="I1427" s="116"/>
      <c r="L1427" s="170">
        <v>44105</v>
      </c>
      <c r="M1427" s="116">
        <v>133.5</v>
      </c>
      <c r="N1427" s="116">
        <v>136.5</v>
      </c>
      <c r="O1427" s="116">
        <v>132.55000000000001</v>
      </c>
      <c r="P1427" s="116">
        <v>135.9</v>
      </c>
      <c r="Q1427" s="116">
        <v>133.5</v>
      </c>
      <c r="R1427">
        <v>40491787</v>
      </c>
    </row>
    <row r="1428" spans="1:18" x14ac:dyDescent="0.25">
      <c r="A1428" s="170">
        <v>44109</v>
      </c>
      <c r="B1428" s="116">
        <v>137.5</v>
      </c>
      <c r="C1428" s="116">
        <v>133.9</v>
      </c>
      <c r="D1428" s="116">
        <v>132.05000000000001</v>
      </c>
      <c r="E1428" s="116">
        <v>137</v>
      </c>
      <c r="F1428" s="116">
        <v>133.9</v>
      </c>
      <c r="G1428">
        <v>2800303</v>
      </c>
      <c r="H1428" s="116"/>
      <c r="I1428" s="116"/>
      <c r="L1428" s="170">
        <v>44109</v>
      </c>
      <c r="M1428" s="116">
        <v>133.9</v>
      </c>
      <c r="N1428" s="116">
        <v>137.5</v>
      </c>
      <c r="O1428" s="116">
        <v>132.05000000000001</v>
      </c>
      <c r="P1428" s="116">
        <v>136.94999999999999</v>
      </c>
      <c r="Q1428" s="116">
        <v>133.9</v>
      </c>
      <c r="R1428">
        <v>55268395</v>
      </c>
    </row>
    <row r="1429" spans="1:18" x14ac:dyDescent="0.25">
      <c r="A1429" s="170">
        <v>44110</v>
      </c>
      <c r="B1429" s="116">
        <v>145.69999999999999</v>
      </c>
      <c r="C1429" s="116">
        <v>144.85</v>
      </c>
      <c r="D1429" s="116">
        <v>135.9</v>
      </c>
      <c r="E1429" s="116">
        <v>137.80000000000001</v>
      </c>
      <c r="F1429" s="116">
        <v>144.85</v>
      </c>
      <c r="G1429">
        <v>10190922</v>
      </c>
      <c r="H1429" s="116"/>
      <c r="I1429" s="116"/>
      <c r="L1429" s="170">
        <v>44110</v>
      </c>
      <c r="M1429" s="116">
        <v>144.75</v>
      </c>
      <c r="N1429" s="116">
        <v>145.80000000000001</v>
      </c>
      <c r="O1429" s="116">
        <v>136</v>
      </c>
      <c r="P1429" s="116">
        <v>138</v>
      </c>
      <c r="Q1429" s="116">
        <v>144.75</v>
      </c>
      <c r="R1429">
        <v>162047240</v>
      </c>
    </row>
    <row r="1430" spans="1:18" x14ac:dyDescent="0.25">
      <c r="A1430" s="170">
        <v>44111</v>
      </c>
      <c r="B1430" s="116">
        <v>144.5</v>
      </c>
      <c r="C1430" s="116">
        <v>141</v>
      </c>
      <c r="D1430" s="116">
        <v>139.80000000000001</v>
      </c>
      <c r="E1430" s="116">
        <v>144.1</v>
      </c>
      <c r="F1430" s="116">
        <v>141</v>
      </c>
      <c r="G1430">
        <v>4032654</v>
      </c>
      <c r="H1430" s="116"/>
      <c r="I1430" s="116"/>
      <c r="L1430" s="170">
        <v>44111</v>
      </c>
      <c r="M1430" s="116">
        <v>141</v>
      </c>
      <c r="N1430" s="116">
        <v>144.5</v>
      </c>
      <c r="O1430" s="116">
        <v>139.80000000000001</v>
      </c>
      <c r="P1430" s="116">
        <v>144.25</v>
      </c>
      <c r="Q1430" s="116">
        <v>141</v>
      </c>
      <c r="R1430">
        <v>68274103</v>
      </c>
    </row>
    <row r="1431" spans="1:18" x14ac:dyDescent="0.25">
      <c r="A1431" s="170">
        <v>44112</v>
      </c>
      <c r="B1431" s="116">
        <v>143.35</v>
      </c>
      <c r="C1431" s="116">
        <v>140.9</v>
      </c>
      <c r="D1431" s="116">
        <v>139.65</v>
      </c>
      <c r="E1431" s="116">
        <v>142.80000000000001</v>
      </c>
      <c r="F1431" s="116">
        <v>140.9</v>
      </c>
      <c r="G1431">
        <v>2491175</v>
      </c>
      <c r="H1431" s="116"/>
      <c r="I1431" s="116"/>
      <c r="L1431" s="170">
        <v>44112</v>
      </c>
      <c r="M1431" s="116">
        <v>140.94999999999999</v>
      </c>
      <c r="N1431" s="116">
        <v>143.5</v>
      </c>
      <c r="O1431" s="116">
        <v>139.6</v>
      </c>
      <c r="P1431" s="116">
        <v>142.85</v>
      </c>
      <c r="Q1431" s="116">
        <v>140.94999999999999</v>
      </c>
      <c r="R1431">
        <v>40943141</v>
      </c>
    </row>
    <row r="1432" spans="1:18" x14ac:dyDescent="0.25">
      <c r="A1432" s="170">
        <v>44113</v>
      </c>
      <c r="B1432" s="116">
        <v>142.65</v>
      </c>
      <c r="C1432" s="116">
        <v>138.44999999999999</v>
      </c>
      <c r="D1432" s="116">
        <v>138</v>
      </c>
      <c r="E1432" s="116">
        <v>141.4</v>
      </c>
      <c r="F1432" s="116">
        <v>138.44999999999999</v>
      </c>
      <c r="G1432">
        <v>1423879</v>
      </c>
      <c r="H1432" s="116"/>
      <c r="I1432" s="116"/>
      <c r="L1432" s="170">
        <v>44113</v>
      </c>
      <c r="M1432" s="116">
        <v>138.44999999999999</v>
      </c>
      <c r="N1432" s="116">
        <v>142.65</v>
      </c>
      <c r="O1432" s="116">
        <v>138</v>
      </c>
      <c r="P1432" s="116">
        <v>141.15</v>
      </c>
      <c r="Q1432" s="116">
        <v>138.44999999999999</v>
      </c>
      <c r="R1432">
        <v>37097517</v>
      </c>
    </row>
    <row r="1433" spans="1:18" x14ac:dyDescent="0.25">
      <c r="A1433" s="170">
        <v>44116</v>
      </c>
      <c r="B1433" s="116">
        <v>139.85</v>
      </c>
      <c r="C1433" s="116">
        <v>135.85</v>
      </c>
      <c r="D1433" s="116">
        <v>133.05000000000001</v>
      </c>
      <c r="E1433" s="116">
        <v>139.55000000000001</v>
      </c>
      <c r="F1433" s="116">
        <v>135.85</v>
      </c>
      <c r="G1433">
        <v>2787824</v>
      </c>
      <c r="H1433" s="116"/>
      <c r="I1433" s="116"/>
      <c r="L1433" s="170">
        <v>44116</v>
      </c>
      <c r="M1433" s="116">
        <v>135.9</v>
      </c>
      <c r="N1433" s="116">
        <v>139.65</v>
      </c>
      <c r="O1433" s="116">
        <v>133</v>
      </c>
      <c r="P1433" s="116">
        <v>139.65</v>
      </c>
      <c r="Q1433" s="116">
        <v>135.9</v>
      </c>
      <c r="R1433">
        <v>39279464</v>
      </c>
    </row>
    <row r="1434" spans="1:18" x14ac:dyDescent="0.25">
      <c r="A1434" s="170">
        <v>44117</v>
      </c>
      <c r="B1434" s="116">
        <v>137.1</v>
      </c>
      <c r="C1434" s="116">
        <v>134.1</v>
      </c>
      <c r="D1434" s="116">
        <v>132.85</v>
      </c>
      <c r="E1434" s="116">
        <v>135.55000000000001</v>
      </c>
      <c r="F1434" s="116">
        <v>134.1</v>
      </c>
      <c r="G1434">
        <v>1370296</v>
      </c>
      <c r="H1434" s="116"/>
      <c r="I1434" s="116"/>
      <c r="L1434" s="170">
        <v>44117</v>
      </c>
      <c r="M1434" s="116">
        <v>134.1</v>
      </c>
      <c r="N1434" s="116">
        <v>137.1</v>
      </c>
      <c r="O1434" s="116">
        <v>132.85</v>
      </c>
      <c r="P1434" s="116">
        <v>135.4</v>
      </c>
      <c r="Q1434" s="116">
        <v>134.1</v>
      </c>
      <c r="R1434">
        <v>38973857</v>
      </c>
    </row>
    <row r="1435" spans="1:18" x14ac:dyDescent="0.25">
      <c r="A1435" s="170">
        <v>44118</v>
      </c>
      <c r="B1435" s="116">
        <v>134.6</v>
      </c>
      <c r="C1435" s="116">
        <v>130.69999999999999</v>
      </c>
      <c r="D1435" s="116">
        <v>128.80000000000001</v>
      </c>
      <c r="E1435" s="116">
        <v>134</v>
      </c>
      <c r="F1435" s="116">
        <v>130.69999999999999</v>
      </c>
      <c r="G1435">
        <v>1752029</v>
      </c>
      <c r="H1435" s="116"/>
      <c r="I1435" s="116"/>
      <c r="L1435" s="170">
        <v>44118</v>
      </c>
      <c r="M1435" s="116">
        <v>130.69999999999999</v>
      </c>
      <c r="N1435" s="116">
        <v>134.65</v>
      </c>
      <c r="O1435" s="116">
        <v>128.80000000000001</v>
      </c>
      <c r="P1435" s="116">
        <v>133.75</v>
      </c>
      <c r="Q1435" s="116">
        <v>130.69999999999999</v>
      </c>
      <c r="R1435">
        <v>45792723</v>
      </c>
    </row>
    <row r="1436" spans="1:18" x14ac:dyDescent="0.25">
      <c r="A1436" s="170">
        <v>44119</v>
      </c>
      <c r="B1436" s="116">
        <v>134.35</v>
      </c>
      <c r="C1436" s="116">
        <v>127</v>
      </c>
      <c r="D1436" s="116">
        <v>126.5</v>
      </c>
      <c r="E1436" s="116">
        <v>131.9</v>
      </c>
      <c r="F1436" s="116">
        <v>127</v>
      </c>
      <c r="G1436">
        <v>3983711</v>
      </c>
      <c r="H1436" s="116"/>
      <c r="I1436" s="116"/>
      <c r="L1436" s="170">
        <v>44119</v>
      </c>
      <c r="M1436" s="116">
        <v>126.95</v>
      </c>
      <c r="N1436" s="116">
        <v>134.35</v>
      </c>
      <c r="O1436" s="116">
        <v>126.5</v>
      </c>
      <c r="P1436" s="116">
        <v>131.5</v>
      </c>
      <c r="Q1436" s="116">
        <v>126.95</v>
      </c>
      <c r="R1436">
        <v>64004610</v>
      </c>
    </row>
    <row r="1437" spans="1:18" x14ac:dyDescent="0.25">
      <c r="A1437" s="170">
        <v>44120</v>
      </c>
      <c r="B1437" s="116">
        <v>130</v>
      </c>
      <c r="C1437" s="116">
        <v>127.7</v>
      </c>
      <c r="D1437" s="116">
        <v>126</v>
      </c>
      <c r="E1437" s="116">
        <v>129.80000000000001</v>
      </c>
      <c r="F1437" s="116">
        <v>127.7</v>
      </c>
      <c r="G1437">
        <v>3339831</v>
      </c>
      <c r="H1437" s="116"/>
      <c r="I1437" s="116"/>
      <c r="L1437" s="170">
        <v>44120</v>
      </c>
      <c r="M1437" s="116">
        <v>127.75</v>
      </c>
      <c r="N1437" s="116">
        <v>130.05000000000001</v>
      </c>
      <c r="O1437" s="116">
        <v>126</v>
      </c>
      <c r="P1437" s="116">
        <v>129.4</v>
      </c>
      <c r="Q1437" s="116">
        <v>127.75</v>
      </c>
      <c r="R1437">
        <v>62554211</v>
      </c>
    </row>
    <row r="1438" spans="1:18" x14ac:dyDescent="0.25">
      <c r="A1438" s="170">
        <v>44123</v>
      </c>
      <c r="B1438" s="116">
        <v>130.69999999999999</v>
      </c>
      <c r="C1438" s="116">
        <v>128.25</v>
      </c>
      <c r="D1438" s="116">
        <v>127.85</v>
      </c>
      <c r="E1438" s="116">
        <v>130.69999999999999</v>
      </c>
      <c r="F1438" s="116">
        <v>128.25</v>
      </c>
      <c r="G1438">
        <v>1667032</v>
      </c>
      <c r="H1438" s="116"/>
      <c r="I1438" s="116"/>
      <c r="L1438" s="170">
        <v>44123</v>
      </c>
      <c r="M1438" s="116">
        <v>128.25</v>
      </c>
      <c r="N1438" s="116">
        <v>130.4</v>
      </c>
      <c r="O1438" s="116">
        <v>127.8</v>
      </c>
      <c r="P1438" s="116">
        <v>129.80000000000001</v>
      </c>
      <c r="Q1438" s="116">
        <v>128.25</v>
      </c>
      <c r="R1438">
        <v>33161414</v>
      </c>
    </row>
    <row r="1439" spans="1:18" x14ac:dyDescent="0.25">
      <c r="A1439" s="170">
        <v>44124</v>
      </c>
      <c r="B1439" s="116">
        <v>130.25</v>
      </c>
      <c r="C1439" s="116">
        <v>129.65</v>
      </c>
      <c r="D1439" s="116">
        <v>126.4</v>
      </c>
      <c r="E1439" s="116">
        <v>128</v>
      </c>
      <c r="F1439" s="116">
        <v>129.65</v>
      </c>
      <c r="G1439">
        <v>2072303</v>
      </c>
      <c r="H1439" s="116"/>
      <c r="I1439" s="116"/>
      <c r="L1439" s="170">
        <v>44124</v>
      </c>
      <c r="M1439" s="116">
        <v>129.65</v>
      </c>
      <c r="N1439" s="116">
        <v>130.30000000000001</v>
      </c>
      <c r="O1439" s="116">
        <v>126.35</v>
      </c>
      <c r="P1439" s="116">
        <v>128.1</v>
      </c>
      <c r="Q1439" s="116">
        <v>129.65</v>
      </c>
      <c r="R1439">
        <v>27470025</v>
      </c>
    </row>
    <row r="1440" spans="1:18" x14ac:dyDescent="0.25">
      <c r="A1440" s="170">
        <v>44125</v>
      </c>
      <c r="B1440" s="116">
        <v>133</v>
      </c>
      <c r="C1440" s="116">
        <v>130.25</v>
      </c>
      <c r="D1440" s="116">
        <v>128.25</v>
      </c>
      <c r="E1440" s="116">
        <v>131.25</v>
      </c>
      <c r="F1440" s="116">
        <v>130.25</v>
      </c>
      <c r="G1440">
        <v>3493665</v>
      </c>
      <c r="H1440" s="116"/>
      <c r="I1440" s="116"/>
      <c r="L1440" s="170">
        <v>44125</v>
      </c>
      <c r="M1440" s="116">
        <v>130.25</v>
      </c>
      <c r="N1440" s="116">
        <v>133.1</v>
      </c>
      <c r="O1440" s="116">
        <v>128.30000000000001</v>
      </c>
      <c r="P1440" s="116">
        <v>131.05000000000001</v>
      </c>
      <c r="Q1440" s="116">
        <v>130.25</v>
      </c>
      <c r="R1440">
        <v>39252680</v>
      </c>
    </row>
    <row r="1441" spans="1:18" x14ac:dyDescent="0.25">
      <c r="A1441" s="170">
        <v>44126</v>
      </c>
      <c r="B1441" s="116">
        <v>134.5</v>
      </c>
      <c r="C1441" s="116">
        <v>133.44999999999999</v>
      </c>
      <c r="D1441" s="116">
        <v>128.44999999999999</v>
      </c>
      <c r="E1441" s="116">
        <v>129.05000000000001</v>
      </c>
      <c r="F1441" s="116">
        <v>133.44999999999999</v>
      </c>
      <c r="G1441">
        <v>3949368</v>
      </c>
      <c r="H1441" s="116"/>
      <c r="I1441" s="116"/>
      <c r="L1441" s="170">
        <v>44126</v>
      </c>
      <c r="M1441" s="116">
        <v>133.5</v>
      </c>
      <c r="N1441" s="116">
        <v>134.6</v>
      </c>
      <c r="O1441" s="116">
        <v>128.44999999999999</v>
      </c>
      <c r="P1441" s="116">
        <v>129.69999999999999</v>
      </c>
      <c r="Q1441" s="116">
        <v>133.5</v>
      </c>
      <c r="R1441">
        <v>48808808</v>
      </c>
    </row>
    <row r="1442" spans="1:18" x14ac:dyDescent="0.25">
      <c r="A1442" s="170">
        <v>44127</v>
      </c>
      <c r="B1442" s="116">
        <v>138.9</v>
      </c>
      <c r="C1442" s="116">
        <v>137</v>
      </c>
      <c r="D1442" s="116">
        <v>134.15</v>
      </c>
      <c r="E1442" s="116">
        <v>134.85</v>
      </c>
      <c r="F1442" s="116">
        <v>137</v>
      </c>
      <c r="G1442">
        <v>3019050</v>
      </c>
      <c r="H1442" s="116"/>
      <c r="I1442" s="116"/>
      <c r="L1442" s="170">
        <v>44127</v>
      </c>
      <c r="M1442" s="116">
        <v>137</v>
      </c>
      <c r="N1442" s="116">
        <v>138.9</v>
      </c>
      <c r="O1442" s="116">
        <v>134.1</v>
      </c>
      <c r="P1442" s="116">
        <v>134.9</v>
      </c>
      <c r="Q1442" s="116">
        <v>137</v>
      </c>
      <c r="R1442">
        <v>68712845</v>
      </c>
    </row>
    <row r="1443" spans="1:18" x14ac:dyDescent="0.25">
      <c r="A1443" s="170">
        <v>44130</v>
      </c>
      <c r="B1443" s="116">
        <v>140.75</v>
      </c>
      <c r="C1443" s="116">
        <v>133.65</v>
      </c>
      <c r="D1443" s="116">
        <v>131.19999999999999</v>
      </c>
      <c r="E1443" s="116">
        <v>139.4</v>
      </c>
      <c r="F1443" s="116">
        <v>133.65</v>
      </c>
      <c r="G1443">
        <v>6481648</v>
      </c>
      <c r="H1443" s="116"/>
      <c r="I1443" s="116"/>
      <c r="L1443" s="170">
        <v>44130</v>
      </c>
      <c r="M1443" s="116">
        <v>133.69999999999999</v>
      </c>
      <c r="N1443" s="116">
        <v>140.80000000000001</v>
      </c>
      <c r="O1443" s="116">
        <v>131.25</v>
      </c>
      <c r="P1443" s="116">
        <v>138.4</v>
      </c>
      <c r="Q1443" s="116">
        <v>133.69999999999999</v>
      </c>
      <c r="R1443">
        <v>88533181</v>
      </c>
    </row>
    <row r="1444" spans="1:18" x14ac:dyDescent="0.25">
      <c r="A1444" s="170">
        <v>44131</v>
      </c>
      <c r="B1444" s="116">
        <v>136.80000000000001</v>
      </c>
      <c r="C1444" s="116">
        <v>135.69999999999999</v>
      </c>
      <c r="D1444" s="116">
        <v>131</v>
      </c>
      <c r="E1444" s="116">
        <v>134</v>
      </c>
      <c r="F1444" s="116">
        <v>135.69999999999999</v>
      </c>
      <c r="G1444">
        <v>2354638</v>
      </c>
      <c r="H1444" s="116"/>
      <c r="I1444" s="116"/>
      <c r="L1444" s="170">
        <v>44131</v>
      </c>
      <c r="M1444" s="116">
        <v>135.65</v>
      </c>
      <c r="N1444" s="116">
        <v>136.75</v>
      </c>
      <c r="O1444" s="116">
        <v>130.85</v>
      </c>
      <c r="P1444" s="116">
        <v>134.15</v>
      </c>
      <c r="Q1444" s="116">
        <v>135.65</v>
      </c>
      <c r="R1444">
        <v>56861313</v>
      </c>
    </row>
    <row r="1445" spans="1:18" x14ac:dyDescent="0.25">
      <c r="A1445" s="170">
        <v>44132</v>
      </c>
      <c r="B1445" s="116">
        <v>143.15</v>
      </c>
      <c r="C1445" s="116">
        <v>134.80000000000001</v>
      </c>
      <c r="D1445" s="116">
        <v>133.5</v>
      </c>
      <c r="E1445" s="116">
        <v>138.19999999999999</v>
      </c>
      <c r="F1445" s="116">
        <v>134.80000000000001</v>
      </c>
      <c r="G1445">
        <v>10895926</v>
      </c>
      <c r="H1445" s="116"/>
      <c r="I1445" s="116"/>
      <c r="L1445" s="170">
        <v>44132</v>
      </c>
      <c r="M1445" s="116">
        <v>134.80000000000001</v>
      </c>
      <c r="N1445" s="116">
        <v>143.25</v>
      </c>
      <c r="O1445" s="116">
        <v>133.5</v>
      </c>
      <c r="P1445" s="116">
        <v>139</v>
      </c>
      <c r="Q1445" s="116">
        <v>134.80000000000001</v>
      </c>
      <c r="R1445">
        <v>152361862</v>
      </c>
    </row>
    <row r="1446" spans="1:18" x14ac:dyDescent="0.25">
      <c r="A1446" s="170">
        <v>44133</v>
      </c>
      <c r="B1446" s="116">
        <v>133</v>
      </c>
      <c r="C1446" s="116">
        <v>131.9</v>
      </c>
      <c r="D1446" s="116">
        <v>130</v>
      </c>
      <c r="E1446" s="116">
        <v>132.4</v>
      </c>
      <c r="F1446" s="116">
        <v>131.9</v>
      </c>
      <c r="G1446">
        <v>3900882</v>
      </c>
      <c r="H1446" s="116"/>
      <c r="I1446" s="116"/>
      <c r="L1446" s="170">
        <v>44133</v>
      </c>
      <c r="M1446" s="116">
        <v>131.9</v>
      </c>
      <c r="N1446" s="116">
        <v>133</v>
      </c>
      <c r="O1446" s="116">
        <v>130</v>
      </c>
      <c r="P1446" s="116">
        <v>132</v>
      </c>
      <c r="Q1446" s="116">
        <v>131.9</v>
      </c>
      <c r="R1446">
        <v>66634175</v>
      </c>
    </row>
    <row r="1447" spans="1:18" x14ac:dyDescent="0.25">
      <c r="A1447" s="170">
        <v>44134</v>
      </c>
      <c r="B1447" s="116">
        <v>134.5</v>
      </c>
      <c r="C1447" s="116">
        <v>132.69999999999999</v>
      </c>
      <c r="D1447" s="116">
        <v>130.30000000000001</v>
      </c>
      <c r="E1447" s="116">
        <v>132.9</v>
      </c>
      <c r="F1447" s="116">
        <v>132.69999999999999</v>
      </c>
      <c r="G1447">
        <v>3535203</v>
      </c>
      <c r="H1447" s="116"/>
      <c r="I1447" s="116"/>
      <c r="L1447" s="170">
        <v>44134</v>
      </c>
      <c r="M1447" s="116">
        <v>132.65</v>
      </c>
      <c r="N1447" s="116">
        <v>134.5</v>
      </c>
      <c r="O1447" s="116">
        <v>130.30000000000001</v>
      </c>
      <c r="P1447" s="116">
        <v>133.19999999999999</v>
      </c>
      <c r="Q1447" s="116">
        <v>132.65</v>
      </c>
      <c r="R1447">
        <v>51128679</v>
      </c>
    </row>
    <row r="1448" spans="1:18" x14ac:dyDescent="0.25">
      <c r="A1448" s="170">
        <v>44137</v>
      </c>
      <c r="B1448" s="116">
        <v>134</v>
      </c>
      <c r="C1448" s="116">
        <v>132.85</v>
      </c>
      <c r="D1448" s="116">
        <v>131.1</v>
      </c>
      <c r="E1448" s="116">
        <v>133.69999999999999</v>
      </c>
      <c r="F1448" s="116">
        <v>132.85</v>
      </c>
      <c r="G1448">
        <v>3930814</v>
      </c>
      <c r="H1448" s="116"/>
      <c r="I1448" s="116"/>
      <c r="L1448" s="170">
        <v>44137</v>
      </c>
      <c r="M1448" s="116">
        <v>132.85</v>
      </c>
      <c r="N1448" s="116">
        <v>134</v>
      </c>
      <c r="O1448" s="116">
        <v>131.1</v>
      </c>
      <c r="P1448" s="116">
        <v>133.65</v>
      </c>
      <c r="Q1448" s="116">
        <v>132.85</v>
      </c>
      <c r="R1448">
        <v>40388690</v>
      </c>
    </row>
    <row r="1449" spans="1:18" x14ac:dyDescent="0.25">
      <c r="A1449" s="170">
        <v>44138</v>
      </c>
      <c r="B1449" s="116">
        <v>137.35</v>
      </c>
      <c r="C1449" s="116">
        <v>134.1</v>
      </c>
      <c r="D1449" s="116">
        <v>133.65</v>
      </c>
      <c r="E1449" s="116">
        <v>134.85</v>
      </c>
      <c r="F1449" s="116">
        <v>134.1</v>
      </c>
      <c r="G1449">
        <v>4349169</v>
      </c>
      <c r="H1449" s="116"/>
      <c r="I1449" s="116"/>
      <c r="L1449" s="170">
        <v>44138</v>
      </c>
      <c r="M1449" s="116">
        <v>134.1</v>
      </c>
      <c r="N1449" s="116">
        <v>137.4</v>
      </c>
      <c r="O1449" s="116">
        <v>133.55000000000001</v>
      </c>
      <c r="P1449" s="116">
        <v>135</v>
      </c>
      <c r="Q1449" s="116">
        <v>134.1</v>
      </c>
      <c r="R1449">
        <v>52071476</v>
      </c>
    </row>
    <row r="1450" spans="1:18" x14ac:dyDescent="0.25">
      <c r="A1450" s="170">
        <v>44139</v>
      </c>
      <c r="B1450" s="116">
        <v>137</v>
      </c>
      <c r="C1450" s="116">
        <v>135.85</v>
      </c>
      <c r="D1450" s="116">
        <v>134</v>
      </c>
      <c r="E1450" s="116">
        <v>134.65</v>
      </c>
      <c r="F1450" s="116">
        <v>135.85</v>
      </c>
      <c r="G1450">
        <v>4467240</v>
      </c>
      <c r="H1450" s="116"/>
      <c r="I1450" s="116"/>
      <c r="L1450" s="170">
        <v>44139</v>
      </c>
      <c r="M1450" s="116">
        <v>135.9</v>
      </c>
      <c r="N1450" s="116">
        <v>137</v>
      </c>
      <c r="O1450" s="116">
        <v>134</v>
      </c>
      <c r="P1450" s="116">
        <v>135.6</v>
      </c>
      <c r="Q1450" s="116">
        <v>135.9</v>
      </c>
      <c r="R1450">
        <v>44675934</v>
      </c>
    </row>
    <row r="1451" spans="1:18" x14ac:dyDescent="0.25">
      <c r="A1451" s="170">
        <v>44140</v>
      </c>
      <c r="B1451" s="116">
        <v>138</v>
      </c>
      <c r="C1451" s="116">
        <v>137.65</v>
      </c>
      <c r="D1451" s="116">
        <v>136</v>
      </c>
      <c r="E1451" s="116">
        <v>136.94999999999999</v>
      </c>
      <c r="F1451" s="116">
        <v>137.65</v>
      </c>
      <c r="G1451">
        <v>1869117</v>
      </c>
      <c r="H1451" s="116"/>
      <c r="I1451" s="116"/>
      <c r="L1451" s="170">
        <v>44140</v>
      </c>
      <c r="M1451" s="116">
        <v>137.65</v>
      </c>
      <c r="N1451" s="116">
        <v>138</v>
      </c>
      <c r="O1451" s="116">
        <v>136</v>
      </c>
      <c r="P1451" s="116">
        <v>137</v>
      </c>
      <c r="Q1451" s="116">
        <v>137.65</v>
      </c>
      <c r="R1451">
        <v>38928602</v>
      </c>
    </row>
    <row r="1452" spans="1:18" x14ac:dyDescent="0.25">
      <c r="A1452" s="170">
        <v>44141</v>
      </c>
      <c r="B1452" s="116">
        <v>142.25</v>
      </c>
      <c r="C1452" s="116">
        <v>138.9</v>
      </c>
      <c r="D1452" s="116">
        <v>137.75</v>
      </c>
      <c r="E1452" s="116">
        <v>137.9</v>
      </c>
      <c r="F1452" s="116">
        <v>138.9</v>
      </c>
      <c r="G1452">
        <v>4560932</v>
      </c>
      <c r="H1452" s="116"/>
      <c r="I1452" s="116"/>
      <c r="L1452" s="170">
        <v>44141</v>
      </c>
      <c r="M1452" s="116">
        <v>139</v>
      </c>
      <c r="N1452" s="116">
        <v>142.30000000000001</v>
      </c>
      <c r="O1452" s="116">
        <v>137.65</v>
      </c>
      <c r="P1452" s="116">
        <v>137.65</v>
      </c>
      <c r="Q1452" s="116">
        <v>139</v>
      </c>
      <c r="R1452">
        <v>67966815</v>
      </c>
    </row>
    <row r="1453" spans="1:18" x14ac:dyDescent="0.25">
      <c r="A1453" s="170">
        <v>44144</v>
      </c>
      <c r="B1453" s="116">
        <v>141.5</v>
      </c>
      <c r="C1453" s="116">
        <v>141</v>
      </c>
      <c r="D1453" s="116">
        <v>138.75</v>
      </c>
      <c r="E1453" s="116">
        <v>140.35</v>
      </c>
      <c r="F1453" s="116">
        <v>141</v>
      </c>
      <c r="G1453">
        <v>1864786</v>
      </c>
      <c r="H1453" s="116"/>
      <c r="I1453" s="116"/>
      <c r="L1453" s="170">
        <v>44144</v>
      </c>
      <c r="M1453" s="116">
        <v>141</v>
      </c>
      <c r="N1453" s="116">
        <v>141.5</v>
      </c>
      <c r="O1453" s="116">
        <v>138.69999999999999</v>
      </c>
      <c r="P1453" s="116">
        <v>140.6</v>
      </c>
      <c r="Q1453" s="116">
        <v>141</v>
      </c>
      <c r="R1453">
        <v>40277460</v>
      </c>
    </row>
    <row r="1454" spans="1:18" x14ac:dyDescent="0.25">
      <c r="A1454" s="170">
        <v>44145</v>
      </c>
      <c r="B1454" s="116">
        <v>146.55000000000001</v>
      </c>
      <c r="C1454" s="116">
        <v>146</v>
      </c>
      <c r="D1454" s="116">
        <v>142.69999999999999</v>
      </c>
      <c r="E1454" s="116">
        <v>143.25</v>
      </c>
      <c r="F1454" s="116">
        <v>146</v>
      </c>
      <c r="G1454">
        <v>6295710</v>
      </c>
      <c r="H1454" s="116"/>
      <c r="I1454" s="116"/>
      <c r="L1454" s="170">
        <v>44145</v>
      </c>
      <c r="M1454" s="116">
        <v>146</v>
      </c>
      <c r="N1454" s="116">
        <v>146.69999999999999</v>
      </c>
      <c r="O1454" s="116">
        <v>142.75</v>
      </c>
      <c r="P1454" s="116">
        <v>144.05000000000001</v>
      </c>
      <c r="Q1454" s="116">
        <v>146</v>
      </c>
      <c r="R1454">
        <v>68794369</v>
      </c>
    </row>
    <row r="1455" spans="1:18" x14ac:dyDescent="0.25">
      <c r="A1455" s="170">
        <v>44146</v>
      </c>
      <c r="B1455" s="116">
        <v>151.4</v>
      </c>
      <c r="C1455" s="116">
        <v>150.94999999999999</v>
      </c>
      <c r="D1455" s="116">
        <v>145.75</v>
      </c>
      <c r="E1455" s="116">
        <v>146</v>
      </c>
      <c r="F1455" s="116">
        <v>150.94999999999999</v>
      </c>
      <c r="G1455">
        <v>7167086</v>
      </c>
      <c r="H1455" s="116"/>
      <c r="I1455" s="116"/>
      <c r="L1455" s="170">
        <v>44146</v>
      </c>
      <c r="M1455" s="116">
        <v>150.94999999999999</v>
      </c>
      <c r="N1455" s="116">
        <v>151.5</v>
      </c>
      <c r="O1455" s="116">
        <v>145.65</v>
      </c>
      <c r="P1455" s="116">
        <v>146.5</v>
      </c>
      <c r="Q1455" s="116">
        <v>150.94999999999999</v>
      </c>
      <c r="R1455">
        <v>78583629</v>
      </c>
    </row>
    <row r="1456" spans="1:18" x14ac:dyDescent="0.25">
      <c r="A1456" s="170">
        <v>44147</v>
      </c>
      <c r="B1456" s="116">
        <v>153.80000000000001</v>
      </c>
      <c r="C1456" s="116">
        <v>151.15</v>
      </c>
      <c r="D1456" s="116">
        <v>150</v>
      </c>
      <c r="E1456" s="116">
        <v>150</v>
      </c>
      <c r="F1456" s="116">
        <v>151.15</v>
      </c>
      <c r="G1456">
        <v>3728837</v>
      </c>
      <c r="H1456" s="116"/>
      <c r="I1456" s="116"/>
      <c r="L1456" s="170">
        <v>44147</v>
      </c>
      <c r="M1456" s="116">
        <v>151.19999999999999</v>
      </c>
      <c r="N1456" s="116">
        <v>153.85</v>
      </c>
      <c r="O1456" s="116">
        <v>150</v>
      </c>
      <c r="P1456" s="116">
        <v>150.94999999999999</v>
      </c>
      <c r="Q1456" s="116">
        <v>151.19999999999999</v>
      </c>
      <c r="R1456">
        <v>56145517</v>
      </c>
    </row>
    <row r="1457" spans="1:18" x14ac:dyDescent="0.25">
      <c r="A1457" s="170">
        <v>44148</v>
      </c>
      <c r="B1457" s="116">
        <v>150</v>
      </c>
      <c r="C1457" s="116">
        <v>146.35</v>
      </c>
      <c r="D1457" s="116">
        <v>145.5</v>
      </c>
      <c r="E1457" s="116">
        <v>150</v>
      </c>
      <c r="F1457" s="116">
        <v>146.35</v>
      </c>
      <c r="G1457">
        <v>1759776</v>
      </c>
      <c r="H1457" s="116"/>
      <c r="I1457" s="116"/>
      <c r="L1457" s="170">
        <v>44148</v>
      </c>
      <c r="M1457" s="116">
        <v>146.35</v>
      </c>
      <c r="N1457" s="116">
        <v>150</v>
      </c>
      <c r="O1457" s="116">
        <v>145.35</v>
      </c>
      <c r="P1457" s="116">
        <v>150</v>
      </c>
      <c r="Q1457" s="116">
        <v>146.35</v>
      </c>
      <c r="R1457">
        <v>32566537</v>
      </c>
    </row>
    <row r="1458" spans="1:18" x14ac:dyDescent="0.25">
      <c r="A1458" s="170">
        <v>44149</v>
      </c>
      <c r="B1458" s="116">
        <v>150.75</v>
      </c>
      <c r="C1458" s="116">
        <v>148.9</v>
      </c>
      <c r="D1458" s="116">
        <v>147.9</v>
      </c>
      <c r="E1458" s="116">
        <v>149</v>
      </c>
      <c r="F1458" s="116">
        <v>148.9</v>
      </c>
      <c r="G1458">
        <v>711169</v>
      </c>
      <c r="H1458" s="116"/>
      <c r="I1458" s="116"/>
      <c r="L1458" s="170">
        <v>44149</v>
      </c>
      <c r="M1458" s="116">
        <v>148.85</v>
      </c>
      <c r="N1458" s="116">
        <v>150.80000000000001</v>
      </c>
      <c r="O1458" s="116">
        <v>148</v>
      </c>
      <c r="P1458" s="116">
        <v>148.69999999999999</v>
      </c>
      <c r="Q1458" s="116">
        <v>148.85</v>
      </c>
      <c r="R1458">
        <v>11749453</v>
      </c>
    </row>
    <row r="1459" spans="1:18" x14ac:dyDescent="0.25">
      <c r="A1459" s="170">
        <v>44152</v>
      </c>
      <c r="B1459" s="116">
        <v>159.1</v>
      </c>
      <c r="C1459" s="116">
        <v>158</v>
      </c>
      <c r="D1459" s="116">
        <v>151.69999999999999</v>
      </c>
      <c r="E1459" s="116">
        <v>151.69999999999999</v>
      </c>
      <c r="F1459" s="116">
        <v>158</v>
      </c>
      <c r="G1459">
        <v>7207341</v>
      </c>
      <c r="H1459" s="116"/>
      <c r="I1459" s="116"/>
      <c r="L1459" s="170">
        <v>44152</v>
      </c>
      <c r="M1459" s="116">
        <v>158</v>
      </c>
      <c r="N1459" s="116">
        <v>159.35</v>
      </c>
      <c r="O1459" s="116">
        <v>152.19999999999999</v>
      </c>
      <c r="P1459" s="116">
        <v>152.5</v>
      </c>
      <c r="Q1459" s="116">
        <v>158</v>
      </c>
      <c r="R1459">
        <v>82644841</v>
      </c>
    </row>
    <row r="1460" spans="1:18" x14ac:dyDescent="0.25">
      <c r="A1460" s="170">
        <v>44153</v>
      </c>
      <c r="B1460" s="116">
        <v>174.95</v>
      </c>
      <c r="C1460" s="116">
        <v>173.55</v>
      </c>
      <c r="D1460" s="116">
        <v>158.6</v>
      </c>
      <c r="E1460" s="116">
        <v>158.6</v>
      </c>
      <c r="F1460" s="116">
        <v>173.55</v>
      </c>
      <c r="G1460">
        <v>10988480</v>
      </c>
      <c r="H1460" s="116"/>
      <c r="I1460" s="116"/>
      <c r="L1460" s="170">
        <v>44153</v>
      </c>
      <c r="M1460" s="116">
        <v>173.5</v>
      </c>
      <c r="N1460" s="116">
        <v>178.8</v>
      </c>
      <c r="O1460" s="116">
        <v>158.55000000000001</v>
      </c>
      <c r="P1460" s="116">
        <v>158.85</v>
      </c>
      <c r="Q1460" s="116">
        <v>173.5</v>
      </c>
      <c r="R1460">
        <v>171801183</v>
      </c>
    </row>
    <row r="1461" spans="1:18" x14ac:dyDescent="0.25">
      <c r="A1461" s="170">
        <v>44154</v>
      </c>
      <c r="B1461" s="116">
        <v>176.35</v>
      </c>
      <c r="C1461" s="116">
        <v>167.75</v>
      </c>
      <c r="D1461" s="116">
        <v>166.6</v>
      </c>
      <c r="E1461" s="116">
        <v>171.8</v>
      </c>
      <c r="F1461" s="116">
        <v>167.75</v>
      </c>
      <c r="G1461">
        <v>7800401</v>
      </c>
      <c r="H1461" s="116"/>
      <c r="I1461" s="116"/>
      <c r="L1461" s="170">
        <v>44154</v>
      </c>
      <c r="M1461" s="116">
        <v>167.95</v>
      </c>
      <c r="N1461" s="116">
        <v>176.35</v>
      </c>
      <c r="O1461" s="116">
        <v>166.55</v>
      </c>
      <c r="P1461" s="116">
        <v>171.4</v>
      </c>
      <c r="Q1461" s="116">
        <v>167.95</v>
      </c>
      <c r="R1461">
        <v>109449407</v>
      </c>
    </row>
    <row r="1462" spans="1:18" x14ac:dyDescent="0.25">
      <c r="A1462" s="170">
        <v>44155</v>
      </c>
      <c r="B1462" s="116">
        <v>171.55</v>
      </c>
      <c r="C1462" s="116">
        <v>169</v>
      </c>
      <c r="D1462" s="116">
        <v>165.55</v>
      </c>
      <c r="E1462" s="116">
        <v>170</v>
      </c>
      <c r="F1462" s="116">
        <v>169</v>
      </c>
      <c r="G1462">
        <v>3049951</v>
      </c>
      <c r="H1462" s="116"/>
      <c r="I1462" s="116"/>
      <c r="L1462" s="170">
        <v>44155</v>
      </c>
      <c r="M1462" s="116">
        <v>169.1</v>
      </c>
      <c r="N1462" s="116">
        <v>171.55</v>
      </c>
      <c r="O1462" s="116">
        <v>165.55</v>
      </c>
      <c r="P1462" s="116">
        <v>170.05</v>
      </c>
      <c r="Q1462" s="116">
        <v>169.1</v>
      </c>
      <c r="R1462">
        <v>66935703</v>
      </c>
    </row>
    <row r="1463" spans="1:18" x14ac:dyDescent="0.25">
      <c r="A1463" s="170">
        <v>44158</v>
      </c>
      <c r="B1463" s="116">
        <v>173.9</v>
      </c>
      <c r="C1463" s="116">
        <v>170.6</v>
      </c>
      <c r="D1463" s="116">
        <v>165.6</v>
      </c>
      <c r="E1463" s="116">
        <v>169.7</v>
      </c>
      <c r="F1463" s="116">
        <v>170.6</v>
      </c>
      <c r="G1463">
        <v>2467428</v>
      </c>
      <c r="H1463" s="116"/>
      <c r="I1463" s="116"/>
      <c r="L1463" s="170">
        <v>44158</v>
      </c>
      <c r="M1463" s="116">
        <v>170.7</v>
      </c>
      <c r="N1463" s="116">
        <v>173.9</v>
      </c>
      <c r="O1463" s="116">
        <v>165.55</v>
      </c>
      <c r="P1463" s="116">
        <v>169.5</v>
      </c>
      <c r="Q1463" s="116">
        <v>170.7</v>
      </c>
      <c r="R1463">
        <v>54566251</v>
      </c>
    </row>
    <row r="1464" spans="1:18" x14ac:dyDescent="0.25">
      <c r="A1464" s="170">
        <v>44159</v>
      </c>
      <c r="B1464" s="116">
        <v>175.55</v>
      </c>
      <c r="C1464" s="116">
        <v>172</v>
      </c>
      <c r="D1464" s="116">
        <v>171.2</v>
      </c>
      <c r="E1464" s="116">
        <v>172.3</v>
      </c>
      <c r="F1464" s="116">
        <v>172</v>
      </c>
      <c r="G1464">
        <v>2891967</v>
      </c>
      <c r="H1464" s="116"/>
      <c r="I1464" s="116"/>
      <c r="L1464" s="170">
        <v>44159</v>
      </c>
      <c r="M1464" s="116">
        <v>172.05</v>
      </c>
      <c r="N1464" s="116">
        <v>175.5</v>
      </c>
      <c r="O1464" s="116">
        <v>171.1</v>
      </c>
      <c r="P1464" s="116">
        <v>171.85</v>
      </c>
      <c r="Q1464" s="116">
        <v>172.05</v>
      </c>
      <c r="R1464">
        <v>47695247</v>
      </c>
    </row>
    <row r="1465" spans="1:18" x14ac:dyDescent="0.25">
      <c r="A1465" s="170">
        <v>44160</v>
      </c>
      <c r="B1465" s="116">
        <v>176.85</v>
      </c>
      <c r="C1465" s="116">
        <v>171.4</v>
      </c>
      <c r="D1465" s="116">
        <v>169.25</v>
      </c>
      <c r="E1465" s="116">
        <v>175</v>
      </c>
      <c r="F1465" s="116">
        <v>171.4</v>
      </c>
      <c r="G1465">
        <v>2574062</v>
      </c>
      <c r="H1465" s="116"/>
      <c r="I1465" s="116"/>
      <c r="L1465" s="170">
        <v>44160</v>
      </c>
      <c r="M1465" s="116">
        <v>171.45</v>
      </c>
      <c r="N1465" s="116">
        <v>176.8</v>
      </c>
      <c r="O1465" s="116">
        <v>169.25</v>
      </c>
      <c r="P1465" s="116">
        <v>175</v>
      </c>
      <c r="Q1465" s="116">
        <v>171.45</v>
      </c>
      <c r="R1465">
        <v>54366608</v>
      </c>
    </row>
    <row r="1466" spans="1:18" x14ac:dyDescent="0.25">
      <c r="A1466" s="170">
        <v>44161</v>
      </c>
      <c r="B1466" s="116">
        <v>174.9</v>
      </c>
      <c r="C1466" s="116">
        <v>173.75</v>
      </c>
      <c r="D1466" s="116">
        <v>171.05</v>
      </c>
      <c r="E1466" s="116">
        <v>171.7</v>
      </c>
      <c r="F1466" s="116">
        <v>173.75</v>
      </c>
      <c r="G1466">
        <v>1363494</v>
      </c>
      <c r="H1466" s="116"/>
      <c r="I1466" s="116"/>
      <c r="L1466" s="170">
        <v>44161</v>
      </c>
      <c r="M1466" s="116">
        <v>173.75</v>
      </c>
      <c r="N1466" s="116">
        <v>175</v>
      </c>
      <c r="O1466" s="116">
        <v>171.05</v>
      </c>
      <c r="P1466" s="116">
        <v>171.6</v>
      </c>
      <c r="Q1466" s="116">
        <v>173.75</v>
      </c>
      <c r="R1466">
        <v>39094724</v>
      </c>
    </row>
    <row r="1467" spans="1:18" x14ac:dyDescent="0.25">
      <c r="A1467" s="170">
        <v>44162</v>
      </c>
      <c r="B1467" s="116">
        <v>183.75</v>
      </c>
      <c r="C1467" s="116">
        <v>180.25</v>
      </c>
      <c r="D1467" s="116">
        <v>174.45</v>
      </c>
      <c r="E1467" s="116">
        <v>174.45</v>
      </c>
      <c r="F1467" s="116">
        <v>180.25</v>
      </c>
      <c r="G1467">
        <v>7612050</v>
      </c>
      <c r="H1467" s="116"/>
      <c r="I1467" s="116"/>
      <c r="L1467" s="170">
        <v>44162</v>
      </c>
      <c r="M1467" s="116">
        <v>180.35</v>
      </c>
      <c r="N1467" s="116">
        <v>183.85</v>
      </c>
      <c r="O1467" s="116">
        <v>174.65</v>
      </c>
      <c r="P1467" s="116">
        <v>174.65</v>
      </c>
      <c r="Q1467" s="116">
        <v>180.35</v>
      </c>
      <c r="R1467">
        <v>125926062</v>
      </c>
    </row>
    <row r="1468" spans="1:18" x14ac:dyDescent="0.25">
      <c r="A1468" s="170">
        <v>44166</v>
      </c>
      <c r="B1468" s="116">
        <v>183.25</v>
      </c>
      <c r="C1468" s="116">
        <v>179.7</v>
      </c>
      <c r="D1468" s="116">
        <v>178.1</v>
      </c>
      <c r="E1468" s="116">
        <v>183.25</v>
      </c>
      <c r="F1468" s="116">
        <v>179.7</v>
      </c>
      <c r="G1468">
        <v>2381640</v>
      </c>
      <c r="H1468" s="116"/>
      <c r="I1468" s="116"/>
      <c r="L1468" s="170">
        <v>44166</v>
      </c>
      <c r="M1468" s="116">
        <v>179.75</v>
      </c>
      <c r="N1468" s="116">
        <v>182.4</v>
      </c>
      <c r="O1468" s="116">
        <v>178.1</v>
      </c>
      <c r="P1468" s="116">
        <v>182.35</v>
      </c>
      <c r="Q1468" s="116">
        <v>179.75</v>
      </c>
      <c r="R1468">
        <v>48881250</v>
      </c>
    </row>
    <row r="1469" spans="1:18" x14ac:dyDescent="0.25">
      <c r="A1469" s="170">
        <v>44167</v>
      </c>
      <c r="B1469" s="116">
        <v>187.3</v>
      </c>
      <c r="C1469" s="116">
        <v>183.55</v>
      </c>
      <c r="D1469" s="116">
        <v>181.15</v>
      </c>
      <c r="E1469" s="116">
        <v>184.1</v>
      </c>
      <c r="F1469" s="116">
        <v>183.55</v>
      </c>
      <c r="G1469">
        <v>5202699</v>
      </c>
      <c r="H1469" s="116"/>
      <c r="I1469" s="116"/>
      <c r="L1469" s="170">
        <v>44167</v>
      </c>
      <c r="M1469" s="116">
        <v>183.6</v>
      </c>
      <c r="N1469" s="116">
        <v>187.35</v>
      </c>
      <c r="O1469" s="116">
        <v>181.1</v>
      </c>
      <c r="P1469" s="116">
        <v>184</v>
      </c>
      <c r="Q1469" s="116">
        <v>183.6</v>
      </c>
      <c r="R1469">
        <v>88107889</v>
      </c>
    </row>
    <row r="1470" spans="1:18" x14ac:dyDescent="0.25">
      <c r="A1470" s="170">
        <v>44168</v>
      </c>
      <c r="B1470" s="116">
        <v>186</v>
      </c>
      <c r="C1470" s="116">
        <v>184.8</v>
      </c>
      <c r="D1470" s="116">
        <v>183.3</v>
      </c>
      <c r="E1470" s="116">
        <v>185</v>
      </c>
      <c r="F1470" s="116">
        <v>184.8</v>
      </c>
      <c r="G1470">
        <v>2377418</v>
      </c>
      <c r="H1470" s="116"/>
      <c r="I1470" s="116"/>
      <c r="L1470" s="170">
        <v>44168</v>
      </c>
      <c r="M1470" s="116">
        <v>184.85</v>
      </c>
      <c r="N1470" s="116">
        <v>186</v>
      </c>
      <c r="O1470" s="116">
        <v>183.25</v>
      </c>
      <c r="P1470" s="116">
        <v>185</v>
      </c>
      <c r="Q1470" s="116">
        <v>184.85</v>
      </c>
      <c r="R1470">
        <v>33332481</v>
      </c>
    </row>
    <row r="1471" spans="1:18" x14ac:dyDescent="0.25">
      <c r="A1471" s="170">
        <v>44169</v>
      </c>
      <c r="B1471" s="116">
        <v>188.75</v>
      </c>
      <c r="C1471" s="116">
        <v>184.15</v>
      </c>
      <c r="D1471" s="116">
        <v>182.25</v>
      </c>
      <c r="E1471" s="116">
        <v>186.7</v>
      </c>
      <c r="F1471" s="116">
        <v>184.15</v>
      </c>
      <c r="G1471">
        <v>3479711</v>
      </c>
      <c r="H1471" s="116"/>
      <c r="I1471" s="116"/>
      <c r="L1471" s="170">
        <v>44169</v>
      </c>
      <c r="M1471" s="116">
        <v>184.15</v>
      </c>
      <c r="N1471" s="116">
        <v>188.8</v>
      </c>
      <c r="O1471" s="116">
        <v>182.2</v>
      </c>
      <c r="P1471" s="116">
        <v>186.5</v>
      </c>
      <c r="Q1471" s="116">
        <v>184.15</v>
      </c>
      <c r="R1471">
        <v>47995639</v>
      </c>
    </row>
    <row r="1472" spans="1:18" x14ac:dyDescent="0.25">
      <c r="A1472" s="170">
        <v>44172</v>
      </c>
      <c r="B1472" s="116">
        <v>186.45</v>
      </c>
      <c r="C1472" s="116">
        <v>183.55</v>
      </c>
      <c r="D1472" s="116">
        <v>182.8</v>
      </c>
      <c r="E1472" s="116">
        <v>184.7</v>
      </c>
      <c r="F1472" s="116">
        <v>183.55</v>
      </c>
      <c r="G1472">
        <v>3447221</v>
      </c>
      <c r="H1472" s="116"/>
      <c r="I1472" s="116"/>
      <c r="L1472" s="170">
        <v>44172</v>
      </c>
      <c r="M1472" s="116">
        <v>183.55</v>
      </c>
      <c r="N1472" s="116">
        <v>186.45</v>
      </c>
      <c r="O1472" s="116">
        <v>182.7</v>
      </c>
      <c r="P1472" s="116">
        <v>184.45</v>
      </c>
      <c r="Q1472" s="116">
        <v>183.55</v>
      </c>
      <c r="R1472">
        <v>29802472</v>
      </c>
    </row>
    <row r="1473" spans="1:18" x14ac:dyDescent="0.25">
      <c r="A1473" s="170">
        <v>44173</v>
      </c>
      <c r="B1473" s="116">
        <v>185.7</v>
      </c>
      <c r="C1473" s="116">
        <v>181.75</v>
      </c>
      <c r="D1473" s="116">
        <v>178.95</v>
      </c>
      <c r="E1473" s="116">
        <v>185.35</v>
      </c>
      <c r="F1473" s="116">
        <v>181.75</v>
      </c>
      <c r="G1473">
        <v>2359362</v>
      </c>
      <c r="H1473" s="116"/>
      <c r="I1473" s="116"/>
      <c r="L1473" s="170">
        <v>44173</v>
      </c>
      <c r="M1473" s="116">
        <v>181.8</v>
      </c>
      <c r="N1473" s="116">
        <v>185.7</v>
      </c>
      <c r="O1473" s="116">
        <v>178.95</v>
      </c>
      <c r="P1473" s="116">
        <v>184.95</v>
      </c>
      <c r="Q1473" s="116">
        <v>181.8</v>
      </c>
      <c r="R1473">
        <v>42143391</v>
      </c>
    </row>
    <row r="1474" spans="1:18" x14ac:dyDescent="0.25">
      <c r="A1474" s="170">
        <v>44174</v>
      </c>
      <c r="B1474" s="116">
        <v>186.4</v>
      </c>
      <c r="C1474" s="116">
        <v>182.7</v>
      </c>
      <c r="D1474" s="116">
        <v>181.8</v>
      </c>
      <c r="E1474" s="116">
        <v>182.65</v>
      </c>
      <c r="F1474" s="116">
        <v>182.7</v>
      </c>
      <c r="G1474">
        <v>2954649</v>
      </c>
      <c r="H1474" s="116"/>
      <c r="I1474" s="116"/>
      <c r="L1474" s="170">
        <v>44174</v>
      </c>
      <c r="M1474" s="116">
        <v>182.7</v>
      </c>
      <c r="N1474" s="116">
        <v>186.4</v>
      </c>
      <c r="O1474" s="116">
        <v>181.65</v>
      </c>
      <c r="P1474" s="116">
        <v>183</v>
      </c>
      <c r="Q1474" s="116">
        <v>182.7</v>
      </c>
      <c r="R1474">
        <v>40300535</v>
      </c>
    </row>
    <row r="1475" spans="1:18" x14ac:dyDescent="0.25">
      <c r="A1475" s="170">
        <v>44175</v>
      </c>
      <c r="B1475" s="116">
        <v>182.75</v>
      </c>
      <c r="C1475" s="116">
        <v>177.6</v>
      </c>
      <c r="D1475" s="116">
        <v>176.45</v>
      </c>
      <c r="E1475" s="116">
        <v>182.7</v>
      </c>
      <c r="F1475" s="116">
        <v>177.6</v>
      </c>
      <c r="G1475">
        <v>3178214</v>
      </c>
      <c r="H1475" s="116"/>
      <c r="I1475" s="116"/>
      <c r="L1475" s="170">
        <v>44175</v>
      </c>
      <c r="M1475" s="116">
        <v>177.6</v>
      </c>
      <c r="N1475" s="116">
        <v>182.7</v>
      </c>
      <c r="O1475" s="116">
        <v>176.4</v>
      </c>
      <c r="P1475" s="116">
        <v>182.7</v>
      </c>
      <c r="Q1475" s="116">
        <v>177.6</v>
      </c>
      <c r="R1475">
        <v>38368777</v>
      </c>
    </row>
    <row r="1476" spans="1:18" x14ac:dyDescent="0.25">
      <c r="A1476" s="170">
        <v>44176</v>
      </c>
      <c r="B1476" s="116">
        <v>181.45</v>
      </c>
      <c r="C1476" s="116">
        <v>178.8</v>
      </c>
      <c r="D1476" s="116">
        <v>176.6</v>
      </c>
      <c r="E1476" s="116">
        <v>178.1</v>
      </c>
      <c r="F1476" s="116">
        <v>178.8</v>
      </c>
      <c r="G1476">
        <v>3009313</v>
      </c>
      <c r="H1476" s="116"/>
      <c r="I1476" s="116"/>
      <c r="L1476" s="170">
        <v>44176</v>
      </c>
      <c r="M1476" s="116">
        <v>178.85</v>
      </c>
      <c r="N1476" s="116">
        <v>181.45</v>
      </c>
      <c r="O1476" s="116">
        <v>176.5</v>
      </c>
      <c r="P1476" s="116">
        <v>177.95</v>
      </c>
      <c r="Q1476" s="116">
        <v>178.85</v>
      </c>
      <c r="R1476">
        <v>43065542</v>
      </c>
    </row>
    <row r="1477" spans="1:18" x14ac:dyDescent="0.25">
      <c r="A1477" s="170">
        <v>44179</v>
      </c>
      <c r="B1477" s="116">
        <v>181</v>
      </c>
      <c r="C1477" s="116">
        <v>177.6</v>
      </c>
      <c r="D1477" s="116">
        <v>176.8</v>
      </c>
      <c r="E1477" s="116">
        <v>181</v>
      </c>
      <c r="F1477" s="116">
        <v>177.6</v>
      </c>
      <c r="G1477">
        <v>3755794</v>
      </c>
      <c r="H1477" s="116"/>
      <c r="I1477" s="116"/>
      <c r="L1477" s="170">
        <v>44179</v>
      </c>
      <c r="M1477" s="116">
        <v>177.65</v>
      </c>
      <c r="N1477" s="116">
        <v>181.5</v>
      </c>
      <c r="O1477" s="116">
        <v>176.7</v>
      </c>
      <c r="P1477" s="116">
        <v>181</v>
      </c>
      <c r="Q1477" s="116">
        <v>177.65</v>
      </c>
      <c r="R1477">
        <v>33186273</v>
      </c>
    </row>
    <row r="1478" spans="1:18" x14ac:dyDescent="0.25">
      <c r="A1478" s="170">
        <v>44180</v>
      </c>
      <c r="B1478" s="116">
        <v>179.5</v>
      </c>
      <c r="C1478" s="116">
        <v>178.8</v>
      </c>
      <c r="D1478" s="116">
        <v>173.3</v>
      </c>
      <c r="E1478" s="116">
        <v>176.8</v>
      </c>
      <c r="F1478" s="116">
        <v>178.8</v>
      </c>
      <c r="G1478">
        <v>1890994</v>
      </c>
      <c r="H1478" s="116"/>
      <c r="I1478" s="116"/>
      <c r="L1478" s="170">
        <v>44180</v>
      </c>
      <c r="M1478" s="116">
        <v>178.9</v>
      </c>
      <c r="N1478" s="116">
        <v>179.7</v>
      </c>
      <c r="O1478" s="116">
        <v>173.25</v>
      </c>
      <c r="P1478" s="116">
        <v>176.45</v>
      </c>
      <c r="Q1478" s="116">
        <v>178.9</v>
      </c>
      <c r="R1478">
        <v>41190341</v>
      </c>
    </row>
    <row r="1479" spans="1:18" x14ac:dyDescent="0.25">
      <c r="A1479" s="170">
        <v>44181</v>
      </c>
      <c r="B1479" s="116">
        <v>183.8</v>
      </c>
      <c r="C1479" s="116">
        <v>182.5</v>
      </c>
      <c r="D1479" s="116">
        <v>180.3</v>
      </c>
      <c r="E1479" s="116">
        <v>181</v>
      </c>
      <c r="F1479" s="116">
        <v>182.5</v>
      </c>
      <c r="G1479">
        <v>3455087</v>
      </c>
      <c r="H1479" s="116"/>
      <c r="I1479" s="116"/>
      <c r="L1479" s="170">
        <v>44181</v>
      </c>
      <c r="M1479" s="116">
        <v>182.55</v>
      </c>
      <c r="N1479" s="116">
        <v>183.8</v>
      </c>
      <c r="O1479" s="116">
        <v>180.1</v>
      </c>
      <c r="P1479" s="116">
        <v>181</v>
      </c>
      <c r="Q1479" s="116">
        <v>182.55</v>
      </c>
      <c r="R1479">
        <v>51259394</v>
      </c>
    </row>
    <row r="1480" spans="1:18" x14ac:dyDescent="0.25">
      <c r="A1480" s="170">
        <v>44182</v>
      </c>
      <c r="B1480" s="116">
        <v>184.15</v>
      </c>
      <c r="C1480" s="116">
        <v>181.65</v>
      </c>
      <c r="D1480" s="116">
        <v>180.65</v>
      </c>
      <c r="E1480" s="116">
        <v>183.6</v>
      </c>
      <c r="F1480" s="116">
        <v>181.65</v>
      </c>
      <c r="G1480">
        <v>1878837</v>
      </c>
      <c r="H1480" s="116"/>
      <c r="I1480" s="116"/>
      <c r="L1480" s="170">
        <v>44182</v>
      </c>
      <c r="M1480" s="116">
        <v>181.7</v>
      </c>
      <c r="N1480" s="116">
        <v>184</v>
      </c>
      <c r="O1480" s="116">
        <v>180.65</v>
      </c>
      <c r="P1480" s="116">
        <v>184</v>
      </c>
      <c r="Q1480" s="116">
        <v>181.7</v>
      </c>
      <c r="R1480">
        <v>34101954</v>
      </c>
    </row>
    <row r="1481" spans="1:18" x14ac:dyDescent="0.25">
      <c r="A1481" s="170">
        <v>44183</v>
      </c>
      <c r="B1481" s="116">
        <v>181.45</v>
      </c>
      <c r="C1481" s="116">
        <v>180.5</v>
      </c>
      <c r="D1481" s="116">
        <v>176.7</v>
      </c>
      <c r="E1481" s="116">
        <v>181.1</v>
      </c>
      <c r="F1481" s="116">
        <v>180.5</v>
      </c>
      <c r="G1481">
        <v>1595408</v>
      </c>
      <c r="H1481" s="116"/>
      <c r="I1481" s="116"/>
      <c r="L1481" s="170">
        <v>44183</v>
      </c>
      <c r="M1481" s="116">
        <v>180.55</v>
      </c>
      <c r="N1481" s="116">
        <v>181.5</v>
      </c>
      <c r="O1481" s="116">
        <v>176.65</v>
      </c>
      <c r="P1481" s="116">
        <v>180.9</v>
      </c>
      <c r="Q1481" s="116">
        <v>180.55</v>
      </c>
      <c r="R1481">
        <v>46065197</v>
      </c>
    </row>
    <row r="1482" spans="1:18" x14ac:dyDescent="0.25">
      <c r="A1482" s="170">
        <v>44186</v>
      </c>
      <c r="B1482" s="116">
        <v>177.5</v>
      </c>
      <c r="C1482" s="116">
        <v>164.55</v>
      </c>
      <c r="D1482" s="116">
        <v>162.44999999999999</v>
      </c>
      <c r="E1482" s="116">
        <v>176.5</v>
      </c>
      <c r="F1482" s="116">
        <v>164.55</v>
      </c>
      <c r="G1482">
        <v>3742380</v>
      </c>
      <c r="H1482" s="116"/>
      <c r="I1482" s="116"/>
      <c r="L1482" s="170">
        <v>44186</v>
      </c>
      <c r="M1482" s="116">
        <v>164.55</v>
      </c>
      <c r="N1482" s="116">
        <v>177.55</v>
      </c>
      <c r="O1482" s="116">
        <v>162.5</v>
      </c>
      <c r="P1482" s="116">
        <v>176</v>
      </c>
      <c r="Q1482" s="116">
        <v>164.55</v>
      </c>
      <c r="R1482">
        <v>75582907</v>
      </c>
    </row>
    <row r="1483" spans="1:18" x14ac:dyDescent="0.25">
      <c r="A1483" s="170">
        <v>44187</v>
      </c>
      <c r="B1483" s="116">
        <v>169.1</v>
      </c>
      <c r="C1483" s="116">
        <v>165.05</v>
      </c>
      <c r="D1483" s="116">
        <v>156.55000000000001</v>
      </c>
      <c r="E1483" s="116">
        <v>164</v>
      </c>
      <c r="F1483" s="116">
        <v>165.05</v>
      </c>
      <c r="G1483">
        <v>8247143</v>
      </c>
      <c r="H1483" s="116"/>
      <c r="I1483" s="116"/>
      <c r="L1483" s="170">
        <v>44187</v>
      </c>
      <c r="M1483" s="116">
        <v>164.95</v>
      </c>
      <c r="N1483" s="116">
        <v>169.2</v>
      </c>
      <c r="O1483" s="116">
        <v>156.69999999999999</v>
      </c>
      <c r="P1483" s="116">
        <v>164.55</v>
      </c>
      <c r="Q1483" s="116">
        <v>164.95</v>
      </c>
      <c r="R1483">
        <v>110009846</v>
      </c>
    </row>
    <row r="1484" spans="1:18" x14ac:dyDescent="0.25">
      <c r="A1484" s="170">
        <v>44188</v>
      </c>
      <c r="B1484" s="116">
        <v>169.7</v>
      </c>
      <c r="C1484" s="116">
        <v>169.2</v>
      </c>
      <c r="D1484" s="116">
        <v>163.35</v>
      </c>
      <c r="E1484" s="116">
        <v>165.7</v>
      </c>
      <c r="F1484" s="116">
        <v>169.2</v>
      </c>
      <c r="G1484">
        <v>6186133</v>
      </c>
      <c r="H1484" s="116"/>
      <c r="I1484" s="116"/>
      <c r="L1484" s="170">
        <v>44188</v>
      </c>
      <c r="M1484" s="116">
        <v>169.2</v>
      </c>
      <c r="N1484" s="116">
        <v>169.7</v>
      </c>
      <c r="O1484" s="116">
        <v>163.4</v>
      </c>
      <c r="P1484" s="116">
        <v>165</v>
      </c>
      <c r="Q1484" s="116">
        <v>169.2</v>
      </c>
      <c r="R1484">
        <v>56930071</v>
      </c>
    </row>
    <row r="1485" spans="1:18" x14ac:dyDescent="0.25">
      <c r="A1485" s="170">
        <v>44189</v>
      </c>
      <c r="B1485" s="116">
        <v>177.9</v>
      </c>
      <c r="C1485" s="116">
        <v>175.9</v>
      </c>
      <c r="D1485" s="116">
        <v>171.5</v>
      </c>
      <c r="E1485" s="116">
        <v>171.5</v>
      </c>
      <c r="F1485" s="116">
        <v>175.9</v>
      </c>
      <c r="G1485">
        <v>5228776</v>
      </c>
      <c r="H1485" s="116"/>
      <c r="I1485" s="116"/>
      <c r="L1485" s="170">
        <v>44189</v>
      </c>
      <c r="M1485" s="116">
        <v>175.95</v>
      </c>
      <c r="N1485" s="116">
        <v>178</v>
      </c>
      <c r="O1485" s="116">
        <v>172</v>
      </c>
      <c r="P1485" s="116">
        <v>172</v>
      </c>
      <c r="Q1485" s="116">
        <v>175.95</v>
      </c>
      <c r="R1485">
        <v>73831319</v>
      </c>
    </row>
    <row r="1486" spans="1:18" x14ac:dyDescent="0.25">
      <c r="A1486" s="170">
        <v>44193</v>
      </c>
      <c r="B1486" s="116">
        <v>187.45</v>
      </c>
      <c r="C1486" s="116">
        <v>186.3</v>
      </c>
      <c r="D1486" s="116">
        <v>179</v>
      </c>
      <c r="E1486" s="116">
        <v>180</v>
      </c>
      <c r="F1486" s="116">
        <v>186.3</v>
      </c>
      <c r="G1486">
        <v>4106762</v>
      </c>
      <c r="H1486" s="116"/>
      <c r="I1486" s="116"/>
      <c r="L1486" s="170">
        <v>44193</v>
      </c>
      <c r="M1486" s="116">
        <v>186.35</v>
      </c>
      <c r="N1486" s="116">
        <v>187.4</v>
      </c>
      <c r="O1486" s="116">
        <v>179</v>
      </c>
      <c r="P1486" s="116">
        <v>179.85</v>
      </c>
      <c r="Q1486" s="116">
        <v>186.35</v>
      </c>
      <c r="R1486">
        <v>98012135</v>
      </c>
    </row>
    <row r="1487" spans="1:18" x14ac:dyDescent="0.25">
      <c r="A1487" s="170">
        <v>44194</v>
      </c>
      <c r="B1487" s="116">
        <v>188.6</v>
      </c>
      <c r="C1487" s="116">
        <v>183.4</v>
      </c>
      <c r="D1487" s="116">
        <v>181.05</v>
      </c>
      <c r="E1487" s="116">
        <v>188</v>
      </c>
      <c r="F1487" s="116">
        <v>183.4</v>
      </c>
      <c r="G1487">
        <v>3312073</v>
      </c>
      <c r="H1487" s="116"/>
      <c r="I1487" s="116"/>
      <c r="L1487" s="170">
        <v>44194</v>
      </c>
      <c r="M1487" s="116">
        <v>183.45</v>
      </c>
      <c r="N1487" s="116">
        <v>188.45</v>
      </c>
      <c r="O1487" s="116">
        <v>181.1</v>
      </c>
      <c r="P1487" s="116">
        <v>187.9</v>
      </c>
      <c r="Q1487" s="116">
        <v>183.45</v>
      </c>
      <c r="R1487">
        <v>71318085</v>
      </c>
    </row>
    <row r="1488" spans="1:18" x14ac:dyDescent="0.25">
      <c r="A1488" s="170">
        <v>44195</v>
      </c>
      <c r="B1488" s="116">
        <v>185.3</v>
      </c>
      <c r="C1488" s="116">
        <v>184</v>
      </c>
      <c r="D1488" s="116">
        <v>180.45</v>
      </c>
      <c r="E1488" s="116">
        <v>183.3</v>
      </c>
      <c r="F1488" s="116">
        <v>184</v>
      </c>
      <c r="G1488">
        <v>1478809</v>
      </c>
      <c r="H1488" s="116"/>
      <c r="I1488" s="116"/>
      <c r="L1488" s="170">
        <v>44195</v>
      </c>
      <c r="M1488" s="116">
        <v>184.15</v>
      </c>
      <c r="N1488" s="116">
        <v>185.4</v>
      </c>
      <c r="O1488" s="116">
        <v>180.4</v>
      </c>
      <c r="P1488" s="116">
        <v>183.1</v>
      </c>
      <c r="Q1488" s="116">
        <v>184.15</v>
      </c>
      <c r="R1488">
        <v>38576159</v>
      </c>
    </row>
    <row r="1489" spans="1:18" x14ac:dyDescent="0.25">
      <c r="A1489" s="170">
        <v>44196</v>
      </c>
      <c r="B1489" s="116">
        <v>187.5</v>
      </c>
      <c r="C1489" s="116">
        <v>183.7</v>
      </c>
      <c r="D1489" s="116">
        <v>182.85</v>
      </c>
      <c r="E1489" s="116">
        <v>185</v>
      </c>
      <c r="F1489" s="116">
        <v>183.7</v>
      </c>
      <c r="G1489">
        <v>2122018</v>
      </c>
      <c r="H1489" s="116"/>
      <c r="I1489" s="116"/>
      <c r="L1489" s="170">
        <v>44196</v>
      </c>
      <c r="M1489" s="116">
        <v>183.85</v>
      </c>
      <c r="N1489" s="116">
        <v>187.5</v>
      </c>
      <c r="O1489" s="116">
        <v>182.8</v>
      </c>
      <c r="P1489" s="116">
        <v>184.85</v>
      </c>
      <c r="Q1489" s="116">
        <v>183.85</v>
      </c>
      <c r="R1489">
        <v>48978310</v>
      </c>
    </row>
    <row r="1490" spans="1:18" x14ac:dyDescent="0.25">
      <c r="A1490" s="170">
        <v>44197</v>
      </c>
      <c r="B1490" s="116">
        <v>187</v>
      </c>
      <c r="C1490" s="116">
        <v>186.45</v>
      </c>
      <c r="D1490" s="116">
        <v>184.55</v>
      </c>
      <c r="E1490" s="116">
        <v>185.25</v>
      </c>
      <c r="F1490" s="116">
        <v>186.45</v>
      </c>
      <c r="G1490">
        <v>1158750</v>
      </c>
      <c r="H1490" s="116"/>
      <c r="I1490" s="116"/>
      <c r="L1490" s="170">
        <v>44197</v>
      </c>
      <c r="M1490" s="116">
        <v>186.5</v>
      </c>
      <c r="N1490" s="116">
        <v>187</v>
      </c>
      <c r="O1490" s="116">
        <v>184.5</v>
      </c>
      <c r="P1490" s="116">
        <v>184.95</v>
      </c>
      <c r="Q1490" s="116">
        <v>186.5</v>
      </c>
      <c r="R1490">
        <v>27334421</v>
      </c>
    </row>
    <row r="1491" spans="1:18" x14ac:dyDescent="0.25">
      <c r="A1491" s="170">
        <v>44200</v>
      </c>
      <c r="B1491" s="116">
        <v>193</v>
      </c>
      <c r="C1491" s="116">
        <v>191.2</v>
      </c>
      <c r="D1491" s="116">
        <v>188.8</v>
      </c>
      <c r="E1491" s="116">
        <v>192</v>
      </c>
      <c r="F1491" s="116">
        <v>191.2</v>
      </c>
      <c r="G1491">
        <v>2832471</v>
      </c>
      <c r="H1491" s="116"/>
      <c r="I1491" s="116"/>
      <c r="L1491" s="170">
        <v>44200</v>
      </c>
      <c r="M1491" s="116">
        <v>191.3</v>
      </c>
      <c r="N1491" s="116">
        <v>193</v>
      </c>
      <c r="O1491" s="116">
        <v>188.75</v>
      </c>
      <c r="P1491" s="116">
        <v>191.8</v>
      </c>
      <c r="Q1491" s="116">
        <v>191.3</v>
      </c>
      <c r="R1491">
        <v>63980597</v>
      </c>
    </row>
    <row r="1492" spans="1:18" x14ac:dyDescent="0.25">
      <c r="A1492" s="170">
        <v>44201</v>
      </c>
      <c r="B1492" s="116">
        <v>193.95</v>
      </c>
      <c r="C1492" s="116">
        <v>193.25</v>
      </c>
      <c r="D1492" s="116">
        <v>185.05</v>
      </c>
      <c r="E1492" s="116">
        <v>187</v>
      </c>
      <c r="F1492" s="116">
        <v>193.25</v>
      </c>
      <c r="G1492">
        <v>3650476</v>
      </c>
      <c r="H1492" s="116"/>
      <c r="I1492" s="116"/>
      <c r="L1492" s="170">
        <v>44201</v>
      </c>
      <c r="M1492" s="116">
        <v>193.2</v>
      </c>
      <c r="N1492" s="116">
        <v>193.9</v>
      </c>
      <c r="O1492" s="116">
        <v>185.05</v>
      </c>
      <c r="P1492" s="116">
        <v>187.1</v>
      </c>
      <c r="Q1492" s="116">
        <v>193.2</v>
      </c>
      <c r="R1492">
        <v>75752593</v>
      </c>
    </row>
    <row r="1493" spans="1:18" x14ac:dyDescent="0.25">
      <c r="A1493" s="170">
        <v>44202</v>
      </c>
      <c r="B1493" s="116">
        <v>197.45</v>
      </c>
      <c r="C1493" s="116">
        <v>195.35</v>
      </c>
      <c r="D1493" s="116">
        <v>190.7</v>
      </c>
      <c r="E1493" s="116">
        <v>194.05</v>
      </c>
      <c r="F1493" s="116">
        <v>195.35</v>
      </c>
      <c r="G1493">
        <v>5666225</v>
      </c>
      <c r="H1493" s="116"/>
      <c r="I1493" s="116"/>
      <c r="L1493" s="170">
        <v>44202</v>
      </c>
      <c r="M1493" s="116">
        <v>195.4</v>
      </c>
      <c r="N1493" s="116">
        <v>197.6</v>
      </c>
      <c r="O1493" s="116">
        <v>190.65</v>
      </c>
      <c r="P1493" s="116">
        <v>194.45</v>
      </c>
      <c r="Q1493" s="116">
        <v>195.4</v>
      </c>
      <c r="R1493">
        <v>75621947</v>
      </c>
    </row>
    <row r="1494" spans="1:18" x14ac:dyDescent="0.25">
      <c r="A1494" s="170">
        <v>44203</v>
      </c>
      <c r="B1494" s="116">
        <v>200.35</v>
      </c>
      <c r="C1494" s="116">
        <v>196.7</v>
      </c>
      <c r="D1494" s="116">
        <v>195.45</v>
      </c>
      <c r="E1494" s="116">
        <v>197</v>
      </c>
      <c r="F1494" s="116">
        <v>196.7</v>
      </c>
      <c r="G1494">
        <v>4978434</v>
      </c>
      <c r="H1494" s="116"/>
      <c r="I1494" s="116"/>
      <c r="L1494" s="170">
        <v>44203</v>
      </c>
      <c r="M1494" s="116">
        <v>196.75</v>
      </c>
      <c r="N1494" s="116">
        <v>200.35</v>
      </c>
      <c r="O1494" s="116">
        <v>195.1</v>
      </c>
      <c r="P1494" s="116">
        <v>197</v>
      </c>
      <c r="Q1494" s="116">
        <v>196.75</v>
      </c>
      <c r="R1494">
        <v>66024848</v>
      </c>
    </row>
    <row r="1495" spans="1:18" x14ac:dyDescent="0.25">
      <c r="A1495" s="170">
        <v>44204</v>
      </c>
      <c r="B1495" s="116">
        <v>201.45</v>
      </c>
      <c r="C1495" s="116">
        <v>198.1</v>
      </c>
      <c r="D1495" s="116">
        <v>197.25</v>
      </c>
      <c r="E1495" s="116">
        <v>199.15</v>
      </c>
      <c r="F1495" s="116">
        <v>198.1</v>
      </c>
      <c r="G1495">
        <v>3221977</v>
      </c>
      <c r="H1495" s="116"/>
      <c r="I1495" s="116"/>
      <c r="L1495" s="170">
        <v>44204</v>
      </c>
      <c r="M1495" s="116">
        <v>198.15</v>
      </c>
      <c r="N1495" s="116">
        <v>201.5</v>
      </c>
      <c r="O1495" s="116">
        <v>197.1</v>
      </c>
      <c r="P1495" s="116">
        <v>198.75</v>
      </c>
      <c r="Q1495" s="116">
        <v>198.15</v>
      </c>
      <c r="R1495">
        <v>53991568</v>
      </c>
    </row>
    <row r="1496" spans="1:18" x14ac:dyDescent="0.25">
      <c r="A1496" s="170">
        <v>44207</v>
      </c>
      <c r="B1496" s="116">
        <v>225</v>
      </c>
      <c r="C1496" s="116">
        <v>220.1</v>
      </c>
      <c r="D1496" s="116">
        <v>199.55</v>
      </c>
      <c r="E1496" s="116">
        <v>199.8</v>
      </c>
      <c r="F1496" s="116">
        <v>220.1</v>
      </c>
      <c r="G1496">
        <v>7959649</v>
      </c>
      <c r="H1496" s="116"/>
      <c r="I1496" s="116"/>
      <c r="L1496" s="170">
        <v>44207</v>
      </c>
      <c r="M1496" s="116">
        <v>220.65</v>
      </c>
      <c r="N1496" s="116">
        <v>225.4</v>
      </c>
      <c r="O1496" s="116">
        <v>199.65</v>
      </c>
      <c r="P1496" s="116">
        <v>199.9</v>
      </c>
      <c r="Q1496" s="116">
        <v>220.65</v>
      </c>
      <c r="R1496">
        <v>182483100</v>
      </c>
    </row>
    <row r="1497" spans="1:18" x14ac:dyDescent="0.25">
      <c r="A1497" s="170">
        <v>44208</v>
      </c>
      <c r="B1497" s="116">
        <v>249.5</v>
      </c>
      <c r="C1497" s="116">
        <v>237.8</v>
      </c>
      <c r="D1497" s="116">
        <v>224.05</v>
      </c>
      <c r="E1497" s="116">
        <v>228.8</v>
      </c>
      <c r="F1497" s="116">
        <v>237.8</v>
      </c>
      <c r="G1497">
        <v>20541348</v>
      </c>
      <c r="H1497" s="116"/>
      <c r="I1497" s="116"/>
      <c r="L1497" s="170">
        <v>44208</v>
      </c>
      <c r="M1497" s="116">
        <v>237.8</v>
      </c>
      <c r="N1497" s="116">
        <v>252.4</v>
      </c>
      <c r="O1497" s="116">
        <v>224.1</v>
      </c>
      <c r="P1497" s="116">
        <v>227</v>
      </c>
      <c r="Q1497" s="116">
        <v>237.8</v>
      </c>
      <c r="R1497">
        <v>390577839</v>
      </c>
    </row>
    <row r="1498" spans="1:18" x14ac:dyDescent="0.25">
      <c r="A1498" s="170">
        <v>44209</v>
      </c>
      <c r="B1498" s="116">
        <v>248.8</v>
      </c>
      <c r="C1498" s="116">
        <v>242.5</v>
      </c>
      <c r="D1498" s="116">
        <v>238.55</v>
      </c>
      <c r="E1498" s="116">
        <v>243.3</v>
      </c>
      <c r="F1498" s="116">
        <v>242.5</v>
      </c>
      <c r="G1498">
        <v>11660473</v>
      </c>
      <c r="H1498" s="116"/>
      <c r="I1498" s="116"/>
      <c r="L1498" s="170">
        <v>44209</v>
      </c>
      <c r="M1498" s="116">
        <v>242.6</v>
      </c>
      <c r="N1498" s="116">
        <v>248.8</v>
      </c>
      <c r="O1498" s="116">
        <v>238.4</v>
      </c>
      <c r="P1498" s="116">
        <v>242.9</v>
      </c>
      <c r="Q1498" s="116">
        <v>242.6</v>
      </c>
      <c r="R1498">
        <v>164649387</v>
      </c>
    </row>
    <row r="1499" spans="1:18" x14ac:dyDescent="0.25">
      <c r="A1499" s="170">
        <v>44210</v>
      </c>
      <c r="B1499" s="116">
        <v>249.8</v>
      </c>
      <c r="C1499" s="116">
        <v>245.15</v>
      </c>
      <c r="D1499" s="116">
        <v>238.6</v>
      </c>
      <c r="E1499" s="116">
        <v>243</v>
      </c>
      <c r="F1499" s="116">
        <v>245.15</v>
      </c>
      <c r="G1499">
        <v>4130572</v>
      </c>
      <c r="H1499" s="116"/>
      <c r="I1499" s="116"/>
      <c r="L1499" s="170">
        <v>44210</v>
      </c>
      <c r="M1499" s="116">
        <v>245.1</v>
      </c>
      <c r="N1499" s="116">
        <v>249.8</v>
      </c>
      <c r="O1499" s="116">
        <v>238.6</v>
      </c>
      <c r="P1499" s="116">
        <v>242.85</v>
      </c>
      <c r="Q1499" s="116">
        <v>245.1</v>
      </c>
      <c r="R1499">
        <v>86819519</v>
      </c>
    </row>
    <row r="1500" spans="1:18" x14ac:dyDescent="0.25">
      <c r="A1500" s="170">
        <v>44211</v>
      </c>
      <c r="B1500" s="116">
        <v>264.60000000000002</v>
      </c>
      <c r="C1500" s="116">
        <v>260.39999999999998</v>
      </c>
      <c r="D1500" s="116">
        <v>242.5</v>
      </c>
      <c r="E1500" s="116">
        <v>246.35</v>
      </c>
      <c r="F1500" s="116">
        <v>260.39999999999998</v>
      </c>
      <c r="G1500">
        <v>17370425</v>
      </c>
      <c r="H1500" s="116"/>
      <c r="I1500" s="116"/>
      <c r="L1500" s="170">
        <v>44211</v>
      </c>
      <c r="M1500" s="116">
        <v>260.3</v>
      </c>
      <c r="N1500" s="116">
        <v>264.64999999999998</v>
      </c>
      <c r="O1500" s="116">
        <v>242.6</v>
      </c>
      <c r="P1500" s="116">
        <v>246</v>
      </c>
      <c r="Q1500" s="116">
        <v>260.3</v>
      </c>
      <c r="R1500">
        <v>250038029</v>
      </c>
    </row>
    <row r="1501" spans="1:18" x14ac:dyDescent="0.25">
      <c r="A1501" s="170">
        <v>44214</v>
      </c>
      <c r="B1501" s="116">
        <v>262.39999999999998</v>
      </c>
      <c r="C1501" s="116">
        <v>245.65</v>
      </c>
      <c r="D1501" s="116">
        <v>241.15</v>
      </c>
      <c r="E1501" s="116">
        <v>262.39999999999998</v>
      </c>
      <c r="F1501" s="116">
        <v>245.65</v>
      </c>
      <c r="G1501">
        <v>11550376</v>
      </c>
      <c r="H1501" s="116"/>
      <c r="I1501" s="116"/>
      <c r="L1501" s="170">
        <v>44214</v>
      </c>
      <c r="M1501" s="116">
        <v>245.95</v>
      </c>
      <c r="N1501" s="116">
        <v>262.45</v>
      </c>
      <c r="O1501" s="116">
        <v>241.15</v>
      </c>
      <c r="P1501" s="116">
        <v>261.64999999999998</v>
      </c>
      <c r="Q1501" s="116">
        <v>245.95</v>
      </c>
      <c r="R1501">
        <v>173383224</v>
      </c>
    </row>
    <row r="1502" spans="1:18" x14ac:dyDescent="0.25">
      <c r="A1502" s="170">
        <v>44215</v>
      </c>
      <c r="B1502" s="116">
        <v>261.7</v>
      </c>
      <c r="C1502" s="116">
        <v>258.85000000000002</v>
      </c>
      <c r="D1502" s="116">
        <v>251.4</v>
      </c>
      <c r="E1502" s="116">
        <v>251.7</v>
      </c>
      <c r="F1502" s="116">
        <v>258.85000000000002</v>
      </c>
      <c r="G1502">
        <v>6386190</v>
      </c>
      <c r="H1502" s="116"/>
      <c r="I1502" s="116"/>
      <c r="L1502" s="170">
        <v>44215</v>
      </c>
      <c r="M1502" s="116">
        <v>258.64999999999998</v>
      </c>
      <c r="N1502" s="116">
        <v>261.7</v>
      </c>
      <c r="O1502" s="116">
        <v>251.3</v>
      </c>
      <c r="P1502" s="116">
        <v>251.5</v>
      </c>
      <c r="Q1502" s="116">
        <v>258.64999999999998</v>
      </c>
      <c r="R1502">
        <v>136861059</v>
      </c>
    </row>
    <row r="1503" spans="1:18" x14ac:dyDescent="0.25">
      <c r="A1503" s="170">
        <v>44216</v>
      </c>
      <c r="B1503" s="116">
        <v>277.60000000000002</v>
      </c>
      <c r="C1503" s="116">
        <v>274.89999999999998</v>
      </c>
      <c r="D1503" s="116">
        <v>259</v>
      </c>
      <c r="E1503" s="116">
        <v>260</v>
      </c>
      <c r="F1503" s="116">
        <v>274.89999999999998</v>
      </c>
      <c r="G1503">
        <v>13752988</v>
      </c>
      <c r="H1503" s="116"/>
      <c r="I1503" s="116"/>
      <c r="L1503" s="170">
        <v>44216</v>
      </c>
      <c r="M1503" s="116">
        <v>274.89999999999998</v>
      </c>
      <c r="N1503" s="116">
        <v>277.5</v>
      </c>
      <c r="O1503" s="116">
        <v>258.85000000000002</v>
      </c>
      <c r="P1503" s="116">
        <v>260</v>
      </c>
      <c r="Q1503" s="116">
        <v>274.89999999999998</v>
      </c>
      <c r="R1503">
        <v>205145151</v>
      </c>
    </row>
    <row r="1504" spans="1:18" x14ac:dyDescent="0.25">
      <c r="A1504" s="170">
        <v>44217</v>
      </c>
      <c r="B1504" s="116">
        <v>299</v>
      </c>
      <c r="C1504" s="116">
        <v>290.45</v>
      </c>
      <c r="D1504" s="116">
        <v>280.10000000000002</v>
      </c>
      <c r="E1504" s="116">
        <v>282</v>
      </c>
      <c r="F1504" s="116">
        <v>290.45</v>
      </c>
      <c r="G1504">
        <v>17635185</v>
      </c>
      <c r="H1504" s="116"/>
      <c r="I1504" s="116"/>
      <c r="L1504" s="170">
        <v>44217</v>
      </c>
      <c r="M1504" s="116">
        <v>290.60000000000002</v>
      </c>
      <c r="N1504" s="116">
        <v>299</v>
      </c>
      <c r="O1504" s="116">
        <v>280</v>
      </c>
      <c r="P1504" s="116">
        <v>281</v>
      </c>
      <c r="Q1504" s="116">
        <v>290.60000000000002</v>
      </c>
      <c r="R1504">
        <v>283614463</v>
      </c>
    </row>
    <row r="1505" spans="1:18" x14ac:dyDescent="0.25">
      <c r="A1505" s="170">
        <v>44218</v>
      </c>
      <c r="B1505" s="116">
        <v>306.89999999999998</v>
      </c>
      <c r="C1505" s="116">
        <v>289.39999999999998</v>
      </c>
      <c r="D1505" s="116">
        <v>278.3</v>
      </c>
      <c r="E1505" s="116">
        <v>296</v>
      </c>
      <c r="F1505" s="116">
        <v>289.39999999999998</v>
      </c>
      <c r="G1505">
        <v>14867458</v>
      </c>
      <c r="H1505" s="116"/>
      <c r="I1505" s="116"/>
      <c r="L1505" s="170">
        <v>44218</v>
      </c>
      <c r="M1505" s="116">
        <v>289.35000000000002</v>
      </c>
      <c r="N1505" s="116">
        <v>306.89999999999998</v>
      </c>
      <c r="O1505" s="116">
        <v>278.35000000000002</v>
      </c>
      <c r="P1505" s="116">
        <v>295.95</v>
      </c>
      <c r="Q1505" s="116">
        <v>289.35000000000002</v>
      </c>
      <c r="R1505">
        <v>316008609</v>
      </c>
    </row>
    <row r="1506" spans="1:18" x14ac:dyDescent="0.25">
      <c r="A1506" s="170">
        <v>44221</v>
      </c>
      <c r="B1506" s="116">
        <v>299.89999999999998</v>
      </c>
      <c r="C1506" s="116">
        <v>279.05</v>
      </c>
      <c r="D1506" s="116">
        <v>277.39999999999998</v>
      </c>
      <c r="E1506" s="116">
        <v>299.89999999999998</v>
      </c>
      <c r="F1506" s="116">
        <v>279.05</v>
      </c>
      <c r="G1506">
        <v>12225688</v>
      </c>
      <c r="H1506" s="116"/>
      <c r="I1506" s="116"/>
      <c r="L1506" s="170">
        <v>44221</v>
      </c>
      <c r="M1506" s="116">
        <v>279.14999999999998</v>
      </c>
      <c r="N1506" s="116">
        <v>299.5</v>
      </c>
      <c r="O1506" s="116">
        <v>277.35000000000002</v>
      </c>
      <c r="P1506" s="116">
        <v>296.89999999999998</v>
      </c>
      <c r="Q1506" s="116">
        <v>279.14999999999998</v>
      </c>
      <c r="R1506">
        <v>164346913</v>
      </c>
    </row>
    <row r="1507" spans="1:18" x14ac:dyDescent="0.25">
      <c r="A1507" s="170">
        <v>44223</v>
      </c>
      <c r="B1507" s="116">
        <v>278</v>
      </c>
      <c r="C1507" s="116">
        <v>267.39999999999998</v>
      </c>
      <c r="D1507" s="116">
        <v>265.75</v>
      </c>
      <c r="E1507" s="116">
        <v>278</v>
      </c>
      <c r="F1507" s="116">
        <v>267.39999999999998</v>
      </c>
      <c r="G1507">
        <v>6060640</v>
      </c>
      <c r="H1507" s="116"/>
      <c r="I1507" s="116"/>
      <c r="L1507" s="170">
        <v>44223</v>
      </c>
      <c r="M1507" s="116">
        <v>267.5</v>
      </c>
      <c r="N1507" s="116">
        <v>275</v>
      </c>
      <c r="O1507" s="116">
        <v>265.7</v>
      </c>
      <c r="P1507" s="116">
        <v>274.89999999999998</v>
      </c>
      <c r="Q1507" s="116">
        <v>267.5</v>
      </c>
      <c r="R1507">
        <v>126586833</v>
      </c>
    </row>
    <row r="1508" spans="1:18" x14ac:dyDescent="0.25">
      <c r="A1508" s="170">
        <v>44224</v>
      </c>
      <c r="B1508" s="116">
        <v>273.45</v>
      </c>
      <c r="C1508" s="116">
        <v>266.85000000000002</v>
      </c>
      <c r="D1508" s="116">
        <v>259</v>
      </c>
      <c r="E1508" s="116">
        <v>259.8</v>
      </c>
      <c r="F1508" s="116">
        <v>266.85000000000002</v>
      </c>
      <c r="G1508">
        <v>7406729</v>
      </c>
      <c r="H1508" s="116"/>
      <c r="I1508" s="116"/>
      <c r="L1508" s="170">
        <v>44224</v>
      </c>
      <c r="M1508" s="116">
        <v>266.8</v>
      </c>
      <c r="N1508" s="116">
        <v>273.39999999999998</v>
      </c>
      <c r="O1508" s="116">
        <v>259.05</v>
      </c>
      <c r="P1508" s="116">
        <v>260.05</v>
      </c>
      <c r="Q1508" s="116">
        <v>266.8</v>
      </c>
      <c r="R1508">
        <v>129156876</v>
      </c>
    </row>
    <row r="1509" spans="1:18" x14ac:dyDescent="0.25">
      <c r="A1509" s="170">
        <v>44225</v>
      </c>
      <c r="B1509" s="116">
        <v>278.85000000000002</v>
      </c>
      <c r="C1509" s="116">
        <v>262.60000000000002</v>
      </c>
      <c r="D1509" s="116">
        <v>260.60000000000002</v>
      </c>
      <c r="E1509" s="116">
        <v>273.39999999999998</v>
      </c>
      <c r="F1509" s="116">
        <v>262.60000000000002</v>
      </c>
      <c r="G1509">
        <v>10077046</v>
      </c>
      <c r="H1509" s="116"/>
      <c r="I1509" s="116"/>
      <c r="L1509" s="170">
        <v>44225</v>
      </c>
      <c r="M1509" s="116">
        <v>262.7</v>
      </c>
      <c r="N1509" s="116">
        <v>278.8</v>
      </c>
      <c r="O1509" s="116">
        <v>260.60000000000002</v>
      </c>
      <c r="P1509" s="116">
        <v>273</v>
      </c>
      <c r="Q1509" s="116">
        <v>262.7</v>
      </c>
      <c r="R1509">
        <v>138442348</v>
      </c>
    </row>
    <row r="1510" spans="1:18" x14ac:dyDescent="0.25">
      <c r="A1510" s="170">
        <v>44228</v>
      </c>
      <c r="B1510" s="116">
        <v>281.95</v>
      </c>
      <c r="C1510" s="116">
        <v>279.75</v>
      </c>
      <c r="D1510" s="116">
        <v>255.55</v>
      </c>
      <c r="E1510" s="116">
        <v>270.39999999999998</v>
      </c>
      <c r="F1510" s="116">
        <v>279.75</v>
      </c>
      <c r="G1510">
        <v>9091062</v>
      </c>
      <c r="H1510" s="116"/>
      <c r="I1510" s="116"/>
      <c r="L1510" s="170">
        <v>44228</v>
      </c>
      <c r="M1510" s="116">
        <v>279.60000000000002</v>
      </c>
      <c r="N1510" s="116">
        <v>282</v>
      </c>
      <c r="O1510" s="116">
        <v>255.35</v>
      </c>
      <c r="P1510" s="116">
        <v>269.75</v>
      </c>
      <c r="Q1510" s="116">
        <v>279.60000000000002</v>
      </c>
      <c r="R1510">
        <v>165655500</v>
      </c>
    </row>
    <row r="1511" spans="1:18" x14ac:dyDescent="0.25">
      <c r="A1511" s="170">
        <v>44229</v>
      </c>
      <c r="B1511" s="116">
        <v>332.4</v>
      </c>
      <c r="C1511" s="116">
        <v>322.3</v>
      </c>
      <c r="D1511" s="116">
        <v>290</v>
      </c>
      <c r="E1511" s="116">
        <v>292.75</v>
      </c>
      <c r="F1511" s="116">
        <v>322.3</v>
      </c>
      <c r="G1511">
        <v>22854765</v>
      </c>
      <c r="H1511" s="116"/>
      <c r="I1511" s="116"/>
      <c r="L1511" s="170">
        <v>44229</v>
      </c>
      <c r="M1511" s="116">
        <v>322</v>
      </c>
      <c r="N1511" s="116">
        <v>328.85</v>
      </c>
      <c r="O1511" s="116">
        <v>290.39999999999998</v>
      </c>
      <c r="P1511" s="116">
        <v>293.60000000000002</v>
      </c>
      <c r="Q1511" s="116">
        <v>322</v>
      </c>
      <c r="R1511">
        <v>251965965</v>
      </c>
    </row>
    <row r="1512" spans="1:18" x14ac:dyDescent="0.25">
      <c r="A1512" s="170">
        <v>44230</v>
      </c>
      <c r="B1512" s="116">
        <v>341.85</v>
      </c>
      <c r="C1512" s="116">
        <v>330.95</v>
      </c>
      <c r="D1512" s="116">
        <v>326.25</v>
      </c>
      <c r="E1512" s="116">
        <v>339.4</v>
      </c>
      <c r="F1512" s="116">
        <v>330.95</v>
      </c>
      <c r="G1512">
        <v>16250000</v>
      </c>
      <c r="H1512" s="116"/>
      <c r="I1512" s="116"/>
      <c r="L1512" s="170">
        <v>44230</v>
      </c>
      <c r="M1512" s="116">
        <v>331</v>
      </c>
      <c r="N1512" s="116">
        <v>341.9</v>
      </c>
      <c r="O1512" s="116">
        <v>326.2</v>
      </c>
      <c r="P1512" s="116">
        <v>339.2</v>
      </c>
      <c r="Q1512" s="116">
        <v>331</v>
      </c>
      <c r="R1512">
        <v>224190114</v>
      </c>
    </row>
    <row r="1513" spans="1:18" x14ac:dyDescent="0.25">
      <c r="A1513" s="170">
        <v>44231</v>
      </c>
      <c r="B1513" s="116">
        <v>334.4</v>
      </c>
      <c r="C1513" s="116">
        <v>326.10000000000002</v>
      </c>
      <c r="D1513" s="116">
        <v>322.5</v>
      </c>
      <c r="E1513" s="116">
        <v>330.7</v>
      </c>
      <c r="F1513" s="116">
        <v>326.10000000000002</v>
      </c>
      <c r="G1513">
        <v>6925075</v>
      </c>
      <c r="H1513" s="116"/>
      <c r="I1513" s="116"/>
      <c r="L1513" s="170">
        <v>44231</v>
      </c>
      <c r="M1513" s="116">
        <v>326.14999999999998</v>
      </c>
      <c r="N1513" s="116">
        <v>334.5</v>
      </c>
      <c r="O1513" s="116">
        <v>322.45</v>
      </c>
      <c r="P1513" s="116">
        <v>329</v>
      </c>
      <c r="Q1513" s="116">
        <v>326.14999999999998</v>
      </c>
      <c r="R1513">
        <v>121033002</v>
      </c>
    </row>
    <row r="1514" spans="1:18" x14ac:dyDescent="0.25">
      <c r="A1514" s="170">
        <v>44232</v>
      </c>
      <c r="B1514" s="116">
        <v>329.9</v>
      </c>
      <c r="C1514" s="116">
        <v>315.89999999999998</v>
      </c>
      <c r="D1514" s="116">
        <v>312.85000000000002</v>
      </c>
      <c r="E1514" s="116">
        <v>328.9</v>
      </c>
      <c r="F1514" s="116">
        <v>315.89999999999998</v>
      </c>
      <c r="G1514">
        <v>5787491</v>
      </c>
      <c r="H1514" s="116"/>
      <c r="I1514" s="116"/>
      <c r="L1514" s="170">
        <v>44232</v>
      </c>
      <c r="M1514" s="116">
        <v>315.89999999999998</v>
      </c>
      <c r="N1514" s="116">
        <v>330</v>
      </c>
      <c r="O1514" s="116">
        <v>312.60000000000002</v>
      </c>
      <c r="P1514" s="116">
        <v>327.60000000000002</v>
      </c>
      <c r="Q1514" s="116">
        <v>315.89999999999998</v>
      </c>
      <c r="R1514">
        <v>103512235</v>
      </c>
    </row>
    <row r="1515" spans="1:18" x14ac:dyDescent="0.25">
      <c r="A1515" s="170">
        <v>44235</v>
      </c>
      <c r="B1515" s="116">
        <v>339.25</v>
      </c>
      <c r="C1515" s="116">
        <v>335.85</v>
      </c>
      <c r="D1515" s="116">
        <v>316.8</v>
      </c>
      <c r="E1515" s="116">
        <v>318.95</v>
      </c>
      <c r="F1515" s="116">
        <v>335.85</v>
      </c>
      <c r="G1515">
        <v>5875468</v>
      </c>
      <c r="H1515" s="116"/>
      <c r="I1515" s="116"/>
      <c r="L1515" s="170">
        <v>44235</v>
      </c>
      <c r="M1515" s="116">
        <v>335.95</v>
      </c>
      <c r="N1515" s="116">
        <v>339.25</v>
      </c>
      <c r="O1515" s="116">
        <v>318</v>
      </c>
      <c r="P1515" s="116">
        <v>318.75</v>
      </c>
      <c r="Q1515" s="116">
        <v>335.95</v>
      </c>
      <c r="R1515">
        <v>102123614</v>
      </c>
    </row>
    <row r="1516" spans="1:18" x14ac:dyDescent="0.25">
      <c r="A1516" s="170">
        <v>44236</v>
      </c>
      <c r="B1516" s="116">
        <v>338.55</v>
      </c>
      <c r="C1516" s="116">
        <v>325.10000000000002</v>
      </c>
      <c r="D1516" s="116">
        <v>322.14999999999998</v>
      </c>
      <c r="E1516" s="116">
        <v>337</v>
      </c>
      <c r="F1516" s="116">
        <v>325.10000000000002</v>
      </c>
      <c r="G1516">
        <v>5406350</v>
      </c>
      <c r="H1516" s="116"/>
      <c r="I1516" s="116"/>
      <c r="L1516" s="170">
        <v>44236</v>
      </c>
      <c r="M1516" s="116">
        <v>325.05</v>
      </c>
      <c r="N1516" s="116">
        <v>338.5</v>
      </c>
      <c r="O1516" s="116">
        <v>322.2</v>
      </c>
      <c r="P1516" s="116">
        <v>337</v>
      </c>
      <c r="Q1516" s="116">
        <v>325.05</v>
      </c>
      <c r="R1516">
        <v>105981081</v>
      </c>
    </row>
    <row r="1517" spans="1:18" x14ac:dyDescent="0.25">
      <c r="A1517" s="170">
        <v>44237</v>
      </c>
      <c r="B1517" s="116">
        <v>332.5</v>
      </c>
      <c r="C1517" s="116">
        <v>328.95</v>
      </c>
      <c r="D1517" s="116">
        <v>319.5</v>
      </c>
      <c r="E1517" s="116">
        <v>325.55</v>
      </c>
      <c r="F1517" s="116">
        <v>328.95</v>
      </c>
      <c r="G1517">
        <v>7313560</v>
      </c>
      <c r="H1517" s="116"/>
      <c r="I1517" s="116"/>
      <c r="L1517" s="170">
        <v>44237</v>
      </c>
      <c r="M1517" s="116">
        <v>328.9</v>
      </c>
      <c r="N1517" s="116">
        <v>332.65</v>
      </c>
      <c r="O1517" s="116">
        <v>319.5</v>
      </c>
      <c r="P1517" s="116">
        <v>326</v>
      </c>
      <c r="Q1517" s="116">
        <v>328.9</v>
      </c>
      <c r="R1517">
        <v>93466949</v>
      </c>
    </row>
    <row r="1518" spans="1:18" x14ac:dyDescent="0.25">
      <c r="A1518" s="170">
        <v>44238</v>
      </c>
      <c r="B1518" s="116">
        <v>331.35</v>
      </c>
      <c r="C1518" s="116">
        <v>324.89999999999998</v>
      </c>
      <c r="D1518" s="116">
        <v>323</v>
      </c>
      <c r="E1518" s="116">
        <v>326.05</v>
      </c>
      <c r="F1518" s="116">
        <v>324.89999999999998</v>
      </c>
      <c r="G1518">
        <v>4273371</v>
      </c>
      <c r="H1518" s="116"/>
      <c r="I1518" s="116"/>
      <c r="L1518" s="170">
        <v>44238</v>
      </c>
      <c r="M1518" s="116">
        <v>325</v>
      </c>
      <c r="N1518" s="116">
        <v>331.35</v>
      </c>
      <c r="O1518" s="116">
        <v>323.39999999999998</v>
      </c>
      <c r="P1518" s="116">
        <v>326.45</v>
      </c>
      <c r="Q1518" s="116">
        <v>325</v>
      </c>
      <c r="R1518">
        <v>55257166</v>
      </c>
    </row>
    <row r="1519" spans="1:18" x14ac:dyDescent="0.25">
      <c r="A1519" s="170">
        <v>44239</v>
      </c>
      <c r="B1519" s="116">
        <v>330.4</v>
      </c>
      <c r="C1519" s="116">
        <v>325.25</v>
      </c>
      <c r="D1519" s="116">
        <v>321.35000000000002</v>
      </c>
      <c r="E1519" s="116">
        <v>326.55</v>
      </c>
      <c r="F1519" s="116">
        <v>325.25</v>
      </c>
      <c r="G1519">
        <v>3578496</v>
      </c>
      <c r="H1519" s="116"/>
      <c r="I1519" s="116"/>
      <c r="L1519" s="170">
        <v>44239</v>
      </c>
      <c r="M1519" s="116">
        <v>325.39999999999998</v>
      </c>
      <c r="N1519" s="116">
        <v>330.5</v>
      </c>
      <c r="O1519" s="116">
        <v>321.25</v>
      </c>
      <c r="P1519" s="116">
        <v>326.39999999999998</v>
      </c>
      <c r="Q1519" s="116">
        <v>325.39999999999998</v>
      </c>
      <c r="R1519">
        <v>64093642</v>
      </c>
    </row>
    <row r="1520" spans="1:18" x14ac:dyDescent="0.25">
      <c r="A1520" s="170">
        <v>44242</v>
      </c>
      <c r="B1520" s="116">
        <v>335.6</v>
      </c>
      <c r="C1520" s="116">
        <v>333.3</v>
      </c>
      <c r="D1520" s="116">
        <v>324.05</v>
      </c>
      <c r="E1520" s="116">
        <v>330.4</v>
      </c>
      <c r="F1520" s="116">
        <v>333.3</v>
      </c>
      <c r="G1520">
        <v>3847809</v>
      </c>
      <c r="H1520" s="116"/>
      <c r="I1520" s="116"/>
      <c r="L1520" s="170">
        <v>44242</v>
      </c>
      <c r="M1520" s="116">
        <v>333.35</v>
      </c>
      <c r="N1520" s="116">
        <v>335.8</v>
      </c>
      <c r="O1520" s="116">
        <v>324</v>
      </c>
      <c r="P1520" s="116">
        <v>329.9</v>
      </c>
      <c r="Q1520" s="116">
        <v>333.35</v>
      </c>
      <c r="R1520">
        <v>78680452</v>
      </c>
    </row>
    <row r="1521" spans="1:18" x14ac:dyDescent="0.25">
      <c r="A1521" s="170">
        <v>44243</v>
      </c>
      <c r="B1521" s="116">
        <v>337.9</v>
      </c>
      <c r="C1521" s="116">
        <v>329.05</v>
      </c>
      <c r="D1521" s="116">
        <v>327.60000000000002</v>
      </c>
      <c r="E1521" s="116">
        <v>335.8</v>
      </c>
      <c r="F1521" s="116">
        <v>329.05</v>
      </c>
      <c r="G1521">
        <v>3878347</v>
      </c>
      <c r="H1521" s="116"/>
      <c r="I1521" s="116"/>
      <c r="L1521" s="170">
        <v>44243</v>
      </c>
      <c r="M1521" s="116">
        <v>329.2</v>
      </c>
      <c r="N1521" s="116">
        <v>337.9</v>
      </c>
      <c r="O1521" s="116">
        <v>327.5</v>
      </c>
      <c r="P1521" s="116">
        <v>335.45</v>
      </c>
      <c r="Q1521" s="116">
        <v>329.2</v>
      </c>
      <c r="R1521">
        <v>65943843</v>
      </c>
    </row>
    <row r="1522" spans="1:18" x14ac:dyDescent="0.25">
      <c r="A1522" s="170">
        <v>44244</v>
      </c>
      <c r="B1522" s="116">
        <v>334.25</v>
      </c>
      <c r="C1522" s="116">
        <v>330.1</v>
      </c>
      <c r="D1522" s="116">
        <v>325.55</v>
      </c>
      <c r="E1522" s="116">
        <v>327</v>
      </c>
      <c r="F1522" s="116">
        <v>330.1</v>
      </c>
      <c r="G1522">
        <v>2708521</v>
      </c>
      <c r="H1522" s="116"/>
      <c r="I1522" s="116"/>
      <c r="L1522" s="170">
        <v>44244</v>
      </c>
      <c r="M1522" s="116">
        <v>330.15</v>
      </c>
      <c r="N1522" s="116">
        <v>334.25</v>
      </c>
      <c r="O1522" s="116">
        <v>325.45</v>
      </c>
      <c r="P1522" s="116">
        <v>326.89999999999998</v>
      </c>
      <c r="Q1522" s="116">
        <v>330.15</v>
      </c>
      <c r="R1522">
        <v>52150941</v>
      </c>
    </row>
    <row r="1523" spans="1:18" x14ac:dyDescent="0.25">
      <c r="A1523" s="170">
        <v>44245</v>
      </c>
      <c r="B1523" s="116">
        <v>331.9</v>
      </c>
      <c r="C1523" s="116">
        <v>323.3</v>
      </c>
      <c r="D1523" s="116">
        <v>317.64999999999998</v>
      </c>
      <c r="E1523" s="116">
        <v>331.5</v>
      </c>
      <c r="F1523" s="116">
        <v>323.3</v>
      </c>
      <c r="G1523">
        <v>2511859</v>
      </c>
      <c r="H1523" s="116"/>
      <c r="I1523" s="116"/>
      <c r="L1523" s="170">
        <v>44245</v>
      </c>
      <c r="M1523" s="116">
        <v>323.85000000000002</v>
      </c>
      <c r="N1523" s="116">
        <v>331.75</v>
      </c>
      <c r="O1523" s="116">
        <v>321.10000000000002</v>
      </c>
      <c r="P1523" s="116">
        <v>331.5</v>
      </c>
      <c r="Q1523" s="116">
        <v>323.85000000000002</v>
      </c>
      <c r="R1523">
        <v>49204247</v>
      </c>
    </row>
    <row r="1524" spans="1:18" x14ac:dyDescent="0.25">
      <c r="A1524" s="170">
        <v>44246</v>
      </c>
      <c r="B1524" s="116">
        <v>322.5</v>
      </c>
      <c r="C1524" s="116">
        <v>312</v>
      </c>
      <c r="D1524" s="116">
        <v>301.5</v>
      </c>
      <c r="E1524" s="116">
        <v>322.5</v>
      </c>
      <c r="F1524" s="116">
        <v>312</v>
      </c>
      <c r="G1524">
        <v>4202696</v>
      </c>
      <c r="H1524" s="116"/>
      <c r="I1524" s="116"/>
      <c r="L1524" s="170">
        <v>44246</v>
      </c>
      <c r="M1524" s="116">
        <v>311.85000000000002</v>
      </c>
      <c r="N1524" s="116">
        <v>321.95</v>
      </c>
      <c r="O1524" s="116">
        <v>301.39999999999998</v>
      </c>
      <c r="P1524" s="116">
        <v>321.95</v>
      </c>
      <c r="Q1524" s="116">
        <v>311.85000000000002</v>
      </c>
      <c r="R1524">
        <v>80274683</v>
      </c>
    </row>
    <row r="1525" spans="1:18" x14ac:dyDescent="0.25">
      <c r="A1525" s="170">
        <v>44249</v>
      </c>
      <c r="B1525" s="116">
        <v>314</v>
      </c>
      <c r="C1525" s="116">
        <v>304.14999999999998</v>
      </c>
      <c r="D1525" s="116">
        <v>302.14999999999998</v>
      </c>
      <c r="E1525" s="116">
        <v>311.55</v>
      </c>
      <c r="F1525" s="116">
        <v>304.14999999999998</v>
      </c>
      <c r="G1525">
        <v>5997129</v>
      </c>
      <c r="H1525" s="116"/>
      <c r="I1525" s="116"/>
      <c r="L1525" s="170">
        <v>44249</v>
      </c>
      <c r="M1525" s="116">
        <v>304.5</v>
      </c>
      <c r="N1525" s="116">
        <v>313.89999999999998</v>
      </c>
      <c r="O1525" s="116">
        <v>302.14999999999998</v>
      </c>
      <c r="P1525" s="116">
        <v>312.45</v>
      </c>
      <c r="Q1525" s="116">
        <v>304.5</v>
      </c>
      <c r="R1525">
        <v>57723298</v>
      </c>
    </row>
    <row r="1526" spans="1:18" x14ac:dyDescent="0.25">
      <c r="A1526" s="170">
        <v>44250</v>
      </c>
      <c r="B1526" s="116">
        <v>328.8</v>
      </c>
      <c r="C1526" s="116">
        <v>324.10000000000002</v>
      </c>
      <c r="D1526" s="116">
        <v>308</v>
      </c>
      <c r="E1526" s="116">
        <v>308</v>
      </c>
      <c r="F1526" s="116">
        <v>324.10000000000002</v>
      </c>
      <c r="G1526">
        <v>6654359</v>
      </c>
      <c r="H1526" s="116"/>
      <c r="I1526" s="116"/>
      <c r="L1526" s="170">
        <v>44250</v>
      </c>
      <c r="M1526" s="116">
        <v>324</v>
      </c>
      <c r="N1526" s="116">
        <v>328.9</v>
      </c>
      <c r="O1526" s="116">
        <v>308.5</v>
      </c>
      <c r="P1526" s="116">
        <v>308.5</v>
      </c>
      <c r="Q1526" s="116">
        <v>324</v>
      </c>
      <c r="R1526">
        <v>133310157</v>
      </c>
    </row>
    <row r="1527" spans="1:18" x14ac:dyDescent="0.25">
      <c r="A1527" s="170">
        <v>44251</v>
      </c>
      <c r="B1527" s="116">
        <v>330</v>
      </c>
      <c r="C1527" s="116">
        <v>322.25</v>
      </c>
      <c r="D1527" s="116">
        <v>305.10000000000002</v>
      </c>
      <c r="E1527" s="116">
        <v>326.3</v>
      </c>
      <c r="F1527" s="116">
        <v>322.25</v>
      </c>
      <c r="G1527">
        <v>15105742</v>
      </c>
      <c r="H1527" s="116"/>
      <c r="I1527" s="116"/>
      <c r="L1527" s="170">
        <v>44251</v>
      </c>
      <c r="M1527" s="116">
        <v>321.64999999999998</v>
      </c>
      <c r="N1527" s="116">
        <v>330</v>
      </c>
      <c r="O1527" s="116">
        <v>316.5</v>
      </c>
      <c r="P1527" s="116">
        <v>325</v>
      </c>
      <c r="Q1527" s="116">
        <v>321.64999999999998</v>
      </c>
      <c r="R1527">
        <v>50821757</v>
      </c>
    </row>
    <row r="1528" spans="1:18" x14ac:dyDescent="0.25">
      <c r="A1528" s="170">
        <v>44252</v>
      </c>
      <c r="B1528" s="116">
        <v>334.5</v>
      </c>
      <c r="C1528" s="116">
        <v>333.1</v>
      </c>
      <c r="D1528" s="116">
        <v>323.3</v>
      </c>
      <c r="E1528" s="116">
        <v>325.39999999999998</v>
      </c>
      <c r="F1528" s="116">
        <v>333.1</v>
      </c>
      <c r="G1528">
        <v>7349275</v>
      </c>
      <c r="H1528" s="116"/>
      <c r="I1528" s="116"/>
      <c r="L1528" s="170">
        <v>44252</v>
      </c>
      <c r="M1528" s="116">
        <v>333.15</v>
      </c>
      <c r="N1528" s="116">
        <v>334.7</v>
      </c>
      <c r="O1528" s="116">
        <v>323.25</v>
      </c>
      <c r="P1528" s="116">
        <v>325.35000000000002</v>
      </c>
      <c r="Q1528" s="116">
        <v>333.15</v>
      </c>
      <c r="R1528">
        <v>64514912</v>
      </c>
    </row>
    <row r="1529" spans="1:18" x14ac:dyDescent="0.25">
      <c r="A1529" s="170">
        <v>44253</v>
      </c>
      <c r="B1529" s="116">
        <v>333</v>
      </c>
      <c r="C1529" s="116">
        <v>323</v>
      </c>
      <c r="D1529" s="116">
        <v>318.8</v>
      </c>
      <c r="E1529" s="116">
        <v>324</v>
      </c>
      <c r="F1529" s="116">
        <v>323</v>
      </c>
      <c r="G1529">
        <v>4893904</v>
      </c>
      <c r="H1529" s="116"/>
      <c r="I1529" s="116"/>
      <c r="L1529" s="170">
        <v>44253</v>
      </c>
      <c r="M1529" s="116">
        <v>322.95</v>
      </c>
      <c r="N1529" s="116">
        <v>332.95</v>
      </c>
      <c r="O1529" s="116">
        <v>318.85000000000002</v>
      </c>
      <c r="P1529" s="116">
        <v>323</v>
      </c>
      <c r="Q1529" s="116">
        <v>322.95</v>
      </c>
      <c r="R1529">
        <v>91901339</v>
      </c>
    </row>
    <row r="1530" spans="1:18" x14ac:dyDescent="0.25">
      <c r="A1530" s="170">
        <v>44256</v>
      </c>
      <c r="B1530" s="116">
        <v>331.85</v>
      </c>
      <c r="C1530" s="116">
        <v>328.1</v>
      </c>
      <c r="D1530" s="116">
        <v>322.55</v>
      </c>
      <c r="E1530" s="116">
        <v>329.9</v>
      </c>
      <c r="F1530" s="116">
        <v>328.1</v>
      </c>
      <c r="G1530">
        <v>5221906</v>
      </c>
      <c r="H1530" s="116"/>
      <c r="I1530" s="116"/>
      <c r="L1530" s="170">
        <v>44256</v>
      </c>
      <c r="M1530" s="116">
        <v>328.3</v>
      </c>
      <c r="N1530" s="116">
        <v>331.85</v>
      </c>
      <c r="O1530" s="116">
        <v>322.7</v>
      </c>
      <c r="P1530" s="116">
        <v>330</v>
      </c>
      <c r="Q1530" s="116">
        <v>328.3</v>
      </c>
      <c r="R1530">
        <v>61190868</v>
      </c>
    </row>
    <row r="1531" spans="1:18" x14ac:dyDescent="0.25">
      <c r="A1531" s="170">
        <v>44257</v>
      </c>
      <c r="B1531" s="116">
        <v>347.1</v>
      </c>
      <c r="C1531" s="116">
        <v>345.7</v>
      </c>
      <c r="D1531" s="116">
        <v>326.64999999999998</v>
      </c>
      <c r="E1531" s="116">
        <v>330.7</v>
      </c>
      <c r="F1531" s="116">
        <v>345.7</v>
      </c>
      <c r="G1531">
        <v>6450114</v>
      </c>
      <c r="H1531" s="116"/>
      <c r="I1531" s="116"/>
      <c r="L1531" s="170">
        <v>44257</v>
      </c>
      <c r="M1531" s="116">
        <v>345.75</v>
      </c>
      <c r="N1531" s="116">
        <v>347.2</v>
      </c>
      <c r="O1531" s="116">
        <v>326.45</v>
      </c>
      <c r="P1531" s="116">
        <v>331.1</v>
      </c>
      <c r="Q1531" s="116">
        <v>345.75</v>
      </c>
      <c r="R1531">
        <v>127708761</v>
      </c>
    </row>
    <row r="1532" spans="1:18" x14ac:dyDescent="0.25">
      <c r="A1532" s="170">
        <v>44258</v>
      </c>
      <c r="B1532" s="116">
        <v>357</v>
      </c>
      <c r="C1532" s="116">
        <v>348.5</v>
      </c>
      <c r="D1532" s="116">
        <v>346.6</v>
      </c>
      <c r="E1532" s="116">
        <v>348.7</v>
      </c>
      <c r="F1532" s="116">
        <v>348.5</v>
      </c>
      <c r="G1532">
        <v>4442426</v>
      </c>
      <c r="H1532" s="116"/>
      <c r="I1532" s="116"/>
      <c r="L1532" s="170">
        <v>44258</v>
      </c>
      <c r="M1532" s="116">
        <v>348.5</v>
      </c>
      <c r="N1532" s="116">
        <v>357</v>
      </c>
      <c r="O1532" s="116">
        <v>346.5</v>
      </c>
      <c r="P1532" s="116">
        <v>348.65</v>
      </c>
      <c r="Q1532" s="116">
        <v>348.5</v>
      </c>
      <c r="R1532">
        <v>92006451</v>
      </c>
    </row>
    <row r="1533" spans="1:18" x14ac:dyDescent="0.25">
      <c r="A1533" s="170">
        <v>44259</v>
      </c>
      <c r="B1533" s="116">
        <v>345.3</v>
      </c>
      <c r="C1533" s="116">
        <v>339.2</v>
      </c>
      <c r="D1533" s="116">
        <v>337.25</v>
      </c>
      <c r="E1533" s="116">
        <v>340.8</v>
      </c>
      <c r="F1533" s="116">
        <v>339.2</v>
      </c>
      <c r="G1533">
        <v>5215719</v>
      </c>
      <c r="H1533" s="116"/>
      <c r="I1533" s="116"/>
      <c r="L1533" s="170">
        <v>44259</v>
      </c>
      <c r="M1533" s="116">
        <v>339.2</v>
      </c>
      <c r="N1533" s="116">
        <v>345.4</v>
      </c>
      <c r="O1533" s="116">
        <v>337.3</v>
      </c>
      <c r="P1533" s="116">
        <v>339</v>
      </c>
      <c r="Q1533" s="116">
        <v>339.2</v>
      </c>
      <c r="R1533">
        <v>59863169</v>
      </c>
    </row>
    <row r="1534" spans="1:18" x14ac:dyDescent="0.25">
      <c r="A1534" s="170">
        <v>44260</v>
      </c>
      <c r="B1534" s="116">
        <v>337.8</v>
      </c>
      <c r="C1534" s="116">
        <v>325.10000000000002</v>
      </c>
      <c r="D1534" s="116">
        <v>319.8</v>
      </c>
      <c r="E1534" s="116">
        <v>334.5</v>
      </c>
      <c r="F1534" s="116">
        <v>325.10000000000002</v>
      </c>
      <c r="G1534">
        <v>7493136</v>
      </c>
      <c r="H1534" s="116"/>
      <c r="I1534" s="116"/>
      <c r="L1534" s="170">
        <v>44260</v>
      </c>
      <c r="M1534" s="116">
        <v>325.14999999999998</v>
      </c>
      <c r="N1534" s="116">
        <v>337.85</v>
      </c>
      <c r="O1534" s="116">
        <v>319.7</v>
      </c>
      <c r="P1534" s="116">
        <v>333</v>
      </c>
      <c r="Q1534" s="116">
        <v>325.14999999999998</v>
      </c>
      <c r="R1534">
        <v>86738909</v>
      </c>
    </row>
    <row r="1535" spans="1:18" x14ac:dyDescent="0.25">
      <c r="A1535" s="170">
        <v>44263</v>
      </c>
      <c r="B1535" s="116">
        <v>331.55</v>
      </c>
      <c r="C1535" s="116">
        <v>321.25</v>
      </c>
      <c r="D1535" s="116">
        <v>318.85000000000002</v>
      </c>
      <c r="E1535" s="116">
        <v>331.5</v>
      </c>
      <c r="F1535" s="116">
        <v>321.25</v>
      </c>
      <c r="G1535">
        <v>4669627</v>
      </c>
      <c r="H1535" s="116"/>
      <c r="I1535" s="116"/>
      <c r="L1535" s="170">
        <v>44263</v>
      </c>
      <c r="M1535" s="116">
        <v>321.25</v>
      </c>
      <c r="N1535" s="116">
        <v>331.75</v>
      </c>
      <c r="O1535" s="116">
        <v>318.8</v>
      </c>
      <c r="P1535" s="116">
        <v>331.75</v>
      </c>
      <c r="Q1535" s="116">
        <v>321.25</v>
      </c>
      <c r="R1535">
        <v>81925952</v>
      </c>
    </row>
    <row r="1536" spans="1:18" x14ac:dyDescent="0.25">
      <c r="A1536" s="170">
        <v>44264</v>
      </c>
      <c r="B1536" s="116">
        <v>328.25</v>
      </c>
      <c r="C1536" s="116">
        <v>315.2</v>
      </c>
      <c r="D1536" s="116">
        <v>309.7</v>
      </c>
      <c r="E1536" s="116">
        <v>325.3</v>
      </c>
      <c r="F1536" s="116">
        <v>315.2</v>
      </c>
      <c r="G1536">
        <v>6082763</v>
      </c>
      <c r="H1536" s="116"/>
      <c r="I1536" s="116"/>
      <c r="L1536" s="170">
        <v>44264</v>
      </c>
      <c r="M1536" s="116">
        <v>315.2</v>
      </c>
      <c r="N1536" s="116">
        <v>328.35</v>
      </c>
      <c r="O1536" s="116">
        <v>309.60000000000002</v>
      </c>
      <c r="P1536" s="116">
        <v>325</v>
      </c>
      <c r="Q1536" s="116">
        <v>315.2</v>
      </c>
      <c r="R1536">
        <v>74702208</v>
      </c>
    </row>
    <row r="1537" spans="1:18" x14ac:dyDescent="0.25">
      <c r="A1537" s="170">
        <v>44265</v>
      </c>
      <c r="B1537" s="116">
        <v>324.39999999999998</v>
      </c>
      <c r="C1537" s="116">
        <v>321.35000000000002</v>
      </c>
      <c r="D1537" s="116">
        <v>316.75</v>
      </c>
      <c r="E1537" s="116">
        <v>320</v>
      </c>
      <c r="F1537" s="116">
        <v>321.35000000000002</v>
      </c>
      <c r="G1537">
        <v>3898952</v>
      </c>
      <c r="H1537" s="116"/>
      <c r="I1537" s="116"/>
      <c r="L1537" s="170">
        <v>44265</v>
      </c>
      <c r="M1537" s="116">
        <v>321.45</v>
      </c>
      <c r="N1537" s="116">
        <v>324.45</v>
      </c>
      <c r="O1537" s="116">
        <v>316.7</v>
      </c>
      <c r="P1537" s="116">
        <v>319.5</v>
      </c>
      <c r="Q1537" s="116">
        <v>321.45</v>
      </c>
      <c r="R1537">
        <v>58643853</v>
      </c>
    </row>
    <row r="1538" spans="1:18" x14ac:dyDescent="0.25">
      <c r="A1538" s="170">
        <v>44267</v>
      </c>
      <c r="B1538" s="116">
        <v>326.35000000000002</v>
      </c>
      <c r="C1538" s="116">
        <v>317.45</v>
      </c>
      <c r="D1538" s="116">
        <v>314.3</v>
      </c>
      <c r="E1538" s="116">
        <v>325.89999999999998</v>
      </c>
      <c r="F1538" s="116">
        <v>317.45</v>
      </c>
      <c r="G1538">
        <v>2103674</v>
      </c>
      <c r="H1538" s="116"/>
      <c r="I1538" s="116"/>
      <c r="L1538" s="170">
        <v>44267</v>
      </c>
      <c r="M1538" s="116">
        <v>317.55</v>
      </c>
      <c r="N1538" s="116">
        <v>326.5</v>
      </c>
      <c r="O1538" s="116">
        <v>314.14999999999998</v>
      </c>
      <c r="P1538" s="116">
        <v>325.05</v>
      </c>
      <c r="Q1538" s="116">
        <v>317.55</v>
      </c>
      <c r="R1538">
        <v>48360842</v>
      </c>
    </row>
    <row r="1539" spans="1:18" x14ac:dyDescent="0.25">
      <c r="A1539" s="170">
        <v>44270</v>
      </c>
      <c r="B1539" s="116">
        <v>320.64999999999998</v>
      </c>
      <c r="C1539" s="116">
        <v>318.45</v>
      </c>
      <c r="D1539" s="116">
        <v>310.10000000000002</v>
      </c>
      <c r="E1539" s="116">
        <v>320.39999999999998</v>
      </c>
      <c r="F1539" s="116">
        <v>318.45</v>
      </c>
      <c r="G1539">
        <v>2305974</v>
      </c>
      <c r="H1539" s="116"/>
      <c r="I1539" s="116"/>
      <c r="L1539" s="170">
        <v>44270</v>
      </c>
      <c r="M1539" s="116">
        <v>318.55</v>
      </c>
      <c r="N1539" s="116">
        <v>320.39999999999998</v>
      </c>
      <c r="O1539" s="116">
        <v>310.05</v>
      </c>
      <c r="P1539" s="116">
        <v>320</v>
      </c>
      <c r="Q1539" s="116">
        <v>318.55</v>
      </c>
      <c r="R1539">
        <v>45083228</v>
      </c>
    </row>
    <row r="1540" spans="1:18" x14ac:dyDescent="0.25">
      <c r="A1540" s="170">
        <v>44271</v>
      </c>
      <c r="B1540" s="116">
        <v>321.8</v>
      </c>
      <c r="C1540" s="116">
        <v>319.75</v>
      </c>
      <c r="D1540" s="116">
        <v>315.3</v>
      </c>
      <c r="E1540" s="116">
        <v>320.3</v>
      </c>
      <c r="F1540" s="116">
        <v>319.75</v>
      </c>
      <c r="G1540">
        <v>1860583</v>
      </c>
      <c r="H1540" s="116"/>
      <c r="I1540" s="116"/>
      <c r="L1540" s="170">
        <v>44271</v>
      </c>
      <c r="M1540" s="116">
        <v>319.95</v>
      </c>
      <c r="N1540" s="116">
        <v>321.89999999999998</v>
      </c>
      <c r="O1540" s="116">
        <v>315.10000000000002</v>
      </c>
      <c r="P1540" s="116">
        <v>321</v>
      </c>
      <c r="Q1540" s="116">
        <v>319.95</v>
      </c>
      <c r="R1540">
        <v>39267404</v>
      </c>
    </row>
    <row r="1541" spans="1:18" x14ac:dyDescent="0.25">
      <c r="A1541" s="170">
        <v>44272</v>
      </c>
      <c r="B1541" s="116">
        <v>320</v>
      </c>
      <c r="C1541" s="116">
        <v>305.85000000000002</v>
      </c>
      <c r="D1541" s="116">
        <v>304</v>
      </c>
      <c r="E1541" s="116">
        <v>317</v>
      </c>
      <c r="F1541" s="116">
        <v>305.85000000000002</v>
      </c>
      <c r="G1541">
        <v>2202123</v>
      </c>
      <c r="H1541" s="116"/>
      <c r="I1541" s="116"/>
      <c r="L1541" s="170">
        <v>44272</v>
      </c>
      <c r="M1541" s="116">
        <v>305.8</v>
      </c>
      <c r="N1541" s="116">
        <v>320</v>
      </c>
      <c r="O1541" s="116">
        <v>304</v>
      </c>
      <c r="P1541" s="116">
        <v>318.60000000000002</v>
      </c>
      <c r="Q1541" s="116">
        <v>305.8</v>
      </c>
      <c r="R1541">
        <v>47262481</v>
      </c>
    </row>
    <row r="1542" spans="1:18" x14ac:dyDescent="0.25">
      <c r="A1542" s="170">
        <v>44273</v>
      </c>
      <c r="B1542" s="116">
        <v>316.5</v>
      </c>
      <c r="C1542" s="116">
        <v>306.89999999999998</v>
      </c>
      <c r="D1542" s="116">
        <v>299.75</v>
      </c>
      <c r="E1542" s="116">
        <v>310.60000000000002</v>
      </c>
      <c r="F1542" s="116">
        <v>306.89999999999998</v>
      </c>
      <c r="G1542">
        <v>5997189</v>
      </c>
      <c r="H1542" s="116"/>
      <c r="I1542" s="116"/>
      <c r="L1542" s="170">
        <v>44273</v>
      </c>
      <c r="M1542" s="116">
        <v>307</v>
      </c>
      <c r="N1542" s="116">
        <v>316.60000000000002</v>
      </c>
      <c r="O1542" s="116">
        <v>299.75</v>
      </c>
      <c r="P1542" s="116">
        <v>311</v>
      </c>
      <c r="Q1542" s="116">
        <v>307</v>
      </c>
      <c r="R1542">
        <v>73731921</v>
      </c>
    </row>
    <row r="1543" spans="1:18" x14ac:dyDescent="0.25">
      <c r="A1543" s="170">
        <v>44274</v>
      </c>
      <c r="B1543" s="116">
        <v>311</v>
      </c>
      <c r="C1543" s="116">
        <v>308.95</v>
      </c>
      <c r="D1543" s="116">
        <v>290.35000000000002</v>
      </c>
      <c r="E1543" s="116">
        <v>303.3</v>
      </c>
      <c r="F1543" s="116">
        <v>308.95</v>
      </c>
      <c r="G1543">
        <v>5202269</v>
      </c>
      <c r="H1543" s="116"/>
      <c r="I1543" s="116"/>
      <c r="L1543" s="170">
        <v>44274</v>
      </c>
      <c r="M1543" s="116">
        <v>308.95</v>
      </c>
      <c r="N1543" s="116">
        <v>311</v>
      </c>
      <c r="O1543" s="116">
        <v>290.2</v>
      </c>
      <c r="P1543" s="116">
        <v>303.5</v>
      </c>
      <c r="Q1543" s="116">
        <v>308.95</v>
      </c>
      <c r="R1543">
        <v>109932681</v>
      </c>
    </row>
    <row r="1544" spans="1:18" x14ac:dyDescent="0.25">
      <c r="A1544" s="170">
        <v>44277</v>
      </c>
      <c r="B1544" s="116">
        <v>308.89999999999998</v>
      </c>
      <c r="C1544" s="116">
        <v>303.05</v>
      </c>
      <c r="D1544" s="116">
        <v>300.10000000000002</v>
      </c>
      <c r="E1544" s="116">
        <v>308.89999999999998</v>
      </c>
      <c r="F1544" s="116">
        <v>303.05</v>
      </c>
      <c r="G1544">
        <v>2657465</v>
      </c>
      <c r="H1544" s="116"/>
      <c r="I1544" s="116"/>
      <c r="L1544" s="170">
        <v>44277</v>
      </c>
      <c r="M1544" s="116">
        <v>303.05</v>
      </c>
      <c r="N1544" s="116">
        <v>307.5</v>
      </c>
      <c r="O1544" s="116">
        <v>300.10000000000002</v>
      </c>
      <c r="P1544" s="116">
        <v>306.45</v>
      </c>
      <c r="Q1544" s="116">
        <v>303.05</v>
      </c>
      <c r="R1544">
        <v>56385019</v>
      </c>
    </row>
    <row r="1545" spans="1:18" x14ac:dyDescent="0.25">
      <c r="A1545" s="170">
        <v>44278</v>
      </c>
      <c r="B1545" s="116">
        <v>312.10000000000002</v>
      </c>
      <c r="C1545" s="116">
        <v>307.3</v>
      </c>
      <c r="D1545" s="116">
        <v>304.10000000000002</v>
      </c>
      <c r="E1545" s="116">
        <v>305</v>
      </c>
      <c r="F1545" s="116">
        <v>307.3</v>
      </c>
      <c r="G1545">
        <v>3010510</v>
      </c>
      <c r="H1545" s="116"/>
      <c r="I1545" s="116"/>
      <c r="L1545" s="170">
        <v>44278</v>
      </c>
      <c r="M1545" s="116">
        <v>307.39999999999998</v>
      </c>
      <c r="N1545" s="116">
        <v>312.25</v>
      </c>
      <c r="O1545" s="116">
        <v>304</v>
      </c>
      <c r="P1545" s="116">
        <v>305</v>
      </c>
      <c r="Q1545" s="116">
        <v>307.39999999999998</v>
      </c>
      <c r="R1545">
        <v>60240483</v>
      </c>
    </row>
    <row r="1546" spans="1:18" x14ac:dyDescent="0.25">
      <c r="A1546" s="170">
        <v>44279</v>
      </c>
      <c r="B1546" s="116">
        <v>305.05</v>
      </c>
      <c r="C1546" s="116">
        <v>294.45</v>
      </c>
      <c r="D1546" s="116">
        <v>293.3</v>
      </c>
      <c r="E1546" s="116">
        <v>304</v>
      </c>
      <c r="F1546" s="116">
        <v>294.45</v>
      </c>
      <c r="G1546">
        <v>3362176</v>
      </c>
      <c r="H1546" s="116"/>
      <c r="I1546" s="116"/>
      <c r="L1546" s="170">
        <v>44279</v>
      </c>
      <c r="M1546" s="116">
        <v>294.45</v>
      </c>
      <c r="N1546" s="116">
        <v>305</v>
      </c>
      <c r="O1546" s="116">
        <v>293.2</v>
      </c>
      <c r="P1546" s="116">
        <v>303.55</v>
      </c>
      <c r="Q1546" s="116">
        <v>294.45</v>
      </c>
      <c r="R1546">
        <v>61523819</v>
      </c>
    </row>
    <row r="1547" spans="1:18" x14ac:dyDescent="0.25">
      <c r="A1547" s="170">
        <v>44280</v>
      </c>
      <c r="B1547" s="116">
        <v>294.3</v>
      </c>
      <c r="C1547" s="116">
        <v>285.5</v>
      </c>
      <c r="D1547" s="116">
        <v>282.35000000000002</v>
      </c>
      <c r="E1547" s="116">
        <v>294.3</v>
      </c>
      <c r="F1547" s="116">
        <v>285.5</v>
      </c>
      <c r="G1547">
        <v>4386750</v>
      </c>
      <c r="H1547" s="116"/>
      <c r="I1547" s="116"/>
      <c r="L1547" s="170">
        <v>44280</v>
      </c>
      <c r="M1547" s="116">
        <v>285.55</v>
      </c>
      <c r="N1547" s="116">
        <v>294</v>
      </c>
      <c r="O1547" s="116">
        <v>282.25</v>
      </c>
      <c r="P1547" s="116">
        <v>294</v>
      </c>
      <c r="Q1547" s="116">
        <v>285.55</v>
      </c>
      <c r="R1547">
        <v>84528317</v>
      </c>
    </row>
    <row r="1548" spans="1:18" x14ac:dyDescent="0.25">
      <c r="A1548" s="170">
        <v>44281</v>
      </c>
      <c r="B1548" s="116">
        <v>301.5</v>
      </c>
      <c r="C1548" s="116">
        <v>296.3</v>
      </c>
      <c r="D1548" s="116">
        <v>290.39999999999998</v>
      </c>
      <c r="E1548" s="116">
        <v>292</v>
      </c>
      <c r="F1548" s="116">
        <v>296.3</v>
      </c>
      <c r="G1548">
        <v>3688101</v>
      </c>
      <c r="H1548" s="116"/>
      <c r="I1548" s="116"/>
      <c r="L1548" s="170">
        <v>44281</v>
      </c>
      <c r="M1548" s="116">
        <v>296.39999999999998</v>
      </c>
      <c r="N1548" s="116">
        <v>301.39999999999998</v>
      </c>
      <c r="O1548" s="116">
        <v>290.5</v>
      </c>
      <c r="P1548" s="116">
        <v>290.5</v>
      </c>
      <c r="Q1548" s="116">
        <v>296.39999999999998</v>
      </c>
      <c r="R1548">
        <v>80924011</v>
      </c>
    </row>
    <row r="1549" spans="1:18" x14ac:dyDescent="0.25">
      <c r="A1549" s="170">
        <v>44285</v>
      </c>
      <c r="B1549" s="116">
        <v>301.39999999999998</v>
      </c>
      <c r="C1549" s="116">
        <v>296.95</v>
      </c>
      <c r="D1549" s="116">
        <v>292.7</v>
      </c>
      <c r="E1549" s="116">
        <v>300</v>
      </c>
      <c r="F1549" s="116">
        <v>296.95</v>
      </c>
      <c r="G1549">
        <v>2471291</v>
      </c>
      <c r="H1549" s="116"/>
      <c r="I1549" s="116"/>
      <c r="L1549" s="170">
        <v>44285</v>
      </c>
      <c r="M1549" s="116">
        <v>297.05</v>
      </c>
      <c r="N1549" s="116">
        <v>301.3</v>
      </c>
      <c r="O1549" s="116">
        <v>292.7</v>
      </c>
      <c r="P1549" s="116">
        <v>300.5</v>
      </c>
      <c r="Q1549" s="116">
        <v>297.05</v>
      </c>
      <c r="R1549">
        <v>45257627</v>
      </c>
    </row>
    <row r="1550" spans="1:18" x14ac:dyDescent="0.25">
      <c r="A1550" s="170">
        <v>44286</v>
      </c>
      <c r="B1550" s="116">
        <v>307.5</v>
      </c>
      <c r="C1550" s="116">
        <v>301.85000000000002</v>
      </c>
      <c r="D1550" s="116">
        <v>297.55</v>
      </c>
      <c r="E1550" s="116">
        <v>298.64999999999998</v>
      </c>
      <c r="F1550" s="116">
        <v>301.85000000000002</v>
      </c>
      <c r="G1550">
        <v>3236502</v>
      </c>
      <c r="H1550" s="116"/>
      <c r="I1550" s="116"/>
      <c r="L1550" s="170">
        <v>44286</v>
      </c>
      <c r="M1550" s="116">
        <v>301.8</v>
      </c>
      <c r="N1550" s="116">
        <v>307.5</v>
      </c>
      <c r="O1550" s="116">
        <v>297.5</v>
      </c>
      <c r="P1550" s="116">
        <v>299</v>
      </c>
      <c r="Q1550" s="116">
        <v>301.8</v>
      </c>
      <c r="R1550">
        <v>58569012</v>
      </c>
    </row>
    <row r="1551" spans="1:18" x14ac:dyDescent="0.25">
      <c r="A1551" s="170">
        <v>44287</v>
      </c>
      <c r="B1551" s="116">
        <v>309.8</v>
      </c>
      <c r="C1551" s="116">
        <v>307.60000000000002</v>
      </c>
      <c r="D1551" s="116">
        <v>303.05</v>
      </c>
      <c r="E1551" s="116">
        <v>306.5</v>
      </c>
      <c r="F1551" s="116">
        <v>307.60000000000002</v>
      </c>
      <c r="G1551">
        <v>3723767</v>
      </c>
      <c r="H1551" s="116"/>
      <c r="I1551" s="116"/>
      <c r="L1551" s="170">
        <v>44287</v>
      </c>
      <c r="M1551" s="116">
        <v>307.75</v>
      </c>
      <c r="N1551" s="116">
        <v>309.85000000000002</v>
      </c>
      <c r="O1551" s="116">
        <v>303.05</v>
      </c>
      <c r="P1551" s="116">
        <v>306.75</v>
      </c>
      <c r="Q1551" s="116">
        <v>307.75</v>
      </c>
      <c r="R1551">
        <v>44088352</v>
      </c>
    </row>
    <row r="1552" spans="1:18" x14ac:dyDescent="0.25">
      <c r="A1552" s="170">
        <v>44291</v>
      </c>
      <c r="B1552" s="116">
        <v>311.64999999999998</v>
      </c>
      <c r="C1552" s="116">
        <v>305.05</v>
      </c>
      <c r="D1552" s="116">
        <v>297.2</v>
      </c>
      <c r="E1552" s="116">
        <v>307.89999999999998</v>
      </c>
      <c r="F1552" s="116">
        <v>305.05</v>
      </c>
      <c r="G1552">
        <v>4112463</v>
      </c>
      <c r="H1552" s="116"/>
      <c r="I1552" s="116"/>
      <c r="L1552" s="170">
        <v>44291</v>
      </c>
      <c r="M1552" s="116">
        <v>305.05</v>
      </c>
      <c r="N1552" s="116">
        <v>311.7</v>
      </c>
      <c r="O1552" s="116">
        <v>297.2</v>
      </c>
      <c r="P1552" s="116">
        <v>306.8</v>
      </c>
      <c r="Q1552" s="116">
        <v>305.05</v>
      </c>
      <c r="R1552">
        <v>66178755</v>
      </c>
    </row>
    <row r="1553" spans="1:18" x14ac:dyDescent="0.25">
      <c r="A1553" s="170">
        <v>44292</v>
      </c>
      <c r="B1553" s="116">
        <v>313.89999999999998</v>
      </c>
      <c r="C1553" s="116">
        <v>307.64999999999998</v>
      </c>
      <c r="D1553" s="116">
        <v>304.75</v>
      </c>
      <c r="E1553" s="116">
        <v>305.60000000000002</v>
      </c>
      <c r="F1553" s="116">
        <v>307.64999999999998</v>
      </c>
      <c r="G1553">
        <v>5334339</v>
      </c>
      <c r="H1553" s="116"/>
      <c r="I1553" s="116"/>
      <c r="L1553" s="170">
        <v>44292</v>
      </c>
      <c r="M1553" s="116">
        <v>307.75</v>
      </c>
      <c r="N1553" s="116">
        <v>313.8</v>
      </c>
      <c r="O1553" s="116">
        <v>304.8</v>
      </c>
      <c r="P1553" s="116">
        <v>306.14999999999998</v>
      </c>
      <c r="Q1553" s="116">
        <v>307.75</v>
      </c>
      <c r="R1553">
        <v>63031783</v>
      </c>
    </row>
    <row r="1554" spans="1:18" x14ac:dyDescent="0.25">
      <c r="A1554" s="170">
        <v>44293</v>
      </c>
      <c r="B1554" s="116">
        <v>310.75</v>
      </c>
      <c r="C1554" s="116">
        <v>307.8</v>
      </c>
      <c r="D1554" s="116">
        <v>305</v>
      </c>
      <c r="E1554" s="116">
        <v>307.25</v>
      </c>
      <c r="F1554" s="116">
        <v>307.8</v>
      </c>
      <c r="G1554">
        <v>2602498</v>
      </c>
      <c r="H1554" s="116"/>
      <c r="I1554" s="116"/>
      <c r="L1554" s="170">
        <v>44293</v>
      </c>
      <c r="M1554" s="116">
        <v>307.8</v>
      </c>
      <c r="N1554" s="116">
        <v>310.64999999999998</v>
      </c>
      <c r="O1554" s="116">
        <v>305.10000000000002</v>
      </c>
      <c r="P1554" s="116">
        <v>306.75</v>
      </c>
      <c r="Q1554" s="116">
        <v>307.8</v>
      </c>
      <c r="R1554">
        <v>39073986</v>
      </c>
    </row>
    <row r="1555" spans="1:18" x14ac:dyDescent="0.25">
      <c r="A1555" s="170">
        <v>44294</v>
      </c>
      <c r="B1555" s="116">
        <v>319.7</v>
      </c>
      <c r="C1555" s="116">
        <v>313.85000000000002</v>
      </c>
      <c r="D1555" s="116">
        <v>307.85000000000002</v>
      </c>
      <c r="E1555" s="116">
        <v>308.55</v>
      </c>
      <c r="F1555" s="116">
        <v>313.85000000000002</v>
      </c>
      <c r="G1555">
        <v>6162512</v>
      </c>
      <c r="H1555" s="116"/>
      <c r="I1555" s="116"/>
      <c r="L1555" s="170">
        <v>44294</v>
      </c>
      <c r="M1555" s="116">
        <v>313.95</v>
      </c>
      <c r="N1555" s="116">
        <v>319.8</v>
      </c>
      <c r="O1555" s="116">
        <v>307.5</v>
      </c>
      <c r="P1555" s="116">
        <v>307.89999999999998</v>
      </c>
      <c r="Q1555" s="116">
        <v>313.95</v>
      </c>
      <c r="R1555">
        <v>62459774</v>
      </c>
    </row>
    <row r="1556" spans="1:18" x14ac:dyDescent="0.25">
      <c r="A1556" s="170">
        <v>44295</v>
      </c>
      <c r="B1556" s="116">
        <v>325</v>
      </c>
      <c r="C1556" s="116">
        <v>318.14999999999998</v>
      </c>
      <c r="D1556" s="116">
        <v>312.60000000000002</v>
      </c>
      <c r="E1556" s="116">
        <v>314</v>
      </c>
      <c r="F1556" s="116">
        <v>318.14999999999998</v>
      </c>
      <c r="G1556">
        <v>3582021</v>
      </c>
      <c r="H1556" s="116"/>
      <c r="I1556" s="116"/>
      <c r="L1556" s="170">
        <v>44295</v>
      </c>
      <c r="M1556" s="116">
        <v>318.2</v>
      </c>
      <c r="N1556" s="116">
        <v>325</v>
      </c>
      <c r="O1556" s="116">
        <v>312.5</v>
      </c>
      <c r="P1556" s="116">
        <v>313.2</v>
      </c>
      <c r="Q1556" s="116">
        <v>318.2</v>
      </c>
      <c r="R1556">
        <v>75462572</v>
      </c>
    </row>
    <row r="1557" spans="1:18" x14ac:dyDescent="0.25">
      <c r="A1557" s="170">
        <v>44298</v>
      </c>
      <c r="B1557" s="116">
        <v>308.10000000000002</v>
      </c>
      <c r="C1557" s="116">
        <v>286.60000000000002</v>
      </c>
      <c r="D1557" s="116">
        <v>284</v>
      </c>
      <c r="E1557" s="116">
        <v>308.10000000000002</v>
      </c>
      <c r="F1557" s="116">
        <v>286.60000000000002</v>
      </c>
      <c r="G1557">
        <v>5773388</v>
      </c>
      <c r="H1557" s="116"/>
      <c r="I1557" s="116"/>
      <c r="L1557" s="170">
        <v>44298</v>
      </c>
      <c r="M1557" s="116">
        <v>286.55</v>
      </c>
      <c r="N1557" s="116">
        <v>307.85000000000002</v>
      </c>
      <c r="O1557" s="116">
        <v>282.89999999999998</v>
      </c>
      <c r="P1557" s="116">
        <v>307.85000000000002</v>
      </c>
      <c r="Q1557" s="116">
        <v>286.55</v>
      </c>
      <c r="R1557">
        <v>105342538</v>
      </c>
    </row>
    <row r="1558" spans="1:18" x14ac:dyDescent="0.25">
      <c r="A1558" s="170">
        <v>44299</v>
      </c>
      <c r="B1558" s="116">
        <v>304.5</v>
      </c>
      <c r="C1558" s="116">
        <v>302.7</v>
      </c>
      <c r="D1558" s="116">
        <v>280.55</v>
      </c>
      <c r="E1558" s="116">
        <v>287.7</v>
      </c>
      <c r="F1558" s="116">
        <v>302.7</v>
      </c>
      <c r="G1558">
        <v>7813158</v>
      </c>
      <c r="H1558" s="116"/>
      <c r="I1558" s="116"/>
      <c r="L1558" s="170">
        <v>44299</v>
      </c>
      <c r="M1558" s="116">
        <v>302.85000000000002</v>
      </c>
      <c r="N1558" s="116">
        <v>304.55</v>
      </c>
      <c r="O1558" s="116">
        <v>280.55</v>
      </c>
      <c r="P1558" s="116">
        <v>287.25</v>
      </c>
      <c r="Q1558" s="116">
        <v>302.85000000000002</v>
      </c>
      <c r="R1558">
        <v>116874853</v>
      </c>
    </row>
    <row r="1559" spans="1:18" x14ac:dyDescent="0.25">
      <c r="A1559" s="170">
        <v>44301</v>
      </c>
      <c r="B1559" s="116">
        <v>307.5</v>
      </c>
      <c r="C1559" s="116">
        <v>303.5</v>
      </c>
      <c r="D1559" s="116">
        <v>296.55</v>
      </c>
      <c r="E1559" s="116">
        <v>303.2</v>
      </c>
      <c r="F1559" s="116">
        <v>303.5</v>
      </c>
      <c r="G1559">
        <v>3675061</v>
      </c>
      <c r="H1559" s="116"/>
      <c r="I1559" s="116"/>
      <c r="L1559" s="170">
        <v>44301</v>
      </c>
      <c r="M1559" s="116">
        <v>303.5</v>
      </c>
      <c r="N1559" s="116">
        <v>307.55</v>
      </c>
      <c r="O1559" s="116">
        <v>296.5</v>
      </c>
      <c r="P1559" s="116">
        <v>303</v>
      </c>
      <c r="Q1559" s="116">
        <v>303.5</v>
      </c>
      <c r="R1559">
        <v>75262749</v>
      </c>
    </row>
    <row r="1560" spans="1:18" x14ac:dyDescent="0.25">
      <c r="A1560" s="170">
        <v>44302</v>
      </c>
      <c r="B1560" s="116">
        <v>315</v>
      </c>
      <c r="C1560" s="116">
        <v>309.89999999999998</v>
      </c>
      <c r="D1560" s="116">
        <v>300.3</v>
      </c>
      <c r="E1560" s="116">
        <v>302.39999999999998</v>
      </c>
      <c r="F1560" s="116">
        <v>309.89999999999998</v>
      </c>
      <c r="G1560">
        <v>3540808</v>
      </c>
      <c r="H1560" s="116"/>
      <c r="I1560" s="116"/>
      <c r="L1560" s="170">
        <v>44302</v>
      </c>
      <c r="M1560" s="116">
        <v>310</v>
      </c>
      <c r="N1560" s="116">
        <v>315</v>
      </c>
      <c r="O1560" s="116">
        <v>300.14999999999998</v>
      </c>
      <c r="P1560" s="116">
        <v>302</v>
      </c>
      <c r="Q1560" s="116">
        <v>310</v>
      </c>
      <c r="R1560">
        <v>75330709</v>
      </c>
    </row>
    <row r="1561" spans="1:18" x14ac:dyDescent="0.25">
      <c r="A1561" s="170">
        <v>44305</v>
      </c>
      <c r="B1561" s="116">
        <v>304.55</v>
      </c>
      <c r="C1561" s="116">
        <v>300.95</v>
      </c>
      <c r="D1561" s="116">
        <v>292</v>
      </c>
      <c r="E1561" s="116">
        <v>292</v>
      </c>
      <c r="F1561" s="116">
        <v>300.95</v>
      </c>
      <c r="G1561">
        <v>3297146</v>
      </c>
      <c r="H1561" s="116"/>
      <c r="I1561" s="116"/>
      <c r="L1561" s="170">
        <v>44305</v>
      </c>
      <c r="M1561" s="116">
        <v>301.39999999999998</v>
      </c>
      <c r="N1561" s="116">
        <v>304.5</v>
      </c>
      <c r="O1561" s="116">
        <v>292.8</v>
      </c>
      <c r="P1561" s="116">
        <v>295</v>
      </c>
      <c r="Q1561" s="116">
        <v>301.39999999999998</v>
      </c>
      <c r="R1561">
        <v>65791784</v>
      </c>
    </row>
    <row r="1562" spans="1:18" x14ac:dyDescent="0.25">
      <c r="A1562" s="170">
        <v>44306</v>
      </c>
      <c r="B1562" s="116">
        <v>308.10000000000002</v>
      </c>
      <c r="C1562" s="116">
        <v>297.95</v>
      </c>
      <c r="D1562" s="116">
        <v>294.2</v>
      </c>
      <c r="E1562" s="116">
        <v>307.8</v>
      </c>
      <c r="F1562" s="116">
        <v>297.95</v>
      </c>
      <c r="G1562">
        <v>2572432</v>
      </c>
      <c r="H1562" s="116"/>
      <c r="I1562" s="116"/>
      <c r="L1562" s="170">
        <v>44306</v>
      </c>
      <c r="M1562" s="116">
        <v>298.05</v>
      </c>
      <c r="N1562" s="116">
        <v>308.14999999999998</v>
      </c>
      <c r="O1562" s="116">
        <v>294.2</v>
      </c>
      <c r="P1562" s="116">
        <v>307.7</v>
      </c>
      <c r="Q1562" s="116">
        <v>298.05</v>
      </c>
      <c r="R1562">
        <v>56740291</v>
      </c>
    </row>
    <row r="1563" spans="1:18" x14ac:dyDescent="0.25">
      <c r="A1563" s="170">
        <v>44308</v>
      </c>
      <c r="B1563" s="116">
        <v>302.5</v>
      </c>
      <c r="C1563" s="116">
        <v>294.55</v>
      </c>
      <c r="D1563" s="116">
        <v>292.25</v>
      </c>
      <c r="E1563" s="116">
        <v>294.89999999999998</v>
      </c>
      <c r="F1563" s="116">
        <v>294.55</v>
      </c>
      <c r="G1563">
        <v>3011818</v>
      </c>
      <c r="H1563" s="116"/>
      <c r="I1563" s="116"/>
      <c r="L1563" s="170">
        <v>44308</v>
      </c>
      <c r="M1563" s="116">
        <v>294.55</v>
      </c>
      <c r="N1563" s="116">
        <v>302.5</v>
      </c>
      <c r="O1563" s="116">
        <v>292.2</v>
      </c>
      <c r="P1563" s="116">
        <v>294</v>
      </c>
      <c r="Q1563" s="116">
        <v>294.55</v>
      </c>
      <c r="R1563">
        <v>61022978</v>
      </c>
    </row>
    <row r="1564" spans="1:18" x14ac:dyDescent="0.25">
      <c r="A1564" s="170">
        <v>44309</v>
      </c>
      <c r="B1564" s="116">
        <v>299.95</v>
      </c>
      <c r="C1564" s="116">
        <v>294</v>
      </c>
      <c r="D1564" s="116">
        <v>290.75</v>
      </c>
      <c r="E1564" s="116">
        <v>292</v>
      </c>
      <c r="F1564" s="116">
        <v>294</v>
      </c>
      <c r="G1564">
        <v>2596469</v>
      </c>
      <c r="H1564" s="116"/>
      <c r="I1564" s="116"/>
      <c r="L1564" s="170">
        <v>44309</v>
      </c>
      <c r="M1564" s="116">
        <v>294</v>
      </c>
      <c r="N1564" s="116">
        <v>300</v>
      </c>
      <c r="O1564" s="116">
        <v>290.5</v>
      </c>
      <c r="P1564" s="116">
        <v>291</v>
      </c>
      <c r="Q1564" s="116">
        <v>294</v>
      </c>
      <c r="R1564">
        <v>58158986</v>
      </c>
    </row>
    <row r="1565" spans="1:18" x14ac:dyDescent="0.25">
      <c r="A1565" s="170">
        <v>44312</v>
      </c>
      <c r="B1565" s="116">
        <v>299</v>
      </c>
      <c r="C1565" s="116">
        <v>295.39999999999998</v>
      </c>
      <c r="D1565" s="116">
        <v>294.5</v>
      </c>
      <c r="E1565" s="116">
        <v>296.39999999999998</v>
      </c>
      <c r="F1565" s="116">
        <v>295.39999999999998</v>
      </c>
      <c r="G1565">
        <v>1384321</v>
      </c>
      <c r="H1565" s="116"/>
      <c r="I1565" s="116"/>
      <c r="L1565" s="170">
        <v>44312</v>
      </c>
      <c r="M1565" s="116">
        <v>295.39999999999998</v>
      </c>
      <c r="N1565" s="116">
        <v>299</v>
      </c>
      <c r="O1565" s="116">
        <v>294.60000000000002</v>
      </c>
      <c r="P1565" s="116">
        <v>297</v>
      </c>
      <c r="Q1565" s="116">
        <v>295.39999999999998</v>
      </c>
      <c r="R1565">
        <v>30583139</v>
      </c>
    </row>
    <row r="1566" spans="1:18" x14ac:dyDescent="0.25">
      <c r="A1566" s="170">
        <v>44313</v>
      </c>
      <c r="B1566" s="116">
        <v>302.45</v>
      </c>
      <c r="C1566" s="116">
        <v>301.45</v>
      </c>
      <c r="D1566" s="116">
        <v>295.35000000000002</v>
      </c>
      <c r="E1566" s="116">
        <v>295.35000000000002</v>
      </c>
      <c r="F1566" s="116">
        <v>301.45</v>
      </c>
      <c r="G1566">
        <v>1230925</v>
      </c>
      <c r="H1566" s="116"/>
      <c r="I1566" s="116"/>
      <c r="L1566" s="170">
        <v>44313</v>
      </c>
      <c r="M1566" s="116">
        <v>301.5</v>
      </c>
      <c r="N1566" s="116">
        <v>302.5</v>
      </c>
      <c r="O1566" s="116">
        <v>295.10000000000002</v>
      </c>
      <c r="P1566" s="116">
        <v>295.7</v>
      </c>
      <c r="Q1566" s="116">
        <v>301.5</v>
      </c>
      <c r="R1566">
        <v>35040532</v>
      </c>
    </row>
    <row r="1567" spans="1:18" x14ac:dyDescent="0.25">
      <c r="A1567" s="170">
        <v>44314</v>
      </c>
      <c r="B1567" s="116">
        <v>309.60000000000002</v>
      </c>
      <c r="C1567" s="116">
        <v>305.89999999999998</v>
      </c>
      <c r="D1567" s="116">
        <v>302.55</v>
      </c>
      <c r="E1567" s="116">
        <v>302.55</v>
      </c>
      <c r="F1567" s="116">
        <v>305.89999999999998</v>
      </c>
      <c r="G1567">
        <v>1987473</v>
      </c>
      <c r="H1567" s="116"/>
      <c r="I1567" s="116"/>
      <c r="L1567" s="170">
        <v>44314</v>
      </c>
      <c r="M1567" s="116">
        <v>305.89999999999998</v>
      </c>
      <c r="N1567" s="116">
        <v>309.5</v>
      </c>
      <c r="O1567" s="116">
        <v>303</v>
      </c>
      <c r="P1567" s="116">
        <v>303.5</v>
      </c>
      <c r="Q1567" s="116">
        <v>305.89999999999998</v>
      </c>
      <c r="R1567">
        <v>44668126</v>
      </c>
    </row>
    <row r="1568" spans="1:18" x14ac:dyDescent="0.25">
      <c r="A1568" s="170">
        <v>44315</v>
      </c>
      <c r="B1568" s="116">
        <v>310.2</v>
      </c>
      <c r="C1568" s="116">
        <v>301.85000000000002</v>
      </c>
      <c r="D1568" s="116">
        <v>301.35000000000002</v>
      </c>
      <c r="E1568" s="116">
        <v>308</v>
      </c>
      <c r="F1568" s="116">
        <v>301.85000000000002</v>
      </c>
      <c r="G1568">
        <v>1683634</v>
      </c>
      <c r="H1568" s="116"/>
      <c r="I1568" s="116"/>
      <c r="L1568" s="170">
        <v>44315</v>
      </c>
      <c r="M1568" s="116">
        <v>301.89999999999998</v>
      </c>
      <c r="N1568" s="116">
        <v>310</v>
      </c>
      <c r="O1568" s="116">
        <v>301.25</v>
      </c>
      <c r="P1568" s="116">
        <v>308.89999999999998</v>
      </c>
      <c r="Q1568" s="116">
        <v>301.89999999999998</v>
      </c>
      <c r="R1568">
        <v>36647292</v>
      </c>
    </row>
    <row r="1569" spans="1:18" x14ac:dyDescent="0.25">
      <c r="A1569" s="170">
        <v>44316</v>
      </c>
      <c r="B1569" s="116">
        <v>301.3</v>
      </c>
      <c r="C1569" s="116">
        <v>293.95</v>
      </c>
      <c r="D1569" s="116">
        <v>292.85000000000002</v>
      </c>
      <c r="E1569" s="116">
        <v>299</v>
      </c>
      <c r="F1569" s="116">
        <v>293.95</v>
      </c>
      <c r="G1569">
        <v>1677637</v>
      </c>
      <c r="H1569" s="116"/>
      <c r="I1569" s="116"/>
      <c r="L1569" s="170">
        <v>44316</v>
      </c>
      <c r="M1569" s="116">
        <v>293.85000000000002</v>
      </c>
      <c r="N1569" s="116">
        <v>301.3</v>
      </c>
      <c r="O1569" s="116">
        <v>292.55</v>
      </c>
      <c r="P1569" s="116">
        <v>298.2</v>
      </c>
      <c r="Q1569" s="116">
        <v>293.85000000000002</v>
      </c>
      <c r="R1569">
        <v>36121668</v>
      </c>
    </row>
    <row r="1570" spans="1:18" x14ac:dyDescent="0.25">
      <c r="A1570" s="170">
        <v>44319</v>
      </c>
      <c r="B1570" s="116">
        <v>294.7</v>
      </c>
      <c r="C1570" s="116">
        <v>293</v>
      </c>
      <c r="D1570" s="116">
        <v>285.14999999999998</v>
      </c>
      <c r="E1570" s="116">
        <v>285.64999999999998</v>
      </c>
      <c r="F1570" s="116">
        <v>293</v>
      </c>
      <c r="G1570">
        <v>2809702</v>
      </c>
      <c r="H1570" s="116"/>
      <c r="I1570" s="116"/>
      <c r="L1570" s="170">
        <v>44319</v>
      </c>
      <c r="M1570" s="116">
        <v>293</v>
      </c>
      <c r="N1570" s="116">
        <v>294.75</v>
      </c>
      <c r="O1570" s="116">
        <v>285</v>
      </c>
      <c r="P1570" s="116">
        <v>289.3</v>
      </c>
      <c r="Q1570" s="116">
        <v>293</v>
      </c>
      <c r="R1570">
        <v>35376618</v>
      </c>
    </row>
    <row r="1571" spans="1:18" x14ac:dyDescent="0.25">
      <c r="A1571" s="170">
        <v>44320</v>
      </c>
      <c r="B1571" s="116">
        <v>299.64999999999998</v>
      </c>
      <c r="C1571" s="116">
        <v>289.35000000000002</v>
      </c>
      <c r="D1571" s="116">
        <v>288.10000000000002</v>
      </c>
      <c r="E1571" s="116">
        <v>296.60000000000002</v>
      </c>
      <c r="F1571" s="116">
        <v>289.35000000000002</v>
      </c>
      <c r="G1571">
        <v>2831512</v>
      </c>
      <c r="H1571" s="116"/>
      <c r="I1571" s="116"/>
      <c r="L1571" s="170">
        <v>44320</v>
      </c>
      <c r="M1571" s="116">
        <v>289.45</v>
      </c>
      <c r="N1571" s="116">
        <v>299.75</v>
      </c>
      <c r="O1571" s="116">
        <v>288.05</v>
      </c>
      <c r="P1571" s="116">
        <v>296.35000000000002</v>
      </c>
      <c r="Q1571" s="116">
        <v>289.45</v>
      </c>
      <c r="R1571">
        <v>38640006</v>
      </c>
    </row>
    <row r="1572" spans="1:18" x14ac:dyDescent="0.25">
      <c r="A1572" s="170">
        <v>44321</v>
      </c>
      <c r="B1572" s="116">
        <v>293.89999999999998</v>
      </c>
      <c r="C1572" s="116">
        <v>291.5</v>
      </c>
      <c r="D1572" s="116">
        <v>288.60000000000002</v>
      </c>
      <c r="E1572" s="116">
        <v>293.89999999999998</v>
      </c>
      <c r="F1572" s="116">
        <v>291.5</v>
      </c>
      <c r="G1572">
        <v>1498517</v>
      </c>
      <c r="H1572" s="116"/>
      <c r="I1572" s="116"/>
      <c r="L1572" s="170">
        <v>44321</v>
      </c>
      <c r="M1572" s="116">
        <v>291.5</v>
      </c>
      <c r="N1572" s="116">
        <v>293.89999999999998</v>
      </c>
      <c r="O1572" s="116">
        <v>288.5</v>
      </c>
      <c r="P1572" s="116">
        <v>293.5</v>
      </c>
      <c r="Q1572" s="116">
        <v>291.5</v>
      </c>
      <c r="R1572">
        <v>29350536</v>
      </c>
    </row>
    <row r="1573" spans="1:18" x14ac:dyDescent="0.25">
      <c r="A1573" s="170">
        <v>44322</v>
      </c>
      <c r="B1573" s="116">
        <v>301.95</v>
      </c>
      <c r="C1573" s="116">
        <v>301.14999999999998</v>
      </c>
      <c r="D1573" s="116">
        <v>290</v>
      </c>
      <c r="E1573" s="116">
        <v>290.55</v>
      </c>
      <c r="F1573" s="116">
        <v>301.14999999999998</v>
      </c>
      <c r="G1573">
        <v>2064712</v>
      </c>
      <c r="H1573" s="116"/>
      <c r="I1573" s="116"/>
      <c r="L1573" s="170">
        <v>44322</v>
      </c>
      <c r="M1573" s="116">
        <v>301.25</v>
      </c>
      <c r="N1573" s="116">
        <v>302</v>
      </c>
      <c r="O1573" s="116">
        <v>290.3</v>
      </c>
      <c r="P1573" s="116">
        <v>291.5</v>
      </c>
      <c r="Q1573" s="116">
        <v>301.25</v>
      </c>
      <c r="R1573">
        <v>45032502</v>
      </c>
    </row>
    <row r="1574" spans="1:18" x14ac:dyDescent="0.25">
      <c r="A1574" s="170">
        <v>44323</v>
      </c>
      <c r="B1574" s="116">
        <v>305.85000000000002</v>
      </c>
      <c r="C1574" s="116">
        <v>302.8</v>
      </c>
      <c r="D1574" s="116">
        <v>300.45</v>
      </c>
      <c r="E1574" s="116">
        <v>303.2</v>
      </c>
      <c r="F1574" s="116">
        <v>302.8</v>
      </c>
      <c r="G1574">
        <v>1639643</v>
      </c>
      <c r="H1574" s="116"/>
      <c r="I1574" s="116"/>
      <c r="L1574" s="170">
        <v>44323</v>
      </c>
      <c r="M1574" s="116">
        <v>302.75</v>
      </c>
      <c r="N1574" s="116">
        <v>305.95</v>
      </c>
      <c r="O1574" s="116">
        <v>300.5</v>
      </c>
      <c r="P1574" s="116">
        <v>303</v>
      </c>
      <c r="Q1574" s="116">
        <v>302.75</v>
      </c>
      <c r="R1574">
        <v>41591323</v>
      </c>
    </row>
    <row r="1575" spans="1:18" x14ac:dyDescent="0.25">
      <c r="A1575" s="170">
        <v>44326</v>
      </c>
      <c r="B1575" s="116">
        <v>315.5</v>
      </c>
      <c r="C1575" s="116">
        <v>314.8</v>
      </c>
      <c r="D1575" s="116">
        <v>304</v>
      </c>
      <c r="E1575" s="116">
        <v>304.5</v>
      </c>
      <c r="F1575" s="116">
        <v>314.8</v>
      </c>
      <c r="G1575">
        <v>4830939</v>
      </c>
      <c r="H1575" s="116"/>
      <c r="I1575" s="116"/>
      <c r="L1575" s="170">
        <v>44326</v>
      </c>
      <c r="M1575" s="116">
        <v>314.85000000000002</v>
      </c>
      <c r="N1575" s="116">
        <v>315.7</v>
      </c>
      <c r="O1575" s="116">
        <v>304</v>
      </c>
      <c r="P1575" s="116">
        <v>304.5</v>
      </c>
      <c r="Q1575" s="116">
        <v>314.85000000000002</v>
      </c>
      <c r="R1575">
        <v>53260388</v>
      </c>
    </row>
    <row r="1576" spans="1:18" x14ac:dyDescent="0.25">
      <c r="A1576" s="170">
        <v>44327</v>
      </c>
      <c r="B1576" s="116">
        <v>320.7</v>
      </c>
      <c r="C1576" s="116">
        <v>315.64999999999998</v>
      </c>
      <c r="D1576" s="116">
        <v>308.25</v>
      </c>
      <c r="E1576" s="116">
        <v>309.95</v>
      </c>
      <c r="F1576" s="116">
        <v>315.64999999999998</v>
      </c>
      <c r="G1576">
        <v>2649170</v>
      </c>
      <c r="H1576" s="116"/>
      <c r="I1576" s="116"/>
      <c r="L1576" s="170">
        <v>44327</v>
      </c>
      <c r="M1576" s="116">
        <v>315.55</v>
      </c>
      <c r="N1576" s="116">
        <v>320.75</v>
      </c>
      <c r="O1576" s="116">
        <v>308.10000000000002</v>
      </c>
      <c r="P1576" s="116">
        <v>309.55</v>
      </c>
      <c r="Q1576" s="116">
        <v>315.55</v>
      </c>
      <c r="R1576">
        <v>58472304</v>
      </c>
    </row>
    <row r="1577" spans="1:18" x14ac:dyDescent="0.25">
      <c r="A1577" s="170">
        <v>44328</v>
      </c>
      <c r="B1577" s="116">
        <v>334.7</v>
      </c>
      <c r="C1577" s="116">
        <v>325.85000000000002</v>
      </c>
      <c r="D1577" s="116">
        <v>316.95</v>
      </c>
      <c r="E1577" s="116">
        <v>317.10000000000002</v>
      </c>
      <c r="F1577" s="116">
        <v>325.85000000000002</v>
      </c>
      <c r="G1577">
        <v>8847706</v>
      </c>
      <c r="H1577" s="116"/>
      <c r="I1577" s="116"/>
      <c r="L1577" s="170">
        <v>44328</v>
      </c>
      <c r="M1577" s="116">
        <v>326</v>
      </c>
      <c r="N1577" s="116">
        <v>334.75</v>
      </c>
      <c r="O1577" s="116">
        <v>316.25</v>
      </c>
      <c r="P1577" s="116">
        <v>318.25</v>
      </c>
      <c r="Q1577" s="116">
        <v>326</v>
      </c>
      <c r="R1577">
        <v>111584920</v>
      </c>
    </row>
    <row r="1578" spans="1:18" x14ac:dyDescent="0.25">
      <c r="A1578" s="170">
        <v>44330</v>
      </c>
      <c r="B1578" s="116">
        <v>331</v>
      </c>
      <c r="C1578" s="116">
        <v>312.35000000000002</v>
      </c>
      <c r="D1578" s="116">
        <v>310.2</v>
      </c>
      <c r="E1578" s="116">
        <v>331</v>
      </c>
      <c r="F1578" s="116">
        <v>312.35000000000002</v>
      </c>
      <c r="G1578">
        <v>3940100</v>
      </c>
      <c r="H1578" s="116"/>
      <c r="I1578" s="116"/>
      <c r="L1578" s="170">
        <v>44330</v>
      </c>
      <c r="M1578" s="116">
        <v>312.25</v>
      </c>
      <c r="N1578" s="116">
        <v>329.5</v>
      </c>
      <c r="O1578" s="116">
        <v>310</v>
      </c>
      <c r="P1578" s="116">
        <v>329.35</v>
      </c>
      <c r="Q1578" s="116">
        <v>312.25</v>
      </c>
      <c r="R1578">
        <v>81305325</v>
      </c>
    </row>
    <row r="1579" spans="1:18" x14ac:dyDescent="0.25">
      <c r="A1579" s="170">
        <v>44333</v>
      </c>
      <c r="B1579" s="116">
        <v>323.8</v>
      </c>
      <c r="C1579" s="116">
        <v>321.10000000000002</v>
      </c>
      <c r="D1579" s="116">
        <v>311.5</v>
      </c>
      <c r="E1579" s="116">
        <v>315.95</v>
      </c>
      <c r="F1579" s="116">
        <v>321.10000000000002</v>
      </c>
      <c r="G1579">
        <v>3453593</v>
      </c>
      <c r="H1579" s="116"/>
      <c r="I1579" s="116"/>
      <c r="L1579" s="170">
        <v>44333</v>
      </c>
      <c r="M1579" s="116">
        <v>321.10000000000002</v>
      </c>
      <c r="N1579" s="116">
        <v>323.85000000000002</v>
      </c>
      <c r="O1579" s="116">
        <v>311.39999999999998</v>
      </c>
      <c r="P1579" s="116">
        <v>315.39999999999998</v>
      </c>
      <c r="Q1579" s="116">
        <v>321.10000000000002</v>
      </c>
      <c r="R1579">
        <v>51162423</v>
      </c>
    </row>
    <row r="1580" spans="1:18" x14ac:dyDescent="0.25">
      <c r="A1580" s="170">
        <v>44334</v>
      </c>
      <c r="B1580" s="116">
        <v>336.55</v>
      </c>
      <c r="C1580" s="116">
        <v>332.35</v>
      </c>
      <c r="D1580" s="116">
        <v>324.10000000000002</v>
      </c>
      <c r="E1580" s="116">
        <v>326</v>
      </c>
      <c r="F1580" s="116">
        <v>332.35</v>
      </c>
      <c r="G1580">
        <v>4587490</v>
      </c>
      <c r="H1580" s="116"/>
      <c r="I1580" s="116"/>
      <c r="L1580" s="170">
        <v>44334</v>
      </c>
      <c r="M1580" s="116">
        <v>332.45</v>
      </c>
      <c r="N1580" s="116">
        <v>336.65</v>
      </c>
      <c r="O1580" s="116">
        <v>324</v>
      </c>
      <c r="P1580" s="116">
        <v>325.95</v>
      </c>
      <c r="Q1580" s="116">
        <v>332.45</v>
      </c>
      <c r="R1580">
        <v>86153088</v>
      </c>
    </row>
    <row r="1581" spans="1:18" x14ac:dyDescent="0.25">
      <c r="A1581" s="170">
        <v>44335</v>
      </c>
      <c r="B1581" s="116">
        <v>322.95</v>
      </c>
      <c r="C1581" s="116">
        <v>314.5</v>
      </c>
      <c r="D1581" s="116">
        <v>312.14999999999998</v>
      </c>
      <c r="E1581" s="116">
        <v>315</v>
      </c>
      <c r="F1581" s="116">
        <v>314.5</v>
      </c>
      <c r="G1581">
        <v>5237832</v>
      </c>
      <c r="H1581" s="116"/>
      <c r="I1581" s="116"/>
      <c r="L1581" s="170">
        <v>44335</v>
      </c>
      <c r="M1581" s="116">
        <v>314.45</v>
      </c>
      <c r="N1581" s="116">
        <v>322.95</v>
      </c>
      <c r="O1581" s="116">
        <v>312.10000000000002</v>
      </c>
      <c r="P1581" s="116">
        <v>313</v>
      </c>
      <c r="Q1581" s="116">
        <v>314.45</v>
      </c>
      <c r="R1581">
        <v>119407026</v>
      </c>
    </row>
    <row r="1582" spans="1:18" x14ac:dyDescent="0.25">
      <c r="A1582" s="170">
        <v>44336</v>
      </c>
      <c r="B1582" s="116">
        <v>316.5</v>
      </c>
      <c r="C1582" s="116">
        <v>307.75</v>
      </c>
      <c r="D1582" s="116">
        <v>306.10000000000002</v>
      </c>
      <c r="E1582" s="116">
        <v>314.89999999999998</v>
      </c>
      <c r="F1582" s="116">
        <v>307.75</v>
      </c>
      <c r="G1582">
        <v>3943060</v>
      </c>
      <c r="H1582" s="116"/>
      <c r="I1582" s="116"/>
      <c r="L1582" s="170">
        <v>44336</v>
      </c>
      <c r="M1582" s="116">
        <v>307.7</v>
      </c>
      <c r="N1582" s="116">
        <v>316.60000000000002</v>
      </c>
      <c r="O1582" s="116">
        <v>306.10000000000002</v>
      </c>
      <c r="P1582" s="116">
        <v>316</v>
      </c>
      <c r="Q1582" s="116">
        <v>307.7</v>
      </c>
      <c r="R1582">
        <v>54043899</v>
      </c>
    </row>
    <row r="1583" spans="1:18" x14ac:dyDescent="0.25">
      <c r="A1583" s="170">
        <v>44337</v>
      </c>
      <c r="B1583" s="116">
        <v>315.5</v>
      </c>
      <c r="C1583" s="116">
        <v>313.10000000000002</v>
      </c>
      <c r="D1583" s="116">
        <v>309.5</v>
      </c>
      <c r="E1583" s="116">
        <v>312</v>
      </c>
      <c r="F1583" s="116">
        <v>313.10000000000002</v>
      </c>
      <c r="G1583">
        <v>2897263</v>
      </c>
      <c r="H1583" s="116"/>
      <c r="I1583" s="116"/>
      <c r="L1583" s="170">
        <v>44337</v>
      </c>
      <c r="M1583" s="116">
        <v>313.10000000000002</v>
      </c>
      <c r="N1583" s="116">
        <v>315.7</v>
      </c>
      <c r="O1583" s="116">
        <v>309.5</v>
      </c>
      <c r="P1583" s="116">
        <v>312</v>
      </c>
      <c r="Q1583" s="116">
        <v>313.10000000000002</v>
      </c>
      <c r="R1583">
        <v>40358753</v>
      </c>
    </row>
    <row r="1584" spans="1:18" x14ac:dyDescent="0.25">
      <c r="A1584" s="170">
        <v>44340</v>
      </c>
      <c r="B1584" s="116">
        <v>315.95</v>
      </c>
      <c r="C1584" s="116">
        <v>311.8</v>
      </c>
      <c r="D1584" s="116">
        <v>310.14999999999998</v>
      </c>
      <c r="E1584" s="116">
        <v>313.85000000000002</v>
      </c>
      <c r="F1584" s="116">
        <v>311.8</v>
      </c>
      <c r="G1584">
        <v>1447771</v>
      </c>
      <c r="H1584" s="116"/>
      <c r="I1584" s="116"/>
      <c r="L1584" s="170">
        <v>44340</v>
      </c>
      <c r="M1584" s="116">
        <v>311.85000000000002</v>
      </c>
      <c r="N1584" s="116">
        <v>315.8</v>
      </c>
      <c r="O1584" s="116">
        <v>310.2</v>
      </c>
      <c r="P1584" s="116">
        <v>314.75</v>
      </c>
      <c r="Q1584" s="116">
        <v>311.85000000000002</v>
      </c>
      <c r="R1584">
        <v>31963997</v>
      </c>
    </row>
    <row r="1585" spans="1:18" x14ac:dyDescent="0.25">
      <c r="A1585" s="170">
        <v>44341</v>
      </c>
      <c r="B1585" s="116">
        <v>318.95</v>
      </c>
      <c r="C1585" s="116">
        <v>315.3</v>
      </c>
      <c r="D1585" s="116">
        <v>313.85000000000002</v>
      </c>
      <c r="E1585" s="116">
        <v>315</v>
      </c>
      <c r="F1585" s="116">
        <v>315.3</v>
      </c>
      <c r="G1585">
        <v>1704904</v>
      </c>
      <c r="H1585" s="116"/>
      <c r="I1585" s="116"/>
      <c r="L1585" s="170">
        <v>44341</v>
      </c>
      <c r="M1585" s="116">
        <v>315.25</v>
      </c>
      <c r="N1585" s="116">
        <v>319</v>
      </c>
      <c r="O1585" s="116">
        <v>313.85000000000002</v>
      </c>
      <c r="P1585" s="116">
        <v>315.55</v>
      </c>
      <c r="Q1585" s="116">
        <v>315.25</v>
      </c>
      <c r="R1585">
        <v>37382263</v>
      </c>
    </row>
    <row r="1586" spans="1:18" x14ac:dyDescent="0.25">
      <c r="A1586" s="170">
        <v>44342</v>
      </c>
      <c r="B1586" s="116">
        <v>319.89999999999998</v>
      </c>
      <c r="C1586" s="116">
        <v>315.5</v>
      </c>
      <c r="D1586" s="116">
        <v>315</v>
      </c>
      <c r="E1586" s="116">
        <v>316.8</v>
      </c>
      <c r="F1586" s="116">
        <v>315.5</v>
      </c>
      <c r="G1586">
        <v>2232152</v>
      </c>
      <c r="H1586" s="116"/>
      <c r="I1586" s="116"/>
      <c r="L1586" s="170">
        <v>44342</v>
      </c>
      <c r="M1586" s="116">
        <v>315.5</v>
      </c>
      <c r="N1586" s="116">
        <v>320</v>
      </c>
      <c r="O1586" s="116">
        <v>314.8</v>
      </c>
      <c r="P1586" s="116">
        <v>316.10000000000002</v>
      </c>
      <c r="Q1586" s="116">
        <v>315.5</v>
      </c>
      <c r="R1586">
        <v>28639717</v>
      </c>
    </row>
    <row r="1587" spans="1:18" x14ac:dyDescent="0.25">
      <c r="A1587" s="170">
        <v>44343</v>
      </c>
      <c r="B1587" s="116">
        <v>323.35000000000002</v>
      </c>
      <c r="C1587" s="116">
        <v>318.60000000000002</v>
      </c>
      <c r="D1587" s="116">
        <v>316.89999999999998</v>
      </c>
      <c r="E1587" s="116">
        <v>316.89999999999998</v>
      </c>
      <c r="F1587" s="116">
        <v>318.60000000000002</v>
      </c>
      <c r="G1587">
        <v>2040885</v>
      </c>
      <c r="H1587" s="116"/>
      <c r="I1587" s="116"/>
      <c r="L1587" s="170">
        <v>44343</v>
      </c>
      <c r="M1587" s="116">
        <v>318.60000000000002</v>
      </c>
      <c r="N1587" s="116">
        <v>323.45</v>
      </c>
      <c r="O1587" s="116">
        <v>316.55</v>
      </c>
      <c r="P1587" s="116">
        <v>317.05</v>
      </c>
      <c r="Q1587" s="116">
        <v>318.60000000000002</v>
      </c>
      <c r="R1587">
        <v>49484106</v>
      </c>
    </row>
    <row r="1588" spans="1:18" x14ac:dyDescent="0.25">
      <c r="A1588" s="170">
        <v>44344</v>
      </c>
      <c r="B1588" s="116">
        <v>324.39999999999998</v>
      </c>
      <c r="C1588" s="116">
        <v>318.95</v>
      </c>
      <c r="D1588" s="116">
        <v>316.55</v>
      </c>
      <c r="E1588" s="116">
        <v>322.85000000000002</v>
      </c>
      <c r="F1588" s="116">
        <v>318.95</v>
      </c>
      <c r="G1588">
        <v>1491332</v>
      </c>
      <c r="H1588" s="116"/>
      <c r="I1588" s="116"/>
      <c r="L1588" s="170">
        <v>44344</v>
      </c>
      <c r="M1588" s="116">
        <v>318.75</v>
      </c>
      <c r="N1588" s="116">
        <v>324.5</v>
      </c>
      <c r="O1588" s="116">
        <v>316.5</v>
      </c>
      <c r="P1588" s="116">
        <v>322.64999999999998</v>
      </c>
      <c r="Q1588" s="116">
        <v>318.75</v>
      </c>
      <c r="R1588">
        <v>26618815</v>
      </c>
    </row>
    <row r="1589" spans="1:18" x14ac:dyDescent="0.25">
      <c r="A1589" s="170">
        <v>44347</v>
      </c>
      <c r="B1589" s="116">
        <v>319.5</v>
      </c>
      <c r="C1589" s="116">
        <v>318.7</v>
      </c>
      <c r="D1589" s="116">
        <v>312.10000000000002</v>
      </c>
      <c r="E1589" s="116">
        <v>319.39999999999998</v>
      </c>
      <c r="F1589" s="116">
        <v>318.7</v>
      </c>
      <c r="G1589">
        <v>2185714</v>
      </c>
      <c r="H1589" s="116"/>
      <c r="I1589" s="116"/>
      <c r="L1589" s="170">
        <v>44347</v>
      </c>
      <c r="M1589" s="116">
        <v>318.75</v>
      </c>
      <c r="N1589" s="116">
        <v>319.75</v>
      </c>
      <c r="O1589" s="116">
        <v>312.10000000000002</v>
      </c>
      <c r="P1589" s="116">
        <v>318.7</v>
      </c>
      <c r="Q1589" s="116">
        <v>318.75</v>
      </c>
      <c r="R1589">
        <v>30917309</v>
      </c>
    </row>
    <row r="1590" spans="1:18" x14ac:dyDescent="0.25">
      <c r="A1590" s="170">
        <v>44348</v>
      </c>
      <c r="B1590" s="116">
        <v>325.7</v>
      </c>
      <c r="C1590" s="116">
        <v>318.10000000000002</v>
      </c>
      <c r="D1590" s="116">
        <v>317.39999999999998</v>
      </c>
      <c r="E1590" s="116">
        <v>319.64999999999998</v>
      </c>
      <c r="F1590" s="116">
        <v>318.10000000000002</v>
      </c>
      <c r="G1590">
        <v>1479190</v>
      </c>
      <c r="H1590" s="116"/>
      <c r="I1590" s="116"/>
      <c r="L1590" s="170">
        <v>44348</v>
      </c>
      <c r="M1590" s="116">
        <v>318.10000000000002</v>
      </c>
      <c r="N1590" s="116">
        <v>325.7</v>
      </c>
      <c r="O1590" s="116">
        <v>317.3</v>
      </c>
      <c r="P1590" s="116">
        <v>319.2</v>
      </c>
      <c r="Q1590" s="116">
        <v>318.10000000000002</v>
      </c>
      <c r="R1590">
        <v>32595728</v>
      </c>
    </row>
    <row r="1591" spans="1:18" x14ac:dyDescent="0.25">
      <c r="A1591" s="170">
        <v>44349</v>
      </c>
      <c r="B1591" s="116">
        <v>324.25</v>
      </c>
      <c r="C1591" s="116">
        <v>323</v>
      </c>
      <c r="D1591" s="116">
        <v>315.5</v>
      </c>
      <c r="E1591" s="116">
        <v>316.2</v>
      </c>
      <c r="F1591" s="116">
        <v>323</v>
      </c>
      <c r="G1591">
        <v>2196974</v>
      </c>
      <c r="H1591" s="116"/>
      <c r="I1591" s="116"/>
      <c r="L1591" s="170">
        <v>44349</v>
      </c>
      <c r="M1591" s="116">
        <v>323</v>
      </c>
      <c r="N1591" s="116">
        <v>324.39999999999998</v>
      </c>
      <c r="O1591" s="116">
        <v>315.60000000000002</v>
      </c>
      <c r="P1591" s="116">
        <v>315.95</v>
      </c>
      <c r="Q1591" s="116">
        <v>323</v>
      </c>
      <c r="R1591">
        <v>26323777</v>
      </c>
    </row>
    <row r="1592" spans="1:18" x14ac:dyDescent="0.25">
      <c r="A1592" s="170">
        <v>44350</v>
      </c>
      <c r="B1592" s="116">
        <v>327.5</v>
      </c>
      <c r="C1592" s="116">
        <v>325.45</v>
      </c>
      <c r="D1592" s="116">
        <v>323.64999999999998</v>
      </c>
      <c r="E1592" s="116">
        <v>324.14999999999998</v>
      </c>
      <c r="F1592" s="116">
        <v>325.45</v>
      </c>
      <c r="G1592">
        <v>2157151</v>
      </c>
      <c r="H1592" s="116"/>
      <c r="I1592" s="116"/>
      <c r="L1592" s="170">
        <v>44350</v>
      </c>
      <c r="M1592" s="116">
        <v>325.64999999999998</v>
      </c>
      <c r="N1592" s="116">
        <v>327.7</v>
      </c>
      <c r="O1592" s="116">
        <v>323.64999999999998</v>
      </c>
      <c r="P1592" s="116">
        <v>325.3</v>
      </c>
      <c r="Q1592" s="116">
        <v>325.64999999999998</v>
      </c>
      <c r="R1592">
        <v>21408371</v>
      </c>
    </row>
    <row r="1593" spans="1:18" x14ac:dyDescent="0.25">
      <c r="A1593" s="170">
        <v>44351</v>
      </c>
      <c r="B1593" s="116">
        <v>336.9</v>
      </c>
      <c r="C1593" s="116">
        <v>334.95</v>
      </c>
      <c r="D1593" s="116">
        <v>324.5</v>
      </c>
      <c r="E1593" s="116">
        <v>325.45</v>
      </c>
      <c r="F1593" s="116">
        <v>334.95</v>
      </c>
      <c r="G1593">
        <v>1897098</v>
      </c>
      <c r="H1593" s="116"/>
      <c r="I1593" s="116"/>
      <c r="L1593" s="170">
        <v>44351</v>
      </c>
      <c r="M1593" s="116">
        <v>334.95</v>
      </c>
      <c r="N1593" s="116">
        <v>336.9</v>
      </c>
      <c r="O1593" s="116">
        <v>324.25</v>
      </c>
      <c r="P1593" s="116">
        <v>325.14999999999998</v>
      </c>
      <c r="Q1593" s="116">
        <v>334.95</v>
      </c>
      <c r="R1593">
        <v>41278749</v>
      </c>
    </row>
    <row r="1594" spans="1:18" x14ac:dyDescent="0.25">
      <c r="A1594" s="170">
        <v>44354</v>
      </c>
      <c r="B1594" s="116">
        <v>351</v>
      </c>
      <c r="C1594" s="116">
        <v>345.5</v>
      </c>
      <c r="D1594" s="116">
        <v>338.55</v>
      </c>
      <c r="E1594" s="116">
        <v>338.55</v>
      </c>
      <c r="F1594" s="116">
        <v>345.5</v>
      </c>
      <c r="G1594">
        <v>5575585</v>
      </c>
      <c r="H1594" s="116"/>
      <c r="I1594" s="116"/>
      <c r="L1594" s="170">
        <v>44354</v>
      </c>
      <c r="M1594" s="116">
        <v>345.5</v>
      </c>
      <c r="N1594" s="116">
        <v>351</v>
      </c>
      <c r="O1594" s="116">
        <v>339.75</v>
      </c>
      <c r="P1594" s="116">
        <v>339.75</v>
      </c>
      <c r="Q1594" s="116">
        <v>345.5</v>
      </c>
      <c r="R1594">
        <v>64986814</v>
      </c>
    </row>
    <row r="1595" spans="1:18" x14ac:dyDescent="0.25">
      <c r="A1595" s="170">
        <v>44355</v>
      </c>
      <c r="B1595" s="116">
        <v>356.5</v>
      </c>
      <c r="C1595" s="116">
        <v>352.85</v>
      </c>
      <c r="D1595" s="116">
        <v>337.35</v>
      </c>
      <c r="E1595" s="116">
        <v>346.75</v>
      </c>
      <c r="F1595" s="116">
        <v>352.85</v>
      </c>
      <c r="G1595">
        <v>3488224</v>
      </c>
      <c r="H1595" s="116"/>
      <c r="I1595" s="116"/>
      <c r="L1595" s="170">
        <v>44355</v>
      </c>
      <c r="M1595" s="116">
        <v>352.75</v>
      </c>
      <c r="N1595" s="116">
        <v>356.65</v>
      </c>
      <c r="O1595" s="116">
        <v>337.5</v>
      </c>
      <c r="P1595" s="116">
        <v>346.25</v>
      </c>
      <c r="Q1595" s="116">
        <v>352.75</v>
      </c>
      <c r="R1595">
        <v>44104954</v>
      </c>
    </row>
    <row r="1596" spans="1:18" x14ac:dyDescent="0.25">
      <c r="A1596" s="170">
        <v>44356</v>
      </c>
      <c r="B1596" s="116">
        <v>358.8</v>
      </c>
      <c r="C1596" s="116">
        <v>343.25</v>
      </c>
      <c r="D1596" s="116">
        <v>339.6</v>
      </c>
      <c r="E1596" s="116">
        <v>356.5</v>
      </c>
      <c r="F1596" s="116">
        <v>343.25</v>
      </c>
      <c r="G1596">
        <v>4480912</v>
      </c>
      <c r="H1596" s="116"/>
      <c r="I1596" s="116"/>
      <c r="L1596" s="170">
        <v>44356</v>
      </c>
      <c r="M1596" s="116">
        <v>343.35</v>
      </c>
      <c r="N1596" s="116">
        <v>358.9</v>
      </c>
      <c r="O1596" s="116">
        <v>339.75</v>
      </c>
      <c r="P1596" s="116">
        <v>356.2</v>
      </c>
      <c r="Q1596" s="116">
        <v>343.35</v>
      </c>
      <c r="R1596">
        <v>59334814</v>
      </c>
    </row>
    <row r="1597" spans="1:18" x14ac:dyDescent="0.25">
      <c r="A1597" s="170">
        <v>44357</v>
      </c>
      <c r="B1597" s="116">
        <v>347.85</v>
      </c>
      <c r="C1597" s="116">
        <v>344.6</v>
      </c>
      <c r="D1597" s="116">
        <v>342.5</v>
      </c>
      <c r="E1597" s="116">
        <v>345.65</v>
      </c>
      <c r="F1597" s="116">
        <v>344.6</v>
      </c>
      <c r="G1597">
        <v>1154435</v>
      </c>
      <c r="H1597" s="116"/>
      <c r="I1597" s="116"/>
      <c r="L1597" s="170">
        <v>44357</v>
      </c>
      <c r="M1597" s="116">
        <v>344.75</v>
      </c>
      <c r="N1597" s="116">
        <v>347.85</v>
      </c>
      <c r="O1597" s="116">
        <v>342.4</v>
      </c>
      <c r="P1597" s="116">
        <v>345.2</v>
      </c>
      <c r="Q1597" s="116">
        <v>344.75</v>
      </c>
      <c r="R1597">
        <v>24351860</v>
      </c>
    </row>
    <row r="1598" spans="1:18" x14ac:dyDescent="0.25">
      <c r="A1598" s="170">
        <v>44358</v>
      </c>
      <c r="B1598" s="116">
        <v>352.9</v>
      </c>
      <c r="C1598" s="116">
        <v>350.75</v>
      </c>
      <c r="D1598" s="116">
        <v>344.75</v>
      </c>
      <c r="E1598" s="116">
        <v>346.45</v>
      </c>
      <c r="F1598" s="116">
        <v>350.75</v>
      </c>
      <c r="G1598">
        <v>1605772</v>
      </c>
      <c r="H1598" s="116"/>
      <c r="I1598" s="116"/>
      <c r="L1598" s="170">
        <v>44358</v>
      </c>
      <c r="M1598" s="116">
        <v>350.75</v>
      </c>
      <c r="N1598" s="116">
        <v>352.9</v>
      </c>
      <c r="O1598" s="116">
        <v>344.35</v>
      </c>
      <c r="P1598" s="116">
        <v>346</v>
      </c>
      <c r="Q1598" s="116">
        <v>350.75</v>
      </c>
      <c r="R1598">
        <v>36441967</v>
      </c>
    </row>
    <row r="1599" spans="1:18" x14ac:dyDescent="0.25">
      <c r="A1599" s="170">
        <v>44361</v>
      </c>
      <c r="B1599" s="116">
        <v>357.8</v>
      </c>
      <c r="C1599" s="116">
        <v>356</v>
      </c>
      <c r="D1599" s="116">
        <v>341.05</v>
      </c>
      <c r="E1599" s="116">
        <v>350</v>
      </c>
      <c r="F1599" s="116">
        <v>356</v>
      </c>
      <c r="G1599">
        <v>3012354</v>
      </c>
      <c r="H1599" s="116"/>
      <c r="I1599" s="116"/>
      <c r="L1599" s="170">
        <v>44361</v>
      </c>
      <c r="M1599" s="116">
        <v>355.95</v>
      </c>
      <c r="N1599" s="116">
        <v>357.9</v>
      </c>
      <c r="O1599" s="116">
        <v>341.1</v>
      </c>
      <c r="P1599" s="116">
        <v>350.05</v>
      </c>
      <c r="Q1599" s="116">
        <v>355.95</v>
      </c>
      <c r="R1599">
        <v>38482142</v>
      </c>
    </row>
    <row r="1600" spans="1:18" x14ac:dyDescent="0.25">
      <c r="A1600" s="170">
        <v>44362</v>
      </c>
      <c r="B1600" s="116">
        <v>360.65</v>
      </c>
      <c r="C1600" s="116">
        <v>352.65</v>
      </c>
      <c r="D1600" s="116">
        <v>351.2</v>
      </c>
      <c r="E1600" s="116">
        <v>356</v>
      </c>
      <c r="F1600" s="116">
        <v>352.65</v>
      </c>
      <c r="G1600">
        <v>2697386</v>
      </c>
      <c r="H1600" s="116"/>
      <c r="I1600" s="116"/>
      <c r="L1600" s="170">
        <v>44362</v>
      </c>
      <c r="M1600" s="116">
        <v>352.7</v>
      </c>
      <c r="N1600" s="116">
        <v>360.75</v>
      </c>
      <c r="O1600" s="116">
        <v>351.5</v>
      </c>
      <c r="P1600" s="116">
        <v>355.75</v>
      </c>
      <c r="Q1600" s="116">
        <v>352.7</v>
      </c>
      <c r="R1600">
        <v>35526159</v>
      </c>
    </row>
    <row r="1601" spans="1:18" x14ac:dyDescent="0.25">
      <c r="A1601" s="170">
        <v>44363</v>
      </c>
      <c r="B1601" s="116">
        <v>355.95</v>
      </c>
      <c r="C1601" s="116">
        <v>349.3</v>
      </c>
      <c r="D1601" s="116">
        <v>348</v>
      </c>
      <c r="E1601" s="116">
        <v>350.8</v>
      </c>
      <c r="F1601" s="116">
        <v>349.3</v>
      </c>
      <c r="G1601">
        <v>1196626</v>
      </c>
      <c r="H1601" s="116"/>
      <c r="I1601" s="116"/>
      <c r="L1601" s="170">
        <v>44363</v>
      </c>
      <c r="M1601" s="116">
        <v>349.35</v>
      </c>
      <c r="N1601" s="116">
        <v>356</v>
      </c>
      <c r="O1601" s="116">
        <v>348.1</v>
      </c>
      <c r="P1601" s="116">
        <v>350.1</v>
      </c>
      <c r="Q1601" s="116">
        <v>349.35</v>
      </c>
      <c r="R1601">
        <v>27550588</v>
      </c>
    </row>
    <row r="1602" spans="1:18" x14ac:dyDescent="0.25">
      <c r="A1602" s="170">
        <v>44364</v>
      </c>
      <c r="B1602" s="116">
        <v>352.9</v>
      </c>
      <c r="C1602" s="116">
        <v>345.6</v>
      </c>
      <c r="D1602" s="116">
        <v>342.4</v>
      </c>
      <c r="E1602" s="116">
        <v>348</v>
      </c>
      <c r="F1602" s="116">
        <v>345.6</v>
      </c>
      <c r="G1602">
        <v>1243844</v>
      </c>
      <c r="H1602" s="116"/>
      <c r="I1602" s="116"/>
      <c r="L1602" s="170">
        <v>44364</v>
      </c>
      <c r="M1602" s="116">
        <v>345.65</v>
      </c>
      <c r="N1602" s="116">
        <v>352.9</v>
      </c>
      <c r="O1602" s="116">
        <v>342.25</v>
      </c>
      <c r="P1602" s="116">
        <v>348.4</v>
      </c>
      <c r="Q1602" s="116">
        <v>345.65</v>
      </c>
      <c r="R1602">
        <v>29236974</v>
      </c>
    </row>
    <row r="1603" spans="1:18" x14ac:dyDescent="0.25">
      <c r="A1603" s="170">
        <v>44365</v>
      </c>
      <c r="B1603" s="116">
        <v>347.2</v>
      </c>
      <c r="C1603" s="116">
        <v>337.55</v>
      </c>
      <c r="D1603" s="116">
        <v>329.05</v>
      </c>
      <c r="E1603" s="116">
        <v>346</v>
      </c>
      <c r="F1603" s="116">
        <v>337.55</v>
      </c>
      <c r="G1603">
        <v>2257795</v>
      </c>
      <c r="H1603" s="116"/>
      <c r="I1603" s="116"/>
      <c r="L1603" s="170">
        <v>44365</v>
      </c>
      <c r="M1603" s="116">
        <v>337.4</v>
      </c>
      <c r="N1603" s="116">
        <v>346.9</v>
      </c>
      <c r="O1603" s="116">
        <v>329</v>
      </c>
      <c r="P1603" s="116">
        <v>345.65</v>
      </c>
      <c r="Q1603" s="116">
        <v>337.4</v>
      </c>
      <c r="R1603">
        <v>49440514</v>
      </c>
    </row>
    <row r="1604" spans="1:18" x14ac:dyDescent="0.25">
      <c r="A1604" s="170">
        <v>44368</v>
      </c>
      <c r="B1604" s="116">
        <v>335.8</v>
      </c>
      <c r="C1604" s="116">
        <v>334.35</v>
      </c>
      <c r="D1604" s="116">
        <v>326.14999999999998</v>
      </c>
      <c r="E1604" s="116">
        <v>330.2</v>
      </c>
      <c r="F1604" s="116">
        <v>334.35</v>
      </c>
      <c r="G1604">
        <v>2295826</v>
      </c>
      <c r="H1604" s="116"/>
      <c r="I1604" s="116"/>
      <c r="L1604" s="170">
        <v>44368</v>
      </c>
      <c r="M1604" s="116">
        <v>334.3</v>
      </c>
      <c r="N1604" s="116">
        <v>335.8</v>
      </c>
      <c r="O1604" s="116">
        <v>326.2</v>
      </c>
      <c r="P1604" s="116">
        <v>330.9</v>
      </c>
      <c r="Q1604" s="116">
        <v>334.3</v>
      </c>
      <c r="R1604">
        <v>29123887</v>
      </c>
    </row>
    <row r="1605" spans="1:18" x14ac:dyDescent="0.25">
      <c r="A1605" s="170">
        <v>44369</v>
      </c>
      <c r="B1605" s="116">
        <v>344.2</v>
      </c>
      <c r="C1605" s="116">
        <v>337.95</v>
      </c>
      <c r="D1605" s="116">
        <v>336.3</v>
      </c>
      <c r="E1605" s="116">
        <v>337</v>
      </c>
      <c r="F1605" s="116">
        <v>337.95</v>
      </c>
      <c r="G1605">
        <v>1996277</v>
      </c>
      <c r="H1605" s="116"/>
      <c r="I1605" s="116"/>
      <c r="L1605" s="170">
        <v>44369</v>
      </c>
      <c r="M1605" s="116">
        <v>337.9</v>
      </c>
      <c r="N1605" s="116">
        <v>344.3</v>
      </c>
      <c r="O1605" s="116">
        <v>336.15</v>
      </c>
      <c r="P1605" s="116">
        <v>337.1</v>
      </c>
      <c r="Q1605" s="116">
        <v>337.9</v>
      </c>
      <c r="R1605">
        <v>26708459</v>
      </c>
    </row>
    <row r="1606" spans="1:18" x14ac:dyDescent="0.25">
      <c r="A1606" s="170">
        <v>44370</v>
      </c>
      <c r="B1606" s="116">
        <v>343.25</v>
      </c>
      <c r="C1606" s="116">
        <v>335.25</v>
      </c>
      <c r="D1606" s="116">
        <v>334.4</v>
      </c>
      <c r="E1606" s="116">
        <v>341.45</v>
      </c>
      <c r="F1606" s="116">
        <v>335.25</v>
      </c>
      <c r="G1606">
        <v>1747606</v>
      </c>
      <c r="H1606" s="116"/>
      <c r="I1606" s="116"/>
      <c r="L1606" s="170">
        <v>44370</v>
      </c>
      <c r="M1606" s="116">
        <v>335.25</v>
      </c>
      <c r="N1606" s="116">
        <v>343.25</v>
      </c>
      <c r="O1606" s="116">
        <v>334.3</v>
      </c>
      <c r="P1606" s="116">
        <v>341</v>
      </c>
      <c r="Q1606" s="116">
        <v>335.25</v>
      </c>
      <c r="R1606">
        <v>25741628</v>
      </c>
    </row>
    <row r="1607" spans="1:18" x14ac:dyDescent="0.25">
      <c r="A1607" s="170">
        <v>44371</v>
      </c>
      <c r="B1607" s="116">
        <v>337.4</v>
      </c>
      <c r="C1607" s="116">
        <v>334.55</v>
      </c>
      <c r="D1607" s="116">
        <v>333.45</v>
      </c>
      <c r="E1607" s="116">
        <v>335.7</v>
      </c>
      <c r="F1607" s="116">
        <v>334.55</v>
      </c>
      <c r="G1607">
        <v>821763</v>
      </c>
      <c r="H1607" s="116"/>
      <c r="I1607" s="116"/>
      <c r="L1607" s="170">
        <v>44371</v>
      </c>
      <c r="M1607" s="116">
        <v>334.65</v>
      </c>
      <c r="N1607" s="116">
        <v>337.4</v>
      </c>
      <c r="O1607" s="116">
        <v>333.35</v>
      </c>
      <c r="P1607" s="116">
        <v>335</v>
      </c>
      <c r="Q1607" s="116">
        <v>334.65</v>
      </c>
      <c r="R1607">
        <v>15580223</v>
      </c>
    </row>
    <row r="1608" spans="1:18" x14ac:dyDescent="0.25">
      <c r="A1608" s="170">
        <v>44372</v>
      </c>
      <c r="B1608" s="116">
        <v>342.85</v>
      </c>
      <c r="C1608" s="116">
        <v>339.55</v>
      </c>
      <c r="D1608" s="116">
        <v>336.1</v>
      </c>
      <c r="E1608" s="116">
        <v>336.5</v>
      </c>
      <c r="F1608" s="116">
        <v>339.55</v>
      </c>
      <c r="G1608">
        <v>1175807</v>
      </c>
      <c r="H1608" s="116"/>
      <c r="I1608" s="116"/>
      <c r="L1608" s="170">
        <v>44372</v>
      </c>
      <c r="M1608" s="116">
        <v>339.65</v>
      </c>
      <c r="N1608" s="116">
        <v>342.8</v>
      </c>
      <c r="O1608" s="116">
        <v>335.9</v>
      </c>
      <c r="P1608" s="116">
        <v>335.9</v>
      </c>
      <c r="Q1608" s="116">
        <v>339.65</v>
      </c>
      <c r="R1608">
        <v>22426352</v>
      </c>
    </row>
    <row r="1609" spans="1:18" x14ac:dyDescent="0.25">
      <c r="A1609" s="170">
        <v>44375</v>
      </c>
      <c r="B1609" s="116">
        <v>344.9</v>
      </c>
      <c r="C1609" s="116">
        <v>342.9</v>
      </c>
      <c r="D1609" s="116">
        <v>337.5</v>
      </c>
      <c r="E1609" s="116">
        <v>340.8</v>
      </c>
      <c r="F1609" s="116">
        <v>342.9</v>
      </c>
      <c r="G1609">
        <v>999967</v>
      </c>
      <c r="H1609" s="116"/>
      <c r="I1609" s="116"/>
      <c r="L1609" s="170">
        <v>44375</v>
      </c>
      <c r="M1609" s="116">
        <v>342.8</v>
      </c>
      <c r="N1609" s="116">
        <v>345</v>
      </c>
      <c r="O1609" s="116">
        <v>337.55</v>
      </c>
      <c r="P1609" s="116">
        <v>340.8</v>
      </c>
      <c r="Q1609" s="116">
        <v>342.8</v>
      </c>
      <c r="R1609">
        <v>17843975</v>
      </c>
    </row>
    <row r="1610" spans="1:18" x14ac:dyDescent="0.25">
      <c r="A1610" s="170">
        <v>44376</v>
      </c>
      <c r="B1610" s="116">
        <v>346.5</v>
      </c>
      <c r="C1610" s="116">
        <v>341.55</v>
      </c>
      <c r="D1610" s="116">
        <v>339.6</v>
      </c>
      <c r="E1610" s="116">
        <v>344.4</v>
      </c>
      <c r="F1610" s="116">
        <v>341.55</v>
      </c>
      <c r="G1610">
        <v>1780699</v>
      </c>
      <c r="H1610" s="116"/>
      <c r="I1610" s="116"/>
      <c r="L1610" s="170">
        <v>44376</v>
      </c>
      <c r="M1610" s="116">
        <v>341.55</v>
      </c>
      <c r="N1610" s="116">
        <v>346.5</v>
      </c>
      <c r="O1610" s="116">
        <v>339.6</v>
      </c>
      <c r="P1610" s="116">
        <v>342.65</v>
      </c>
      <c r="Q1610" s="116">
        <v>341.55</v>
      </c>
      <c r="R1610">
        <v>22462297</v>
      </c>
    </row>
    <row r="1611" spans="1:18" x14ac:dyDescent="0.25">
      <c r="A1611" s="170">
        <v>44377</v>
      </c>
      <c r="B1611" s="116">
        <v>345.2</v>
      </c>
      <c r="C1611" s="116">
        <v>339.55</v>
      </c>
      <c r="D1611" s="116">
        <v>338.8</v>
      </c>
      <c r="E1611" s="116">
        <v>342</v>
      </c>
      <c r="F1611" s="116">
        <v>339.55</v>
      </c>
      <c r="G1611">
        <v>1039566</v>
      </c>
      <c r="H1611" s="116"/>
      <c r="I1611" s="116"/>
      <c r="L1611" s="170">
        <v>44377</v>
      </c>
      <c r="M1611" s="116">
        <v>339.6</v>
      </c>
      <c r="N1611" s="116">
        <v>345.35</v>
      </c>
      <c r="O1611" s="116">
        <v>338.85</v>
      </c>
      <c r="P1611" s="116">
        <v>342</v>
      </c>
      <c r="Q1611" s="116">
        <v>339.6</v>
      </c>
      <c r="R1611">
        <v>18277841</v>
      </c>
    </row>
    <row r="1612" spans="1:18" x14ac:dyDescent="0.25">
      <c r="A1612" s="170">
        <v>44378</v>
      </c>
      <c r="B1612" s="116">
        <v>347.5</v>
      </c>
      <c r="C1612" s="116">
        <v>344.2</v>
      </c>
      <c r="D1612" s="116">
        <v>341.3</v>
      </c>
      <c r="E1612" s="116">
        <v>341.65</v>
      </c>
      <c r="F1612" s="116">
        <v>344.2</v>
      </c>
      <c r="G1612">
        <v>1364768</v>
      </c>
      <c r="H1612" s="116"/>
      <c r="I1612" s="116"/>
      <c r="L1612" s="170">
        <v>44378</v>
      </c>
      <c r="M1612" s="116">
        <v>344.25</v>
      </c>
      <c r="N1612" s="116">
        <v>347.4</v>
      </c>
      <c r="O1612" s="116">
        <v>341.2</v>
      </c>
      <c r="P1612" s="116">
        <v>341.5</v>
      </c>
      <c r="Q1612" s="116">
        <v>344.25</v>
      </c>
      <c r="R1612">
        <v>27944816</v>
      </c>
    </row>
    <row r="1613" spans="1:18" x14ac:dyDescent="0.25">
      <c r="A1613" s="170">
        <v>44379</v>
      </c>
      <c r="B1613" s="116">
        <v>345.9</v>
      </c>
      <c r="C1613" s="116">
        <v>344.85</v>
      </c>
      <c r="D1613" s="116">
        <v>340.6</v>
      </c>
      <c r="E1613" s="116">
        <v>345.9</v>
      </c>
      <c r="F1613" s="116">
        <v>344.85</v>
      </c>
      <c r="G1613">
        <v>772457</v>
      </c>
      <c r="H1613" s="116"/>
      <c r="I1613" s="116"/>
      <c r="L1613" s="170">
        <v>44379</v>
      </c>
      <c r="M1613" s="116">
        <v>344.9</v>
      </c>
      <c r="N1613" s="116">
        <v>345.55</v>
      </c>
      <c r="O1613" s="116">
        <v>340.5</v>
      </c>
      <c r="P1613" s="116">
        <v>345.3</v>
      </c>
      <c r="Q1613" s="116">
        <v>344.9</v>
      </c>
      <c r="R1613">
        <v>18304387</v>
      </c>
    </row>
    <row r="1614" spans="1:18" x14ac:dyDescent="0.25">
      <c r="A1614" s="170">
        <v>44382</v>
      </c>
      <c r="B1614" s="116">
        <v>350</v>
      </c>
      <c r="C1614" s="116">
        <v>346.05</v>
      </c>
      <c r="D1614" s="116">
        <v>344.05</v>
      </c>
      <c r="E1614" s="116">
        <v>348.8</v>
      </c>
      <c r="F1614" s="116">
        <v>346.05</v>
      </c>
      <c r="G1614">
        <v>948393</v>
      </c>
      <c r="H1614" s="116"/>
      <c r="I1614" s="116"/>
      <c r="L1614" s="170">
        <v>44382</v>
      </c>
      <c r="M1614" s="116">
        <v>346.1</v>
      </c>
      <c r="N1614" s="116">
        <v>350.1</v>
      </c>
      <c r="O1614" s="116">
        <v>344</v>
      </c>
      <c r="P1614" s="116">
        <v>347.05</v>
      </c>
      <c r="Q1614" s="116">
        <v>346.1</v>
      </c>
      <c r="R1614">
        <v>18399524</v>
      </c>
    </row>
    <row r="1615" spans="1:18" x14ac:dyDescent="0.25">
      <c r="A1615" s="170">
        <v>44383</v>
      </c>
      <c r="B1615" s="116">
        <v>358.1</v>
      </c>
      <c r="C1615" s="116">
        <v>316.95</v>
      </c>
      <c r="D1615" s="116">
        <v>311.45</v>
      </c>
      <c r="E1615" s="116">
        <v>348.35</v>
      </c>
      <c r="F1615" s="116">
        <v>316.95</v>
      </c>
      <c r="G1615">
        <v>7377141</v>
      </c>
      <c r="H1615" s="116"/>
      <c r="I1615" s="116"/>
      <c r="L1615" s="170">
        <v>44383</v>
      </c>
      <c r="M1615" s="116">
        <v>316.89999999999998</v>
      </c>
      <c r="N1615" s="116">
        <v>358.2</v>
      </c>
      <c r="O1615" s="116">
        <v>311.5</v>
      </c>
      <c r="P1615" s="116">
        <v>348</v>
      </c>
      <c r="Q1615" s="116">
        <v>316.89999999999998</v>
      </c>
      <c r="R1615">
        <v>164083830</v>
      </c>
    </row>
    <row r="1616" spans="1:18" x14ac:dyDescent="0.25">
      <c r="A1616" s="170">
        <v>44384</v>
      </c>
      <c r="B1616" s="116">
        <v>319</v>
      </c>
      <c r="C1616" s="116">
        <v>317.05</v>
      </c>
      <c r="D1616" s="116">
        <v>306.3</v>
      </c>
      <c r="E1616" s="116">
        <v>316</v>
      </c>
      <c r="F1616" s="116">
        <v>317.05</v>
      </c>
      <c r="G1616">
        <v>7977411</v>
      </c>
      <c r="H1616" s="116"/>
      <c r="I1616" s="116"/>
      <c r="L1616" s="170">
        <v>44384</v>
      </c>
      <c r="M1616" s="116">
        <v>317.10000000000002</v>
      </c>
      <c r="N1616" s="116">
        <v>319.10000000000002</v>
      </c>
      <c r="O1616" s="116">
        <v>306.25</v>
      </c>
      <c r="P1616" s="116">
        <v>316</v>
      </c>
      <c r="Q1616" s="116">
        <v>317.10000000000002</v>
      </c>
      <c r="R1616">
        <v>112183313</v>
      </c>
    </row>
    <row r="1617" spans="1:18" x14ac:dyDescent="0.25">
      <c r="A1617" s="170">
        <v>44385</v>
      </c>
      <c r="B1617" s="116">
        <v>315.39999999999998</v>
      </c>
      <c r="C1617" s="116">
        <v>306.3</v>
      </c>
      <c r="D1617" s="116">
        <v>305</v>
      </c>
      <c r="E1617" s="116">
        <v>315.39999999999998</v>
      </c>
      <c r="F1617" s="116">
        <v>306.3</v>
      </c>
      <c r="G1617">
        <v>4117874</v>
      </c>
      <c r="H1617" s="116"/>
      <c r="I1617" s="116"/>
      <c r="L1617" s="170">
        <v>44385</v>
      </c>
      <c r="M1617" s="116">
        <v>306.35000000000002</v>
      </c>
      <c r="N1617" s="116">
        <v>314.8</v>
      </c>
      <c r="O1617" s="116">
        <v>305</v>
      </c>
      <c r="P1617" s="116">
        <v>314.8</v>
      </c>
      <c r="Q1617" s="116">
        <v>306.35000000000002</v>
      </c>
      <c r="R1617">
        <v>87360324</v>
      </c>
    </row>
    <row r="1618" spans="1:18" x14ac:dyDescent="0.25">
      <c r="A1618" s="170">
        <v>44386</v>
      </c>
      <c r="B1618" s="116">
        <v>308.89999999999998</v>
      </c>
      <c r="C1618" s="116">
        <v>306.35000000000002</v>
      </c>
      <c r="D1618" s="116">
        <v>302</v>
      </c>
      <c r="E1618" s="116">
        <v>306.8</v>
      </c>
      <c r="F1618" s="116">
        <v>306.35000000000002</v>
      </c>
      <c r="G1618">
        <v>2352249</v>
      </c>
      <c r="H1618" s="116"/>
      <c r="I1618" s="116"/>
      <c r="L1618" s="170">
        <v>44386</v>
      </c>
      <c r="M1618" s="116">
        <v>306.3</v>
      </c>
      <c r="N1618" s="116">
        <v>308.85000000000002</v>
      </c>
      <c r="O1618" s="116">
        <v>301.85000000000002</v>
      </c>
      <c r="P1618" s="116">
        <v>305.8</v>
      </c>
      <c r="Q1618" s="116">
        <v>306.3</v>
      </c>
      <c r="R1618">
        <v>48807214</v>
      </c>
    </row>
    <row r="1619" spans="1:18" x14ac:dyDescent="0.25">
      <c r="A1619" s="170">
        <v>44389</v>
      </c>
      <c r="B1619" s="116">
        <v>311.89999999999998</v>
      </c>
      <c r="C1619" s="116">
        <v>307.45</v>
      </c>
      <c r="D1619" s="116">
        <v>306.25</v>
      </c>
      <c r="E1619" s="116">
        <v>309.89999999999998</v>
      </c>
      <c r="F1619" s="116">
        <v>307.45</v>
      </c>
      <c r="G1619">
        <v>3518291</v>
      </c>
      <c r="H1619" s="116"/>
      <c r="I1619" s="116"/>
      <c r="L1619" s="170">
        <v>44389</v>
      </c>
      <c r="M1619" s="116">
        <v>307.45</v>
      </c>
      <c r="N1619" s="116">
        <v>312</v>
      </c>
      <c r="O1619" s="116">
        <v>306.10000000000002</v>
      </c>
      <c r="P1619" s="116">
        <v>310.8</v>
      </c>
      <c r="Q1619" s="116">
        <v>307.45</v>
      </c>
      <c r="R1619">
        <v>32282319</v>
      </c>
    </row>
    <row r="1620" spans="1:18" x14ac:dyDescent="0.25">
      <c r="A1620" s="170">
        <v>44390</v>
      </c>
      <c r="B1620" s="116">
        <v>312.2</v>
      </c>
      <c r="C1620" s="116">
        <v>310.89999999999998</v>
      </c>
      <c r="D1620" s="116">
        <v>308.2</v>
      </c>
      <c r="E1620" s="116">
        <v>310.2</v>
      </c>
      <c r="F1620" s="116">
        <v>310.89999999999998</v>
      </c>
      <c r="G1620">
        <v>1510539</v>
      </c>
      <c r="H1620" s="116"/>
      <c r="I1620" s="116"/>
      <c r="L1620" s="170">
        <v>44390</v>
      </c>
      <c r="M1620" s="116">
        <v>310.95</v>
      </c>
      <c r="N1620" s="116">
        <v>312.25</v>
      </c>
      <c r="O1620" s="116">
        <v>308.14999999999998</v>
      </c>
      <c r="P1620" s="116">
        <v>310</v>
      </c>
      <c r="Q1620" s="116">
        <v>310.95</v>
      </c>
      <c r="R1620">
        <v>25736308</v>
      </c>
    </row>
    <row r="1621" spans="1:18" x14ac:dyDescent="0.25">
      <c r="A1621" s="170">
        <v>44391</v>
      </c>
      <c r="B1621" s="116">
        <v>313.3</v>
      </c>
      <c r="C1621" s="116">
        <v>309.45</v>
      </c>
      <c r="D1621" s="116">
        <v>308.55</v>
      </c>
      <c r="E1621" s="116">
        <v>310.5</v>
      </c>
      <c r="F1621" s="116">
        <v>309.45</v>
      </c>
      <c r="G1621">
        <v>1038386</v>
      </c>
      <c r="H1621" s="116"/>
      <c r="I1621" s="116"/>
      <c r="L1621" s="170">
        <v>44391</v>
      </c>
      <c r="M1621" s="116">
        <v>309.55</v>
      </c>
      <c r="N1621" s="116">
        <v>313.3</v>
      </c>
      <c r="O1621" s="116">
        <v>308.64999999999998</v>
      </c>
      <c r="P1621" s="116">
        <v>310</v>
      </c>
      <c r="Q1621" s="116">
        <v>309.55</v>
      </c>
      <c r="R1621">
        <v>21863250</v>
      </c>
    </row>
    <row r="1622" spans="1:18" x14ac:dyDescent="0.25">
      <c r="A1622" s="170">
        <v>44392</v>
      </c>
      <c r="B1622" s="116">
        <v>312.85000000000002</v>
      </c>
      <c r="C1622" s="116">
        <v>310.2</v>
      </c>
      <c r="D1622" s="116">
        <v>307.55</v>
      </c>
      <c r="E1622" s="116">
        <v>310.89999999999998</v>
      </c>
      <c r="F1622" s="116">
        <v>310.2</v>
      </c>
      <c r="G1622">
        <v>1004468</v>
      </c>
      <c r="H1622" s="116"/>
      <c r="I1622" s="116"/>
      <c r="L1622" s="170">
        <v>44392</v>
      </c>
      <c r="M1622" s="116">
        <v>310.25</v>
      </c>
      <c r="N1622" s="116">
        <v>312.85000000000002</v>
      </c>
      <c r="O1622" s="116">
        <v>307.60000000000002</v>
      </c>
      <c r="P1622" s="116">
        <v>310.5</v>
      </c>
      <c r="Q1622" s="116">
        <v>310.25</v>
      </c>
      <c r="R1622">
        <v>23617599</v>
      </c>
    </row>
    <row r="1623" spans="1:18" x14ac:dyDescent="0.25">
      <c r="A1623" s="170">
        <v>44393</v>
      </c>
      <c r="B1623" s="116">
        <v>315.39999999999998</v>
      </c>
      <c r="C1623" s="116">
        <v>311.25</v>
      </c>
      <c r="D1623" s="116">
        <v>310.5</v>
      </c>
      <c r="E1623" s="116">
        <v>310.5</v>
      </c>
      <c r="F1623" s="116">
        <v>311.25</v>
      </c>
      <c r="G1623">
        <v>1138753</v>
      </c>
      <c r="H1623" s="116"/>
      <c r="I1623" s="116"/>
      <c r="L1623" s="170">
        <v>44393</v>
      </c>
      <c r="M1623" s="116">
        <v>311.25</v>
      </c>
      <c r="N1623" s="116">
        <v>315.45</v>
      </c>
      <c r="O1623" s="116">
        <v>310.5</v>
      </c>
      <c r="P1623" s="116">
        <v>311.10000000000002</v>
      </c>
      <c r="Q1623" s="116">
        <v>311.25</v>
      </c>
      <c r="R1623">
        <v>25148606</v>
      </c>
    </row>
    <row r="1624" spans="1:18" x14ac:dyDescent="0.25">
      <c r="A1624" s="170">
        <v>44396</v>
      </c>
      <c r="B1624" s="116">
        <v>310.35000000000002</v>
      </c>
      <c r="C1624" s="116">
        <v>308.7</v>
      </c>
      <c r="D1624" s="116">
        <v>306.25</v>
      </c>
      <c r="E1624" s="116">
        <v>309.7</v>
      </c>
      <c r="F1624" s="116">
        <v>308.7</v>
      </c>
      <c r="G1624">
        <v>1656920</v>
      </c>
      <c r="H1624" s="116"/>
      <c r="I1624" s="116"/>
      <c r="L1624" s="170">
        <v>44396</v>
      </c>
      <c r="M1624" s="116">
        <v>308.85000000000002</v>
      </c>
      <c r="N1624" s="116">
        <v>310.3</v>
      </c>
      <c r="O1624" s="116">
        <v>306</v>
      </c>
      <c r="P1624" s="116">
        <v>308.95</v>
      </c>
      <c r="Q1624" s="116">
        <v>308.85000000000002</v>
      </c>
      <c r="R1624">
        <v>21346348</v>
      </c>
    </row>
    <row r="1625" spans="1:18" x14ac:dyDescent="0.25">
      <c r="A1625" s="170">
        <v>44397</v>
      </c>
      <c r="B1625" s="116">
        <v>308.10000000000002</v>
      </c>
      <c r="C1625" s="116">
        <v>302.05</v>
      </c>
      <c r="D1625" s="116">
        <v>301.10000000000002</v>
      </c>
      <c r="E1625" s="116">
        <v>307.45</v>
      </c>
      <c r="F1625" s="116">
        <v>302.05</v>
      </c>
      <c r="G1625">
        <v>1300956</v>
      </c>
      <c r="H1625" s="116"/>
      <c r="I1625" s="116"/>
      <c r="L1625" s="170">
        <v>44397</v>
      </c>
      <c r="M1625" s="116">
        <v>302.14999999999998</v>
      </c>
      <c r="N1625" s="116">
        <v>308</v>
      </c>
      <c r="O1625" s="116">
        <v>301.05</v>
      </c>
      <c r="P1625" s="116">
        <v>307</v>
      </c>
      <c r="Q1625" s="116">
        <v>302.14999999999998</v>
      </c>
      <c r="R1625">
        <v>27672567</v>
      </c>
    </row>
    <row r="1626" spans="1:18" x14ac:dyDescent="0.25">
      <c r="A1626" s="170">
        <v>44399</v>
      </c>
      <c r="B1626" s="116">
        <v>307</v>
      </c>
      <c r="C1626" s="116">
        <v>302.60000000000002</v>
      </c>
      <c r="D1626" s="116">
        <v>301.10000000000002</v>
      </c>
      <c r="E1626" s="116">
        <v>306.14999999999998</v>
      </c>
      <c r="F1626" s="116">
        <v>302.60000000000002</v>
      </c>
      <c r="G1626">
        <v>811211</v>
      </c>
      <c r="H1626" s="116"/>
      <c r="I1626" s="116"/>
      <c r="L1626" s="170">
        <v>44399</v>
      </c>
      <c r="M1626" s="116">
        <v>302.55</v>
      </c>
      <c r="N1626" s="116">
        <v>307.45</v>
      </c>
      <c r="O1626" s="116">
        <v>301.05</v>
      </c>
      <c r="P1626" s="116">
        <v>305.5</v>
      </c>
      <c r="Q1626" s="116">
        <v>302.55</v>
      </c>
      <c r="R1626">
        <v>21338361</v>
      </c>
    </row>
    <row r="1627" spans="1:18" x14ac:dyDescent="0.25">
      <c r="A1627" s="170">
        <v>44400</v>
      </c>
      <c r="B1627" s="116">
        <v>301.8</v>
      </c>
      <c r="C1627" s="116">
        <v>295.64999999999998</v>
      </c>
      <c r="D1627" s="116">
        <v>295</v>
      </c>
      <c r="E1627" s="116">
        <v>301.8</v>
      </c>
      <c r="F1627" s="116">
        <v>295.64999999999998</v>
      </c>
      <c r="G1627">
        <v>3079947</v>
      </c>
      <c r="H1627" s="116"/>
      <c r="I1627" s="116"/>
      <c r="L1627" s="170">
        <v>44400</v>
      </c>
      <c r="M1627" s="116">
        <v>295.55</v>
      </c>
      <c r="N1627" s="116">
        <v>301.89999999999998</v>
      </c>
      <c r="O1627" s="116">
        <v>295</v>
      </c>
      <c r="P1627" s="116">
        <v>300.5</v>
      </c>
      <c r="Q1627" s="116">
        <v>295.55</v>
      </c>
      <c r="R1627">
        <v>33435130</v>
      </c>
    </row>
    <row r="1628" spans="1:18" x14ac:dyDescent="0.25">
      <c r="A1628" s="170">
        <v>44403</v>
      </c>
      <c r="B1628" s="116">
        <v>297</v>
      </c>
      <c r="C1628" s="116">
        <v>293.10000000000002</v>
      </c>
      <c r="D1628" s="116">
        <v>291.05</v>
      </c>
      <c r="E1628" s="116">
        <v>295.14999999999998</v>
      </c>
      <c r="F1628" s="116">
        <v>293.10000000000002</v>
      </c>
      <c r="G1628">
        <v>2300558</v>
      </c>
      <c r="H1628" s="116"/>
      <c r="I1628" s="116"/>
      <c r="L1628" s="170">
        <v>44403</v>
      </c>
      <c r="M1628" s="116">
        <v>293.14999999999998</v>
      </c>
      <c r="N1628" s="116">
        <v>297</v>
      </c>
      <c r="O1628" s="116">
        <v>291</v>
      </c>
      <c r="P1628" s="116">
        <v>295</v>
      </c>
      <c r="Q1628" s="116">
        <v>293.14999999999998</v>
      </c>
      <c r="R1628">
        <v>27502360</v>
      </c>
    </row>
    <row r="1629" spans="1:18" x14ac:dyDescent="0.25">
      <c r="A1629" s="170">
        <v>44404</v>
      </c>
      <c r="B1629" s="116">
        <v>297.60000000000002</v>
      </c>
      <c r="C1629" s="116">
        <v>291.3</v>
      </c>
      <c r="D1629" s="116">
        <v>288.7</v>
      </c>
      <c r="E1629" s="116">
        <v>292.89999999999998</v>
      </c>
      <c r="F1629" s="116">
        <v>291.3</v>
      </c>
      <c r="G1629">
        <v>14370419</v>
      </c>
      <c r="H1629" s="116"/>
      <c r="I1629" s="116"/>
      <c r="L1629" s="170">
        <v>44404</v>
      </c>
      <c r="M1629" s="116">
        <v>291.39999999999998</v>
      </c>
      <c r="N1629" s="116">
        <v>297.64999999999998</v>
      </c>
      <c r="O1629" s="116">
        <v>288.60000000000002</v>
      </c>
      <c r="P1629" s="116">
        <v>293</v>
      </c>
      <c r="Q1629" s="116">
        <v>291.39999999999998</v>
      </c>
      <c r="R1629">
        <v>55132877</v>
      </c>
    </row>
    <row r="1630" spans="1:18" x14ac:dyDescent="0.25">
      <c r="A1630" s="170">
        <v>44405</v>
      </c>
      <c r="B1630" s="116">
        <v>290.85000000000002</v>
      </c>
      <c r="C1630" s="116">
        <v>284.45</v>
      </c>
      <c r="D1630" s="116">
        <v>283.64999999999998</v>
      </c>
      <c r="E1630" s="116">
        <v>290.85000000000002</v>
      </c>
      <c r="F1630" s="116">
        <v>284.45</v>
      </c>
      <c r="G1630">
        <v>1243902</v>
      </c>
      <c r="H1630" s="116"/>
      <c r="I1630" s="116"/>
      <c r="L1630" s="170">
        <v>44405</v>
      </c>
      <c r="M1630" s="116">
        <v>284.45</v>
      </c>
      <c r="N1630" s="116">
        <v>290.89999999999998</v>
      </c>
      <c r="O1630" s="116">
        <v>283.60000000000002</v>
      </c>
      <c r="P1630" s="116">
        <v>290</v>
      </c>
      <c r="Q1630" s="116">
        <v>284.45</v>
      </c>
      <c r="R1630">
        <v>36139725</v>
      </c>
    </row>
    <row r="1631" spans="1:18" x14ac:dyDescent="0.25">
      <c r="A1631" s="170">
        <v>44406</v>
      </c>
      <c r="B1631" s="116">
        <v>295.39999999999998</v>
      </c>
      <c r="C1631" s="116">
        <v>293</v>
      </c>
      <c r="D1631" s="116">
        <v>287.64999999999998</v>
      </c>
      <c r="E1631" s="116">
        <v>287.85000000000002</v>
      </c>
      <c r="F1631" s="116">
        <v>293</v>
      </c>
      <c r="G1631">
        <v>4643444</v>
      </c>
      <c r="H1631" s="116"/>
      <c r="I1631" s="116"/>
      <c r="L1631" s="170">
        <v>44406</v>
      </c>
      <c r="M1631" s="116">
        <v>292.89999999999998</v>
      </c>
      <c r="N1631" s="116">
        <v>295.39999999999998</v>
      </c>
      <c r="O1631" s="116">
        <v>287.55</v>
      </c>
      <c r="P1631" s="116">
        <v>287.55</v>
      </c>
      <c r="Q1631" s="116">
        <v>292.89999999999998</v>
      </c>
      <c r="R1631">
        <v>57733359</v>
      </c>
    </row>
    <row r="1632" spans="1:18" x14ac:dyDescent="0.25">
      <c r="A1632" s="170">
        <v>44407</v>
      </c>
      <c r="B1632" s="116">
        <v>299.89999999999998</v>
      </c>
      <c r="C1632" s="116">
        <v>293.95</v>
      </c>
      <c r="D1632" s="116">
        <v>293.3</v>
      </c>
      <c r="E1632" s="116">
        <v>294.45</v>
      </c>
      <c r="F1632" s="116">
        <v>293.95</v>
      </c>
      <c r="G1632">
        <v>2430560</v>
      </c>
      <c r="H1632" s="116"/>
      <c r="I1632" s="116"/>
      <c r="L1632" s="170">
        <v>44407</v>
      </c>
      <c r="M1632" s="116">
        <v>293.95</v>
      </c>
      <c r="N1632" s="116">
        <v>300</v>
      </c>
      <c r="O1632" s="116">
        <v>293.25</v>
      </c>
      <c r="P1632" s="116">
        <v>294</v>
      </c>
      <c r="Q1632" s="116">
        <v>293.95</v>
      </c>
      <c r="R1632">
        <v>30589609</v>
      </c>
    </row>
    <row r="1633" spans="1:18" x14ac:dyDescent="0.25">
      <c r="A1633" s="170">
        <v>44410</v>
      </c>
      <c r="B1633" s="116">
        <v>300.39999999999998</v>
      </c>
      <c r="C1633" s="116">
        <v>296.8</v>
      </c>
      <c r="D1633" s="116">
        <v>295.55</v>
      </c>
      <c r="E1633" s="116">
        <v>300.39999999999998</v>
      </c>
      <c r="F1633" s="116">
        <v>296.8</v>
      </c>
      <c r="G1633">
        <v>883983</v>
      </c>
      <c r="H1633" s="116"/>
      <c r="I1633" s="116"/>
      <c r="L1633" s="170">
        <v>44410</v>
      </c>
      <c r="M1633" s="116">
        <v>296.85000000000002</v>
      </c>
      <c r="N1633" s="116">
        <v>299.39999999999998</v>
      </c>
      <c r="O1633" s="116">
        <v>295.60000000000002</v>
      </c>
      <c r="P1633" s="116">
        <v>299.14999999999998</v>
      </c>
      <c r="Q1633" s="116">
        <v>296.85000000000002</v>
      </c>
      <c r="R1633">
        <v>19273390</v>
      </c>
    </row>
    <row r="1634" spans="1:18" x14ac:dyDescent="0.25">
      <c r="A1634" s="170">
        <v>44411</v>
      </c>
      <c r="B1634" s="116">
        <v>304.39999999999998</v>
      </c>
      <c r="C1634" s="116">
        <v>303.75</v>
      </c>
      <c r="D1634" s="116">
        <v>297.8</v>
      </c>
      <c r="E1634" s="116">
        <v>299.3</v>
      </c>
      <c r="F1634" s="116">
        <v>303.75</v>
      </c>
      <c r="G1634">
        <v>1444918</v>
      </c>
      <c r="H1634" s="116"/>
      <c r="I1634" s="116"/>
      <c r="L1634" s="170">
        <v>44411</v>
      </c>
      <c r="M1634" s="116">
        <v>303.7</v>
      </c>
      <c r="N1634" s="116">
        <v>304.5</v>
      </c>
      <c r="O1634" s="116">
        <v>297.7</v>
      </c>
      <c r="P1634" s="116">
        <v>298.5</v>
      </c>
      <c r="Q1634" s="116">
        <v>303.7</v>
      </c>
      <c r="R1634">
        <v>31063992</v>
      </c>
    </row>
    <row r="1635" spans="1:18" x14ac:dyDescent="0.25">
      <c r="A1635" s="170">
        <v>44412</v>
      </c>
      <c r="B1635" s="116">
        <v>306.45</v>
      </c>
      <c r="C1635" s="116">
        <v>298.2</v>
      </c>
      <c r="D1635" s="116">
        <v>297.10000000000002</v>
      </c>
      <c r="E1635" s="116">
        <v>305</v>
      </c>
      <c r="F1635" s="116">
        <v>298.2</v>
      </c>
      <c r="G1635">
        <v>1908258</v>
      </c>
      <c r="H1635" s="116"/>
      <c r="I1635" s="116"/>
      <c r="L1635" s="170">
        <v>44412</v>
      </c>
      <c r="M1635" s="116">
        <v>298.14999999999998</v>
      </c>
      <c r="N1635" s="116">
        <v>306.45</v>
      </c>
      <c r="O1635" s="116">
        <v>297.2</v>
      </c>
      <c r="P1635" s="116">
        <v>304.75</v>
      </c>
      <c r="Q1635" s="116">
        <v>298.14999999999998</v>
      </c>
      <c r="R1635">
        <v>26186248</v>
      </c>
    </row>
    <row r="1636" spans="1:18" x14ac:dyDescent="0.25">
      <c r="A1636" s="170">
        <v>44413</v>
      </c>
      <c r="B1636" s="116">
        <v>300.75</v>
      </c>
      <c r="C1636" s="116">
        <v>299.7</v>
      </c>
      <c r="D1636" s="116">
        <v>292.75</v>
      </c>
      <c r="E1636" s="116">
        <v>295.95</v>
      </c>
      <c r="F1636" s="116">
        <v>299.7</v>
      </c>
      <c r="G1636">
        <v>1859471</v>
      </c>
      <c r="H1636" s="116"/>
      <c r="I1636" s="116"/>
      <c r="L1636" s="170">
        <v>44413</v>
      </c>
      <c r="M1636" s="116">
        <v>299.7</v>
      </c>
      <c r="N1636" s="116">
        <v>300.89999999999998</v>
      </c>
      <c r="O1636" s="116">
        <v>292.75</v>
      </c>
      <c r="P1636" s="116">
        <v>295.5</v>
      </c>
      <c r="Q1636" s="116">
        <v>299.7</v>
      </c>
      <c r="R1636">
        <v>20704901</v>
      </c>
    </row>
    <row r="1637" spans="1:18" x14ac:dyDescent="0.25">
      <c r="A1637" s="170">
        <v>44414</v>
      </c>
      <c r="B1637" s="116">
        <v>303.35000000000002</v>
      </c>
      <c r="C1637" s="116">
        <v>300</v>
      </c>
      <c r="D1637" s="116">
        <v>297.8</v>
      </c>
      <c r="E1637" s="116">
        <v>300</v>
      </c>
      <c r="F1637" s="116">
        <v>300</v>
      </c>
      <c r="G1637">
        <v>1325071</v>
      </c>
      <c r="H1637" s="116"/>
      <c r="I1637" s="116"/>
      <c r="L1637" s="170">
        <v>44414</v>
      </c>
      <c r="M1637" s="116">
        <v>300.05</v>
      </c>
      <c r="N1637" s="116">
        <v>303.39999999999998</v>
      </c>
      <c r="O1637" s="116">
        <v>297.64999999999998</v>
      </c>
      <c r="P1637" s="116">
        <v>300.05</v>
      </c>
      <c r="Q1637" s="116">
        <v>300.05</v>
      </c>
      <c r="R1637">
        <v>16001898</v>
      </c>
    </row>
    <row r="1638" spans="1:18" x14ac:dyDescent="0.25">
      <c r="A1638" s="170">
        <v>44417</v>
      </c>
      <c r="B1638" s="116">
        <v>304.3</v>
      </c>
      <c r="C1638" s="116">
        <v>298.14999999999998</v>
      </c>
      <c r="D1638" s="116">
        <v>296.10000000000002</v>
      </c>
      <c r="E1638" s="116">
        <v>301.3</v>
      </c>
      <c r="F1638" s="116">
        <v>298.14999999999998</v>
      </c>
      <c r="G1638">
        <v>704030</v>
      </c>
      <c r="H1638" s="116"/>
      <c r="I1638" s="116"/>
      <c r="L1638" s="170">
        <v>44417</v>
      </c>
      <c r="M1638" s="116">
        <v>298.10000000000002</v>
      </c>
      <c r="N1638" s="116">
        <v>304.2</v>
      </c>
      <c r="O1638" s="116">
        <v>296.05</v>
      </c>
      <c r="P1638" s="116">
        <v>300.75</v>
      </c>
      <c r="Q1638" s="116">
        <v>298.10000000000002</v>
      </c>
      <c r="R1638">
        <v>16985859</v>
      </c>
    </row>
    <row r="1639" spans="1:18" x14ac:dyDescent="0.25">
      <c r="A1639" s="170">
        <v>44418</v>
      </c>
      <c r="B1639" s="116">
        <v>300.05</v>
      </c>
      <c r="C1639" s="116">
        <v>294.25</v>
      </c>
      <c r="D1639" s="116">
        <v>291</v>
      </c>
      <c r="E1639" s="116">
        <v>298.3</v>
      </c>
      <c r="F1639" s="116">
        <v>294.25</v>
      </c>
      <c r="G1639">
        <v>1364777</v>
      </c>
      <c r="H1639" s="116"/>
      <c r="I1639" s="116"/>
      <c r="L1639" s="170">
        <v>44418</v>
      </c>
      <c r="M1639" s="116">
        <v>294.2</v>
      </c>
      <c r="N1639" s="116">
        <v>300.2</v>
      </c>
      <c r="O1639" s="116">
        <v>291</v>
      </c>
      <c r="P1639" s="116">
        <v>297.89999999999998</v>
      </c>
      <c r="Q1639" s="116">
        <v>294.2</v>
      </c>
      <c r="R1639">
        <v>15173990</v>
      </c>
    </row>
    <row r="1640" spans="1:18" x14ac:dyDescent="0.25">
      <c r="A1640" s="170">
        <v>44419</v>
      </c>
      <c r="B1640" s="116">
        <v>297.8</v>
      </c>
      <c r="C1640" s="116">
        <v>295.45</v>
      </c>
      <c r="D1640" s="116">
        <v>286.35000000000002</v>
      </c>
      <c r="E1640" s="116">
        <v>294.75</v>
      </c>
      <c r="F1640" s="116">
        <v>295.45</v>
      </c>
      <c r="G1640">
        <v>1739475</v>
      </c>
      <c r="H1640" s="116"/>
      <c r="I1640" s="116"/>
      <c r="L1640" s="170">
        <v>44419</v>
      </c>
      <c r="M1640" s="116">
        <v>295.45</v>
      </c>
      <c r="N1640" s="116">
        <v>297.8</v>
      </c>
      <c r="O1640" s="116">
        <v>286.45</v>
      </c>
      <c r="P1640" s="116">
        <v>295.3</v>
      </c>
      <c r="Q1640" s="116">
        <v>295.45</v>
      </c>
      <c r="R1640">
        <v>20802022</v>
      </c>
    </row>
    <row r="1641" spans="1:18" x14ac:dyDescent="0.25">
      <c r="A1641" s="170">
        <v>44420</v>
      </c>
      <c r="B1641" s="116">
        <v>307.5</v>
      </c>
      <c r="C1641" s="116">
        <v>306.05</v>
      </c>
      <c r="D1641" s="116">
        <v>297.14999999999998</v>
      </c>
      <c r="E1641" s="116">
        <v>297.85000000000002</v>
      </c>
      <c r="F1641" s="116">
        <v>306.05</v>
      </c>
      <c r="G1641">
        <v>3392726</v>
      </c>
      <c r="H1641" s="116"/>
      <c r="I1641" s="116"/>
      <c r="L1641" s="170">
        <v>44420</v>
      </c>
      <c r="M1641" s="116">
        <v>306</v>
      </c>
      <c r="N1641" s="116">
        <v>307.39999999999998</v>
      </c>
      <c r="O1641" s="116">
        <v>297.3</v>
      </c>
      <c r="P1641" s="116">
        <v>297.3</v>
      </c>
      <c r="Q1641" s="116">
        <v>306</v>
      </c>
      <c r="R1641">
        <v>33652880</v>
      </c>
    </row>
    <row r="1642" spans="1:18" x14ac:dyDescent="0.25">
      <c r="A1642" s="170">
        <v>44421</v>
      </c>
      <c r="B1642" s="116">
        <v>311.2</v>
      </c>
      <c r="C1642" s="116">
        <v>307.10000000000002</v>
      </c>
      <c r="D1642" s="116">
        <v>303.14999999999998</v>
      </c>
      <c r="E1642" s="116">
        <v>308.95</v>
      </c>
      <c r="F1642" s="116">
        <v>307.10000000000002</v>
      </c>
      <c r="G1642">
        <v>3090963</v>
      </c>
      <c r="H1642" s="116"/>
      <c r="I1642" s="116"/>
      <c r="L1642" s="170">
        <v>44421</v>
      </c>
      <c r="M1642" s="116">
        <v>307.25</v>
      </c>
      <c r="N1642" s="116">
        <v>311.5</v>
      </c>
      <c r="O1642" s="116">
        <v>303.05</v>
      </c>
      <c r="P1642" s="116">
        <v>308.8</v>
      </c>
      <c r="Q1642" s="116">
        <v>307.25</v>
      </c>
      <c r="R1642">
        <v>34922863</v>
      </c>
    </row>
    <row r="1643" spans="1:18" x14ac:dyDescent="0.25">
      <c r="A1643" s="170">
        <v>44424</v>
      </c>
      <c r="B1643" s="116">
        <v>307.89999999999998</v>
      </c>
      <c r="C1643" s="116">
        <v>303.75</v>
      </c>
      <c r="D1643" s="116">
        <v>303</v>
      </c>
      <c r="E1643" s="116">
        <v>306.5</v>
      </c>
      <c r="F1643" s="116">
        <v>303.75</v>
      </c>
      <c r="G1643">
        <v>522253</v>
      </c>
      <c r="H1643" s="116"/>
      <c r="I1643" s="116"/>
      <c r="L1643" s="170">
        <v>44424</v>
      </c>
      <c r="M1643" s="116">
        <v>303.7</v>
      </c>
      <c r="N1643" s="116">
        <v>307.85000000000002</v>
      </c>
      <c r="O1643" s="116">
        <v>303.05</v>
      </c>
      <c r="P1643" s="116">
        <v>305.95</v>
      </c>
      <c r="Q1643" s="116">
        <v>303.7</v>
      </c>
      <c r="R1643">
        <v>14348786</v>
      </c>
    </row>
    <row r="1644" spans="1:18" x14ac:dyDescent="0.25">
      <c r="A1644" s="170">
        <v>44425</v>
      </c>
      <c r="B1644" s="116">
        <v>303.3</v>
      </c>
      <c r="C1644" s="116">
        <v>297.64999999999998</v>
      </c>
      <c r="D1644" s="116">
        <v>292.95</v>
      </c>
      <c r="E1644" s="116">
        <v>303.3</v>
      </c>
      <c r="F1644" s="116">
        <v>297.64999999999998</v>
      </c>
      <c r="G1644">
        <v>1725463</v>
      </c>
      <c r="H1644" s="116"/>
      <c r="I1644" s="116"/>
      <c r="L1644" s="170">
        <v>44425</v>
      </c>
      <c r="M1644" s="116">
        <v>297.7</v>
      </c>
      <c r="N1644" s="116">
        <v>302.8</v>
      </c>
      <c r="O1644" s="116">
        <v>292.8</v>
      </c>
      <c r="P1644" s="116">
        <v>302.8</v>
      </c>
      <c r="Q1644" s="116">
        <v>297.7</v>
      </c>
      <c r="R1644">
        <v>25539214</v>
      </c>
    </row>
    <row r="1645" spans="1:18" x14ac:dyDescent="0.25">
      <c r="A1645" s="170">
        <v>44426</v>
      </c>
      <c r="B1645" s="116">
        <v>297.89999999999998</v>
      </c>
      <c r="C1645" s="116">
        <v>293.35000000000002</v>
      </c>
      <c r="D1645" s="116">
        <v>292.7</v>
      </c>
      <c r="E1645" s="116">
        <v>297.89999999999998</v>
      </c>
      <c r="F1645" s="116">
        <v>293.35000000000002</v>
      </c>
      <c r="G1645">
        <v>679137</v>
      </c>
      <c r="H1645" s="116"/>
      <c r="I1645" s="116"/>
      <c r="L1645" s="170">
        <v>44426</v>
      </c>
      <c r="M1645" s="116">
        <v>293.35000000000002</v>
      </c>
      <c r="N1645" s="116">
        <v>297.75</v>
      </c>
      <c r="O1645" s="116">
        <v>292.60000000000002</v>
      </c>
      <c r="P1645" s="116">
        <v>296.89999999999998</v>
      </c>
      <c r="Q1645" s="116">
        <v>293.35000000000002</v>
      </c>
      <c r="R1645">
        <v>18004320</v>
      </c>
    </row>
    <row r="1646" spans="1:18" x14ac:dyDescent="0.25">
      <c r="A1646" s="170">
        <v>44428</v>
      </c>
      <c r="B1646" s="116">
        <v>290.64999999999998</v>
      </c>
      <c r="C1646" s="116">
        <v>283.2</v>
      </c>
      <c r="D1646" s="116">
        <v>281</v>
      </c>
      <c r="E1646" s="116">
        <v>290</v>
      </c>
      <c r="F1646" s="116">
        <v>283.2</v>
      </c>
      <c r="G1646">
        <v>1312346</v>
      </c>
      <c r="H1646" s="116"/>
      <c r="I1646" s="116"/>
      <c r="L1646" s="170">
        <v>44428</v>
      </c>
      <c r="M1646" s="116">
        <v>283.10000000000002</v>
      </c>
      <c r="N1646" s="116">
        <v>290.7</v>
      </c>
      <c r="O1646" s="116">
        <v>281</v>
      </c>
      <c r="P1646" s="116">
        <v>289.5</v>
      </c>
      <c r="Q1646" s="116">
        <v>283.10000000000002</v>
      </c>
      <c r="R1646">
        <v>32578752</v>
      </c>
    </row>
    <row r="1647" spans="1:18" x14ac:dyDescent="0.25">
      <c r="A1647" s="170">
        <v>44431</v>
      </c>
      <c r="B1647" s="116">
        <v>288.25</v>
      </c>
      <c r="C1647" s="116">
        <v>276.95</v>
      </c>
      <c r="D1647" s="116">
        <v>275</v>
      </c>
      <c r="E1647" s="116">
        <v>286.55</v>
      </c>
      <c r="F1647" s="116">
        <v>276.95</v>
      </c>
      <c r="G1647">
        <v>9423948</v>
      </c>
      <c r="H1647" s="116"/>
      <c r="I1647" s="116"/>
      <c r="L1647" s="170">
        <v>44431</v>
      </c>
      <c r="M1647" s="116">
        <v>276.95</v>
      </c>
      <c r="N1647" s="116">
        <v>288.3</v>
      </c>
      <c r="O1647" s="116">
        <v>275</v>
      </c>
      <c r="P1647" s="116">
        <v>287.2</v>
      </c>
      <c r="Q1647" s="116">
        <v>276.95</v>
      </c>
      <c r="R1647">
        <v>24498294</v>
      </c>
    </row>
    <row r="1648" spans="1:18" x14ac:dyDescent="0.25">
      <c r="A1648" s="170">
        <v>44432</v>
      </c>
      <c r="B1648" s="116">
        <v>281.45</v>
      </c>
      <c r="C1648" s="116">
        <v>279.85000000000002</v>
      </c>
      <c r="D1648" s="116">
        <v>268.5</v>
      </c>
      <c r="E1648" s="116">
        <v>278.10000000000002</v>
      </c>
      <c r="F1648" s="116">
        <v>279.85000000000002</v>
      </c>
      <c r="G1648">
        <v>2855844</v>
      </c>
      <c r="H1648" s="116"/>
      <c r="I1648" s="116"/>
      <c r="L1648" s="170">
        <v>44432</v>
      </c>
      <c r="M1648" s="116">
        <v>279.8</v>
      </c>
      <c r="N1648" s="116">
        <v>281.5</v>
      </c>
      <c r="O1648" s="116">
        <v>268.45</v>
      </c>
      <c r="P1648" s="116">
        <v>278.5</v>
      </c>
      <c r="Q1648" s="116">
        <v>279.8</v>
      </c>
      <c r="R1648">
        <v>37589121</v>
      </c>
    </row>
    <row r="1649" spans="1:18" x14ac:dyDescent="0.25">
      <c r="A1649" s="170">
        <v>44433</v>
      </c>
      <c r="B1649" s="116">
        <v>289.14999999999998</v>
      </c>
      <c r="C1649" s="116">
        <v>284.35000000000002</v>
      </c>
      <c r="D1649" s="116">
        <v>282</v>
      </c>
      <c r="E1649" s="116">
        <v>282</v>
      </c>
      <c r="F1649" s="116">
        <v>284.35000000000002</v>
      </c>
      <c r="G1649">
        <v>2138539</v>
      </c>
      <c r="H1649" s="116"/>
      <c r="I1649" s="116"/>
      <c r="L1649" s="170">
        <v>44433</v>
      </c>
      <c r="M1649" s="116">
        <v>284.39999999999998</v>
      </c>
      <c r="N1649" s="116">
        <v>289.2</v>
      </c>
      <c r="O1649" s="116">
        <v>282.45</v>
      </c>
      <c r="P1649" s="116">
        <v>282.8</v>
      </c>
      <c r="Q1649" s="116">
        <v>284.39999999999998</v>
      </c>
      <c r="R1649">
        <v>31538128</v>
      </c>
    </row>
    <row r="1650" spans="1:18" x14ac:dyDescent="0.25">
      <c r="A1650" s="170">
        <v>44434</v>
      </c>
      <c r="B1650" s="116">
        <v>287.39999999999998</v>
      </c>
      <c r="C1650" s="116">
        <v>284.39999999999998</v>
      </c>
      <c r="D1650" s="116">
        <v>281.39999999999998</v>
      </c>
      <c r="E1650" s="116">
        <v>285.39999999999998</v>
      </c>
      <c r="F1650" s="116">
        <v>284.39999999999998</v>
      </c>
      <c r="G1650">
        <v>744770</v>
      </c>
      <c r="H1650" s="116"/>
      <c r="I1650" s="116"/>
      <c r="L1650" s="170">
        <v>44434</v>
      </c>
      <c r="M1650" s="116">
        <v>284.3</v>
      </c>
      <c r="N1650" s="116">
        <v>287.35000000000002</v>
      </c>
      <c r="O1650" s="116">
        <v>281.64999999999998</v>
      </c>
      <c r="P1650" s="116">
        <v>284.85000000000002</v>
      </c>
      <c r="Q1650" s="116">
        <v>284.3</v>
      </c>
      <c r="R1650">
        <v>17864053</v>
      </c>
    </row>
    <row r="1651" spans="1:18" x14ac:dyDescent="0.25">
      <c r="A1651" s="170">
        <v>44435</v>
      </c>
      <c r="B1651" s="116">
        <v>286.55</v>
      </c>
      <c r="C1651" s="116">
        <v>285.75</v>
      </c>
      <c r="D1651" s="116">
        <v>281.7</v>
      </c>
      <c r="E1651" s="116">
        <v>282.89999999999998</v>
      </c>
      <c r="F1651" s="116">
        <v>285.75</v>
      </c>
      <c r="G1651">
        <v>986385</v>
      </c>
      <c r="H1651" s="116"/>
      <c r="I1651" s="116"/>
      <c r="L1651" s="170">
        <v>44435</v>
      </c>
      <c r="M1651" s="116">
        <v>285.75</v>
      </c>
      <c r="N1651" s="116">
        <v>286.8</v>
      </c>
      <c r="O1651" s="116">
        <v>281.7</v>
      </c>
      <c r="P1651" s="116">
        <v>282.89999999999998</v>
      </c>
      <c r="Q1651" s="116">
        <v>285.75</v>
      </c>
      <c r="R1651">
        <v>13477390</v>
      </c>
    </row>
    <row r="1652" spans="1:18" x14ac:dyDescent="0.25">
      <c r="A1652" s="170">
        <v>44438</v>
      </c>
      <c r="B1652" s="116">
        <v>293.39999999999998</v>
      </c>
      <c r="C1652" s="116">
        <v>291.89999999999998</v>
      </c>
      <c r="D1652" s="116">
        <v>289.3</v>
      </c>
      <c r="E1652" s="116">
        <v>289.3</v>
      </c>
      <c r="F1652" s="116">
        <v>291.89999999999998</v>
      </c>
      <c r="G1652">
        <v>1460028</v>
      </c>
      <c r="H1652" s="116"/>
      <c r="I1652" s="116"/>
      <c r="L1652" s="170">
        <v>44438</v>
      </c>
      <c r="M1652" s="116">
        <v>291.95</v>
      </c>
      <c r="N1652" s="116">
        <v>293.5</v>
      </c>
      <c r="O1652" s="116">
        <v>289.89999999999998</v>
      </c>
      <c r="P1652" s="116">
        <v>290.10000000000002</v>
      </c>
      <c r="Q1652" s="116">
        <v>291.95</v>
      </c>
      <c r="R1652">
        <v>17217097</v>
      </c>
    </row>
    <row r="1653" spans="1:18" x14ac:dyDescent="0.25">
      <c r="A1653" s="170">
        <v>44439</v>
      </c>
      <c r="B1653" s="116">
        <v>292.25</v>
      </c>
      <c r="C1653" s="116">
        <v>287.35000000000002</v>
      </c>
      <c r="D1653" s="116">
        <v>286.2</v>
      </c>
      <c r="E1653" s="116">
        <v>292.25</v>
      </c>
      <c r="F1653" s="116">
        <v>287.35000000000002</v>
      </c>
      <c r="G1653">
        <v>1023774</v>
      </c>
      <c r="H1653" s="116"/>
      <c r="I1653" s="116"/>
      <c r="L1653" s="170">
        <v>44439</v>
      </c>
      <c r="M1653" s="116">
        <v>287.3</v>
      </c>
      <c r="N1653" s="116">
        <v>291.95</v>
      </c>
      <c r="O1653" s="116">
        <v>286.10000000000002</v>
      </c>
      <c r="P1653" s="116">
        <v>291.75</v>
      </c>
      <c r="Q1653" s="116">
        <v>287.3</v>
      </c>
      <c r="R1653">
        <v>36951003</v>
      </c>
    </row>
    <row r="1654" spans="1:18" x14ac:dyDescent="0.25">
      <c r="A1654" s="170">
        <v>44440</v>
      </c>
      <c r="B1654" s="116">
        <v>297.3</v>
      </c>
      <c r="C1654" s="116">
        <v>295.2</v>
      </c>
      <c r="D1654" s="116">
        <v>287.35000000000002</v>
      </c>
      <c r="E1654" s="116">
        <v>288.5</v>
      </c>
      <c r="F1654" s="116">
        <v>295.2</v>
      </c>
      <c r="G1654">
        <v>2855448</v>
      </c>
      <c r="H1654" s="116"/>
      <c r="I1654" s="116"/>
      <c r="L1654" s="170">
        <v>44440</v>
      </c>
      <c r="M1654" s="116">
        <v>295.25</v>
      </c>
      <c r="N1654" s="116">
        <v>297.39999999999998</v>
      </c>
      <c r="O1654" s="116">
        <v>287.3</v>
      </c>
      <c r="P1654" s="116">
        <v>289</v>
      </c>
      <c r="Q1654" s="116">
        <v>295.25</v>
      </c>
      <c r="R1654">
        <v>33103168</v>
      </c>
    </row>
    <row r="1655" spans="1:18" x14ac:dyDescent="0.25">
      <c r="A1655" s="170">
        <v>44441</v>
      </c>
      <c r="B1655" s="116">
        <v>296.3</v>
      </c>
      <c r="C1655" s="116">
        <v>293.10000000000002</v>
      </c>
      <c r="D1655" s="116">
        <v>291.8</v>
      </c>
      <c r="E1655" s="116">
        <v>295.7</v>
      </c>
      <c r="F1655" s="116">
        <v>293.10000000000002</v>
      </c>
      <c r="G1655">
        <v>584219</v>
      </c>
      <c r="H1655" s="116"/>
      <c r="I1655" s="116"/>
      <c r="L1655" s="170">
        <v>44441</v>
      </c>
      <c r="M1655" s="116">
        <v>293.14999999999998</v>
      </c>
      <c r="N1655" s="116">
        <v>296.3</v>
      </c>
      <c r="O1655" s="116">
        <v>291.7</v>
      </c>
      <c r="P1655" s="116">
        <v>295.25</v>
      </c>
      <c r="Q1655" s="116">
        <v>293.14999999999998</v>
      </c>
      <c r="R1655">
        <v>14907001</v>
      </c>
    </row>
    <row r="1656" spans="1:18" x14ac:dyDescent="0.25">
      <c r="A1656" s="170">
        <v>44442</v>
      </c>
      <c r="B1656" s="116">
        <v>296.45</v>
      </c>
      <c r="C1656" s="116">
        <v>295.5</v>
      </c>
      <c r="D1656" s="116">
        <v>292.39999999999998</v>
      </c>
      <c r="E1656" s="116">
        <v>292.5</v>
      </c>
      <c r="F1656" s="116">
        <v>295.5</v>
      </c>
      <c r="G1656">
        <v>721619</v>
      </c>
      <c r="H1656" s="116"/>
      <c r="I1656" s="116"/>
      <c r="L1656" s="170">
        <v>44442</v>
      </c>
      <c r="M1656" s="116">
        <v>295.55</v>
      </c>
      <c r="N1656" s="116">
        <v>296.45</v>
      </c>
      <c r="O1656" s="116">
        <v>292</v>
      </c>
      <c r="P1656" s="116">
        <v>292.5</v>
      </c>
      <c r="Q1656" s="116">
        <v>295.55</v>
      </c>
      <c r="R1656">
        <v>16594135</v>
      </c>
    </row>
    <row r="1657" spans="1:18" x14ac:dyDescent="0.25">
      <c r="A1657" s="170">
        <v>44445</v>
      </c>
      <c r="B1657" s="116">
        <v>299</v>
      </c>
      <c r="C1657" s="116">
        <v>297.39999999999998</v>
      </c>
      <c r="D1657" s="116">
        <v>296</v>
      </c>
      <c r="E1657" s="116">
        <v>297</v>
      </c>
      <c r="F1657" s="116">
        <v>297.39999999999998</v>
      </c>
      <c r="G1657">
        <v>538781</v>
      </c>
      <c r="H1657" s="116"/>
      <c r="I1657" s="116"/>
      <c r="L1657" s="170">
        <v>44445</v>
      </c>
      <c r="M1657" s="116">
        <v>297.45</v>
      </c>
      <c r="N1657" s="116">
        <v>298.95</v>
      </c>
      <c r="O1657" s="116">
        <v>296</v>
      </c>
      <c r="P1657" s="116">
        <v>297.5</v>
      </c>
      <c r="Q1657" s="116">
        <v>297.45</v>
      </c>
      <c r="R1657">
        <v>16622865</v>
      </c>
    </row>
    <row r="1658" spans="1:18" x14ac:dyDescent="0.25">
      <c r="A1658" s="170">
        <v>44446</v>
      </c>
      <c r="B1658" s="116">
        <v>297.95</v>
      </c>
      <c r="C1658" s="116">
        <v>294.64999999999998</v>
      </c>
      <c r="D1658" s="116">
        <v>291</v>
      </c>
      <c r="E1658" s="116">
        <v>297.95</v>
      </c>
      <c r="F1658" s="116">
        <v>294.64999999999998</v>
      </c>
      <c r="G1658">
        <v>478138</v>
      </c>
      <c r="H1658" s="116"/>
      <c r="I1658" s="116"/>
      <c r="L1658" s="170">
        <v>44446</v>
      </c>
      <c r="M1658" s="116">
        <v>294.60000000000002</v>
      </c>
      <c r="N1658" s="116">
        <v>297.8</v>
      </c>
      <c r="O1658" s="116">
        <v>290.89999999999998</v>
      </c>
      <c r="P1658" s="116">
        <v>297.35000000000002</v>
      </c>
      <c r="Q1658" s="116">
        <v>294.60000000000002</v>
      </c>
      <c r="R1658">
        <v>14325904</v>
      </c>
    </row>
    <row r="1659" spans="1:18" x14ac:dyDescent="0.25">
      <c r="A1659" s="170">
        <v>44447</v>
      </c>
      <c r="B1659" s="116">
        <v>298.7</v>
      </c>
      <c r="C1659" s="116">
        <v>295.05</v>
      </c>
      <c r="D1659" s="116">
        <v>291.64999999999998</v>
      </c>
      <c r="E1659" s="116">
        <v>294.39999999999998</v>
      </c>
      <c r="F1659" s="116">
        <v>295.05</v>
      </c>
      <c r="G1659">
        <v>1129259</v>
      </c>
      <c r="H1659" s="116"/>
      <c r="I1659" s="116"/>
      <c r="L1659" s="170">
        <v>44447</v>
      </c>
      <c r="M1659" s="116">
        <v>295.25</v>
      </c>
      <c r="N1659" s="116">
        <v>298.8</v>
      </c>
      <c r="O1659" s="116">
        <v>291.60000000000002</v>
      </c>
      <c r="P1659" s="116">
        <v>293.5</v>
      </c>
      <c r="Q1659" s="116">
        <v>295.25</v>
      </c>
      <c r="R1659">
        <v>14920479</v>
      </c>
    </row>
    <row r="1660" spans="1:18" x14ac:dyDescent="0.25">
      <c r="A1660" s="170">
        <v>44448</v>
      </c>
      <c r="B1660" s="116">
        <v>303.5</v>
      </c>
      <c r="C1660" s="116">
        <v>298.8</v>
      </c>
      <c r="D1660" s="116">
        <v>293.64999999999998</v>
      </c>
      <c r="E1660" s="116">
        <v>294</v>
      </c>
      <c r="F1660" s="116">
        <v>298.8</v>
      </c>
      <c r="G1660">
        <v>1309761</v>
      </c>
      <c r="H1660" s="116"/>
      <c r="I1660" s="116"/>
      <c r="L1660" s="170">
        <v>44448</v>
      </c>
      <c r="M1660" s="116">
        <v>298.95</v>
      </c>
      <c r="N1660" s="116">
        <v>303.5</v>
      </c>
      <c r="O1660" s="116">
        <v>293.55</v>
      </c>
      <c r="P1660" s="116">
        <v>294</v>
      </c>
      <c r="Q1660" s="116">
        <v>298.95</v>
      </c>
      <c r="R1660">
        <v>34020970</v>
      </c>
    </row>
    <row r="1661" spans="1:18" x14ac:dyDescent="0.25">
      <c r="A1661" s="170">
        <v>44452</v>
      </c>
      <c r="B1661" s="116">
        <v>301.89999999999998</v>
      </c>
      <c r="C1661" s="116">
        <v>301.10000000000002</v>
      </c>
      <c r="D1661" s="116">
        <v>295.5</v>
      </c>
      <c r="E1661" s="116">
        <v>299.60000000000002</v>
      </c>
      <c r="F1661" s="116">
        <v>301.10000000000002</v>
      </c>
      <c r="G1661">
        <v>543880</v>
      </c>
      <c r="H1661" s="116"/>
      <c r="I1661" s="116"/>
      <c r="L1661" s="170">
        <v>44452</v>
      </c>
      <c r="M1661" s="116">
        <v>301.2</v>
      </c>
      <c r="N1661" s="116">
        <v>302</v>
      </c>
      <c r="O1661" s="116">
        <v>295.5</v>
      </c>
      <c r="P1661" s="116">
        <v>299</v>
      </c>
      <c r="Q1661" s="116">
        <v>301.2</v>
      </c>
      <c r="R1661">
        <v>16339860</v>
      </c>
    </row>
    <row r="1662" spans="1:18" x14ac:dyDescent="0.25">
      <c r="A1662" s="170">
        <v>44453</v>
      </c>
      <c r="B1662" s="116">
        <v>307.14999999999998</v>
      </c>
      <c r="C1662" s="116">
        <v>306.05</v>
      </c>
      <c r="D1662" s="116">
        <v>302.39999999999998</v>
      </c>
      <c r="E1662" s="116">
        <v>303</v>
      </c>
      <c r="F1662" s="116">
        <v>306.05</v>
      </c>
      <c r="G1662">
        <v>915452</v>
      </c>
      <c r="H1662" s="116"/>
      <c r="I1662" s="116"/>
      <c r="L1662" s="170">
        <v>44453</v>
      </c>
      <c r="M1662" s="116">
        <v>306.10000000000002</v>
      </c>
      <c r="N1662" s="116">
        <v>307.2</v>
      </c>
      <c r="O1662" s="116">
        <v>302.2</v>
      </c>
      <c r="P1662" s="116">
        <v>302.25</v>
      </c>
      <c r="Q1662" s="116">
        <v>306.10000000000002</v>
      </c>
      <c r="R1662">
        <v>23234649</v>
      </c>
    </row>
    <row r="1663" spans="1:18" x14ac:dyDescent="0.25">
      <c r="A1663" s="170">
        <v>44454</v>
      </c>
      <c r="B1663" s="116">
        <v>312.95</v>
      </c>
      <c r="C1663" s="116">
        <v>311.95</v>
      </c>
      <c r="D1663" s="116">
        <v>306.2</v>
      </c>
      <c r="E1663" s="116">
        <v>306.25</v>
      </c>
      <c r="F1663" s="116">
        <v>311.95</v>
      </c>
      <c r="G1663">
        <v>995025</v>
      </c>
      <c r="H1663" s="116"/>
      <c r="I1663" s="116"/>
      <c r="L1663" s="170">
        <v>44454</v>
      </c>
      <c r="M1663" s="116">
        <v>311.95</v>
      </c>
      <c r="N1663" s="116">
        <v>313</v>
      </c>
      <c r="O1663" s="116">
        <v>306.10000000000002</v>
      </c>
      <c r="P1663" s="116">
        <v>306.10000000000002</v>
      </c>
      <c r="Q1663" s="116">
        <v>311.95</v>
      </c>
      <c r="R1663">
        <v>26808872</v>
      </c>
    </row>
    <row r="1664" spans="1:18" x14ac:dyDescent="0.25">
      <c r="A1664" s="170">
        <v>44455</v>
      </c>
      <c r="B1664" s="116">
        <v>314.95</v>
      </c>
      <c r="C1664" s="116">
        <v>311.64999999999998</v>
      </c>
      <c r="D1664" s="116">
        <v>307.8</v>
      </c>
      <c r="E1664" s="116">
        <v>314</v>
      </c>
      <c r="F1664" s="116">
        <v>311.64999999999998</v>
      </c>
      <c r="G1664">
        <v>2336803</v>
      </c>
      <c r="H1664" s="116"/>
      <c r="I1664" s="116"/>
      <c r="L1664" s="170">
        <v>44455</v>
      </c>
      <c r="M1664" s="116">
        <v>311.64999999999998</v>
      </c>
      <c r="N1664" s="116">
        <v>315</v>
      </c>
      <c r="O1664" s="116">
        <v>307.64999999999998</v>
      </c>
      <c r="P1664" s="116">
        <v>313.39999999999998</v>
      </c>
      <c r="Q1664" s="116">
        <v>311.64999999999998</v>
      </c>
      <c r="R1664">
        <v>26249369</v>
      </c>
    </row>
    <row r="1665" spans="1:18" x14ac:dyDescent="0.25">
      <c r="A1665" s="170">
        <v>44456</v>
      </c>
      <c r="B1665" s="116">
        <v>315</v>
      </c>
      <c r="C1665" s="116">
        <v>308.5</v>
      </c>
      <c r="D1665" s="116">
        <v>306</v>
      </c>
      <c r="E1665" s="116">
        <v>312</v>
      </c>
      <c r="F1665" s="116">
        <v>308.5</v>
      </c>
      <c r="G1665">
        <v>2297730</v>
      </c>
      <c r="H1665" s="116"/>
      <c r="I1665" s="116"/>
      <c r="L1665" s="170">
        <v>44456</v>
      </c>
      <c r="M1665" s="116">
        <v>308.60000000000002</v>
      </c>
      <c r="N1665" s="116">
        <v>315.35000000000002</v>
      </c>
      <c r="O1665" s="116">
        <v>306</v>
      </c>
      <c r="P1665" s="116">
        <v>312</v>
      </c>
      <c r="Q1665" s="116">
        <v>308.60000000000002</v>
      </c>
      <c r="R1665">
        <v>24972069</v>
      </c>
    </row>
    <row r="1666" spans="1:18" x14ac:dyDescent="0.25">
      <c r="A1666" s="170">
        <v>44459</v>
      </c>
      <c r="B1666" s="116">
        <v>310.14999999999998</v>
      </c>
      <c r="C1666" s="116">
        <v>299.05</v>
      </c>
      <c r="D1666" s="116">
        <v>297.45</v>
      </c>
      <c r="E1666" s="116">
        <v>305.7</v>
      </c>
      <c r="F1666" s="116">
        <v>299.05</v>
      </c>
      <c r="G1666">
        <v>891677</v>
      </c>
      <c r="H1666" s="116"/>
      <c r="I1666" s="116"/>
      <c r="L1666" s="170">
        <v>44459</v>
      </c>
      <c r="M1666" s="116">
        <v>298.95</v>
      </c>
      <c r="N1666" s="116">
        <v>310.25</v>
      </c>
      <c r="O1666" s="116">
        <v>297.3</v>
      </c>
      <c r="P1666" s="116">
        <v>304.89999999999998</v>
      </c>
      <c r="Q1666" s="116">
        <v>298.95</v>
      </c>
      <c r="R1666">
        <v>19632688</v>
      </c>
    </row>
    <row r="1667" spans="1:18" x14ac:dyDescent="0.25">
      <c r="A1667" s="170">
        <v>44460</v>
      </c>
      <c r="B1667" s="116">
        <v>302.60000000000002</v>
      </c>
      <c r="C1667" s="116">
        <v>301.85000000000002</v>
      </c>
      <c r="D1667" s="116">
        <v>293.05</v>
      </c>
      <c r="E1667" s="116">
        <v>297.60000000000002</v>
      </c>
      <c r="F1667" s="116">
        <v>301.85000000000002</v>
      </c>
      <c r="G1667">
        <v>1999867</v>
      </c>
      <c r="H1667" s="116"/>
      <c r="I1667" s="116"/>
      <c r="L1667" s="170">
        <v>44460</v>
      </c>
      <c r="M1667" s="116">
        <v>301.95</v>
      </c>
      <c r="N1667" s="116">
        <v>302.7</v>
      </c>
      <c r="O1667" s="116">
        <v>293.10000000000002</v>
      </c>
      <c r="P1667" s="116">
        <v>298.60000000000002</v>
      </c>
      <c r="Q1667" s="116">
        <v>301.95</v>
      </c>
      <c r="R1667">
        <v>19439330</v>
      </c>
    </row>
    <row r="1668" spans="1:18" x14ac:dyDescent="0.25">
      <c r="A1668" s="170">
        <v>44461</v>
      </c>
      <c r="B1668" s="116">
        <v>313.7</v>
      </c>
      <c r="C1668" s="116">
        <v>310.05</v>
      </c>
      <c r="D1668" s="116">
        <v>303.05</v>
      </c>
      <c r="E1668" s="116">
        <v>303.05</v>
      </c>
      <c r="F1668" s="116">
        <v>310.05</v>
      </c>
      <c r="G1668">
        <v>1115096</v>
      </c>
      <c r="H1668" s="116"/>
      <c r="I1668" s="116"/>
      <c r="L1668" s="170">
        <v>44461</v>
      </c>
      <c r="M1668" s="116">
        <v>310.10000000000002</v>
      </c>
      <c r="N1668" s="116">
        <v>313.8</v>
      </c>
      <c r="O1668" s="116">
        <v>303</v>
      </c>
      <c r="P1668" s="116">
        <v>303.14999999999998</v>
      </c>
      <c r="Q1668" s="116">
        <v>310.10000000000002</v>
      </c>
      <c r="R1668">
        <v>29545253</v>
      </c>
    </row>
    <row r="1669" spans="1:18" x14ac:dyDescent="0.25">
      <c r="A1669" s="170">
        <v>44462</v>
      </c>
      <c r="B1669" s="116">
        <v>324</v>
      </c>
      <c r="C1669" s="116">
        <v>321.55</v>
      </c>
      <c r="D1669" s="116">
        <v>312.5</v>
      </c>
      <c r="E1669" s="116">
        <v>312.5</v>
      </c>
      <c r="F1669" s="116">
        <v>321.55</v>
      </c>
      <c r="G1669">
        <v>4110399</v>
      </c>
      <c r="H1669" s="116"/>
      <c r="I1669" s="116"/>
      <c r="L1669" s="170">
        <v>44462</v>
      </c>
      <c r="M1669" s="116">
        <v>321.5</v>
      </c>
      <c r="N1669" s="116">
        <v>324</v>
      </c>
      <c r="O1669" s="116">
        <v>313.2</v>
      </c>
      <c r="P1669" s="116">
        <v>313.2</v>
      </c>
      <c r="Q1669" s="116">
        <v>321.5</v>
      </c>
      <c r="R1669">
        <v>52701665</v>
      </c>
    </row>
    <row r="1670" spans="1:18" x14ac:dyDescent="0.25">
      <c r="A1670" s="170">
        <v>44463</v>
      </c>
      <c r="B1670" s="116">
        <v>327</v>
      </c>
      <c r="C1670" s="116">
        <v>317.95</v>
      </c>
      <c r="D1670" s="116">
        <v>316</v>
      </c>
      <c r="E1670" s="116">
        <v>324.8</v>
      </c>
      <c r="F1670" s="116">
        <v>317.95</v>
      </c>
      <c r="G1670">
        <v>2761697</v>
      </c>
      <c r="H1670" s="116"/>
      <c r="I1670" s="116"/>
      <c r="L1670" s="170">
        <v>44463</v>
      </c>
      <c r="M1670" s="116">
        <v>317.95</v>
      </c>
      <c r="N1670" s="116">
        <v>326.95</v>
      </c>
      <c r="O1670" s="116">
        <v>316.05</v>
      </c>
      <c r="P1670" s="116">
        <v>325.10000000000002</v>
      </c>
      <c r="Q1670" s="116">
        <v>317.95</v>
      </c>
      <c r="R1670">
        <v>28901243</v>
      </c>
    </row>
    <row r="1671" spans="1:18" x14ac:dyDescent="0.25">
      <c r="A1671" s="170">
        <v>44466</v>
      </c>
      <c r="B1671" s="116">
        <v>333.5</v>
      </c>
      <c r="C1671" s="116">
        <v>331.55</v>
      </c>
      <c r="D1671" s="116">
        <v>322.3</v>
      </c>
      <c r="E1671" s="116">
        <v>322.3</v>
      </c>
      <c r="F1671" s="116">
        <v>331.55</v>
      </c>
      <c r="G1671">
        <v>5061814</v>
      </c>
      <c r="H1671" s="116"/>
      <c r="I1671" s="116"/>
      <c r="L1671" s="170">
        <v>44466</v>
      </c>
      <c r="M1671" s="116">
        <v>331.65</v>
      </c>
      <c r="N1671" s="116">
        <v>333.6</v>
      </c>
      <c r="O1671" s="116">
        <v>323.14999999999998</v>
      </c>
      <c r="P1671" s="116">
        <v>323.14999999999998</v>
      </c>
      <c r="Q1671" s="116">
        <v>331.65</v>
      </c>
      <c r="R1671">
        <v>56305136</v>
      </c>
    </row>
    <row r="1672" spans="1:18" x14ac:dyDescent="0.25">
      <c r="A1672" s="170">
        <v>44467</v>
      </c>
      <c r="B1672" s="116">
        <v>336</v>
      </c>
      <c r="C1672" s="116">
        <v>329.25</v>
      </c>
      <c r="D1672" s="116">
        <v>324.7</v>
      </c>
      <c r="E1672" s="116">
        <v>333.75</v>
      </c>
      <c r="F1672" s="116">
        <v>329.25</v>
      </c>
      <c r="G1672">
        <v>1480762</v>
      </c>
      <c r="H1672" s="116"/>
      <c r="I1672" s="116"/>
      <c r="L1672" s="170">
        <v>44467</v>
      </c>
      <c r="M1672" s="116">
        <v>329.3</v>
      </c>
      <c r="N1672" s="116">
        <v>336</v>
      </c>
      <c r="O1672" s="116">
        <v>324.5</v>
      </c>
      <c r="P1672" s="116">
        <v>334</v>
      </c>
      <c r="Q1672" s="116">
        <v>329.3</v>
      </c>
      <c r="R1672">
        <v>28497009</v>
      </c>
    </row>
    <row r="1673" spans="1:18" x14ac:dyDescent="0.25">
      <c r="A1673" s="170">
        <v>44468</v>
      </c>
      <c r="B1673" s="116">
        <v>332.9</v>
      </c>
      <c r="C1673" s="116">
        <v>330.35</v>
      </c>
      <c r="D1673" s="116">
        <v>324</v>
      </c>
      <c r="E1673" s="116">
        <v>325.5</v>
      </c>
      <c r="F1673" s="116">
        <v>330.35</v>
      </c>
      <c r="G1673">
        <v>926283</v>
      </c>
      <c r="H1673" s="116"/>
      <c r="I1673" s="116"/>
      <c r="L1673" s="170">
        <v>44468</v>
      </c>
      <c r="M1673" s="116">
        <v>330.25</v>
      </c>
      <c r="N1673" s="116">
        <v>333</v>
      </c>
      <c r="O1673" s="116">
        <v>324</v>
      </c>
      <c r="P1673" s="116">
        <v>325</v>
      </c>
      <c r="Q1673" s="116">
        <v>330.25</v>
      </c>
      <c r="R1673">
        <v>19740150</v>
      </c>
    </row>
    <row r="1674" spans="1:18" x14ac:dyDescent="0.25">
      <c r="A1674" s="170">
        <v>44469</v>
      </c>
      <c r="B1674" s="116">
        <v>337.85</v>
      </c>
      <c r="C1674" s="116">
        <v>333.2</v>
      </c>
      <c r="D1674" s="116">
        <v>329.15</v>
      </c>
      <c r="E1674" s="116">
        <v>331</v>
      </c>
      <c r="F1674" s="116">
        <v>333.2</v>
      </c>
      <c r="G1674">
        <v>2600457</v>
      </c>
      <c r="H1674" s="116"/>
      <c r="I1674" s="116"/>
      <c r="L1674" s="170">
        <v>44469</v>
      </c>
      <c r="M1674" s="116">
        <v>333.35</v>
      </c>
      <c r="N1674" s="116">
        <v>337.9</v>
      </c>
      <c r="O1674" s="116">
        <v>329.1</v>
      </c>
      <c r="P1674" s="116">
        <v>331.25</v>
      </c>
      <c r="Q1674" s="116">
        <v>333.35</v>
      </c>
      <c r="R1674">
        <v>30268517</v>
      </c>
    </row>
    <row r="1675" spans="1:18" x14ac:dyDescent="0.25">
      <c r="A1675" s="170">
        <v>44470</v>
      </c>
      <c r="B1675" s="116">
        <v>337.2</v>
      </c>
      <c r="C1675" s="116">
        <v>333.35</v>
      </c>
      <c r="D1675" s="116">
        <v>325.8</v>
      </c>
      <c r="E1675" s="116">
        <v>333</v>
      </c>
      <c r="F1675" s="116">
        <v>333.35</v>
      </c>
      <c r="G1675">
        <v>1353956</v>
      </c>
      <c r="H1675" s="116"/>
      <c r="I1675" s="116"/>
      <c r="L1675" s="170">
        <v>44470</v>
      </c>
      <c r="M1675" s="116">
        <v>333.3</v>
      </c>
      <c r="N1675" s="116">
        <v>337.3</v>
      </c>
      <c r="O1675" s="116">
        <v>325.7</v>
      </c>
      <c r="P1675" s="116">
        <v>332.65</v>
      </c>
      <c r="Q1675" s="116">
        <v>333.3</v>
      </c>
      <c r="R1675">
        <v>29877695</v>
      </c>
    </row>
    <row r="1676" spans="1:18" x14ac:dyDescent="0.25">
      <c r="A1676" s="170">
        <v>44473</v>
      </c>
      <c r="B1676" s="116">
        <v>343.25</v>
      </c>
      <c r="C1676" s="116">
        <v>341.9</v>
      </c>
      <c r="D1676" s="116">
        <v>335.05</v>
      </c>
      <c r="E1676" s="116">
        <v>337.4</v>
      </c>
      <c r="F1676" s="116">
        <v>341.9</v>
      </c>
      <c r="G1676">
        <v>3235536</v>
      </c>
      <c r="H1676" s="116"/>
      <c r="I1676" s="116"/>
      <c r="L1676" s="170">
        <v>44473</v>
      </c>
      <c r="M1676" s="116">
        <v>342</v>
      </c>
      <c r="N1676" s="116">
        <v>343.25</v>
      </c>
      <c r="O1676" s="116">
        <v>335.15</v>
      </c>
      <c r="P1676" s="116">
        <v>336.8</v>
      </c>
      <c r="Q1676" s="116">
        <v>342</v>
      </c>
      <c r="R1676">
        <v>29553072</v>
      </c>
    </row>
    <row r="1677" spans="1:18" x14ac:dyDescent="0.25">
      <c r="A1677" s="170">
        <v>44474</v>
      </c>
      <c r="B1677" s="116">
        <v>351.4</v>
      </c>
      <c r="C1677" s="116">
        <v>345.05</v>
      </c>
      <c r="D1677" s="116">
        <v>339.25</v>
      </c>
      <c r="E1677" s="116">
        <v>342</v>
      </c>
      <c r="F1677" s="116">
        <v>345.05</v>
      </c>
      <c r="G1677">
        <v>1664700</v>
      </c>
      <c r="H1677" s="116"/>
      <c r="I1677" s="116"/>
      <c r="L1677" s="170">
        <v>44474</v>
      </c>
      <c r="M1677" s="116">
        <v>344.95</v>
      </c>
      <c r="N1677" s="116">
        <v>351.5</v>
      </c>
      <c r="O1677" s="116">
        <v>338.85</v>
      </c>
      <c r="P1677" s="116">
        <v>340.45</v>
      </c>
      <c r="Q1677" s="116">
        <v>344.95</v>
      </c>
      <c r="R1677">
        <v>31861985</v>
      </c>
    </row>
    <row r="1678" spans="1:18" x14ac:dyDescent="0.25">
      <c r="A1678" s="170">
        <v>44475</v>
      </c>
      <c r="B1678" s="116">
        <v>348.75</v>
      </c>
      <c r="C1678" s="116">
        <v>336</v>
      </c>
      <c r="D1678" s="116">
        <v>334.9</v>
      </c>
      <c r="E1678" s="116">
        <v>347.8</v>
      </c>
      <c r="F1678" s="116">
        <v>336</v>
      </c>
      <c r="G1678">
        <v>2265775</v>
      </c>
      <c r="H1678" s="116"/>
      <c r="I1678" s="116"/>
      <c r="L1678" s="170">
        <v>44475</v>
      </c>
      <c r="M1678" s="116">
        <v>336.05</v>
      </c>
      <c r="N1678" s="116">
        <v>348.7</v>
      </c>
      <c r="O1678" s="116">
        <v>335</v>
      </c>
      <c r="P1678" s="116">
        <v>347</v>
      </c>
      <c r="Q1678" s="116">
        <v>336.05</v>
      </c>
      <c r="R1678">
        <v>25272592</v>
      </c>
    </row>
    <row r="1679" spans="1:18" x14ac:dyDescent="0.25">
      <c r="A1679" s="170">
        <v>44476</v>
      </c>
      <c r="B1679" s="116">
        <v>380.55</v>
      </c>
      <c r="C1679" s="116">
        <v>376.4</v>
      </c>
      <c r="D1679" s="116">
        <v>339.95</v>
      </c>
      <c r="E1679" s="116">
        <v>341.4</v>
      </c>
      <c r="F1679" s="116">
        <v>376.4</v>
      </c>
      <c r="G1679">
        <v>7446833</v>
      </c>
      <c r="H1679" s="116"/>
      <c r="I1679" s="116"/>
      <c r="L1679" s="170">
        <v>44476</v>
      </c>
      <c r="M1679" s="116">
        <v>376.5</v>
      </c>
      <c r="N1679" s="116">
        <v>383</v>
      </c>
      <c r="O1679" s="116">
        <v>339.25</v>
      </c>
      <c r="P1679" s="116">
        <v>341.1</v>
      </c>
      <c r="Q1679" s="116">
        <v>376.5</v>
      </c>
      <c r="R1679">
        <v>163238084</v>
      </c>
    </row>
    <row r="1680" spans="1:18" x14ac:dyDescent="0.25">
      <c r="A1680" s="170">
        <v>44477</v>
      </c>
      <c r="B1680" s="116">
        <v>398</v>
      </c>
      <c r="C1680" s="116">
        <v>382.95</v>
      </c>
      <c r="D1680" s="116">
        <v>380</v>
      </c>
      <c r="E1680" s="116">
        <v>387</v>
      </c>
      <c r="F1680" s="116">
        <v>382.95</v>
      </c>
      <c r="G1680">
        <v>4488906</v>
      </c>
      <c r="H1680" s="116"/>
      <c r="I1680" s="116"/>
      <c r="L1680" s="170">
        <v>44477</v>
      </c>
      <c r="M1680" s="116">
        <v>382.95</v>
      </c>
      <c r="N1680" s="116">
        <v>397.55</v>
      </c>
      <c r="O1680" s="116">
        <v>380</v>
      </c>
      <c r="P1680" s="116">
        <v>385.9</v>
      </c>
      <c r="Q1680" s="116">
        <v>382.95</v>
      </c>
      <c r="R1680">
        <v>93728117</v>
      </c>
    </row>
    <row r="1681" spans="1:18" x14ac:dyDescent="0.25">
      <c r="A1681" s="170">
        <v>44480</v>
      </c>
      <c r="B1681" s="116">
        <v>420.75</v>
      </c>
      <c r="C1681" s="116">
        <v>415.65</v>
      </c>
      <c r="D1681" s="116">
        <v>387.85</v>
      </c>
      <c r="E1681" s="116">
        <v>390.25</v>
      </c>
      <c r="F1681" s="116">
        <v>415.65</v>
      </c>
      <c r="G1681">
        <v>10196646</v>
      </c>
      <c r="H1681" s="116"/>
      <c r="I1681" s="116"/>
      <c r="L1681" s="170">
        <v>44480</v>
      </c>
      <c r="M1681" s="116">
        <v>415.75</v>
      </c>
      <c r="N1681" s="116">
        <v>420.9</v>
      </c>
      <c r="O1681" s="116">
        <v>388</v>
      </c>
      <c r="P1681" s="116">
        <v>390.15</v>
      </c>
      <c r="Q1681" s="116">
        <v>415.75</v>
      </c>
      <c r="R1681">
        <v>113404983</v>
      </c>
    </row>
    <row r="1682" spans="1:18" x14ac:dyDescent="0.25">
      <c r="A1682" s="170">
        <v>44481</v>
      </c>
      <c r="B1682" s="116">
        <v>435.65</v>
      </c>
      <c r="C1682" s="116">
        <v>420.8</v>
      </c>
      <c r="D1682" s="116">
        <v>413.7</v>
      </c>
      <c r="E1682" s="116">
        <v>424.7</v>
      </c>
      <c r="F1682" s="116">
        <v>420.8</v>
      </c>
      <c r="G1682">
        <v>4962130</v>
      </c>
      <c r="H1682" s="116"/>
      <c r="I1682" s="116"/>
      <c r="L1682" s="170">
        <v>44481</v>
      </c>
      <c r="M1682" s="116">
        <v>420.85</v>
      </c>
      <c r="N1682" s="116">
        <v>435.7</v>
      </c>
      <c r="O1682" s="116">
        <v>413.6</v>
      </c>
      <c r="P1682" s="116">
        <v>423</v>
      </c>
      <c r="Q1682" s="116">
        <v>420.85</v>
      </c>
      <c r="R1682">
        <v>97349265</v>
      </c>
    </row>
    <row r="1683" spans="1:18" x14ac:dyDescent="0.25">
      <c r="A1683" s="170">
        <v>44482</v>
      </c>
      <c r="B1683" s="116">
        <v>519.95000000000005</v>
      </c>
      <c r="C1683" s="116">
        <v>506.75</v>
      </c>
      <c r="D1683" s="116">
        <v>462.85</v>
      </c>
      <c r="E1683" s="116">
        <v>462.85</v>
      </c>
      <c r="F1683" s="116">
        <v>506.75</v>
      </c>
      <c r="G1683">
        <v>8905315</v>
      </c>
      <c r="H1683" s="116"/>
      <c r="I1683" s="116"/>
      <c r="L1683" s="170">
        <v>44482</v>
      </c>
      <c r="M1683" s="116">
        <v>506.9</v>
      </c>
      <c r="N1683" s="116">
        <v>523.85</v>
      </c>
      <c r="O1683" s="116">
        <v>462.9</v>
      </c>
      <c r="P1683" s="116">
        <v>462.9</v>
      </c>
      <c r="Q1683" s="116">
        <v>506.9</v>
      </c>
      <c r="R1683">
        <v>197949387</v>
      </c>
    </row>
    <row r="1684" spans="1:18" x14ac:dyDescent="0.25">
      <c r="A1684" s="170">
        <v>44483</v>
      </c>
      <c r="B1684" s="116">
        <v>532.4</v>
      </c>
      <c r="C1684" s="116">
        <v>497.45</v>
      </c>
      <c r="D1684" s="116">
        <v>491.95</v>
      </c>
      <c r="E1684" s="116">
        <v>532.4</v>
      </c>
      <c r="F1684" s="116">
        <v>497.45</v>
      </c>
      <c r="G1684">
        <v>5322376</v>
      </c>
      <c r="H1684" s="116"/>
      <c r="I1684" s="116"/>
      <c r="L1684" s="170">
        <v>44483</v>
      </c>
      <c r="M1684" s="116">
        <v>497.6</v>
      </c>
      <c r="N1684" s="116">
        <v>530</v>
      </c>
      <c r="O1684" s="116">
        <v>492</v>
      </c>
      <c r="P1684" s="116">
        <v>530</v>
      </c>
      <c r="Q1684" s="116">
        <v>497.6</v>
      </c>
      <c r="R1684">
        <v>103630901</v>
      </c>
    </row>
    <row r="1685" spans="1:18" x14ac:dyDescent="0.25">
      <c r="A1685" s="170">
        <v>44487</v>
      </c>
      <c r="B1685" s="116">
        <v>524.9</v>
      </c>
      <c r="C1685" s="116">
        <v>509.6</v>
      </c>
      <c r="D1685" s="116">
        <v>503.5</v>
      </c>
      <c r="E1685" s="116">
        <v>507.8</v>
      </c>
      <c r="F1685" s="116">
        <v>509.6</v>
      </c>
      <c r="G1685">
        <v>3364254</v>
      </c>
      <c r="H1685" s="116"/>
      <c r="I1685" s="116"/>
      <c r="L1685" s="170">
        <v>44487</v>
      </c>
      <c r="M1685" s="116">
        <v>509.6</v>
      </c>
      <c r="N1685" s="116">
        <v>525</v>
      </c>
      <c r="O1685" s="116">
        <v>503.6</v>
      </c>
      <c r="P1685" s="116">
        <v>507</v>
      </c>
      <c r="Q1685" s="116">
        <v>509.6</v>
      </c>
      <c r="R1685">
        <v>72322623</v>
      </c>
    </row>
    <row r="1686" spans="1:18" x14ac:dyDescent="0.25">
      <c r="A1686" s="170">
        <v>44488</v>
      </c>
      <c r="B1686" s="116">
        <v>517.4</v>
      </c>
      <c r="C1686" s="116">
        <v>482.1</v>
      </c>
      <c r="D1686" s="116">
        <v>476.05</v>
      </c>
      <c r="E1686" s="116">
        <v>514.5</v>
      </c>
      <c r="F1686" s="116">
        <v>482.1</v>
      </c>
      <c r="G1686">
        <v>2537100</v>
      </c>
      <c r="H1686" s="116"/>
      <c r="I1686" s="116"/>
      <c r="L1686" s="170">
        <v>44488</v>
      </c>
      <c r="M1686" s="116">
        <v>481.9</v>
      </c>
      <c r="N1686" s="116">
        <v>517.4</v>
      </c>
      <c r="O1686" s="116">
        <v>476.05</v>
      </c>
      <c r="P1686" s="116">
        <v>512.45000000000005</v>
      </c>
      <c r="Q1686" s="116">
        <v>481.9</v>
      </c>
      <c r="R1686">
        <v>57428637</v>
      </c>
    </row>
    <row r="1687" spans="1:18" x14ac:dyDescent="0.25">
      <c r="A1687" s="170">
        <v>44489</v>
      </c>
      <c r="B1687" s="116">
        <v>497</v>
      </c>
      <c r="C1687" s="116">
        <v>487.05</v>
      </c>
      <c r="D1687" s="116">
        <v>471</v>
      </c>
      <c r="E1687" s="116">
        <v>481.15</v>
      </c>
      <c r="F1687" s="116">
        <v>487.05</v>
      </c>
      <c r="G1687">
        <v>6543389</v>
      </c>
      <c r="H1687" s="116"/>
      <c r="I1687" s="116"/>
      <c r="L1687" s="170">
        <v>44489</v>
      </c>
      <c r="M1687" s="116">
        <v>486.9</v>
      </c>
      <c r="N1687" s="116">
        <v>497</v>
      </c>
      <c r="O1687" s="116">
        <v>471.25</v>
      </c>
      <c r="P1687" s="116">
        <v>481.8</v>
      </c>
      <c r="Q1687" s="116">
        <v>486.9</v>
      </c>
      <c r="R1687">
        <v>55444814</v>
      </c>
    </row>
    <row r="1688" spans="1:18" x14ac:dyDescent="0.25">
      <c r="A1688" s="170">
        <v>44490</v>
      </c>
      <c r="B1688" s="116">
        <v>510</v>
      </c>
      <c r="C1688" s="116">
        <v>508</v>
      </c>
      <c r="D1688" s="116">
        <v>485.65</v>
      </c>
      <c r="E1688" s="116">
        <v>499</v>
      </c>
      <c r="F1688" s="116">
        <v>508</v>
      </c>
      <c r="G1688">
        <v>4134357</v>
      </c>
      <c r="H1688" s="116"/>
      <c r="I1688" s="116"/>
      <c r="L1688" s="170">
        <v>44490</v>
      </c>
      <c r="M1688" s="116">
        <v>508</v>
      </c>
      <c r="N1688" s="116">
        <v>510.4</v>
      </c>
      <c r="O1688" s="116">
        <v>485.75</v>
      </c>
      <c r="P1688" s="116">
        <v>491.75</v>
      </c>
      <c r="Q1688" s="116">
        <v>508</v>
      </c>
      <c r="R1688">
        <v>52608672</v>
      </c>
    </row>
    <row r="1689" spans="1:18" x14ac:dyDescent="0.25">
      <c r="A1689" s="170">
        <v>44491</v>
      </c>
      <c r="B1689" s="116">
        <v>510.8</v>
      </c>
      <c r="C1689" s="116">
        <v>490.9</v>
      </c>
      <c r="D1689" s="116">
        <v>487.5</v>
      </c>
      <c r="E1689" s="116">
        <v>510</v>
      </c>
      <c r="F1689" s="116">
        <v>490.9</v>
      </c>
      <c r="G1689">
        <v>2078824</v>
      </c>
      <c r="H1689" s="116"/>
      <c r="I1689" s="116"/>
      <c r="L1689" s="170">
        <v>44491</v>
      </c>
      <c r="M1689" s="116">
        <v>490.9</v>
      </c>
      <c r="N1689" s="116">
        <v>510.7</v>
      </c>
      <c r="O1689" s="116">
        <v>487.4</v>
      </c>
      <c r="P1689" s="116">
        <v>509.9</v>
      </c>
      <c r="Q1689" s="116">
        <v>490.9</v>
      </c>
      <c r="R1689">
        <v>42742785</v>
      </c>
    </row>
    <row r="1690" spans="1:18" x14ac:dyDescent="0.25">
      <c r="A1690" s="170">
        <v>44494</v>
      </c>
      <c r="B1690" s="116">
        <v>494.9</v>
      </c>
      <c r="C1690" s="116">
        <v>479.75</v>
      </c>
      <c r="D1690" s="116">
        <v>473.4</v>
      </c>
      <c r="E1690" s="116">
        <v>494.7</v>
      </c>
      <c r="F1690" s="116">
        <v>479.75</v>
      </c>
      <c r="G1690">
        <v>1301053</v>
      </c>
      <c r="H1690" s="116"/>
      <c r="I1690" s="116"/>
      <c r="L1690" s="170">
        <v>44494</v>
      </c>
      <c r="M1690" s="116">
        <v>479.9</v>
      </c>
      <c r="N1690" s="116">
        <v>496</v>
      </c>
      <c r="O1690" s="116">
        <v>473.25</v>
      </c>
      <c r="P1690" s="116">
        <v>493.9</v>
      </c>
      <c r="Q1690" s="116">
        <v>479.9</v>
      </c>
      <c r="R1690">
        <v>33107841</v>
      </c>
    </row>
    <row r="1691" spans="1:18" x14ac:dyDescent="0.25">
      <c r="A1691" s="170">
        <v>44495</v>
      </c>
      <c r="B1691" s="116">
        <v>510</v>
      </c>
      <c r="C1691" s="116">
        <v>508.6</v>
      </c>
      <c r="D1691" s="116">
        <v>480.1</v>
      </c>
      <c r="E1691" s="116">
        <v>480.1</v>
      </c>
      <c r="F1691" s="116">
        <v>508.6</v>
      </c>
      <c r="G1691">
        <v>2199229</v>
      </c>
      <c r="H1691" s="116"/>
      <c r="I1691" s="116"/>
      <c r="L1691" s="170">
        <v>44495</v>
      </c>
      <c r="M1691" s="116">
        <v>508.65</v>
      </c>
      <c r="N1691" s="116">
        <v>510</v>
      </c>
      <c r="O1691" s="116">
        <v>483.25</v>
      </c>
      <c r="P1691" s="116">
        <v>483.5</v>
      </c>
      <c r="Q1691" s="116">
        <v>508.65</v>
      </c>
      <c r="R1691">
        <v>58027770</v>
      </c>
    </row>
    <row r="1692" spans="1:18" x14ac:dyDescent="0.25">
      <c r="A1692" s="170">
        <v>44496</v>
      </c>
      <c r="B1692" s="116">
        <v>507.95</v>
      </c>
      <c r="C1692" s="116">
        <v>497.65</v>
      </c>
      <c r="D1692" s="116">
        <v>495.9</v>
      </c>
      <c r="E1692" s="116">
        <v>507.95</v>
      </c>
      <c r="F1692" s="116">
        <v>497.65</v>
      </c>
      <c r="G1692">
        <v>1084453</v>
      </c>
      <c r="H1692" s="116"/>
      <c r="I1692" s="116"/>
      <c r="L1692" s="170">
        <v>44496</v>
      </c>
      <c r="M1692" s="116">
        <v>497.9</v>
      </c>
      <c r="N1692" s="116">
        <v>506.55</v>
      </c>
      <c r="O1692" s="116">
        <v>496</v>
      </c>
      <c r="P1692" s="116">
        <v>505.75</v>
      </c>
      <c r="Q1692" s="116">
        <v>497.9</v>
      </c>
      <c r="R1692">
        <v>30361263</v>
      </c>
    </row>
    <row r="1693" spans="1:18" x14ac:dyDescent="0.25">
      <c r="A1693" s="170">
        <v>44497</v>
      </c>
      <c r="B1693" s="116">
        <v>495</v>
      </c>
      <c r="C1693" s="116">
        <v>480.95</v>
      </c>
      <c r="D1693" s="116">
        <v>478.6</v>
      </c>
      <c r="E1693" s="116">
        <v>495</v>
      </c>
      <c r="F1693" s="116">
        <v>480.95</v>
      </c>
      <c r="G1693">
        <v>1011294</v>
      </c>
      <c r="H1693" s="116"/>
      <c r="I1693" s="116"/>
      <c r="L1693" s="170">
        <v>44497</v>
      </c>
      <c r="M1693" s="116">
        <v>481.05</v>
      </c>
      <c r="N1693" s="116">
        <v>493.9</v>
      </c>
      <c r="O1693" s="116">
        <v>478.55</v>
      </c>
      <c r="P1693" s="116">
        <v>493.9</v>
      </c>
      <c r="Q1693" s="116">
        <v>481.05</v>
      </c>
      <c r="R1693">
        <v>25182748</v>
      </c>
    </row>
    <row r="1694" spans="1:18" x14ac:dyDescent="0.25">
      <c r="A1694" s="170">
        <v>44498</v>
      </c>
      <c r="B1694" s="116">
        <v>491.25</v>
      </c>
      <c r="C1694" s="116">
        <v>483.75</v>
      </c>
      <c r="D1694" s="116">
        <v>468.05</v>
      </c>
      <c r="E1694" s="116">
        <v>482</v>
      </c>
      <c r="F1694" s="116">
        <v>483.75</v>
      </c>
      <c r="G1694">
        <v>1305040</v>
      </c>
      <c r="H1694" s="116"/>
      <c r="I1694" s="116"/>
      <c r="L1694" s="170">
        <v>44498</v>
      </c>
      <c r="M1694" s="116">
        <v>483.7</v>
      </c>
      <c r="N1694" s="116">
        <v>491.6</v>
      </c>
      <c r="O1694" s="116">
        <v>467.7</v>
      </c>
      <c r="P1694" s="116">
        <v>482</v>
      </c>
      <c r="Q1694" s="116">
        <v>483.7</v>
      </c>
      <c r="R1694">
        <v>31054342</v>
      </c>
    </row>
    <row r="1695" spans="1:18" x14ac:dyDescent="0.25">
      <c r="A1695" s="170">
        <v>44501</v>
      </c>
      <c r="B1695" s="116">
        <v>489.7</v>
      </c>
      <c r="C1695" s="116">
        <v>485.7</v>
      </c>
      <c r="D1695" s="116">
        <v>470</v>
      </c>
      <c r="E1695" s="116">
        <v>486.9</v>
      </c>
      <c r="F1695" s="116">
        <v>485.7</v>
      </c>
      <c r="G1695">
        <v>2345670</v>
      </c>
      <c r="H1695" s="116"/>
      <c r="I1695" s="116"/>
      <c r="L1695" s="170">
        <v>44501</v>
      </c>
      <c r="M1695" s="116">
        <v>485.7</v>
      </c>
      <c r="N1695" s="116">
        <v>489.7</v>
      </c>
      <c r="O1695" s="116">
        <v>469.8</v>
      </c>
      <c r="P1695" s="116">
        <v>486.45</v>
      </c>
      <c r="Q1695" s="116">
        <v>485.7</v>
      </c>
      <c r="R1695">
        <v>34315690</v>
      </c>
    </row>
    <row r="1696" spans="1:18" x14ac:dyDescent="0.25">
      <c r="A1696" s="170">
        <v>44502</v>
      </c>
      <c r="B1696" s="116">
        <v>509.95</v>
      </c>
      <c r="C1696" s="116">
        <v>487.8</v>
      </c>
      <c r="D1696" s="116">
        <v>486.45</v>
      </c>
      <c r="E1696" s="116">
        <v>505.15</v>
      </c>
      <c r="F1696" s="116">
        <v>487.8</v>
      </c>
      <c r="G1696">
        <v>2144313</v>
      </c>
      <c r="H1696" s="116"/>
      <c r="I1696" s="116"/>
      <c r="L1696" s="170">
        <v>44502</v>
      </c>
      <c r="M1696" s="116">
        <v>487.85</v>
      </c>
      <c r="N1696" s="116">
        <v>510</v>
      </c>
      <c r="O1696" s="116">
        <v>486.5</v>
      </c>
      <c r="P1696" s="116">
        <v>506.5</v>
      </c>
      <c r="Q1696" s="116">
        <v>487.85</v>
      </c>
      <c r="R1696">
        <v>51580720</v>
      </c>
    </row>
    <row r="1697" spans="1:18" x14ac:dyDescent="0.25">
      <c r="A1697" s="170">
        <v>44503</v>
      </c>
      <c r="B1697" s="116">
        <v>495.05</v>
      </c>
      <c r="C1697" s="116">
        <v>485.05</v>
      </c>
      <c r="D1697" s="116">
        <v>482</v>
      </c>
      <c r="E1697" s="116">
        <v>484.9</v>
      </c>
      <c r="F1697" s="116">
        <v>485.05</v>
      </c>
      <c r="G1697">
        <v>1012119</v>
      </c>
      <c r="H1697" s="116"/>
      <c r="I1697" s="116"/>
      <c r="L1697" s="170">
        <v>44503</v>
      </c>
      <c r="M1697" s="116">
        <v>484.9</v>
      </c>
      <c r="N1697" s="116">
        <v>495</v>
      </c>
      <c r="O1697" s="116">
        <v>481.6</v>
      </c>
      <c r="P1697" s="116">
        <v>483.8</v>
      </c>
      <c r="Q1697" s="116">
        <v>484.9</v>
      </c>
      <c r="R1697">
        <v>22950198</v>
      </c>
    </row>
    <row r="1698" spans="1:18" x14ac:dyDescent="0.25">
      <c r="A1698" s="170">
        <v>44504</v>
      </c>
      <c r="B1698" s="116">
        <v>493.65</v>
      </c>
      <c r="C1698" s="116">
        <v>489.65</v>
      </c>
      <c r="D1698" s="116">
        <v>488.35</v>
      </c>
      <c r="E1698" s="116">
        <v>490.5</v>
      </c>
      <c r="F1698" s="116">
        <v>489.65</v>
      </c>
      <c r="G1698">
        <v>527021</v>
      </c>
      <c r="H1698" s="116"/>
      <c r="I1698" s="116"/>
      <c r="L1698" s="170">
        <v>44504</v>
      </c>
      <c r="M1698" s="116">
        <v>489.7</v>
      </c>
      <c r="N1698" s="116">
        <v>493.55</v>
      </c>
      <c r="O1698" s="116">
        <v>488</v>
      </c>
      <c r="P1698" s="116">
        <v>489.8</v>
      </c>
      <c r="Q1698" s="116">
        <v>489.7</v>
      </c>
      <c r="R1698">
        <v>5531940</v>
      </c>
    </row>
    <row r="1699" spans="1:18" x14ac:dyDescent="0.25">
      <c r="A1699" s="170">
        <v>44508</v>
      </c>
      <c r="B1699" s="116">
        <v>504.9</v>
      </c>
      <c r="C1699" s="116">
        <v>501.45</v>
      </c>
      <c r="D1699" s="116">
        <v>490.45</v>
      </c>
      <c r="E1699" s="116">
        <v>493.9</v>
      </c>
      <c r="F1699" s="116">
        <v>501.45</v>
      </c>
      <c r="G1699">
        <v>1270353</v>
      </c>
      <c r="H1699" s="116"/>
      <c r="I1699" s="116"/>
      <c r="L1699" s="170">
        <v>44508</v>
      </c>
      <c r="M1699" s="116">
        <v>501.4</v>
      </c>
      <c r="N1699" s="116">
        <v>504.85</v>
      </c>
      <c r="O1699" s="116">
        <v>490.25</v>
      </c>
      <c r="P1699" s="116">
        <v>493.9</v>
      </c>
      <c r="Q1699" s="116">
        <v>501.4</v>
      </c>
      <c r="R1699">
        <v>31736426</v>
      </c>
    </row>
    <row r="1700" spans="1:18" x14ac:dyDescent="0.25">
      <c r="A1700" s="170">
        <v>44509</v>
      </c>
      <c r="B1700" s="116">
        <v>520.5</v>
      </c>
      <c r="C1700" s="116">
        <v>509.75</v>
      </c>
      <c r="D1700" s="116">
        <v>503.2</v>
      </c>
      <c r="E1700" s="116">
        <v>503.2</v>
      </c>
      <c r="F1700" s="116">
        <v>509.75</v>
      </c>
      <c r="G1700">
        <v>3932791</v>
      </c>
      <c r="H1700" s="116"/>
      <c r="I1700" s="116"/>
      <c r="L1700" s="170">
        <v>44509</v>
      </c>
      <c r="M1700" s="116">
        <v>509.65</v>
      </c>
      <c r="N1700" s="116">
        <v>520.65</v>
      </c>
      <c r="O1700" s="116">
        <v>503.5</v>
      </c>
      <c r="P1700" s="116">
        <v>505</v>
      </c>
      <c r="Q1700" s="116">
        <v>509.65</v>
      </c>
      <c r="R1700">
        <v>50458762</v>
      </c>
    </row>
    <row r="1701" spans="1:18" x14ac:dyDescent="0.25">
      <c r="A1701" s="170">
        <v>44510</v>
      </c>
      <c r="B1701" s="116">
        <v>515.9</v>
      </c>
      <c r="C1701" s="116">
        <v>510.8</v>
      </c>
      <c r="D1701" s="116">
        <v>500.05</v>
      </c>
      <c r="E1701" s="116">
        <v>507.75</v>
      </c>
      <c r="F1701" s="116">
        <v>510.8</v>
      </c>
      <c r="G1701">
        <v>1864729</v>
      </c>
      <c r="H1701" s="116"/>
      <c r="I1701" s="116"/>
      <c r="L1701" s="170">
        <v>44510</v>
      </c>
      <c r="M1701" s="116">
        <v>510.75</v>
      </c>
      <c r="N1701" s="116">
        <v>515.95000000000005</v>
      </c>
      <c r="O1701" s="116">
        <v>500.2</v>
      </c>
      <c r="P1701" s="116">
        <v>506.25</v>
      </c>
      <c r="Q1701" s="116">
        <v>510.75</v>
      </c>
      <c r="R1701">
        <v>26615777</v>
      </c>
    </row>
    <row r="1702" spans="1:18" x14ac:dyDescent="0.25">
      <c r="A1702" s="170">
        <v>44511</v>
      </c>
      <c r="B1702" s="116">
        <v>519</v>
      </c>
      <c r="C1702" s="116">
        <v>503.25</v>
      </c>
      <c r="D1702" s="116">
        <v>501.05</v>
      </c>
      <c r="E1702" s="116">
        <v>511.3</v>
      </c>
      <c r="F1702" s="116">
        <v>503.25</v>
      </c>
      <c r="G1702">
        <v>1816299</v>
      </c>
      <c r="H1702" s="116"/>
      <c r="I1702" s="116"/>
      <c r="L1702" s="170">
        <v>44511</v>
      </c>
      <c r="M1702" s="116">
        <v>503.45</v>
      </c>
      <c r="N1702" s="116">
        <v>519</v>
      </c>
      <c r="O1702" s="116">
        <v>501</v>
      </c>
      <c r="P1702" s="116">
        <v>510</v>
      </c>
      <c r="Q1702" s="116">
        <v>503.45</v>
      </c>
      <c r="R1702">
        <v>29256213</v>
      </c>
    </row>
    <row r="1703" spans="1:18" x14ac:dyDescent="0.25">
      <c r="A1703" s="170">
        <v>44512</v>
      </c>
      <c r="B1703" s="116">
        <v>509.8</v>
      </c>
      <c r="C1703" s="116">
        <v>507</v>
      </c>
      <c r="D1703" s="116">
        <v>497.5</v>
      </c>
      <c r="E1703" s="116">
        <v>507</v>
      </c>
      <c r="F1703" s="116">
        <v>507</v>
      </c>
      <c r="G1703">
        <v>816526</v>
      </c>
      <c r="H1703" s="116"/>
      <c r="I1703" s="116"/>
      <c r="L1703" s="170">
        <v>44512</v>
      </c>
      <c r="M1703" s="116">
        <v>507.05</v>
      </c>
      <c r="N1703" s="116">
        <v>509.55</v>
      </c>
      <c r="O1703" s="116">
        <v>497.35</v>
      </c>
      <c r="P1703" s="116">
        <v>506.95</v>
      </c>
      <c r="Q1703" s="116">
        <v>507.05</v>
      </c>
      <c r="R1703">
        <v>20731808</v>
      </c>
    </row>
    <row r="1704" spans="1:18" x14ac:dyDescent="0.25">
      <c r="A1704" s="170">
        <v>44515</v>
      </c>
      <c r="B1704" s="116">
        <v>514.75</v>
      </c>
      <c r="C1704" s="116">
        <v>505.35</v>
      </c>
      <c r="D1704" s="116">
        <v>504.3</v>
      </c>
      <c r="E1704" s="116">
        <v>507</v>
      </c>
      <c r="F1704" s="116">
        <v>505.35</v>
      </c>
      <c r="G1704">
        <v>746386</v>
      </c>
      <c r="H1704" s="116"/>
      <c r="I1704" s="116"/>
      <c r="L1704" s="170">
        <v>44515</v>
      </c>
      <c r="M1704" s="116">
        <v>505.45</v>
      </c>
      <c r="N1704" s="116">
        <v>514.9</v>
      </c>
      <c r="O1704" s="116">
        <v>504.5</v>
      </c>
      <c r="P1704" s="116">
        <v>506.25</v>
      </c>
      <c r="Q1704" s="116">
        <v>505.45</v>
      </c>
      <c r="R1704">
        <v>18014977</v>
      </c>
    </row>
    <row r="1705" spans="1:18" x14ac:dyDescent="0.25">
      <c r="A1705" s="170">
        <v>44516</v>
      </c>
      <c r="B1705" s="116">
        <v>526.85</v>
      </c>
      <c r="C1705" s="116">
        <v>518.79999999999995</v>
      </c>
      <c r="D1705" s="116">
        <v>506.7</v>
      </c>
      <c r="E1705" s="116">
        <v>507.2</v>
      </c>
      <c r="F1705" s="116">
        <v>518.79999999999995</v>
      </c>
      <c r="G1705">
        <v>2415265</v>
      </c>
      <c r="H1705" s="116"/>
      <c r="I1705" s="116"/>
      <c r="L1705" s="170">
        <v>44516</v>
      </c>
      <c r="M1705" s="116">
        <v>519.04999999999995</v>
      </c>
      <c r="N1705" s="116">
        <v>526.85</v>
      </c>
      <c r="O1705" s="116">
        <v>506.2</v>
      </c>
      <c r="P1705" s="116">
        <v>506.9</v>
      </c>
      <c r="Q1705" s="116">
        <v>519.04999999999995</v>
      </c>
      <c r="R1705">
        <v>55897781</v>
      </c>
    </row>
    <row r="1706" spans="1:18" x14ac:dyDescent="0.25">
      <c r="A1706" s="170">
        <v>44517</v>
      </c>
      <c r="B1706" s="116">
        <v>536.5</v>
      </c>
      <c r="C1706" s="116">
        <v>530.29999999999995</v>
      </c>
      <c r="D1706" s="116">
        <v>520.04999999999995</v>
      </c>
      <c r="E1706" s="116">
        <v>521.70000000000005</v>
      </c>
      <c r="F1706" s="116">
        <v>530.29999999999995</v>
      </c>
      <c r="G1706">
        <v>2141051</v>
      </c>
      <c r="H1706" s="116"/>
      <c r="I1706" s="116"/>
      <c r="L1706" s="170">
        <v>44517</v>
      </c>
      <c r="M1706" s="116">
        <v>530.15</v>
      </c>
      <c r="N1706" s="116">
        <v>536.70000000000005</v>
      </c>
      <c r="O1706" s="116">
        <v>520.25</v>
      </c>
      <c r="P1706" s="116">
        <v>520.25</v>
      </c>
      <c r="Q1706" s="116">
        <v>530.15</v>
      </c>
      <c r="R1706">
        <v>48463415</v>
      </c>
    </row>
    <row r="1707" spans="1:18" x14ac:dyDescent="0.25">
      <c r="A1707" s="170">
        <v>44518</v>
      </c>
      <c r="B1707" s="116">
        <v>534.35</v>
      </c>
      <c r="C1707" s="116">
        <v>509.9</v>
      </c>
      <c r="D1707" s="116">
        <v>501.35</v>
      </c>
      <c r="E1707" s="116">
        <v>532</v>
      </c>
      <c r="F1707" s="116">
        <v>509.9</v>
      </c>
      <c r="G1707">
        <v>3714327</v>
      </c>
      <c r="H1707" s="116"/>
      <c r="I1707" s="116"/>
      <c r="L1707" s="170">
        <v>44518</v>
      </c>
      <c r="M1707" s="116">
        <v>509.7</v>
      </c>
      <c r="N1707" s="116">
        <v>534.20000000000005</v>
      </c>
      <c r="O1707" s="116">
        <v>501.3</v>
      </c>
      <c r="P1707" s="116">
        <v>531.45000000000005</v>
      </c>
      <c r="Q1707" s="116">
        <v>509.7</v>
      </c>
      <c r="R1707">
        <v>47197742</v>
      </c>
    </row>
    <row r="1708" spans="1:18" x14ac:dyDescent="0.25">
      <c r="A1708" s="170">
        <v>44522</v>
      </c>
      <c r="B1708" s="116">
        <v>512.15</v>
      </c>
      <c r="C1708" s="116">
        <v>486.15</v>
      </c>
      <c r="D1708" s="116">
        <v>478.5</v>
      </c>
      <c r="E1708" s="116">
        <v>511.2</v>
      </c>
      <c r="F1708" s="116">
        <v>486.15</v>
      </c>
      <c r="G1708">
        <v>3027500</v>
      </c>
      <c r="H1708" s="116"/>
      <c r="I1708" s="116"/>
      <c r="L1708" s="170">
        <v>44522</v>
      </c>
      <c r="M1708" s="116">
        <v>486.1</v>
      </c>
      <c r="N1708" s="116">
        <v>512.25</v>
      </c>
      <c r="O1708" s="116">
        <v>478.4</v>
      </c>
      <c r="P1708" s="116">
        <v>512.25</v>
      </c>
      <c r="Q1708" s="116">
        <v>486.1</v>
      </c>
      <c r="R1708">
        <v>40044849</v>
      </c>
    </row>
    <row r="1709" spans="1:18" x14ac:dyDescent="0.25">
      <c r="A1709" s="170">
        <v>44523</v>
      </c>
      <c r="B1709" s="116">
        <v>499.2</v>
      </c>
      <c r="C1709" s="116">
        <v>495.4</v>
      </c>
      <c r="D1709" s="116">
        <v>476.8</v>
      </c>
      <c r="E1709" s="116">
        <v>485</v>
      </c>
      <c r="F1709" s="116">
        <v>495.4</v>
      </c>
      <c r="G1709">
        <v>1911753</v>
      </c>
      <c r="H1709" s="116"/>
      <c r="I1709" s="116"/>
      <c r="L1709" s="170">
        <v>44523</v>
      </c>
      <c r="M1709" s="116">
        <v>495.5</v>
      </c>
      <c r="N1709" s="116">
        <v>499.35</v>
      </c>
      <c r="O1709" s="116">
        <v>477</v>
      </c>
      <c r="P1709" s="116">
        <v>484.4</v>
      </c>
      <c r="Q1709" s="116">
        <v>495.5</v>
      </c>
      <c r="R1709">
        <v>27553684</v>
      </c>
    </row>
    <row r="1710" spans="1:18" x14ac:dyDescent="0.25">
      <c r="A1710" s="170">
        <v>44524</v>
      </c>
      <c r="B1710" s="116">
        <v>502</v>
      </c>
      <c r="C1710" s="116">
        <v>488.7</v>
      </c>
      <c r="D1710" s="116">
        <v>485.8</v>
      </c>
      <c r="E1710" s="116">
        <v>499.65</v>
      </c>
      <c r="F1710" s="116">
        <v>488.7</v>
      </c>
      <c r="G1710">
        <v>847176</v>
      </c>
      <c r="H1710" s="116"/>
      <c r="I1710" s="116"/>
      <c r="L1710" s="170">
        <v>44524</v>
      </c>
      <c r="M1710" s="116">
        <v>488.65</v>
      </c>
      <c r="N1710" s="116">
        <v>501.8</v>
      </c>
      <c r="O1710" s="116">
        <v>485.3</v>
      </c>
      <c r="P1710" s="116">
        <v>499</v>
      </c>
      <c r="Q1710" s="116">
        <v>488.65</v>
      </c>
      <c r="R1710">
        <v>20915837</v>
      </c>
    </row>
    <row r="1711" spans="1:18" x14ac:dyDescent="0.25">
      <c r="A1711" s="170">
        <v>44525</v>
      </c>
      <c r="B1711" s="116">
        <v>495</v>
      </c>
      <c r="C1711" s="116">
        <v>492.75</v>
      </c>
      <c r="D1711" s="116">
        <v>486.35</v>
      </c>
      <c r="E1711" s="116">
        <v>491.1</v>
      </c>
      <c r="F1711" s="116">
        <v>492.75</v>
      </c>
      <c r="G1711">
        <v>1112012</v>
      </c>
      <c r="H1711" s="116"/>
      <c r="I1711" s="116"/>
      <c r="L1711" s="170">
        <v>44525</v>
      </c>
      <c r="M1711" s="116">
        <v>492.75</v>
      </c>
      <c r="N1711" s="116">
        <v>495.15</v>
      </c>
      <c r="O1711" s="116">
        <v>486.5</v>
      </c>
      <c r="P1711" s="116">
        <v>490.8</v>
      </c>
      <c r="Q1711" s="116">
        <v>492.75</v>
      </c>
      <c r="R1711">
        <v>15336539</v>
      </c>
    </row>
    <row r="1712" spans="1:18" x14ac:dyDescent="0.25">
      <c r="A1712" s="170">
        <v>44526</v>
      </c>
      <c r="B1712" s="116">
        <v>486.95</v>
      </c>
      <c r="C1712" s="116">
        <v>460.25</v>
      </c>
      <c r="D1712" s="116">
        <v>458</v>
      </c>
      <c r="E1712" s="116">
        <v>485.05</v>
      </c>
      <c r="F1712" s="116">
        <v>460.25</v>
      </c>
      <c r="G1712">
        <v>4111286</v>
      </c>
      <c r="H1712" s="116"/>
      <c r="I1712" s="116"/>
      <c r="L1712" s="170">
        <v>44526</v>
      </c>
      <c r="M1712" s="116">
        <v>460.2</v>
      </c>
      <c r="N1712" s="116">
        <v>486.75</v>
      </c>
      <c r="O1712" s="116">
        <v>458</v>
      </c>
      <c r="P1712" s="116">
        <v>486</v>
      </c>
      <c r="Q1712" s="116">
        <v>460.2</v>
      </c>
      <c r="R1712">
        <v>51787989</v>
      </c>
    </row>
    <row r="1713" spans="1:18" x14ac:dyDescent="0.25">
      <c r="A1713" s="170">
        <v>44529</v>
      </c>
      <c r="B1713" s="116">
        <v>470.35</v>
      </c>
      <c r="C1713" s="116">
        <v>461.25</v>
      </c>
      <c r="D1713" s="116">
        <v>442.9</v>
      </c>
      <c r="E1713" s="116">
        <v>454.2</v>
      </c>
      <c r="F1713" s="116">
        <v>461.25</v>
      </c>
      <c r="G1713">
        <v>4104330</v>
      </c>
      <c r="H1713" s="116"/>
      <c r="I1713" s="116"/>
      <c r="L1713" s="170">
        <v>44529</v>
      </c>
      <c r="M1713" s="116">
        <v>461.45</v>
      </c>
      <c r="N1713" s="116">
        <v>470.75</v>
      </c>
      <c r="O1713" s="116">
        <v>443.1</v>
      </c>
      <c r="P1713" s="116">
        <v>457</v>
      </c>
      <c r="Q1713" s="116">
        <v>461.45</v>
      </c>
      <c r="R1713">
        <v>42819150</v>
      </c>
    </row>
    <row r="1714" spans="1:18" x14ac:dyDescent="0.25">
      <c r="A1714" s="170">
        <v>44530</v>
      </c>
      <c r="B1714" s="116">
        <v>478</v>
      </c>
      <c r="C1714" s="116">
        <v>458.8</v>
      </c>
      <c r="D1714" s="116">
        <v>455.8</v>
      </c>
      <c r="E1714" s="116">
        <v>465.55</v>
      </c>
      <c r="F1714" s="116">
        <v>458.8</v>
      </c>
      <c r="G1714">
        <v>1287893</v>
      </c>
      <c r="H1714" s="116"/>
      <c r="I1714" s="116"/>
      <c r="L1714" s="170">
        <v>44530</v>
      </c>
      <c r="M1714" s="116">
        <v>458.6</v>
      </c>
      <c r="N1714" s="116">
        <v>478</v>
      </c>
      <c r="O1714" s="116">
        <v>455.65</v>
      </c>
      <c r="P1714" s="116">
        <v>466.55</v>
      </c>
      <c r="Q1714" s="116">
        <v>458.6</v>
      </c>
      <c r="R1714">
        <v>35471800</v>
      </c>
    </row>
    <row r="1715" spans="1:18" x14ac:dyDescent="0.25">
      <c r="A1715" s="170">
        <v>44531</v>
      </c>
      <c r="B1715" s="116">
        <v>478.5</v>
      </c>
      <c r="C1715" s="116">
        <v>475.35</v>
      </c>
      <c r="D1715" s="116">
        <v>463.7</v>
      </c>
      <c r="E1715" s="116">
        <v>468</v>
      </c>
      <c r="F1715" s="116">
        <v>475.35</v>
      </c>
      <c r="G1715">
        <v>2028162</v>
      </c>
      <c r="H1715" s="116"/>
      <c r="I1715" s="116"/>
      <c r="L1715" s="170">
        <v>44531</v>
      </c>
      <c r="M1715" s="116">
        <v>475.25</v>
      </c>
      <c r="N1715" s="116">
        <v>478.4</v>
      </c>
      <c r="O1715" s="116">
        <v>463.55</v>
      </c>
      <c r="P1715" s="116">
        <v>467.85</v>
      </c>
      <c r="Q1715" s="116">
        <v>475.25</v>
      </c>
      <c r="R1715">
        <v>28256188</v>
      </c>
    </row>
    <row r="1716" spans="1:18" x14ac:dyDescent="0.25">
      <c r="A1716" s="170">
        <v>44532</v>
      </c>
      <c r="B1716" s="116">
        <v>480.2</v>
      </c>
      <c r="C1716" s="116">
        <v>479</v>
      </c>
      <c r="D1716" s="116">
        <v>471.75</v>
      </c>
      <c r="E1716" s="116">
        <v>479.85</v>
      </c>
      <c r="F1716" s="116">
        <v>479</v>
      </c>
      <c r="G1716">
        <v>1538594</v>
      </c>
      <c r="H1716" s="116"/>
      <c r="I1716" s="116"/>
      <c r="L1716" s="170">
        <v>44532</v>
      </c>
      <c r="M1716" s="116">
        <v>479.1</v>
      </c>
      <c r="N1716" s="116">
        <v>480.45</v>
      </c>
      <c r="O1716" s="116">
        <v>471.7</v>
      </c>
      <c r="P1716" s="116">
        <v>479.4</v>
      </c>
      <c r="Q1716" s="116">
        <v>479.1</v>
      </c>
      <c r="R1716">
        <v>21012008</v>
      </c>
    </row>
    <row r="1717" spans="1:18" x14ac:dyDescent="0.25">
      <c r="A1717" s="170">
        <v>44533</v>
      </c>
      <c r="B1717" s="116">
        <v>484.9</v>
      </c>
      <c r="C1717" s="116">
        <v>480</v>
      </c>
      <c r="D1717" s="116">
        <v>477.4</v>
      </c>
      <c r="E1717" s="116">
        <v>479.15</v>
      </c>
      <c r="F1717" s="116">
        <v>480</v>
      </c>
      <c r="G1717">
        <v>1120592</v>
      </c>
      <c r="H1717" s="116"/>
      <c r="I1717" s="116"/>
      <c r="L1717" s="170">
        <v>44533</v>
      </c>
      <c r="M1717" s="116">
        <v>480.1</v>
      </c>
      <c r="N1717" s="116">
        <v>484.7</v>
      </c>
      <c r="O1717" s="116">
        <v>477.3</v>
      </c>
      <c r="P1717" s="116">
        <v>480</v>
      </c>
      <c r="Q1717" s="116">
        <v>480.1</v>
      </c>
      <c r="R1717">
        <v>20948900</v>
      </c>
    </row>
    <row r="1718" spans="1:18" x14ac:dyDescent="0.25">
      <c r="A1718" s="170">
        <v>44536</v>
      </c>
      <c r="B1718" s="116">
        <v>482.4</v>
      </c>
      <c r="C1718" s="116">
        <v>467.3</v>
      </c>
      <c r="D1718" s="116">
        <v>465.95</v>
      </c>
      <c r="E1718" s="116">
        <v>482.4</v>
      </c>
      <c r="F1718" s="116">
        <v>467.3</v>
      </c>
      <c r="G1718">
        <v>1014419</v>
      </c>
      <c r="H1718" s="116"/>
      <c r="I1718" s="116"/>
      <c r="L1718" s="170">
        <v>44536</v>
      </c>
      <c r="M1718" s="116">
        <v>467.2</v>
      </c>
      <c r="N1718" s="116">
        <v>480.9</v>
      </c>
      <c r="O1718" s="116">
        <v>466</v>
      </c>
      <c r="P1718" s="116">
        <v>480.1</v>
      </c>
      <c r="Q1718" s="116">
        <v>467.2</v>
      </c>
      <c r="R1718">
        <v>17473075</v>
      </c>
    </row>
    <row r="1719" spans="1:18" x14ac:dyDescent="0.25">
      <c r="A1719" s="170">
        <v>44537</v>
      </c>
      <c r="B1719" s="116">
        <v>484.95</v>
      </c>
      <c r="C1719" s="116">
        <v>481.9</v>
      </c>
      <c r="D1719" s="116">
        <v>471.05</v>
      </c>
      <c r="E1719" s="116">
        <v>476.4</v>
      </c>
      <c r="F1719" s="116">
        <v>481.9</v>
      </c>
      <c r="G1719">
        <v>1706128</v>
      </c>
      <c r="H1719" s="116"/>
      <c r="I1719" s="116"/>
      <c r="L1719" s="170">
        <v>44537</v>
      </c>
      <c r="M1719" s="116">
        <v>481.8</v>
      </c>
      <c r="N1719" s="116">
        <v>484.9</v>
      </c>
      <c r="O1719" s="116">
        <v>471</v>
      </c>
      <c r="P1719" s="116">
        <v>476.85</v>
      </c>
      <c r="Q1719" s="116">
        <v>481.8</v>
      </c>
      <c r="R1719">
        <v>21280797</v>
      </c>
    </row>
    <row r="1720" spans="1:18" x14ac:dyDescent="0.25">
      <c r="A1720" s="170">
        <v>44538</v>
      </c>
      <c r="B1720" s="116">
        <v>495.85</v>
      </c>
      <c r="C1720" s="116">
        <v>493.75</v>
      </c>
      <c r="D1720" s="116">
        <v>483.6</v>
      </c>
      <c r="E1720" s="116">
        <v>484.95</v>
      </c>
      <c r="F1720" s="116">
        <v>493.75</v>
      </c>
      <c r="G1720">
        <v>1772955</v>
      </c>
      <c r="H1720" s="116"/>
      <c r="I1720" s="116"/>
      <c r="L1720" s="170">
        <v>44538</v>
      </c>
      <c r="M1720" s="116">
        <v>493.9</v>
      </c>
      <c r="N1720" s="116">
        <v>495.95</v>
      </c>
      <c r="O1720" s="116">
        <v>483.5</v>
      </c>
      <c r="P1720" s="116">
        <v>484.5</v>
      </c>
      <c r="Q1720" s="116">
        <v>493.9</v>
      </c>
      <c r="R1720">
        <v>20581817</v>
      </c>
    </row>
    <row r="1721" spans="1:18" x14ac:dyDescent="0.25">
      <c r="A1721" s="170">
        <v>44539</v>
      </c>
      <c r="B1721" s="116">
        <v>498.9</v>
      </c>
      <c r="C1721" s="116">
        <v>493.8</v>
      </c>
      <c r="D1721" s="116">
        <v>489.6</v>
      </c>
      <c r="E1721" s="116">
        <v>498</v>
      </c>
      <c r="F1721" s="116">
        <v>493.8</v>
      </c>
      <c r="G1721">
        <v>686790</v>
      </c>
      <c r="H1721" s="116"/>
      <c r="I1721" s="116"/>
      <c r="L1721" s="170">
        <v>44539</v>
      </c>
      <c r="M1721" s="116">
        <v>493.95</v>
      </c>
      <c r="N1721" s="116">
        <v>498.5</v>
      </c>
      <c r="O1721" s="116">
        <v>489.55</v>
      </c>
      <c r="P1721" s="116">
        <v>498</v>
      </c>
      <c r="Q1721" s="116">
        <v>493.95</v>
      </c>
      <c r="R1721">
        <v>16951593</v>
      </c>
    </row>
    <row r="1722" spans="1:18" x14ac:dyDescent="0.25">
      <c r="A1722" s="170">
        <v>44540</v>
      </c>
      <c r="B1722" s="116">
        <v>497.05</v>
      </c>
      <c r="C1722" s="116">
        <v>494.35</v>
      </c>
      <c r="D1722" s="116">
        <v>486.15</v>
      </c>
      <c r="E1722" s="116">
        <v>488.9</v>
      </c>
      <c r="F1722" s="116">
        <v>494.35</v>
      </c>
      <c r="G1722">
        <v>803654</v>
      </c>
      <c r="H1722" s="116"/>
      <c r="I1722" s="116"/>
      <c r="L1722" s="170">
        <v>44540</v>
      </c>
      <c r="M1722" s="116">
        <v>494.45</v>
      </c>
      <c r="N1722" s="116">
        <v>496.8</v>
      </c>
      <c r="O1722" s="116">
        <v>486.55</v>
      </c>
      <c r="P1722" s="116">
        <v>487.75</v>
      </c>
      <c r="Q1722" s="116">
        <v>494.45</v>
      </c>
      <c r="R1722">
        <v>14567815</v>
      </c>
    </row>
    <row r="1723" spans="1:18" x14ac:dyDescent="0.25">
      <c r="A1723" s="170">
        <v>44543</v>
      </c>
      <c r="B1723" s="116">
        <v>506.3</v>
      </c>
      <c r="C1723" s="116">
        <v>495.25</v>
      </c>
      <c r="D1723" s="116">
        <v>494.25</v>
      </c>
      <c r="E1723" s="116">
        <v>499.9</v>
      </c>
      <c r="F1723" s="116">
        <v>495.25</v>
      </c>
      <c r="G1723">
        <v>800150</v>
      </c>
      <c r="H1723" s="116"/>
      <c r="I1723" s="116"/>
      <c r="L1723" s="170">
        <v>44543</v>
      </c>
      <c r="M1723" s="116">
        <v>495.35</v>
      </c>
      <c r="N1723" s="116">
        <v>506.4</v>
      </c>
      <c r="O1723" s="116">
        <v>494.2</v>
      </c>
      <c r="P1723" s="116">
        <v>499.45</v>
      </c>
      <c r="Q1723" s="116">
        <v>495.35</v>
      </c>
      <c r="R1723">
        <v>21921272</v>
      </c>
    </row>
    <row r="1724" spans="1:18" x14ac:dyDescent="0.25">
      <c r="A1724" s="170">
        <v>44544</v>
      </c>
      <c r="B1724" s="116">
        <v>492</v>
      </c>
      <c r="C1724" s="116">
        <v>489.5</v>
      </c>
      <c r="D1724" s="116">
        <v>483.35</v>
      </c>
      <c r="E1724" s="116">
        <v>492</v>
      </c>
      <c r="F1724" s="116">
        <v>489.5</v>
      </c>
      <c r="G1724">
        <v>924787</v>
      </c>
      <c r="H1724" s="116"/>
      <c r="I1724" s="116"/>
      <c r="L1724" s="170">
        <v>44544</v>
      </c>
      <c r="M1724" s="116">
        <v>489.4</v>
      </c>
      <c r="N1724" s="116">
        <v>491.95</v>
      </c>
      <c r="O1724" s="116">
        <v>483.3</v>
      </c>
      <c r="P1724" s="116">
        <v>491.95</v>
      </c>
      <c r="Q1724" s="116">
        <v>489.4</v>
      </c>
      <c r="R1724">
        <v>17722547</v>
      </c>
    </row>
    <row r="1725" spans="1:18" x14ac:dyDescent="0.25">
      <c r="A1725" s="170">
        <v>44545</v>
      </c>
      <c r="B1725" s="116">
        <v>497.75</v>
      </c>
      <c r="C1725" s="116">
        <v>491.5</v>
      </c>
      <c r="D1725" s="116">
        <v>487.3</v>
      </c>
      <c r="E1725" s="116">
        <v>487.3</v>
      </c>
      <c r="F1725" s="116">
        <v>491.5</v>
      </c>
      <c r="G1725">
        <v>1555695</v>
      </c>
      <c r="H1725" s="116"/>
      <c r="I1725" s="116"/>
      <c r="L1725" s="170">
        <v>44545</v>
      </c>
      <c r="M1725" s="116">
        <v>491.65</v>
      </c>
      <c r="N1725" s="116">
        <v>497.7</v>
      </c>
      <c r="O1725" s="116">
        <v>487.25</v>
      </c>
      <c r="P1725" s="116">
        <v>487.8</v>
      </c>
      <c r="Q1725" s="116">
        <v>491.65</v>
      </c>
      <c r="R1725">
        <v>16263723</v>
      </c>
    </row>
    <row r="1726" spans="1:18" x14ac:dyDescent="0.25">
      <c r="A1726" s="170">
        <v>44546</v>
      </c>
      <c r="B1726" s="116">
        <v>496.05</v>
      </c>
      <c r="C1726" s="116">
        <v>491.95</v>
      </c>
      <c r="D1726" s="116">
        <v>487.55</v>
      </c>
      <c r="E1726" s="116">
        <v>495.8</v>
      </c>
      <c r="F1726" s="116">
        <v>491.95</v>
      </c>
      <c r="G1726">
        <v>971345</v>
      </c>
      <c r="H1726" s="116"/>
      <c r="I1726" s="116"/>
      <c r="L1726" s="170">
        <v>44546</v>
      </c>
      <c r="M1726" s="116">
        <v>491.95</v>
      </c>
      <c r="N1726" s="116">
        <v>496.5</v>
      </c>
      <c r="O1726" s="116">
        <v>487.4</v>
      </c>
      <c r="P1726" s="116">
        <v>495</v>
      </c>
      <c r="Q1726" s="116">
        <v>491.95</v>
      </c>
      <c r="R1726">
        <v>13581352</v>
      </c>
    </row>
    <row r="1727" spans="1:18" x14ac:dyDescent="0.25">
      <c r="A1727" s="170">
        <v>44547</v>
      </c>
      <c r="B1727" s="116">
        <v>488.7</v>
      </c>
      <c r="C1727" s="116">
        <v>470</v>
      </c>
      <c r="D1727" s="116">
        <v>468.4</v>
      </c>
      <c r="E1727" s="116">
        <v>488.4</v>
      </c>
      <c r="F1727" s="116">
        <v>470</v>
      </c>
      <c r="G1727">
        <v>2420490</v>
      </c>
      <c r="H1727" s="116"/>
      <c r="I1727" s="116"/>
      <c r="L1727" s="170">
        <v>44547</v>
      </c>
      <c r="M1727" s="116">
        <v>470.2</v>
      </c>
      <c r="N1727" s="116">
        <v>488.85</v>
      </c>
      <c r="O1727" s="116">
        <v>468.2</v>
      </c>
      <c r="P1727" s="116">
        <v>488</v>
      </c>
      <c r="Q1727" s="116">
        <v>470.2</v>
      </c>
      <c r="R1727">
        <v>27341178</v>
      </c>
    </row>
    <row r="1728" spans="1:18" x14ac:dyDescent="0.25">
      <c r="A1728" s="170">
        <v>44550</v>
      </c>
      <c r="B1728" s="116">
        <v>460.05</v>
      </c>
      <c r="C1728" s="116">
        <v>447.15</v>
      </c>
      <c r="D1728" s="116">
        <v>440</v>
      </c>
      <c r="E1728" s="116">
        <v>460</v>
      </c>
      <c r="F1728" s="116">
        <v>447.15</v>
      </c>
      <c r="G1728">
        <v>1891091</v>
      </c>
      <c r="H1728" s="116"/>
      <c r="I1728" s="116"/>
      <c r="L1728" s="170">
        <v>44550</v>
      </c>
      <c r="M1728" s="116">
        <v>447.05</v>
      </c>
      <c r="N1728" s="116">
        <v>460</v>
      </c>
      <c r="O1728" s="116">
        <v>440</v>
      </c>
      <c r="P1728" s="116">
        <v>459.9</v>
      </c>
      <c r="Q1728" s="116">
        <v>447.05</v>
      </c>
      <c r="R1728">
        <v>33007516</v>
      </c>
    </row>
    <row r="1729" spans="1:18" x14ac:dyDescent="0.25">
      <c r="A1729" s="170">
        <v>44551</v>
      </c>
      <c r="B1729" s="116">
        <v>460.9</v>
      </c>
      <c r="C1729" s="116">
        <v>453.55</v>
      </c>
      <c r="D1729" s="116">
        <v>450.05</v>
      </c>
      <c r="E1729" s="116">
        <v>451.9</v>
      </c>
      <c r="F1729" s="116">
        <v>453.55</v>
      </c>
      <c r="G1729">
        <v>1395623</v>
      </c>
      <c r="H1729" s="116"/>
      <c r="I1729" s="116"/>
      <c r="L1729" s="170">
        <v>44551</v>
      </c>
      <c r="M1729" s="116">
        <v>453.6</v>
      </c>
      <c r="N1729" s="116">
        <v>460.9</v>
      </c>
      <c r="O1729" s="116">
        <v>449.85</v>
      </c>
      <c r="P1729" s="116">
        <v>452.1</v>
      </c>
      <c r="Q1729" s="116">
        <v>453.6</v>
      </c>
      <c r="R1729">
        <v>18838054</v>
      </c>
    </row>
    <row r="1730" spans="1:18" x14ac:dyDescent="0.25">
      <c r="A1730" s="170">
        <v>44552</v>
      </c>
      <c r="B1730" s="116">
        <v>471.9</v>
      </c>
      <c r="C1730" s="116">
        <v>470.5</v>
      </c>
      <c r="D1730" s="116">
        <v>458.55</v>
      </c>
      <c r="E1730" s="116">
        <v>458.95</v>
      </c>
      <c r="F1730" s="116">
        <v>470.5</v>
      </c>
      <c r="G1730">
        <v>1553516</v>
      </c>
      <c r="H1730" s="116"/>
      <c r="I1730" s="116"/>
      <c r="L1730" s="170">
        <v>44552</v>
      </c>
      <c r="M1730" s="116">
        <v>470.5</v>
      </c>
      <c r="N1730" s="116">
        <v>472.15</v>
      </c>
      <c r="O1730" s="116">
        <v>458.15</v>
      </c>
      <c r="P1730" s="116">
        <v>458.15</v>
      </c>
      <c r="Q1730" s="116">
        <v>470.5</v>
      </c>
      <c r="R1730">
        <v>22730750</v>
      </c>
    </row>
    <row r="1731" spans="1:18" x14ac:dyDescent="0.25">
      <c r="A1731" s="170">
        <v>44553</v>
      </c>
      <c r="B1731" s="116">
        <v>478.1</v>
      </c>
      <c r="C1731" s="116">
        <v>472.35</v>
      </c>
      <c r="D1731" s="116">
        <v>471</v>
      </c>
      <c r="E1731" s="116">
        <v>476.45</v>
      </c>
      <c r="F1731" s="116">
        <v>472.35</v>
      </c>
      <c r="G1731">
        <v>1504426</v>
      </c>
      <c r="H1731" s="116"/>
      <c r="I1731" s="116"/>
      <c r="L1731" s="170">
        <v>44553</v>
      </c>
      <c r="M1731" s="116">
        <v>472.35</v>
      </c>
      <c r="N1731" s="116">
        <v>478</v>
      </c>
      <c r="O1731" s="116">
        <v>470.95</v>
      </c>
      <c r="P1731" s="116">
        <v>476</v>
      </c>
      <c r="Q1731" s="116">
        <v>472.35</v>
      </c>
      <c r="R1731">
        <v>12116814</v>
      </c>
    </row>
    <row r="1732" spans="1:18" x14ac:dyDescent="0.25">
      <c r="A1732" s="170">
        <v>44554</v>
      </c>
      <c r="B1732" s="116">
        <v>475</v>
      </c>
      <c r="C1732" s="116">
        <v>467.55</v>
      </c>
      <c r="D1732" s="116">
        <v>460</v>
      </c>
      <c r="E1732" s="116">
        <v>475</v>
      </c>
      <c r="F1732" s="116">
        <v>467.55</v>
      </c>
      <c r="G1732">
        <v>1537138</v>
      </c>
      <c r="H1732" s="116"/>
      <c r="I1732" s="116"/>
      <c r="L1732" s="170">
        <v>44554</v>
      </c>
      <c r="M1732" s="116">
        <v>467.6</v>
      </c>
      <c r="N1732" s="116">
        <v>474.9</v>
      </c>
      <c r="O1732" s="116">
        <v>460</v>
      </c>
      <c r="P1732" s="116">
        <v>474.9</v>
      </c>
      <c r="Q1732" s="116">
        <v>467.6</v>
      </c>
      <c r="R1732">
        <v>15487368</v>
      </c>
    </row>
    <row r="1733" spans="1:18" x14ac:dyDescent="0.25">
      <c r="A1733" s="170">
        <v>44557</v>
      </c>
      <c r="B1733" s="116">
        <v>472.3</v>
      </c>
      <c r="C1733" s="116">
        <v>471.3</v>
      </c>
      <c r="D1733" s="116">
        <v>460.1</v>
      </c>
      <c r="E1733" s="116">
        <v>466</v>
      </c>
      <c r="F1733" s="116">
        <v>471.3</v>
      </c>
      <c r="G1733">
        <v>641654</v>
      </c>
      <c r="H1733" s="116"/>
      <c r="I1733" s="116"/>
      <c r="L1733" s="170">
        <v>44557</v>
      </c>
      <c r="M1733" s="116">
        <v>471.15</v>
      </c>
      <c r="N1733" s="116">
        <v>472.45</v>
      </c>
      <c r="O1733" s="116">
        <v>460.1</v>
      </c>
      <c r="P1733" s="116">
        <v>465.7</v>
      </c>
      <c r="Q1733" s="116">
        <v>471.15</v>
      </c>
      <c r="R1733">
        <v>12557565</v>
      </c>
    </row>
    <row r="1734" spans="1:18" x14ac:dyDescent="0.25">
      <c r="A1734" s="170">
        <v>44558</v>
      </c>
      <c r="B1734" s="116">
        <v>482.7</v>
      </c>
      <c r="C1734" s="116">
        <v>480.1</v>
      </c>
      <c r="D1734" s="116">
        <v>472.65</v>
      </c>
      <c r="E1734" s="116">
        <v>475</v>
      </c>
      <c r="F1734" s="116">
        <v>480.1</v>
      </c>
      <c r="G1734">
        <v>1167241</v>
      </c>
      <c r="H1734" s="116"/>
      <c r="I1734" s="116"/>
      <c r="L1734" s="170">
        <v>44558</v>
      </c>
      <c r="M1734" s="116">
        <v>480.2</v>
      </c>
      <c r="N1734" s="116">
        <v>482.8</v>
      </c>
      <c r="O1734" s="116">
        <v>472.65</v>
      </c>
      <c r="P1734" s="116">
        <v>475.2</v>
      </c>
      <c r="Q1734" s="116">
        <v>480.2</v>
      </c>
      <c r="R1734">
        <v>22860916</v>
      </c>
    </row>
    <row r="1735" spans="1:18" x14ac:dyDescent="0.25">
      <c r="A1735" s="170">
        <v>44559</v>
      </c>
      <c r="B1735" s="116">
        <v>481.5</v>
      </c>
      <c r="C1735" s="116">
        <v>475.8</v>
      </c>
      <c r="D1735" s="116">
        <v>474.35</v>
      </c>
      <c r="E1735" s="116">
        <v>479.5</v>
      </c>
      <c r="F1735" s="116">
        <v>475.8</v>
      </c>
      <c r="G1735">
        <v>414506</v>
      </c>
      <c r="H1735" s="116"/>
      <c r="I1735" s="116"/>
      <c r="L1735" s="170">
        <v>44559</v>
      </c>
      <c r="M1735" s="116">
        <v>476</v>
      </c>
      <c r="N1735" s="116">
        <v>481.6</v>
      </c>
      <c r="O1735" s="116">
        <v>474.25</v>
      </c>
      <c r="P1735" s="116">
        <v>478.75</v>
      </c>
      <c r="Q1735" s="116">
        <v>476</v>
      </c>
      <c r="R1735">
        <v>10263884</v>
      </c>
    </row>
    <row r="1736" spans="1:18" x14ac:dyDescent="0.25">
      <c r="A1736" s="170">
        <v>44560</v>
      </c>
      <c r="B1736" s="116">
        <v>476.4</v>
      </c>
      <c r="C1736" s="116">
        <v>470.35</v>
      </c>
      <c r="D1736" s="116">
        <v>468.75</v>
      </c>
      <c r="E1736" s="116">
        <v>474.4</v>
      </c>
      <c r="F1736" s="116">
        <v>470.35</v>
      </c>
      <c r="G1736">
        <v>387791</v>
      </c>
      <c r="H1736" s="116"/>
      <c r="I1736" s="116"/>
      <c r="L1736" s="170">
        <v>44560</v>
      </c>
      <c r="M1736" s="116">
        <v>470.4</v>
      </c>
      <c r="N1736" s="116">
        <v>476.4</v>
      </c>
      <c r="O1736" s="116">
        <v>468.6</v>
      </c>
      <c r="P1736" s="116">
        <v>472.55</v>
      </c>
      <c r="Q1736" s="116">
        <v>470.4</v>
      </c>
      <c r="R1736">
        <v>11923961</v>
      </c>
    </row>
    <row r="1737" spans="1:18" x14ac:dyDescent="0.25">
      <c r="A1737" s="170">
        <v>44561</v>
      </c>
      <c r="B1737" s="116">
        <v>483.45</v>
      </c>
      <c r="C1737" s="116">
        <v>482.35</v>
      </c>
      <c r="D1737" s="116">
        <v>472.25</v>
      </c>
      <c r="E1737" s="116">
        <v>472.25</v>
      </c>
      <c r="F1737" s="116">
        <v>482.35</v>
      </c>
      <c r="G1737">
        <v>510974</v>
      </c>
      <c r="H1737" s="116"/>
      <c r="I1737" s="116"/>
      <c r="L1737" s="170">
        <v>44561</v>
      </c>
      <c r="M1737" s="116">
        <v>482.4</v>
      </c>
      <c r="N1737" s="116">
        <v>483.6</v>
      </c>
      <c r="O1737" s="116">
        <v>471.85</v>
      </c>
      <c r="P1737" s="116">
        <v>472.7</v>
      </c>
      <c r="Q1737" s="116">
        <v>482.4</v>
      </c>
      <c r="R1737">
        <v>15541446</v>
      </c>
    </row>
    <row r="1738" spans="1:18" x14ac:dyDescent="0.25">
      <c r="A1738" s="170">
        <v>44564</v>
      </c>
      <c r="B1738" s="116">
        <v>500.8</v>
      </c>
      <c r="C1738" s="116">
        <v>497.45</v>
      </c>
      <c r="D1738" s="116">
        <v>492.25</v>
      </c>
      <c r="E1738" s="116">
        <v>492.25</v>
      </c>
      <c r="F1738" s="116">
        <v>497.45</v>
      </c>
      <c r="G1738">
        <v>1220655</v>
      </c>
      <c r="H1738" s="116"/>
      <c r="I1738" s="116"/>
      <c r="L1738" s="170">
        <v>44564</v>
      </c>
      <c r="M1738" s="116">
        <v>497.6</v>
      </c>
      <c r="N1738" s="116">
        <v>500.85</v>
      </c>
      <c r="O1738" s="116">
        <v>492</v>
      </c>
      <c r="P1738" s="116">
        <v>493.5</v>
      </c>
      <c r="Q1738" s="116">
        <v>497.6</v>
      </c>
      <c r="R1738">
        <v>32748423</v>
      </c>
    </row>
    <row r="1739" spans="1:18" x14ac:dyDescent="0.25">
      <c r="A1739" s="170">
        <v>44565</v>
      </c>
      <c r="B1739" s="116">
        <v>497.85</v>
      </c>
      <c r="C1739" s="116">
        <v>489.45</v>
      </c>
      <c r="D1739" s="116">
        <v>484.05</v>
      </c>
      <c r="E1739" s="116">
        <v>496.95</v>
      </c>
      <c r="F1739" s="116">
        <v>489.45</v>
      </c>
      <c r="G1739">
        <v>1166045</v>
      </c>
      <c r="H1739" s="116"/>
      <c r="I1739" s="116"/>
      <c r="L1739" s="170">
        <v>44565</v>
      </c>
      <c r="M1739" s="116">
        <v>489.6</v>
      </c>
      <c r="N1739" s="116">
        <v>499</v>
      </c>
      <c r="O1739" s="116">
        <v>484.05</v>
      </c>
      <c r="P1739" s="116">
        <v>496.8</v>
      </c>
      <c r="Q1739" s="116">
        <v>489.6</v>
      </c>
      <c r="R1739">
        <v>24100985</v>
      </c>
    </row>
    <row r="1740" spans="1:18" x14ac:dyDescent="0.25">
      <c r="A1740" s="170">
        <v>44566</v>
      </c>
      <c r="B1740" s="116">
        <v>492.6</v>
      </c>
      <c r="C1740" s="116">
        <v>489.55</v>
      </c>
      <c r="D1740" s="116">
        <v>483.5</v>
      </c>
      <c r="E1740" s="116">
        <v>486.95</v>
      </c>
      <c r="F1740" s="116">
        <v>489.55</v>
      </c>
      <c r="G1740">
        <v>664939</v>
      </c>
      <c r="H1740" s="116"/>
      <c r="I1740" s="116"/>
      <c r="L1740" s="170">
        <v>44566</v>
      </c>
      <c r="M1740" s="116">
        <v>489.75</v>
      </c>
      <c r="N1740" s="116">
        <v>492.75</v>
      </c>
      <c r="O1740" s="116">
        <v>483.55</v>
      </c>
      <c r="P1740" s="116">
        <v>486.95</v>
      </c>
      <c r="Q1740" s="116">
        <v>489.75</v>
      </c>
      <c r="R1740">
        <v>15420105</v>
      </c>
    </row>
    <row r="1741" spans="1:18" x14ac:dyDescent="0.25">
      <c r="A1741" s="170">
        <v>44567</v>
      </c>
      <c r="B1741" s="116">
        <v>492.8</v>
      </c>
      <c r="C1741" s="116">
        <v>488.9</v>
      </c>
      <c r="D1741" s="116">
        <v>477.25</v>
      </c>
      <c r="E1741" s="116">
        <v>482.5</v>
      </c>
      <c r="F1741" s="116">
        <v>488.9</v>
      </c>
      <c r="G1741">
        <v>842383</v>
      </c>
      <c r="H1741" s="116"/>
      <c r="I1741" s="116"/>
      <c r="L1741" s="170">
        <v>44567</v>
      </c>
      <c r="M1741" s="116">
        <v>488.85</v>
      </c>
      <c r="N1741" s="116">
        <v>492.95</v>
      </c>
      <c r="O1741" s="116">
        <v>477.1</v>
      </c>
      <c r="P1741" s="116">
        <v>481.5</v>
      </c>
      <c r="Q1741" s="116">
        <v>488.85</v>
      </c>
      <c r="R1741">
        <v>16563230</v>
      </c>
    </row>
    <row r="1742" spans="1:18" x14ac:dyDescent="0.25">
      <c r="A1742" s="170">
        <v>44568</v>
      </c>
      <c r="B1742" s="116">
        <v>495.45</v>
      </c>
      <c r="C1742" s="116">
        <v>490.45</v>
      </c>
      <c r="D1742" s="116">
        <v>483.85</v>
      </c>
      <c r="E1742" s="116">
        <v>490</v>
      </c>
      <c r="F1742" s="116">
        <v>490.45</v>
      </c>
      <c r="G1742">
        <v>1107610</v>
      </c>
      <c r="H1742" s="116"/>
      <c r="I1742" s="116"/>
      <c r="L1742" s="170">
        <v>44568</v>
      </c>
      <c r="M1742" s="116">
        <v>490.6</v>
      </c>
      <c r="N1742" s="116">
        <v>495.5</v>
      </c>
      <c r="O1742" s="116">
        <v>483.75</v>
      </c>
      <c r="P1742" s="116">
        <v>490.05</v>
      </c>
      <c r="Q1742" s="116">
        <v>490.6</v>
      </c>
      <c r="R1742">
        <v>15532165</v>
      </c>
    </row>
    <row r="1743" spans="1:18" x14ac:dyDescent="0.25">
      <c r="A1743" s="170">
        <v>44571</v>
      </c>
      <c r="B1743" s="116">
        <v>505</v>
      </c>
      <c r="C1743" s="116">
        <v>503.7</v>
      </c>
      <c r="D1743" s="116">
        <v>491.35</v>
      </c>
      <c r="E1743" s="116">
        <v>492.1</v>
      </c>
      <c r="F1743" s="116">
        <v>503.7</v>
      </c>
      <c r="G1743">
        <v>1080986</v>
      </c>
      <c r="H1743" s="116"/>
      <c r="I1743" s="116"/>
      <c r="L1743" s="170">
        <v>44571</v>
      </c>
      <c r="M1743" s="116">
        <v>503.7</v>
      </c>
      <c r="N1743" s="116">
        <v>504.9</v>
      </c>
      <c r="O1743" s="116">
        <v>491.3</v>
      </c>
      <c r="P1743" s="116">
        <v>493.1</v>
      </c>
      <c r="Q1743" s="116">
        <v>503.7</v>
      </c>
      <c r="R1743">
        <v>25193771</v>
      </c>
    </row>
    <row r="1744" spans="1:18" x14ac:dyDescent="0.25">
      <c r="A1744" s="170">
        <v>44572</v>
      </c>
      <c r="B1744" s="116">
        <v>507.95</v>
      </c>
      <c r="C1744" s="116">
        <v>501.25</v>
      </c>
      <c r="D1744" s="116">
        <v>498.2</v>
      </c>
      <c r="E1744" s="116">
        <v>503.7</v>
      </c>
      <c r="F1744" s="116">
        <v>501.25</v>
      </c>
      <c r="G1744">
        <v>1403186</v>
      </c>
      <c r="H1744" s="116"/>
      <c r="I1744" s="116"/>
      <c r="L1744" s="170">
        <v>44572</v>
      </c>
      <c r="M1744" s="116">
        <v>501.3</v>
      </c>
      <c r="N1744" s="116">
        <v>507.9</v>
      </c>
      <c r="O1744" s="116">
        <v>498.15</v>
      </c>
      <c r="P1744" s="116">
        <v>503</v>
      </c>
      <c r="Q1744" s="116">
        <v>501.3</v>
      </c>
      <c r="R1744">
        <v>16269193</v>
      </c>
    </row>
    <row r="1745" spans="1:18" x14ac:dyDescent="0.25">
      <c r="A1745" s="170">
        <v>44573</v>
      </c>
      <c r="B1745" s="116">
        <v>511.8</v>
      </c>
      <c r="C1745" s="116">
        <v>507.1</v>
      </c>
      <c r="D1745" s="116">
        <v>503.4</v>
      </c>
      <c r="E1745" s="116">
        <v>505</v>
      </c>
      <c r="F1745" s="116">
        <v>507.1</v>
      </c>
      <c r="G1745">
        <v>680385</v>
      </c>
      <c r="H1745" s="116"/>
      <c r="I1745" s="116"/>
      <c r="L1745" s="170">
        <v>44573</v>
      </c>
      <c r="M1745" s="116">
        <v>507.25</v>
      </c>
      <c r="N1745" s="116">
        <v>511.85</v>
      </c>
      <c r="O1745" s="116">
        <v>503.5</v>
      </c>
      <c r="P1745" s="116">
        <v>505.85</v>
      </c>
      <c r="Q1745" s="116">
        <v>507.25</v>
      </c>
      <c r="R1745">
        <v>16255334</v>
      </c>
    </row>
    <row r="1746" spans="1:18" x14ac:dyDescent="0.25">
      <c r="A1746" s="170">
        <v>44574</v>
      </c>
      <c r="B1746" s="116">
        <v>513.85</v>
      </c>
      <c r="C1746" s="116">
        <v>511.95</v>
      </c>
      <c r="D1746" s="116">
        <v>495</v>
      </c>
      <c r="E1746" s="116">
        <v>504.5</v>
      </c>
      <c r="F1746" s="116">
        <v>511.95</v>
      </c>
      <c r="G1746">
        <v>1208916</v>
      </c>
      <c r="H1746" s="116"/>
      <c r="I1746" s="116"/>
      <c r="L1746" s="170">
        <v>44574</v>
      </c>
      <c r="M1746" s="116">
        <v>511.95</v>
      </c>
      <c r="N1746" s="116">
        <v>513.79999999999995</v>
      </c>
      <c r="O1746" s="116">
        <v>494.8</v>
      </c>
      <c r="P1746" s="116">
        <v>504</v>
      </c>
      <c r="Q1746" s="116">
        <v>511.95</v>
      </c>
      <c r="R1746">
        <v>27572553</v>
      </c>
    </row>
    <row r="1747" spans="1:18" x14ac:dyDescent="0.25">
      <c r="A1747" s="170">
        <v>44575</v>
      </c>
      <c r="B1747" s="116">
        <v>515.29999999999995</v>
      </c>
      <c r="C1747" s="116">
        <v>509.75</v>
      </c>
      <c r="D1747" s="116">
        <v>505.65</v>
      </c>
      <c r="E1747" s="116">
        <v>509.9</v>
      </c>
      <c r="F1747" s="116">
        <v>509.75</v>
      </c>
      <c r="G1747">
        <v>938170</v>
      </c>
      <c r="H1747" s="116"/>
      <c r="I1747" s="116"/>
      <c r="L1747" s="170">
        <v>44575</v>
      </c>
      <c r="M1747" s="116">
        <v>509.9</v>
      </c>
      <c r="N1747" s="116">
        <v>515.4</v>
      </c>
      <c r="O1747" s="116">
        <v>505.65</v>
      </c>
      <c r="P1747" s="116">
        <v>509</v>
      </c>
      <c r="Q1747" s="116">
        <v>509.9</v>
      </c>
      <c r="R1747">
        <v>12655602</v>
      </c>
    </row>
    <row r="1748" spans="1:18" x14ac:dyDescent="0.25">
      <c r="A1748" s="170">
        <v>44578</v>
      </c>
      <c r="B1748" s="116">
        <v>526.9</v>
      </c>
      <c r="C1748" s="116">
        <v>525</v>
      </c>
      <c r="D1748" s="116">
        <v>512.20000000000005</v>
      </c>
      <c r="E1748" s="116">
        <v>514.1</v>
      </c>
      <c r="F1748" s="116">
        <v>525</v>
      </c>
      <c r="G1748">
        <v>1174570</v>
      </c>
      <c r="H1748" s="116"/>
      <c r="I1748" s="116"/>
      <c r="L1748" s="170">
        <v>44578</v>
      </c>
      <c r="M1748" s="116">
        <v>525</v>
      </c>
      <c r="N1748" s="116">
        <v>526.9</v>
      </c>
      <c r="O1748" s="116">
        <v>512</v>
      </c>
      <c r="P1748" s="116">
        <v>514.79999999999995</v>
      </c>
      <c r="Q1748" s="116">
        <v>525</v>
      </c>
      <c r="R1748">
        <v>27942414</v>
      </c>
    </row>
    <row r="1749" spans="1:18" x14ac:dyDescent="0.25">
      <c r="A1749" s="170">
        <v>44579</v>
      </c>
      <c r="B1749" s="116">
        <v>528.35</v>
      </c>
      <c r="C1749" s="116">
        <v>510.95</v>
      </c>
      <c r="D1749" s="116">
        <v>507.1</v>
      </c>
      <c r="E1749" s="116">
        <v>528.20000000000005</v>
      </c>
      <c r="F1749" s="116">
        <v>510.95</v>
      </c>
      <c r="G1749">
        <v>1508361</v>
      </c>
      <c r="H1749" s="116"/>
      <c r="I1749" s="116"/>
      <c r="L1749" s="170">
        <v>44579</v>
      </c>
      <c r="M1749" s="116">
        <v>510.8</v>
      </c>
      <c r="N1749" s="116">
        <v>528.5</v>
      </c>
      <c r="O1749" s="116">
        <v>507.15</v>
      </c>
      <c r="P1749" s="116">
        <v>527.9</v>
      </c>
      <c r="Q1749" s="116">
        <v>510.8</v>
      </c>
      <c r="R1749">
        <v>19353195</v>
      </c>
    </row>
    <row r="1750" spans="1:18" x14ac:dyDescent="0.25">
      <c r="A1750" s="170">
        <v>44580</v>
      </c>
      <c r="B1750" s="116">
        <v>522</v>
      </c>
      <c r="C1750" s="116">
        <v>520.75</v>
      </c>
      <c r="D1750" s="116">
        <v>504.95</v>
      </c>
      <c r="E1750" s="116">
        <v>510.35</v>
      </c>
      <c r="F1750" s="116">
        <v>520.75</v>
      </c>
      <c r="G1750">
        <v>1598778</v>
      </c>
      <c r="H1750" s="116"/>
      <c r="I1750" s="116"/>
      <c r="L1750" s="170">
        <v>44580</v>
      </c>
      <c r="M1750" s="116">
        <v>520.85</v>
      </c>
      <c r="N1750" s="116">
        <v>522.20000000000005</v>
      </c>
      <c r="O1750" s="116">
        <v>504.8</v>
      </c>
      <c r="P1750" s="116">
        <v>510</v>
      </c>
      <c r="Q1750" s="116">
        <v>520.85</v>
      </c>
      <c r="R1750">
        <v>21799071</v>
      </c>
    </row>
    <row r="1751" spans="1:18" x14ac:dyDescent="0.25">
      <c r="A1751" s="170">
        <v>44581</v>
      </c>
      <c r="B1751" s="116">
        <v>523.04999999999995</v>
      </c>
      <c r="C1751" s="116">
        <v>515.70000000000005</v>
      </c>
      <c r="D1751" s="116">
        <v>512</v>
      </c>
      <c r="E1751" s="116">
        <v>520.75</v>
      </c>
      <c r="F1751" s="116">
        <v>515.70000000000005</v>
      </c>
      <c r="G1751">
        <v>650960</v>
      </c>
      <c r="H1751" s="116"/>
      <c r="I1751" s="116"/>
      <c r="L1751" s="170">
        <v>44581</v>
      </c>
      <c r="M1751" s="116">
        <v>515.70000000000005</v>
      </c>
      <c r="N1751" s="116">
        <v>523.20000000000005</v>
      </c>
      <c r="O1751" s="116">
        <v>512</v>
      </c>
      <c r="P1751" s="116">
        <v>519.95000000000005</v>
      </c>
      <c r="Q1751" s="116">
        <v>515.70000000000005</v>
      </c>
      <c r="R1751">
        <v>18364451</v>
      </c>
    </row>
    <row r="1752" spans="1:18" x14ac:dyDescent="0.25">
      <c r="A1752" s="170">
        <v>44582</v>
      </c>
      <c r="B1752" s="116">
        <v>513.9</v>
      </c>
      <c r="C1752" s="116">
        <v>502</v>
      </c>
      <c r="D1752" s="116">
        <v>494.3</v>
      </c>
      <c r="E1752" s="116">
        <v>510.8</v>
      </c>
      <c r="F1752" s="116">
        <v>502</v>
      </c>
      <c r="G1752">
        <v>1325230</v>
      </c>
      <c r="H1752" s="116"/>
      <c r="I1752" s="116"/>
      <c r="L1752" s="170">
        <v>44582</v>
      </c>
      <c r="M1752" s="116">
        <v>501.85</v>
      </c>
      <c r="N1752" s="116">
        <v>513.85</v>
      </c>
      <c r="O1752" s="116">
        <v>494.25</v>
      </c>
      <c r="P1752" s="116">
        <v>510.4</v>
      </c>
      <c r="Q1752" s="116">
        <v>501.85</v>
      </c>
      <c r="R1752">
        <v>17946821</v>
      </c>
    </row>
    <row r="1753" spans="1:18" x14ac:dyDescent="0.25">
      <c r="A1753" s="170">
        <v>44585</v>
      </c>
      <c r="B1753" s="116">
        <v>504.25</v>
      </c>
      <c r="C1753" s="116">
        <v>478.55</v>
      </c>
      <c r="D1753" s="116">
        <v>473.45</v>
      </c>
      <c r="E1753" s="116">
        <v>500.5</v>
      </c>
      <c r="F1753" s="116">
        <v>478.55</v>
      </c>
      <c r="G1753">
        <v>1944951</v>
      </c>
      <c r="H1753" s="116"/>
      <c r="I1753" s="116"/>
      <c r="L1753" s="170">
        <v>44585</v>
      </c>
      <c r="M1753" s="116">
        <v>478.45</v>
      </c>
      <c r="N1753" s="116">
        <v>504.3</v>
      </c>
      <c r="O1753" s="116">
        <v>473.35</v>
      </c>
      <c r="P1753" s="116">
        <v>499.7</v>
      </c>
      <c r="Q1753" s="116">
        <v>478.45</v>
      </c>
      <c r="R1753">
        <v>25228959</v>
      </c>
    </row>
    <row r="1754" spans="1:18" x14ac:dyDescent="0.25">
      <c r="A1754" s="170">
        <v>44586</v>
      </c>
      <c r="B1754" s="116">
        <v>492.35</v>
      </c>
      <c r="C1754" s="116">
        <v>490.4</v>
      </c>
      <c r="D1754" s="116">
        <v>467.6</v>
      </c>
      <c r="E1754" s="116">
        <v>473</v>
      </c>
      <c r="F1754" s="116">
        <v>490.4</v>
      </c>
      <c r="G1754">
        <v>1523451</v>
      </c>
      <c r="H1754" s="116"/>
      <c r="I1754" s="116"/>
      <c r="L1754" s="170">
        <v>44586</v>
      </c>
      <c r="M1754" s="116">
        <v>490.55</v>
      </c>
      <c r="N1754" s="116">
        <v>492.5</v>
      </c>
      <c r="O1754" s="116">
        <v>467.65</v>
      </c>
      <c r="P1754" s="116">
        <v>473.8</v>
      </c>
      <c r="Q1754" s="116">
        <v>490.55</v>
      </c>
      <c r="R1754">
        <v>22565698</v>
      </c>
    </row>
    <row r="1755" spans="1:18" x14ac:dyDescent="0.25">
      <c r="A1755" s="170">
        <v>44588</v>
      </c>
      <c r="B1755" s="116">
        <v>502.5</v>
      </c>
      <c r="C1755" s="116">
        <v>494.25</v>
      </c>
      <c r="D1755" s="116">
        <v>477.5</v>
      </c>
      <c r="E1755" s="116">
        <v>481.9</v>
      </c>
      <c r="F1755" s="116">
        <v>494.25</v>
      </c>
      <c r="G1755">
        <v>950616</v>
      </c>
      <c r="H1755" s="116"/>
      <c r="I1755" s="116"/>
      <c r="L1755" s="170">
        <v>44588</v>
      </c>
      <c r="M1755" s="116">
        <v>494.4</v>
      </c>
      <c r="N1755" s="116">
        <v>502.7</v>
      </c>
      <c r="O1755" s="116">
        <v>476.6</v>
      </c>
      <c r="P1755" s="116">
        <v>480.75</v>
      </c>
      <c r="Q1755" s="116">
        <v>494.4</v>
      </c>
      <c r="R1755">
        <v>26676094</v>
      </c>
    </row>
    <row r="1756" spans="1:18" x14ac:dyDescent="0.25">
      <c r="A1756" s="170">
        <v>44589</v>
      </c>
      <c r="B1756" s="116">
        <v>509.3</v>
      </c>
      <c r="C1756" s="116">
        <v>497.4</v>
      </c>
      <c r="D1756" s="116">
        <v>495.5</v>
      </c>
      <c r="E1756" s="116">
        <v>500.1</v>
      </c>
      <c r="F1756" s="116">
        <v>497.4</v>
      </c>
      <c r="G1756">
        <v>888583</v>
      </c>
      <c r="H1756" s="116"/>
      <c r="I1756" s="116"/>
      <c r="L1756" s="170">
        <v>44589</v>
      </c>
      <c r="M1756" s="116">
        <v>497.3</v>
      </c>
      <c r="N1756" s="116">
        <v>509.35</v>
      </c>
      <c r="O1756" s="116">
        <v>495.3</v>
      </c>
      <c r="P1756" s="116">
        <v>500.5</v>
      </c>
      <c r="Q1756" s="116">
        <v>497.3</v>
      </c>
      <c r="R1756">
        <v>21784640</v>
      </c>
    </row>
    <row r="1757" spans="1:18" x14ac:dyDescent="0.25">
      <c r="A1757" s="170">
        <v>44592</v>
      </c>
      <c r="B1757" s="116">
        <v>519.5</v>
      </c>
      <c r="C1757" s="116">
        <v>517.5</v>
      </c>
      <c r="D1757" s="116">
        <v>498.15</v>
      </c>
      <c r="E1757" s="116">
        <v>507</v>
      </c>
      <c r="F1757" s="116">
        <v>517.5</v>
      </c>
      <c r="G1757">
        <v>2175057</v>
      </c>
      <c r="H1757" s="116"/>
      <c r="I1757" s="116"/>
      <c r="L1757" s="170">
        <v>44592</v>
      </c>
      <c r="M1757" s="116">
        <v>517.75</v>
      </c>
      <c r="N1757" s="116">
        <v>520</v>
      </c>
      <c r="O1757" s="116">
        <v>498.2</v>
      </c>
      <c r="P1757" s="116">
        <v>505</v>
      </c>
      <c r="Q1757" s="116">
        <v>517.75</v>
      </c>
      <c r="R1757">
        <v>27306578</v>
      </c>
    </row>
    <row r="1758" spans="1:18" x14ac:dyDescent="0.25">
      <c r="A1758" s="170">
        <v>44593</v>
      </c>
      <c r="B1758" s="116">
        <v>514.65</v>
      </c>
      <c r="C1758" s="116">
        <v>504.3</v>
      </c>
      <c r="D1758" s="116">
        <v>493.2</v>
      </c>
      <c r="E1758" s="116">
        <v>507</v>
      </c>
      <c r="F1758" s="116">
        <v>504.3</v>
      </c>
      <c r="G1758">
        <v>2097367</v>
      </c>
      <c r="H1758" s="116"/>
      <c r="I1758" s="116"/>
      <c r="L1758" s="170">
        <v>44593</v>
      </c>
      <c r="M1758" s="116">
        <v>504.3</v>
      </c>
      <c r="N1758" s="116">
        <v>514.75</v>
      </c>
      <c r="O1758" s="116">
        <v>493</v>
      </c>
      <c r="P1758" s="116">
        <v>508</v>
      </c>
      <c r="Q1758" s="116">
        <v>504.3</v>
      </c>
      <c r="R1758">
        <v>48030231</v>
      </c>
    </row>
    <row r="1759" spans="1:18" x14ac:dyDescent="0.25">
      <c r="A1759" s="170">
        <v>44594</v>
      </c>
      <c r="B1759" s="116">
        <v>514.4</v>
      </c>
      <c r="C1759" s="116">
        <v>506.4</v>
      </c>
      <c r="D1759" s="116">
        <v>505.35</v>
      </c>
      <c r="E1759" s="116">
        <v>510</v>
      </c>
      <c r="F1759" s="116">
        <v>506.4</v>
      </c>
      <c r="G1759">
        <v>604766</v>
      </c>
      <c r="H1759" s="116"/>
      <c r="I1759" s="116"/>
      <c r="L1759" s="170">
        <v>44594</v>
      </c>
      <c r="M1759" s="116">
        <v>506.4</v>
      </c>
      <c r="N1759" s="116">
        <v>514.45000000000005</v>
      </c>
      <c r="O1759" s="116">
        <v>505.15</v>
      </c>
      <c r="P1759" s="116">
        <v>508.6</v>
      </c>
      <c r="Q1759" s="116">
        <v>506.4</v>
      </c>
      <c r="R1759">
        <v>14311040</v>
      </c>
    </row>
    <row r="1760" spans="1:18" x14ac:dyDescent="0.25">
      <c r="A1760" s="170">
        <v>44595</v>
      </c>
      <c r="B1760" s="116">
        <v>514.35</v>
      </c>
      <c r="C1760" s="116">
        <v>504.6</v>
      </c>
      <c r="D1760" s="116">
        <v>502.9</v>
      </c>
      <c r="E1760" s="116">
        <v>509</v>
      </c>
      <c r="F1760" s="116">
        <v>504.6</v>
      </c>
      <c r="G1760">
        <v>1232577</v>
      </c>
      <c r="H1760" s="116"/>
      <c r="I1760" s="116"/>
      <c r="L1760" s="170">
        <v>44595</v>
      </c>
      <c r="M1760" s="116">
        <v>504.5</v>
      </c>
      <c r="N1760" s="116">
        <v>514.29999999999995</v>
      </c>
      <c r="O1760" s="116">
        <v>502.85</v>
      </c>
      <c r="P1760" s="116">
        <v>509.1</v>
      </c>
      <c r="Q1760" s="116">
        <v>504.5</v>
      </c>
      <c r="R1760">
        <v>15249245</v>
      </c>
    </row>
    <row r="1761" spans="1:18" x14ac:dyDescent="0.25">
      <c r="A1761" s="170">
        <v>44596</v>
      </c>
      <c r="B1761" s="116">
        <v>507.85</v>
      </c>
      <c r="C1761" s="116">
        <v>500.55</v>
      </c>
      <c r="D1761" s="116">
        <v>499</v>
      </c>
      <c r="E1761" s="116">
        <v>504.5</v>
      </c>
      <c r="F1761" s="116">
        <v>500.55</v>
      </c>
      <c r="G1761">
        <v>1251726</v>
      </c>
      <c r="H1761" s="116"/>
      <c r="I1761" s="116"/>
      <c r="L1761" s="170">
        <v>44596</v>
      </c>
      <c r="M1761" s="116">
        <v>500.6</v>
      </c>
      <c r="N1761" s="116">
        <v>507.8</v>
      </c>
      <c r="O1761" s="116">
        <v>499</v>
      </c>
      <c r="P1761" s="116">
        <v>503.8</v>
      </c>
      <c r="Q1761" s="116">
        <v>500.6</v>
      </c>
      <c r="R1761">
        <v>12663199</v>
      </c>
    </row>
    <row r="1762" spans="1:18" x14ac:dyDescent="0.25">
      <c r="A1762" s="170">
        <v>44599</v>
      </c>
      <c r="B1762" s="116">
        <v>504.4</v>
      </c>
      <c r="C1762" s="116">
        <v>494.8</v>
      </c>
      <c r="D1762" s="116">
        <v>492.65</v>
      </c>
      <c r="E1762" s="116">
        <v>502</v>
      </c>
      <c r="F1762" s="116">
        <v>494.8</v>
      </c>
      <c r="G1762">
        <v>533630</v>
      </c>
      <c r="H1762" s="116"/>
      <c r="I1762" s="116"/>
      <c r="L1762" s="170">
        <v>44599</v>
      </c>
      <c r="M1762" s="116">
        <v>494.6</v>
      </c>
      <c r="N1762" s="116">
        <v>504.35</v>
      </c>
      <c r="O1762" s="116">
        <v>492.5</v>
      </c>
      <c r="P1762" s="116">
        <v>502.9</v>
      </c>
      <c r="Q1762" s="116">
        <v>494.6</v>
      </c>
      <c r="R1762">
        <v>13392910</v>
      </c>
    </row>
    <row r="1763" spans="1:18" x14ac:dyDescent="0.25">
      <c r="A1763" s="170">
        <v>44600</v>
      </c>
      <c r="B1763" s="116">
        <v>498.6</v>
      </c>
      <c r="C1763" s="116">
        <v>492.5</v>
      </c>
      <c r="D1763" s="116">
        <v>479.3</v>
      </c>
      <c r="E1763" s="116">
        <v>498.6</v>
      </c>
      <c r="F1763" s="116">
        <v>492.5</v>
      </c>
      <c r="G1763">
        <v>1793813</v>
      </c>
      <c r="H1763" s="116"/>
      <c r="I1763" s="116"/>
      <c r="L1763" s="170">
        <v>44600</v>
      </c>
      <c r="M1763" s="116">
        <v>492.75</v>
      </c>
      <c r="N1763" s="116">
        <v>498.5</v>
      </c>
      <c r="O1763" s="116">
        <v>479.15</v>
      </c>
      <c r="P1763" s="116">
        <v>498</v>
      </c>
      <c r="Q1763" s="116">
        <v>492.75</v>
      </c>
      <c r="R1763">
        <v>23378623</v>
      </c>
    </row>
    <row r="1764" spans="1:18" x14ac:dyDescent="0.25">
      <c r="A1764" s="170">
        <v>44601</v>
      </c>
      <c r="B1764" s="116">
        <v>503.7</v>
      </c>
      <c r="C1764" s="116">
        <v>501.35</v>
      </c>
      <c r="D1764" s="116">
        <v>494.75</v>
      </c>
      <c r="E1764" s="116">
        <v>495.3</v>
      </c>
      <c r="F1764" s="116">
        <v>501.35</v>
      </c>
      <c r="G1764">
        <v>549340</v>
      </c>
      <c r="H1764" s="116"/>
      <c r="I1764" s="116"/>
      <c r="L1764" s="170">
        <v>44601</v>
      </c>
      <c r="M1764" s="116">
        <v>501.25</v>
      </c>
      <c r="N1764" s="116">
        <v>503.7</v>
      </c>
      <c r="O1764" s="116">
        <v>494.7</v>
      </c>
      <c r="P1764" s="116">
        <v>496.5</v>
      </c>
      <c r="Q1764" s="116">
        <v>501.25</v>
      </c>
      <c r="R1764">
        <v>12430730</v>
      </c>
    </row>
    <row r="1765" spans="1:18" x14ac:dyDescent="0.25">
      <c r="A1765" s="170">
        <v>44602</v>
      </c>
      <c r="B1765" s="116">
        <v>510</v>
      </c>
      <c r="C1765" s="116">
        <v>507.3</v>
      </c>
      <c r="D1765" s="116">
        <v>504.2</v>
      </c>
      <c r="E1765" s="116">
        <v>507</v>
      </c>
      <c r="F1765" s="116">
        <v>507.3</v>
      </c>
      <c r="G1765">
        <v>1170471</v>
      </c>
      <c r="H1765" s="116"/>
      <c r="I1765" s="116"/>
      <c r="L1765" s="170">
        <v>44602</v>
      </c>
      <c r="M1765" s="116">
        <v>507.45</v>
      </c>
      <c r="N1765" s="116">
        <v>510.5</v>
      </c>
      <c r="O1765" s="116">
        <v>504.2</v>
      </c>
      <c r="P1765" s="116">
        <v>506.7</v>
      </c>
      <c r="Q1765" s="116">
        <v>507.45</v>
      </c>
      <c r="R1765">
        <v>14537945</v>
      </c>
    </row>
    <row r="1766" spans="1:18" x14ac:dyDescent="0.25">
      <c r="A1766" s="170">
        <v>44603</v>
      </c>
      <c r="B1766" s="116">
        <v>506.8</v>
      </c>
      <c r="C1766" s="116">
        <v>498.35</v>
      </c>
      <c r="D1766" s="116">
        <v>497</v>
      </c>
      <c r="E1766" s="116">
        <v>502.05</v>
      </c>
      <c r="F1766" s="116">
        <v>498.35</v>
      </c>
      <c r="G1766">
        <v>501704</v>
      </c>
      <c r="H1766" s="116"/>
      <c r="I1766" s="116"/>
      <c r="L1766" s="170">
        <v>44603</v>
      </c>
      <c r="M1766" s="116">
        <v>498.85</v>
      </c>
      <c r="N1766" s="116">
        <v>507</v>
      </c>
      <c r="O1766" s="116">
        <v>497</v>
      </c>
      <c r="P1766" s="116">
        <v>503.25</v>
      </c>
      <c r="Q1766" s="116">
        <v>498.85</v>
      </c>
      <c r="R1766">
        <v>13534899</v>
      </c>
    </row>
    <row r="1767" spans="1:18" x14ac:dyDescent="0.25">
      <c r="A1767" s="170">
        <v>44606</v>
      </c>
      <c r="B1767" s="116">
        <v>489.9</v>
      </c>
      <c r="C1767" s="116">
        <v>471.7</v>
      </c>
      <c r="D1767" s="116">
        <v>469</v>
      </c>
      <c r="E1767" s="116">
        <v>489.9</v>
      </c>
      <c r="F1767" s="116">
        <v>471.7</v>
      </c>
      <c r="G1767">
        <v>1077169</v>
      </c>
      <c r="H1767" s="116"/>
      <c r="I1767" s="116"/>
      <c r="L1767" s="170">
        <v>44606</v>
      </c>
      <c r="M1767" s="116">
        <v>471.45</v>
      </c>
      <c r="N1767" s="116">
        <v>488.5</v>
      </c>
      <c r="O1767" s="116">
        <v>468.8</v>
      </c>
      <c r="P1767" s="116">
        <v>487</v>
      </c>
      <c r="Q1767" s="116">
        <v>471.45</v>
      </c>
      <c r="R1767">
        <v>22157389</v>
      </c>
    </row>
    <row r="1768" spans="1:18" x14ac:dyDescent="0.25">
      <c r="A1768" s="170">
        <v>44607</v>
      </c>
      <c r="B1768" s="116">
        <v>505.3</v>
      </c>
      <c r="C1768" s="116">
        <v>503.85</v>
      </c>
      <c r="D1768" s="116">
        <v>467.2</v>
      </c>
      <c r="E1768" s="116">
        <v>476.8</v>
      </c>
      <c r="F1768" s="116">
        <v>503.85</v>
      </c>
      <c r="G1768">
        <v>2473128</v>
      </c>
      <c r="H1768" s="116"/>
      <c r="I1768" s="116"/>
      <c r="L1768" s="170">
        <v>44607</v>
      </c>
      <c r="M1768" s="116">
        <v>504</v>
      </c>
      <c r="N1768" s="116">
        <v>505.5</v>
      </c>
      <c r="O1768" s="116">
        <v>467.3</v>
      </c>
      <c r="P1768" s="116">
        <v>476.15</v>
      </c>
      <c r="Q1768" s="116">
        <v>504</v>
      </c>
      <c r="R1768">
        <v>30623088</v>
      </c>
    </row>
    <row r="1769" spans="1:18" x14ac:dyDescent="0.25">
      <c r="A1769" s="170">
        <v>44608</v>
      </c>
      <c r="B1769" s="116">
        <v>507.95</v>
      </c>
      <c r="C1769" s="116">
        <v>498.2</v>
      </c>
      <c r="D1769" s="116">
        <v>496.7</v>
      </c>
      <c r="E1769" s="116">
        <v>504.5</v>
      </c>
      <c r="F1769" s="116">
        <v>498.2</v>
      </c>
      <c r="G1769">
        <v>876665</v>
      </c>
      <c r="H1769" s="116"/>
      <c r="I1769" s="116"/>
      <c r="L1769" s="170">
        <v>44608</v>
      </c>
      <c r="M1769" s="116">
        <v>498.45</v>
      </c>
      <c r="N1769" s="116">
        <v>507.9</v>
      </c>
      <c r="O1769" s="116">
        <v>496.6</v>
      </c>
      <c r="P1769" s="116">
        <v>504</v>
      </c>
      <c r="Q1769" s="116">
        <v>498.45</v>
      </c>
      <c r="R1769">
        <v>20176993</v>
      </c>
    </row>
    <row r="1770" spans="1:18" x14ac:dyDescent="0.25">
      <c r="A1770" s="170">
        <v>44609</v>
      </c>
      <c r="B1770" s="116">
        <v>511.4</v>
      </c>
      <c r="C1770" s="116">
        <v>500</v>
      </c>
      <c r="D1770" s="116">
        <v>498.3</v>
      </c>
      <c r="E1770" s="116">
        <v>505.1</v>
      </c>
      <c r="F1770" s="116">
        <v>500</v>
      </c>
      <c r="G1770">
        <v>1010796</v>
      </c>
      <c r="H1770" s="116"/>
      <c r="I1770" s="116"/>
      <c r="L1770" s="170">
        <v>44609</v>
      </c>
      <c r="M1770" s="116">
        <v>499.95</v>
      </c>
      <c r="N1770" s="116">
        <v>511.5</v>
      </c>
      <c r="O1770" s="116">
        <v>498.3</v>
      </c>
      <c r="P1770" s="116">
        <v>505.9</v>
      </c>
      <c r="Q1770" s="116">
        <v>499.95</v>
      </c>
      <c r="R1770">
        <v>27943077</v>
      </c>
    </row>
    <row r="1771" spans="1:18" x14ac:dyDescent="0.25">
      <c r="A1771" s="170">
        <v>44610</v>
      </c>
      <c r="B1771" s="116">
        <v>502.75</v>
      </c>
      <c r="C1771" s="116">
        <v>493.1</v>
      </c>
      <c r="D1771" s="116">
        <v>491.5</v>
      </c>
      <c r="E1771" s="116">
        <v>497.45</v>
      </c>
      <c r="F1771" s="116">
        <v>493.1</v>
      </c>
      <c r="G1771">
        <v>967313</v>
      </c>
      <c r="H1771" s="116"/>
      <c r="I1771" s="116"/>
      <c r="L1771" s="170">
        <v>44610</v>
      </c>
      <c r="M1771" s="116">
        <v>493.15</v>
      </c>
      <c r="N1771" s="116">
        <v>502.65</v>
      </c>
      <c r="O1771" s="116">
        <v>491.5</v>
      </c>
      <c r="P1771" s="116">
        <v>498</v>
      </c>
      <c r="Q1771" s="116">
        <v>493.15</v>
      </c>
      <c r="R1771">
        <v>15476803</v>
      </c>
    </row>
    <row r="1772" spans="1:18" x14ac:dyDescent="0.25">
      <c r="A1772" s="170">
        <v>44613</v>
      </c>
      <c r="B1772" s="116">
        <v>500.35</v>
      </c>
      <c r="C1772" s="116">
        <v>494.7</v>
      </c>
      <c r="D1772" s="116">
        <v>486.2</v>
      </c>
      <c r="E1772" s="116">
        <v>491</v>
      </c>
      <c r="F1772" s="116">
        <v>494.7</v>
      </c>
      <c r="G1772">
        <v>654509</v>
      </c>
      <c r="H1772" s="116"/>
      <c r="I1772" s="116"/>
      <c r="L1772" s="170">
        <v>44613</v>
      </c>
      <c r="M1772" s="116">
        <v>494.45</v>
      </c>
      <c r="N1772" s="116">
        <v>500.4</v>
      </c>
      <c r="O1772" s="116">
        <v>486.1</v>
      </c>
      <c r="P1772" s="116">
        <v>490.15</v>
      </c>
      <c r="Q1772" s="116">
        <v>494.45</v>
      </c>
      <c r="R1772">
        <v>22592161</v>
      </c>
    </row>
    <row r="1773" spans="1:18" x14ac:dyDescent="0.25">
      <c r="A1773" s="170">
        <v>44614</v>
      </c>
      <c r="B1773" s="116">
        <v>486.2</v>
      </c>
      <c r="C1773" s="116">
        <v>478.45</v>
      </c>
      <c r="D1773" s="116">
        <v>471.6</v>
      </c>
      <c r="E1773" s="116">
        <v>477.15</v>
      </c>
      <c r="F1773" s="116">
        <v>478.45</v>
      </c>
      <c r="G1773">
        <v>2001602</v>
      </c>
      <c r="H1773" s="116"/>
      <c r="I1773" s="116"/>
      <c r="L1773" s="170">
        <v>44614</v>
      </c>
      <c r="M1773" s="116">
        <v>478.25</v>
      </c>
      <c r="N1773" s="116">
        <v>486.3</v>
      </c>
      <c r="O1773" s="116">
        <v>471.45</v>
      </c>
      <c r="P1773" s="116">
        <v>480.55</v>
      </c>
      <c r="Q1773" s="116">
        <v>478.25</v>
      </c>
      <c r="R1773">
        <v>27957544</v>
      </c>
    </row>
    <row r="1774" spans="1:18" x14ac:dyDescent="0.25">
      <c r="A1774" s="170">
        <v>44615</v>
      </c>
      <c r="B1774" s="116">
        <v>485.35</v>
      </c>
      <c r="C1774" s="116">
        <v>477</v>
      </c>
      <c r="D1774" s="116">
        <v>475.5</v>
      </c>
      <c r="E1774" s="116">
        <v>481.9</v>
      </c>
      <c r="F1774" s="116">
        <v>477</v>
      </c>
      <c r="G1774">
        <v>1216873</v>
      </c>
      <c r="H1774" s="116"/>
      <c r="I1774" s="116"/>
      <c r="L1774" s="170">
        <v>44615</v>
      </c>
      <c r="M1774" s="116">
        <v>477</v>
      </c>
      <c r="N1774" s="116">
        <v>485.4</v>
      </c>
      <c r="O1774" s="116">
        <v>475.3</v>
      </c>
      <c r="P1774" s="116">
        <v>481.75</v>
      </c>
      <c r="Q1774" s="116">
        <v>477</v>
      </c>
      <c r="R1774">
        <v>17703998</v>
      </c>
    </row>
    <row r="1775" spans="1:18" x14ac:dyDescent="0.25">
      <c r="A1775" s="170">
        <v>44616</v>
      </c>
      <c r="B1775" s="116">
        <v>461.5</v>
      </c>
      <c r="C1775" s="116">
        <v>427.85</v>
      </c>
      <c r="D1775" s="116">
        <v>411.1</v>
      </c>
      <c r="E1775" s="116">
        <v>455.65</v>
      </c>
      <c r="F1775" s="116">
        <v>427.85</v>
      </c>
      <c r="G1775">
        <v>5179899</v>
      </c>
      <c r="H1775" s="116"/>
      <c r="I1775" s="116"/>
      <c r="L1775" s="170">
        <v>44616</v>
      </c>
      <c r="M1775" s="116">
        <v>427.95</v>
      </c>
      <c r="N1775" s="116">
        <v>461.55</v>
      </c>
      <c r="O1775" s="116">
        <v>405.45</v>
      </c>
      <c r="P1775" s="116">
        <v>455.95</v>
      </c>
      <c r="Q1775" s="116">
        <v>427.95</v>
      </c>
      <c r="R1775">
        <v>57265685</v>
      </c>
    </row>
    <row r="1776" spans="1:18" x14ac:dyDescent="0.25">
      <c r="A1776" s="170">
        <v>44617</v>
      </c>
      <c r="B1776" s="116">
        <v>465.6</v>
      </c>
      <c r="C1776" s="116">
        <v>459.6</v>
      </c>
      <c r="D1776" s="116">
        <v>442.35</v>
      </c>
      <c r="E1776" s="116">
        <v>442.35</v>
      </c>
      <c r="F1776" s="116">
        <v>459.6</v>
      </c>
      <c r="G1776">
        <v>2201555</v>
      </c>
      <c r="H1776" s="116"/>
      <c r="I1776" s="116"/>
      <c r="L1776" s="170">
        <v>44617</v>
      </c>
      <c r="M1776" s="116">
        <v>459.75</v>
      </c>
      <c r="N1776" s="116">
        <v>465.7</v>
      </c>
      <c r="O1776" s="116">
        <v>441.6</v>
      </c>
      <c r="P1776" s="116">
        <v>444.85</v>
      </c>
      <c r="Q1776" s="116">
        <v>459.75</v>
      </c>
      <c r="R1776">
        <v>48876182</v>
      </c>
    </row>
    <row r="1777" spans="1:18" x14ac:dyDescent="0.25">
      <c r="A1777" s="170">
        <v>44620</v>
      </c>
      <c r="B1777" s="116">
        <v>457.25</v>
      </c>
      <c r="C1777" s="116">
        <v>454.15</v>
      </c>
      <c r="D1777" s="116">
        <v>442.3</v>
      </c>
      <c r="E1777" s="116">
        <v>450.95</v>
      </c>
      <c r="F1777" s="116">
        <v>454.15</v>
      </c>
      <c r="G1777">
        <v>1506965</v>
      </c>
      <c r="H1777" s="116"/>
      <c r="I1777" s="116"/>
      <c r="L1777" s="170">
        <v>44620</v>
      </c>
      <c r="M1777" s="116">
        <v>454.05</v>
      </c>
      <c r="N1777" s="116">
        <v>457.35</v>
      </c>
      <c r="O1777" s="116">
        <v>440.45</v>
      </c>
      <c r="P1777" s="116">
        <v>445</v>
      </c>
      <c r="Q1777" s="116">
        <v>454.05</v>
      </c>
      <c r="R1777">
        <v>34475468</v>
      </c>
    </row>
    <row r="1778" spans="1:18" x14ac:dyDescent="0.25">
      <c r="A1778" s="170">
        <v>44622</v>
      </c>
      <c r="B1778" s="116">
        <v>454.15</v>
      </c>
      <c r="C1778" s="116">
        <v>447.6</v>
      </c>
      <c r="D1778" s="116">
        <v>444.55</v>
      </c>
      <c r="E1778" s="116">
        <v>451.2</v>
      </c>
      <c r="F1778" s="116">
        <v>447.6</v>
      </c>
      <c r="G1778">
        <v>1771227</v>
      </c>
      <c r="H1778" s="116"/>
      <c r="I1778" s="116"/>
      <c r="L1778" s="170">
        <v>44622</v>
      </c>
      <c r="M1778" s="116">
        <v>447.6</v>
      </c>
      <c r="N1778" s="116">
        <v>454.25</v>
      </c>
      <c r="O1778" s="116">
        <v>444.55</v>
      </c>
      <c r="P1778" s="116">
        <v>452.95</v>
      </c>
      <c r="Q1778" s="116">
        <v>447.6</v>
      </c>
      <c r="R1778">
        <v>25791134</v>
      </c>
    </row>
    <row r="1779" spans="1:18" x14ac:dyDescent="0.25">
      <c r="A1779" s="170">
        <v>44623</v>
      </c>
      <c r="B1779" s="116">
        <v>459.95</v>
      </c>
      <c r="C1779" s="116">
        <v>436.9</v>
      </c>
      <c r="D1779" s="116">
        <v>435</v>
      </c>
      <c r="E1779" s="116">
        <v>457.1</v>
      </c>
      <c r="F1779" s="116">
        <v>436.9</v>
      </c>
      <c r="G1779">
        <v>1581438</v>
      </c>
      <c r="H1779" s="116"/>
      <c r="I1779" s="116"/>
      <c r="L1779" s="170">
        <v>44623</v>
      </c>
      <c r="M1779" s="116">
        <v>437.1</v>
      </c>
      <c r="N1779" s="116">
        <v>458.5</v>
      </c>
      <c r="O1779" s="116">
        <v>435</v>
      </c>
      <c r="P1779" s="116">
        <v>458.5</v>
      </c>
      <c r="Q1779" s="116">
        <v>437.1</v>
      </c>
      <c r="R1779">
        <v>29599672</v>
      </c>
    </row>
    <row r="1780" spans="1:18" x14ac:dyDescent="0.25">
      <c r="A1780" s="170">
        <v>44624</v>
      </c>
      <c r="B1780" s="116">
        <v>431.5</v>
      </c>
      <c r="C1780" s="116">
        <v>417.5</v>
      </c>
      <c r="D1780" s="116">
        <v>415</v>
      </c>
      <c r="E1780" s="116">
        <v>431.5</v>
      </c>
      <c r="F1780" s="116">
        <v>417.5</v>
      </c>
      <c r="G1780">
        <v>2016383</v>
      </c>
      <c r="H1780" s="116"/>
      <c r="I1780" s="116"/>
      <c r="L1780" s="170">
        <v>44624</v>
      </c>
      <c r="M1780" s="116">
        <v>417.25</v>
      </c>
      <c r="N1780" s="116">
        <v>431.85</v>
      </c>
      <c r="O1780" s="116">
        <v>414.75</v>
      </c>
      <c r="P1780" s="116">
        <v>431.85</v>
      </c>
      <c r="Q1780" s="116">
        <v>417.25</v>
      </c>
      <c r="R1780">
        <v>38765185</v>
      </c>
    </row>
    <row r="1781" spans="1:18" x14ac:dyDescent="0.25">
      <c r="A1781" s="170">
        <v>44627</v>
      </c>
      <c r="B1781" s="116">
        <v>402.35</v>
      </c>
      <c r="C1781" s="116">
        <v>394.2</v>
      </c>
      <c r="D1781" s="116">
        <v>387.9</v>
      </c>
      <c r="E1781" s="116">
        <v>402.1</v>
      </c>
      <c r="F1781" s="116">
        <v>394.2</v>
      </c>
      <c r="G1781">
        <v>6447788</v>
      </c>
      <c r="H1781" s="116"/>
      <c r="I1781" s="116"/>
      <c r="L1781" s="170">
        <v>44627</v>
      </c>
      <c r="M1781" s="116">
        <v>394</v>
      </c>
      <c r="N1781" s="116">
        <v>401.75</v>
      </c>
      <c r="O1781" s="116">
        <v>387.5</v>
      </c>
      <c r="P1781" s="116">
        <v>401.75</v>
      </c>
      <c r="Q1781" s="116">
        <v>394</v>
      </c>
      <c r="R1781">
        <v>44836205</v>
      </c>
    </row>
    <row r="1782" spans="1:18" x14ac:dyDescent="0.25">
      <c r="A1782" s="170">
        <v>44628</v>
      </c>
      <c r="B1782" s="116">
        <v>395.35</v>
      </c>
      <c r="C1782" s="116">
        <v>391.8</v>
      </c>
      <c r="D1782" s="116">
        <v>376.15</v>
      </c>
      <c r="E1782" s="116">
        <v>392.3</v>
      </c>
      <c r="F1782" s="116">
        <v>391.8</v>
      </c>
      <c r="G1782">
        <v>4155549</v>
      </c>
      <c r="H1782" s="116"/>
      <c r="I1782" s="116"/>
      <c r="L1782" s="170">
        <v>44628</v>
      </c>
      <c r="M1782" s="116">
        <v>391.75</v>
      </c>
      <c r="N1782" s="116">
        <v>395.45</v>
      </c>
      <c r="O1782" s="116">
        <v>376.35</v>
      </c>
      <c r="P1782" s="116">
        <v>390.5</v>
      </c>
      <c r="Q1782" s="116">
        <v>391.75</v>
      </c>
      <c r="R1782">
        <v>55543383</v>
      </c>
    </row>
    <row r="1783" spans="1:18" x14ac:dyDescent="0.25">
      <c r="A1783" s="170">
        <v>44629</v>
      </c>
      <c r="B1783" s="116">
        <v>409.1</v>
      </c>
      <c r="C1783" s="116">
        <v>405.95</v>
      </c>
      <c r="D1783" s="116">
        <v>389.6</v>
      </c>
      <c r="E1783" s="116">
        <v>396.7</v>
      </c>
      <c r="F1783" s="116">
        <v>405.95</v>
      </c>
      <c r="G1783">
        <v>4050477</v>
      </c>
      <c r="H1783" s="116"/>
      <c r="I1783" s="116"/>
      <c r="L1783" s="170">
        <v>44629</v>
      </c>
      <c r="M1783" s="116">
        <v>405.9</v>
      </c>
      <c r="N1783" s="116">
        <v>409.25</v>
      </c>
      <c r="O1783" s="116">
        <v>389.5</v>
      </c>
      <c r="P1783" s="116">
        <v>394.95</v>
      </c>
      <c r="Q1783" s="116">
        <v>405.9</v>
      </c>
      <c r="R1783">
        <v>48376222</v>
      </c>
    </row>
    <row r="1784" spans="1:18" x14ac:dyDescent="0.25">
      <c r="A1784" s="170">
        <v>44630</v>
      </c>
      <c r="B1784" s="116">
        <v>434.9</v>
      </c>
      <c r="C1784" s="116">
        <v>419.55</v>
      </c>
      <c r="D1784" s="116">
        <v>414.15</v>
      </c>
      <c r="E1784" s="116">
        <v>429.7</v>
      </c>
      <c r="F1784" s="116">
        <v>419.55</v>
      </c>
      <c r="G1784">
        <v>4762670</v>
      </c>
      <c r="H1784" s="116"/>
      <c r="I1784" s="116"/>
      <c r="L1784" s="170">
        <v>44630</v>
      </c>
      <c r="M1784" s="116">
        <v>419.6</v>
      </c>
      <c r="N1784" s="116">
        <v>434.95</v>
      </c>
      <c r="O1784" s="116">
        <v>414</v>
      </c>
      <c r="P1784" s="116">
        <v>427</v>
      </c>
      <c r="Q1784" s="116">
        <v>419.6</v>
      </c>
      <c r="R1784">
        <v>59776817</v>
      </c>
    </row>
    <row r="1785" spans="1:18" x14ac:dyDescent="0.25">
      <c r="A1785" s="170">
        <v>44631</v>
      </c>
      <c r="B1785" s="116">
        <v>421</v>
      </c>
      <c r="C1785" s="116">
        <v>418.15</v>
      </c>
      <c r="D1785" s="116">
        <v>407.4</v>
      </c>
      <c r="E1785" s="116">
        <v>415.9</v>
      </c>
      <c r="F1785" s="116">
        <v>418.15</v>
      </c>
      <c r="G1785">
        <v>2018222</v>
      </c>
      <c r="H1785" s="116"/>
      <c r="I1785" s="116"/>
      <c r="L1785" s="170">
        <v>44631</v>
      </c>
      <c r="M1785" s="116">
        <v>418.15</v>
      </c>
      <c r="N1785" s="116">
        <v>421.15</v>
      </c>
      <c r="O1785" s="116">
        <v>407.4</v>
      </c>
      <c r="P1785" s="116">
        <v>413.6</v>
      </c>
      <c r="Q1785" s="116">
        <v>418.15</v>
      </c>
      <c r="R1785">
        <v>51510243</v>
      </c>
    </row>
    <row r="1786" spans="1:18" x14ac:dyDescent="0.25">
      <c r="A1786" s="170">
        <v>44634</v>
      </c>
      <c r="B1786" s="116">
        <v>418.8</v>
      </c>
      <c r="C1786" s="116">
        <v>411.7</v>
      </c>
      <c r="D1786" s="116">
        <v>404</v>
      </c>
      <c r="E1786" s="116">
        <v>418.8</v>
      </c>
      <c r="F1786" s="116">
        <v>411.7</v>
      </c>
      <c r="G1786">
        <v>2761518</v>
      </c>
      <c r="H1786" s="116"/>
      <c r="I1786" s="116"/>
      <c r="L1786" s="170">
        <v>44634</v>
      </c>
      <c r="M1786" s="116">
        <v>411.7</v>
      </c>
      <c r="N1786" s="116">
        <v>419</v>
      </c>
      <c r="O1786" s="116">
        <v>404</v>
      </c>
      <c r="P1786" s="116">
        <v>418.75</v>
      </c>
      <c r="Q1786" s="116">
        <v>411.7</v>
      </c>
      <c r="R1786">
        <v>40721277</v>
      </c>
    </row>
    <row r="1787" spans="1:18" x14ac:dyDescent="0.25">
      <c r="A1787" s="170">
        <v>44635</v>
      </c>
      <c r="B1787" s="116">
        <v>424</v>
      </c>
      <c r="C1787" s="116">
        <v>413.65</v>
      </c>
      <c r="D1787" s="116">
        <v>408.05</v>
      </c>
      <c r="E1787" s="116">
        <v>410.45</v>
      </c>
      <c r="F1787" s="116">
        <v>413.65</v>
      </c>
      <c r="G1787">
        <v>3219608</v>
      </c>
      <c r="H1787" s="116"/>
      <c r="I1787" s="116"/>
      <c r="L1787" s="170">
        <v>44635</v>
      </c>
      <c r="M1787" s="116">
        <v>413.65</v>
      </c>
      <c r="N1787" s="116">
        <v>424.2</v>
      </c>
      <c r="O1787" s="116">
        <v>408</v>
      </c>
      <c r="P1787" s="116">
        <v>409.85</v>
      </c>
      <c r="Q1787" s="116">
        <v>413.65</v>
      </c>
      <c r="R1787">
        <v>47706136</v>
      </c>
    </row>
    <row r="1788" spans="1:18" x14ac:dyDescent="0.25">
      <c r="A1788" s="170">
        <v>44636</v>
      </c>
      <c r="B1788" s="116">
        <v>428.5</v>
      </c>
      <c r="C1788" s="116">
        <v>424.8</v>
      </c>
      <c r="D1788" s="116">
        <v>420.85</v>
      </c>
      <c r="E1788" s="116">
        <v>426.5</v>
      </c>
      <c r="F1788" s="116">
        <v>424.8</v>
      </c>
      <c r="G1788">
        <v>2248566</v>
      </c>
      <c r="H1788" s="116"/>
      <c r="I1788" s="116"/>
      <c r="L1788" s="170">
        <v>44636</v>
      </c>
      <c r="M1788" s="116">
        <v>424.9</v>
      </c>
      <c r="N1788" s="116">
        <v>428.55</v>
      </c>
      <c r="O1788" s="116">
        <v>420.7</v>
      </c>
      <c r="P1788" s="116">
        <v>427.05</v>
      </c>
      <c r="Q1788" s="116">
        <v>424.9</v>
      </c>
      <c r="R1788">
        <v>27191170</v>
      </c>
    </row>
    <row r="1789" spans="1:18" x14ac:dyDescent="0.25">
      <c r="A1789" s="170">
        <v>44637</v>
      </c>
      <c r="B1789" s="116">
        <v>435.75</v>
      </c>
      <c r="C1789" s="116">
        <v>433.8</v>
      </c>
      <c r="D1789" s="116">
        <v>429.45</v>
      </c>
      <c r="E1789" s="116">
        <v>431.95</v>
      </c>
      <c r="F1789" s="116">
        <v>433.8</v>
      </c>
      <c r="G1789">
        <v>1008935</v>
      </c>
      <c r="H1789" s="116"/>
      <c r="I1789" s="116"/>
      <c r="L1789" s="170">
        <v>44637</v>
      </c>
      <c r="M1789" s="116">
        <v>433.8</v>
      </c>
      <c r="N1789" s="116">
        <v>435.7</v>
      </c>
      <c r="O1789" s="116">
        <v>429.55</v>
      </c>
      <c r="P1789" s="116">
        <v>432</v>
      </c>
      <c r="Q1789" s="116">
        <v>433.8</v>
      </c>
      <c r="R1789">
        <v>26704541</v>
      </c>
    </row>
    <row r="1790" spans="1:18" x14ac:dyDescent="0.25">
      <c r="A1790" s="170">
        <v>44641</v>
      </c>
      <c r="B1790" s="116">
        <v>436.05</v>
      </c>
      <c r="C1790" s="116">
        <v>427.95</v>
      </c>
      <c r="D1790" s="116">
        <v>427.1</v>
      </c>
      <c r="E1790" s="116">
        <v>436</v>
      </c>
      <c r="F1790" s="116">
        <v>427.95</v>
      </c>
      <c r="G1790">
        <v>1423008</v>
      </c>
      <c r="H1790" s="116"/>
      <c r="I1790" s="116"/>
      <c r="L1790" s="170">
        <v>44641</v>
      </c>
      <c r="M1790" s="116">
        <v>427.95</v>
      </c>
      <c r="N1790" s="116">
        <v>436.3</v>
      </c>
      <c r="O1790" s="116">
        <v>427.1</v>
      </c>
      <c r="P1790" s="116">
        <v>435.5</v>
      </c>
      <c r="Q1790" s="116">
        <v>427.95</v>
      </c>
      <c r="R1790">
        <v>18270995</v>
      </c>
    </row>
    <row r="1791" spans="1:18" x14ac:dyDescent="0.25">
      <c r="A1791" s="170">
        <v>44642</v>
      </c>
      <c r="B1791" s="116">
        <v>441.4</v>
      </c>
      <c r="C1791" s="116">
        <v>440.3</v>
      </c>
      <c r="D1791" s="116">
        <v>421.35</v>
      </c>
      <c r="E1791" s="116">
        <v>427.95</v>
      </c>
      <c r="F1791" s="116">
        <v>440.3</v>
      </c>
      <c r="G1791">
        <v>2424255</v>
      </c>
      <c r="H1791" s="116"/>
      <c r="I1791" s="116"/>
      <c r="L1791" s="170">
        <v>44642</v>
      </c>
      <c r="M1791" s="116">
        <v>440.35</v>
      </c>
      <c r="N1791" s="116">
        <v>441.45</v>
      </c>
      <c r="O1791" s="116">
        <v>421.2</v>
      </c>
      <c r="P1791" s="116">
        <v>428.1</v>
      </c>
      <c r="Q1791" s="116">
        <v>440.35</v>
      </c>
      <c r="R1791">
        <v>30441493</v>
      </c>
    </row>
    <row r="1792" spans="1:18" x14ac:dyDescent="0.25">
      <c r="A1792" s="170">
        <v>44643</v>
      </c>
      <c r="B1792" s="116">
        <v>449</v>
      </c>
      <c r="C1792" s="116">
        <v>435.7</v>
      </c>
      <c r="D1792" s="116">
        <v>434.5</v>
      </c>
      <c r="E1792" s="116">
        <v>444.3</v>
      </c>
      <c r="F1792" s="116">
        <v>435.7</v>
      </c>
      <c r="G1792">
        <v>1237323</v>
      </c>
      <c r="H1792" s="116"/>
      <c r="I1792" s="116"/>
      <c r="L1792" s="170">
        <v>44643</v>
      </c>
      <c r="M1792" s="116">
        <v>435.8</v>
      </c>
      <c r="N1792" s="116">
        <v>447</v>
      </c>
      <c r="O1792" s="116">
        <v>434.6</v>
      </c>
      <c r="P1792" s="116">
        <v>443.5</v>
      </c>
      <c r="Q1792" s="116">
        <v>435.8</v>
      </c>
      <c r="R1792">
        <v>25466395</v>
      </c>
    </row>
    <row r="1793" spans="1:18" x14ac:dyDescent="0.25">
      <c r="A1793" s="170">
        <v>44644</v>
      </c>
      <c r="B1793" s="116">
        <v>435.4</v>
      </c>
      <c r="C1793" s="116">
        <v>433.2</v>
      </c>
      <c r="D1793" s="116">
        <v>427.45</v>
      </c>
      <c r="E1793" s="116">
        <v>430.9</v>
      </c>
      <c r="F1793" s="116">
        <v>433.2</v>
      </c>
      <c r="G1793">
        <v>1096825</v>
      </c>
      <c r="H1793" s="116"/>
      <c r="I1793" s="116"/>
      <c r="L1793" s="170">
        <v>44644</v>
      </c>
      <c r="M1793" s="116">
        <v>433.2</v>
      </c>
      <c r="N1793" s="116">
        <v>435.4</v>
      </c>
      <c r="O1793" s="116">
        <v>427.55</v>
      </c>
      <c r="P1793" s="116">
        <v>430</v>
      </c>
      <c r="Q1793" s="116">
        <v>433.2</v>
      </c>
      <c r="R1793">
        <v>17109723</v>
      </c>
    </row>
    <row r="1794" spans="1:18" x14ac:dyDescent="0.25">
      <c r="A1794" s="170">
        <v>44645</v>
      </c>
      <c r="B1794" s="116">
        <v>437.7</v>
      </c>
      <c r="C1794" s="116">
        <v>432.05</v>
      </c>
      <c r="D1794" s="116">
        <v>427.65</v>
      </c>
      <c r="E1794" s="116">
        <v>436.9</v>
      </c>
      <c r="F1794" s="116">
        <v>432.05</v>
      </c>
      <c r="G1794">
        <v>1007803</v>
      </c>
      <c r="H1794" s="116"/>
      <c r="I1794" s="116"/>
      <c r="L1794" s="170">
        <v>44645</v>
      </c>
      <c r="M1794" s="116">
        <v>432.1</v>
      </c>
      <c r="N1794" s="116">
        <v>437</v>
      </c>
      <c r="O1794" s="116">
        <v>427.65</v>
      </c>
      <c r="P1794" s="116">
        <v>437</v>
      </c>
      <c r="Q1794" s="116">
        <v>432.1</v>
      </c>
      <c r="R1794">
        <v>15104414</v>
      </c>
    </row>
    <row r="1795" spans="1:18" x14ac:dyDescent="0.25">
      <c r="A1795" s="170">
        <v>44648</v>
      </c>
      <c r="B1795" s="116">
        <v>434.95</v>
      </c>
      <c r="C1795" s="116">
        <v>432.65</v>
      </c>
      <c r="D1795" s="116">
        <v>426.35</v>
      </c>
      <c r="E1795" s="116">
        <v>432</v>
      </c>
      <c r="F1795" s="116">
        <v>432.65</v>
      </c>
      <c r="G1795">
        <v>565117</v>
      </c>
      <c r="H1795" s="116"/>
      <c r="I1795" s="116"/>
      <c r="L1795" s="170">
        <v>44648</v>
      </c>
      <c r="M1795" s="116">
        <v>432.7</v>
      </c>
      <c r="N1795" s="116">
        <v>434.95</v>
      </c>
      <c r="O1795" s="116">
        <v>426.5</v>
      </c>
      <c r="P1795" s="116">
        <v>432</v>
      </c>
      <c r="Q1795" s="116">
        <v>432.7</v>
      </c>
      <c r="R1795">
        <v>16757901</v>
      </c>
    </row>
    <row r="1796" spans="1:18" x14ac:dyDescent="0.25">
      <c r="A1796" s="170">
        <v>44649</v>
      </c>
      <c r="B1796" s="116">
        <v>439.2</v>
      </c>
      <c r="C1796" s="116">
        <v>433.55</v>
      </c>
      <c r="D1796" s="116">
        <v>431.45</v>
      </c>
      <c r="E1796" s="116">
        <v>435.3</v>
      </c>
      <c r="F1796" s="116">
        <v>433.55</v>
      </c>
      <c r="G1796">
        <v>539568</v>
      </c>
      <c r="H1796" s="116"/>
      <c r="I1796" s="116"/>
      <c r="L1796" s="170">
        <v>44649</v>
      </c>
      <c r="M1796" s="116">
        <v>433.7</v>
      </c>
      <c r="N1796" s="116">
        <v>439.35</v>
      </c>
      <c r="O1796" s="116">
        <v>431.4</v>
      </c>
      <c r="P1796" s="116">
        <v>436</v>
      </c>
      <c r="Q1796" s="116">
        <v>433.7</v>
      </c>
      <c r="R1796">
        <v>18710736</v>
      </c>
    </row>
    <row r="1797" spans="1:18" x14ac:dyDescent="0.25">
      <c r="A1797" s="170">
        <v>44650</v>
      </c>
      <c r="B1797" s="116">
        <v>442.35</v>
      </c>
      <c r="C1797" s="116">
        <v>435.65</v>
      </c>
      <c r="D1797" s="116">
        <v>434.6</v>
      </c>
      <c r="E1797" s="116">
        <v>438.7</v>
      </c>
      <c r="F1797" s="116">
        <v>435.65</v>
      </c>
      <c r="G1797">
        <v>622381</v>
      </c>
      <c r="H1797" s="116"/>
      <c r="I1797" s="116"/>
      <c r="L1797" s="170">
        <v>44650</v>
      </c>
      <c r="M1797" s="116">
        <v>435.65</v>
      </c>
      <c r="N1797" s="116">
        <v>442.5</v>
      </c>
      <c r="O1797" s="116">
        <v>434.25</v>
      </c>
      <c r="P1797" s="116">
        <v>438.45</v>
      </c>
      <c r="Q1797" s="116">
        <v>435.65</v>
      </c>
      <c r="R1797">
        <v>18149488</v>
      </c>
    </row>
    <row r="1798" spans="1:18" x14ac:dyDescent="0.25">
      <c r="A1798" s="170">
        <v>44651</v>
      </c>
      <c r="B1798" s="116">
        <v>438.25</v>
      </c>
      <c r="C1798" s="116">
        <v>433.5</v>
      </c>
      <c r="D1798" s="116">
        <v>432.45</v>
      </c>
      <c r="E1798" s="116">
        <v>436</v>
      </c>
      <c r="F1798" s="116">
        <v>433.5</v>
      </c>
      <c r="G1798">
        <v>926251</v>
      </c>
      <c r="H1798" s="116"/>
      <c r="I1798" s="116"/>
      <c r="L1798" s="170">
        <v>44651</v>
      </c>
      <c r="M1798" s="116">
        <v>433.75</v>
      </c>
      <c r="N1798" s="116">
        <v>438.3</v>
      </c>
      <c r="O1798" s="116">
        <v>432.6</v>
      </c>
      <c r="P1798" s="116">
        <v>436</v>
      </c>
      <c r="Q1798" s="116">
        <v>433.75</v>
      </c>
      <c r="R1798">
        <v>14248045</v>
      </c>
    </row>
    <row r="1799" spans="1:18" x14ac:dyDescent="0.25">
      <c r="A1799" s="170">
        <v>44652</v>
      </c>
      <c r="B1799" s="116">
        <v>442.25</v>
      </c>
      <c r="C1799" s="116">
        <v>441.1</v>
      </c>
      <c r="D1799" s="116">
        <v>431</v>
      </c>
      <c r="E1799" s="116">
        <v>434.1</v>
      </c>
      <c r="F1799" s="116">
        <v>441.1</v>
      </c>
      <c r="G1799">
        <v>542319</v>
      </c>
      <c r="H1799" s="116"/>
      <c r="I1799" s="116"/>
      <c r="L1799" s="170">
        <v>44652</v>
      </c>
      <c r="M1799" s="116">
        <v>441.15</v>
      </c>
      <c r="N1799" s="116">
        <v>442.25</v>
      </c>
      <c r="O1799" s="116">
        <v>430.85</v>
      </c>
      <c r="P1799" s="116">
        <v>434</v>
      </c>
      <c r="Q1799" s="116">
        <v>441.15</v>
      </c>
      <c r="R1799">
        <v>19380324</v>
      </c>
    </row>
    <row r="1800" spans="1:18" x14ac:dyDescent="0.25">
      <c r="A1800" s="170">
        <v>44655</v>
      </c>
      <c r="B1800" s="116">
        <v>449.35</v>
      </c>
      <c r="C1800" s="116">
        <v>446.8</v>
      </c>
      <c r="D1800" s="116">
        <v>441.35</v>
      </c>
      <c r="E1800" s="116">
        <v>444.7</v>
      </c>
      <c r="F1800" s="116">
        <v>446.8</v>
      </c>
      <c r="G1800">
        <v>1101864</v>
      </c>
      <c r="H1800" s="116"/>
      <c r="I1800" s="116"/>
      <c r="L1800" s="170">
        <v>44655</v>
      </c>
      <c r="M1800" s="116">
        <v>446.75</v>
      </c>
      <c r="N1800" s="116">
        <v>449.5</v>
      </c>
      <c r="O1800" s="116">
        <v>441.3</v>
      </c>
      <c r="P1800" s="116">
        <v>444.4</v>
      </c>
      <c r="Q1800" s="116">
        <v>446.75</v>
      </c>
      <c r="R1800">
        <v>18657201</v>
      </c>
    </row>
    <row r="1801" spans="1:18" x14ac:dyDescent="0.25">
      <c r="A1801" s="170">
        <v>44656</v>
      </c>
      <c r="B1801" s="116">
        <v>461.9</v>
      </c>
      <c r="C1801" s="116">
        <v>458.05</v>
      </c>
      <c r="D1801" s="116">
        <v>448.7</v>
      </c>
      <c r="E1801" s="116">
        <v>449</v>
      </c>
      <c r="F1801" s="116">
        <v>458.05</v>
      </c>
      <c r="G1801">
        <v>2457231</v>
      </c>
      <c r="H1801" s="116"/>
      <c r="I1801" s="116"/>
      <c r="L1801" s="170">
        <v>44656</v>
      </c>
      <c r="M1801" s="116">
        <v>458.05</v>
      </c>
      <c r="N1801" s="116">
        <v>461.9</v>
      </c>
      <c r="O1801" s="116">
        <v>448.3</v>
      </c>
      <c r="P1801" s="116">
        <v>450</v>
      </c>
      <c r="Q1801" s="116">
        <v>458.05</v>
      </c>
      <c r="R1801">
        <v>28530470</v>
      </c>
    </row>
    <row r="1802" spans="1:18" x14ac:dyDescent="0.25">
      <c r="A1802" s="170">
        <v>44657</v>
      </c>
      <c r="B1802" s="116">
        <v>462.65</v>
      </c>
      <c r="C1802" s="116">
        <v>456.15</v>
      </c>
      <c r="D1802" s="116">
        <v>452.4</v>
      </c>
      <c r="E1802" s="116">
        <v>456.8</v>
      </c>
      <c r="F1802" s="116">
        <v>456.15</v>
      </c>
      <c r="G1802">
        <v>1830532</v>
      </c>
      <c r="H1802" s="116"/>
      <c r="I1802" s="116"/>
      <c r="L1802" s="170">
        <v>44657</v>
      </c>
      <c r="M1802" s="116">
        <v>456.15</v>
      </c>
      <c r="N1802" s="116">
        <v>462.7</v>
      </c>
      <c r="O1802" s="116">
        <v>452.6</v>
      </c>
      <c r="P1802" s="116">
        <v>455.9</v>
      </c>
      <c r="Q1802" s="116">
        <v>456.15</v>
      </c>
      <c r="R1802">
        <v>24974477</v>
      </c>
    </row>
    <row r="1803" spans="1:18" x14ac:dyDescent="0.25">
      <c r="A1803" s="170">
        <v>44658</v>
      </c>
      <c r="B1803" s="116">
        <v>459</v>
      </c>
      <c r="C1803" s="116">
        <v>449.45</v>
      </c>
      <c r="D1803" s="116">
        <v>448.3</v>
      </c>
      <c r="E1803" s="116">
        <v>457.8</v>
      </c>
      <c r="F1803" s="116">
        <v>449.45</v>
      </c>
      <c r="G1803">
        <v>1557694</v>
      </c>
      <c r="H1803" s="116"/>
      <c r="I1803" s="116"/>
      <c r="L1803" s="170">
        <v>44658</v>
      </c>
      <c r="M1803" s="116">
        <v>449.5</v>
      </c>
      <c r="N1803" s="116">
        <v>459.1</v>
      </c>
      <c r="O1803" s="116">
        <v>448.5</v>
      </c>
      <c r="P1803" s="116">
        <v>456.5</v>
      </c>
      <c r="Q1803" s="116">
        <v>449.5</v>
      </c>
      <c r="R1803">
        <v>19950241</v>
      </c>
    </row>
    <row r="1804" spans="1:18" x14ac:dyDescent="0.25">
      <c r="A1804" s="170">
        <v>44659</v>
      </c>
      <c r="B1804" s="116">
        <v>456.35</v>
      </c>
      <c r="C1804" s="116">
        <v>452.1</v>
      </c>
      <c r="D1804" s="116">
        <v>449.6</v>
      </c>
      <c r="E1804" s="116">
        <v>452.5</v>
      </c>
      <c r="F1804" s="116">
        <v>452.1</v>
      </c>
      <c r="G1804">
        <v>605945</v>
      </c>
      <c r="H1804" s="116"/>
      <c r="I1804" s="116"/>
      <c r="L1804" s="170">
        <v>44659</v>
      </c>
      <c r="M1804" s="116">
        <v>452.05</v>
      </c>
      <c r="N1804" s="116">
        <v>456.25</v>
      </c>
      <c r="O1804" s="116">
        <v>449.7</v>
      </c>
      <c r="P1804" s="116">
        <v>450</v>
      </c>
      <c r="Q1804" s="116">
        <v>452.05</v>
      </c>
      <c r="R1804">
        <v>16315704</v>
      </c>
    </row>
    <row r="1805" spans="1:18" x14ac:dyDescent="0.25">
      <c r="A1805" s="170">
        <v>44662</v>
      </c>
      <c r="B1805" s="116">
        <v>458.95</v>
      </c>
      <c r="C1805" s="116">
        <v>452.05</v>
      </c>
      <c r="D1805" s="116">
        <v>451</v>
      </c>
      <c r="E1805" s="116">
        <v>457</v>
      </c>
      <c r="F1805" s="116">
        <v>452.05</v>
      </c>
      <c r="G1805">
        <v>1106650</v>
      </c>
      <c r="H1805" s="116"/>
      <c r="I1805" s="116"/>
      <c r="L1805" s="170">
        <v>44662</v>
      </c>
      <c r="M1805" s="116">
        <v>452.05</v>
      </c>
      <c r="N1805" s="116">
        <v>458.9</v>
      </c>
      <c r="O1805" s="116">
        <v>451</v>
      </c>
      <c r="P1805" s="116">
        <v>457</v>
      </c>
      <c r="Q1805" s="116">
        <v>452.05</v>
      </c>
      <c r="R1805">
        <v>14339854</v>
      </c>
    </row>
    <row r="1806" spans="1:18" x14ac:dyDescent="0.25">
      <c r="A1806" s="170">
        <v>44663</v>
      </c>
      <c r="B1806" s="116">
        <v>451.3</v>
      </c>
      <c r="C1806" s="116">
        <v>438.15</v>
      </c>
      <c r="D1806" s="116">
        <v>435</v>
      </c>
      <c r="E1806" s="116">
        <v>451.3</v>
      </c>
      <c r="F1806" s="116">
        <v>438.15</v>
      </c>
      <c r="G1806">
        <v>1662748</v>
      </c>
      <c r="H1806" s="116"/>
      <c r="I1806" s="116"/>
      <c r="L1806" s="170">
        <v>44663</v>
      </c>
      <c r="M1806" s="116">
        <v>438.3</v>
      </c>
      <c r="N1806" s="116">
        <v>450.8</v>
      </c>
      <c r="O1806" s="116">
        <v>435</v>
      </c>
      <c r="P1806" s="116">
        <v>450.8</v>
      </c>
      <c r="Q1806" s="116">
        <v>438.3</v>
      </c>
      <c r="R1806">
        <v>22698696</v>
      </c>
    </row>
    <row r="1807" spans="1:18" x14ac:dyDescent="0.25">
      <c r="A1807" s="170">
        <v>44664</v>
      </c>
      <c r="B1807" s="116">
        <v>443</v>
      </c>
      <c r="C1807" s="116">
        <v>431</v>
      </c>
      <c r="D1807" s="116">
        <v>430.25</v>
      </c>
      <c r="E1807" s="116">
        <v>441.4</v>
      </c>
      <c r="F1807" s="116">
        <v>431</v>
      </c>
      <c r="G1807">
        <v>628100</v>
      </c>
      <c r="H1807" s="116"/>
      <c r="I1807" s="116"/>
      <c r="L1807" s="170">
        <v>44664</v>
      </c>
      <c r="M1807" s="116">
        <v>431.05</v>
      </c>
      <c r="N1807" s="116">
        <v>442.85</v>
      </c>
      <c r="O1807" s="116">
        <v>430.1</v>
      </c>
      <c r="P1807" s="116">
        <v>441.8</v>
      </c>
      <c r="Q1807" s="116">
        <v>431.05</v>
      </c>
      <c r="R1807">
        <v>16817981</v>
      </c>
    </row>
    <row r="1808" spans="1:18" x14ac:dyDescent="0.25">
      <c r="A1808" s="170">
        <v>44669</v>
      </c>
      <c r="B1808" s="116">
        <v>436.45</v>
      </c>
      <c r="C1808" s="116">
        <v>433.65</v>
      </c>
      <c r="D1808" s="116">
        <v>423.9</v>
      </c>
      <c r="E1808" s="116">
        <v>430.25</v>
      </c>
      <c r="F1808" s="116">
        <v>433.65</v>
      </c>
      <c r="G1808">
        <v>551582</v>
      </c>
      <c r="H1808" s="116"/>
      <c r="I1808" s="116"/>
      <c r="L1808" s="170">
        <v>44669</v>
      </c>
      <c r="M1808" s="116">
        <v>433.8</v>
      </c>
      <c r="N1808" s="116">
        <v>436.35</v>
      </c>
      <c r="O1808" s="116">
        <v>423.65</v>
      </c>
      <c r="P1808" s="116">
        <v>430</v>
      </c>
      <c r="Q1808" s="116">
        <v>433.8</v>
      </c>
      <c r="R1808">
        <v>15298361</v>
      </c>
    </row>
    <row r="1809" spans="1:18" x14ac:dyDescent="0.25">
      <c r="A1809" s="170">
        <v>44670</v>
      </c>
      <c r="B1809" s="116">
        <v>440.3</v>
      </c>
      <c r="C1809" s="116">
        <v>424.1</v>
      </c>
      <c r="D1809" s="116">
        <v>416.85</v>
      </c>
      <c r="E1809" s="116">
        <v>438</v>
      </c>
      <c r="F1809" s="116">
        <v>424.1</v>
      </c>
      <c r="G1809">
        <v>412938</v>
      </c>
      <c r="H1809" s="116"/>
      <c r="I1809" s="116"/>
      <c r="L1809" s="170">
        <v>44670</v>
      </c>
      <c r="M1809" s="116">
        <v>424.95</v>
      </c>
      <c r="N1809" s="116">
        <v>440.25</v>
      </c>
      <c r="O1809" s="116">
        <v>417</v>
      </c>
      <c r="P1809" s="116">
        <v>436.75</v>
      </c>
      <c r="Q1809" s="116">
        <v>424.95</v>
      </c>
      <c r="R1809">
        <v>12669041</v>
      </c>
    </row>
    <row r="1810" spans="1:18" x14ac:dyDescent="0.25">
      <c r="A1810" s="170">
        <v>44671</v>
      </c>
      <c r="B1810" s="116">
        <v>441.5</v>
      </c>
      <c r="C1810" s="116">
        <v>440.5</v>
      </c>
      <c r="D1810" s="116">
        <v>428.05</v>
      </c>
      <c r="E1810" s="116">
        <v>431.25</v>
      </c>
      <c r="F1810" s="116">
        <v>440.5</v>
      </c>
      <c r="G1810">
        <v>709048</v>
      </c>
      <c r="H1810" s="116"/>
      <c r="I1810" s="116"/>
      <c r="L1810" s="170">
        <v>44671</v>
      </c>
      <c r="M1810" s="116">
        <v>440.55</v>
      </c>
      <c r="N1810" s="116">
        <v>441.7</v>
      </c>
      <c r="O1810" s="116">
        <v>428.25</v>
      </c>
      <c r="P1810" s="116">
        <v>431</v>
      </c>
      <c r="Q1810" s="116">
        <v>440.55</v>
      </c>
      <c r="R1810">
        <v>19639290</v>
      </c>
    </row>
    <row r="1811" spans="1:18" x14ac:dyDescent="0.25">
      <c r="A1811" s="170">
        <v>44672</v>
      </c>
      <c r="B1811" s="116">
        <v>449.25</v>
      </c>
      <c r="C1811" s="116">
        <v>447.95</v>
      </c>
      <c r="D1811" s="116">
        <v>440.9</v>
      </c>
      <c r="E1811" s="116">
        <v>445.2</v>
      </c>
      <c r="F1811" s="116">
        <v>447.95</v>
      </c>
      <c r="G1811">
        <v>491814</v>
      </c>
      <c r="H1811" s="116"/>
      <c r="I1811" s="116"/>
      <c r="L1811" s="170">
        <v>44672</v>
      </c>
      <c r="M1811" s="116">
        <v>448.05</v>
      </c>
      <c r="N1811" s="116">
        <v>449.35</v>
      </c>
      <c r="O1811" s="116">
        <v>441.05</v>
      </c>
      <c r="P1811" s="116">
        <v>444.5</v>
      </c>
      <c r="Q1811" s="116">
        <v>448.05</v>
      </c>
      <c r="R1811">
        <v>14124872</v>
      </c>
    </row>
    <row r="1812" spans="1:18" x14ac:dyDescent="0.25">
      <c r="A1812" s="170">
        <v>44673</v>
      </c>
      <c r="B1812" s="116">
        <v>447.15</v>
      </c>
      <c r="C1812" s="116">
        <v>438.95</v>
      </c>
      <c r="D1812" s="116">
        <v>438</v>
      </c>
      <c r="E1812" s="116">
        <v>443.75</v>
      </c>
      <c r="F1812" s="116">
        <v>438.95</v>
      </c>
      <c r="G1812">
        <v>448458</v>
      </c>
      <c r="H1812" s="116"/>
      <c r="I1812" s="116"/>
      <c r="L1812" s="170">
        <v>44673</v>
      </c>
      <c r="M1812" s="116">
        <v>438.85</v>
      </c>
      <c r="N1812" s="116">
        <v>447.25</v>
      </c>
      <c r="O1812" s="116">
        <v>438</v>
      </c>
      <c r="P1812" s="116">
        <v>442.05</v>
      </c>
      <c r="Q1812" s="116">
        <v>438.85</v>
      </c>
      <c r="R1812">
        <v>14362036</v>
      </c>
    </row>
    <row r="1813" spans="1:18" x14ac:dyDescent="0.25">
      <c r="A1813" s="170">
        <v>44676</v>
      </c>
      <c r="B1813" s="116">
        <v>435.95</v>
      </c>
      <c r="C1813" s="116">
        <v>425.25</v>
      </c>
      <c r="D1813" s="116">
        <v>423.4</v>
      </c>
      <c r="E1813" s="116">
        <v>433.7</v>
      </c>
      <c r="F1813" s="116">
        <v>425.25</v>
      </c>
      <c r="G1813">
        <v>1040968</v>
      </c>
      <c r="H1813" s="116"/>
      <c r="I1813" s="116"/>
      <c r="L1813" s="170">
        <v>44676</v>
      </c>
      <c r="M1813" s="116">
        <v>425.15</v>
      </c>
      <c r="N1813" s="116">
        <v>436</v>
      </c>
      <c r="O1813" s="116">
        <v>423.15</v>
      </c>
      <c r="P1813" s="116">
        <v>432.75</v>
      </c>
      <c r="Q1813" s="116">
        <v>425.15</v>
      </c>
      <c r="R1813">
        <v>14729009</v>
      </c>
    </row>
    <row r="1814" spans="1:18" x14ac:dyDescent="0.25">
      <c r="A1814" s="170">
        <v>44677</v>
      </c>
      <c r="B1814" s="116">
        <v>437.25</v>
      </c>
      <c r="C1814" s="116">
        <v>434.8</v>
      </c>
      <c r="D1814" s="116">
        <v>431.55</v>
      </c>
      <c r="E1814" s="116">
        <v>434.5</v>
      </c>
      <c r="F1814" s="116">
        <v>434.8</v>
      </c>
      <c r="G1814">
        <v>845747</v>
      </c>
      <c r="H1814" s="116"/>
      <c r="I1814" s="116"/>
      <c r="L1814" s="170">
        <v>44677</v>
      </c>
      <c r="M1814" s="116">
        <v>434.9</v>
      </c>
      <c r="N1814" s="116">
        <v>437.45</v>
      </c>
      <c r="O1814" s="116">
        <v>431.6</v>
      </c>
      <c r="P1814" s="116">
        <v>433.9</v>
      </c>
      <c r="Q1814" s="116">
        <v>434.9</v>
      </c>
      <c r="R1814">
        <v>13577513</v>
      </c>
    </row>
    <row r="1815" spans="1:18" x14ac:dyDescent="0.25">
      <c r="A1815" s="170">
        <v>44678</v>
      </c>
      <c r="B1815" s="116">
        <v>432.85</v>
      </c>
      <c r="C1815" s="116">
        <v>430.15</v>
      </c>
      <c r="D1815" s="116">
        <v>425.15</v>
      </c>
      <c r="E1815" s="116">
        <v>429</v>
      </c>
      <c r="F1815" s="116">
        <v>430.15</v>
      </c>
      <c r="G1815">
        <v>441798</v>
      </c>
      <c r="H1815" s="116"/>
      <c r="I1815" s="116"/>
      <c r="L1815" s="170">
        <v>44678</v>
      </c>
      <c r="M1815" s="116">
        <v>430.25</v>
      </c>
      <c r="N1815" s="116">
        <v>432.95</v>
      </c>
      <c r="O1815" s="116">
        <v>425.1</v>
      </c>
      <c r="P1815" s="116">
        <v>429.25</v>
      </c>
      <c r="Q1815" s="116">
        <v>430.25</v>
      </c>
      <c r="R1815">
        <v>13701069</v>
      </c>
    </row>
    <row r="1816" spans="1:18" x14ac:dyDescent="0.25">
      <c r="A1816" s="170">
        <v>44679</v>
      </c>
      <c r="B1816" s="116">
        <v>439.15</v>
      </c>
      <c r="C1816" s="116">
        <v>436.2</v>
      </c>
      <c r="D1816" s="116">
        <v>430.9</v>
      </c>
      <c r="E1816" s="116">
        <v>436</v>
      </c>
      <c r="F1816" s="116">
        <v>436.2</v>
      </c>
      <c r="G1816">
        <v>327631</v>
      </c>
      <c r="H1816" s="116"/>
      <c r="I1816" s="116"/>
      <c r="L1816" s="170">
        <v>44679</v>
      </c>
      <c r="M1816" s="116">
        <v>436.05</v>
      </c>
      <c r="N1816" s="116">
        <v>439.2</v>
      </c>
      <c r="O1816" s="116">
        <v>430.8</v>
      </c>
      <c r="P1816" s="116">
        <v>434.8</v>
      </c>
      <c r="Q1816" s="116">
        <v>436.05</v>
      </c>
      <c r="R1816">
        <v>13875650</v>
      </c>
    </row>
    <row r="1817" spans="1:18" x14ac:dyDescent="0.25">
      <c r="A1817" s="170">
        <v>44680</v>
      </c>
      <c r="B1817" s="116">
        <v>447.6</v>
      </c>
      <c r="C1817" s="116">
        <v>437.55</v>
      </c>
      <c r="D1817" s="116">
        <v>436</v>
      </c>
      <c r="E1817" s="116">
        <v>440.9</v>
      </c>
      <c r="F1817" s="116">
        <v>437.55</v>
      </c>
      <c r="G1817">
        <v>1833155</v>
      </c>
      <c r="H1817" s="116"/>
      <c r="I1817" s="116"/>
      <c r="L1817" s="170">
        <v>44680</v>
      </c>
      <c r="M1817" s="116">
        <v>437.6</v>
      </c>
      <c r="N1817" s="116">
        <v>447.75</v>
      </c>
      <c r="O1817" s="116">
        <v>436</v>
      </c>
      <c r="P1817" s="116">
        <v>440.2</v>
      </c>
      <c r="Q1817" s="116">
        <v>437.6</v>
      </c>
      <c r="R1817">
        <v>21991752</v>
      </c>
    </row>
    <row r="1818" spans="1:18" x14ac:dyDescent="0.25">
      <c r="A1818" s="170">
        <v>44683</v>
      </c>
      <c r="B1818" s="116">
        <v>443</v>
      </c>
      <c r="C1818" s="116">
        <v>432.75</v>
      </c>
      <c r="D1818" s="116">
        <v>428.5</v>
      </c>
      <c r="E1818" s="116">
        <v>438</v>
      </c>
      <c r="F1818" s="116">
        <v>432.75</v>
      </c>
      <c r="G1818">
        <v>903954</v>
      </c>
      <c r="H1818" s="116"/>
      <c r="I1818" s="116"/>
      <c r="L1818" s="170">
        <v>44683</v>
      </c>
      <c r="M1818" s="116">
        <v>432.85</v>
      </c>
      <c r="N1818" s="116">
        <v>442.95</v>
      </c>
      <c r="O1818" s="116">
        <v>428.5</v>
      </c>
      <c r="P1818" s="116">
        <v>437.95</v>
      </c>
      <c r="Q1818" s="116">
        <v>432.85</v>
      </c>
      <c r="R1818">
        <v>18945234</v>
      </c>
    </row>
    <row r="1819" spans="1:18" x14ac:dyDescent="0.25">
      <c r="A1819" s="170">
        <v>44685</v>
      </c>
      <c r="B1819" s="116">
        <v>440.55</v>
      </c>
      <c r="C1819" s="116">
        <v>423.6</v>
      </c>
      <c r="D1819" s="116">
        <v>420.9</v>
      </c>
      <c r="E1819" s="116">
        <v>437.3</v>
      </c>
      <c r="F1819" s="116">
        <v>423.6</v>
      </c>
      <c r="G1819">
        <v>2337466</v>
      </c>
      <c r="H1819" s="116"/>
      <c r="I1819" s="116"/>
      <c r="L1819" s="170">
        <v>44685</v>
      </c>
      <c r="M1819" s="116">
        <v>423.5</v>
      </c>
      <c r="N1819" s="116">
        <v>440.6</v>
      </c>
      <c r="O1819" s="116">
        <v>420.7</v>
      </c>
      <c r="P1819" s="116">
        <v>437.95</v>
      </c>
      <c r="Q1819" s="116">
        <v>423.5</v>
      </c>
      <c r="R1819">
        <v>14934742</v>
      </c>
    </row>
    <row r="1820" spans="1:18" x14ac:dyDescent="0.25">
      <c r="A1820" s="170">
        <v>44686</v>
      </c>
      <c r="B1820" s="116">
        <v>433.9</v>
      </c>
      <c r="C1820" s="116">
        <v>426.3</v>
      </c>
      <c r="D1820" s="116">
        <v>423.7</v>
      </c>
      <c r="E1820" s="116">
        <v>429.8</v>
      </c>
      <c r="F1820" s="116">
        <v>426.3</v>
      </c>
      <c r="G1820">
        <v>886930</v>
      </c>
      <c r="H1820" s="116"/>
      <c r="I1820" s="116"/>
      <c r="L1820" s="170">
        <v>44686</v>
      </c>
      <c r="M1820" s="116">
        <v>426.3</v>
      </c>
      <c r="N1820" s="116">
        <v>434</v>
      </c>
      <c r="O1820" s="116">
        <v>423.7</v>
      </c>
      <c r="P1820" s="116">
        <v>429</v>
      </c>
      <c r="Q1820" s="116">
        <v>426.3</v>
      </c>
      <c r="R1820">
        <v>12240729</v>
      </c>
    </row>
    <row r="1821" spans="1:18" x14ac:dyDescent="0.25">
      <c r="A1821" s="170">
        <v>44687</v>
      </c>
      <c r="B1821" s="116">
        <v>420.2</v>
      </c>
      <c r="C1821" s="116">
        <v>408.7</v>
      </c>
      <c r="D1821" s="116">
        <v>407</v>
      </c>
      <c r="E1821" s="116">
        <v>419.75</v>
      </c>
      <c r="F1821" s="116">
        <v>408.7</v>
      </c>
      <c r="G1821">
        <v>1882332</v>
      </c>
      <c r="H1821" s="116"/>
      <c r="I1821" s="116"/>
      <c r="L1821" s="170">
        <v>44687</v>
      </c>
      <c r="M1821" s="116">
        <v>408.55</v>
      </c>
      <c r="N1821" s="116">
        <v>420.2</v>
      </c>
      <c r="O1821" s="116">
        <v>407</v>
      </c>
      <c r="P1821" s="116">
        <v>418.85</v>
      </c>
      <c r="Q1821" s="116">
        <v>408.55</v>
      </c>
      <c r="R1821">
        <v>25142225</v>
      </c>
    </row>
    <row r="1822" spans="1:18" x14ac:dyDescent="0.25">
      <c r="A1822" s="170">
        <v>44690</v>
      </c>
      <c r="B1822" s="116">
        <v>408.5</v>
      </c>
      <c r="C1822" s="116">
        <v>403.85</v>
      </c>
      <c r="D1822" s="116">
        <v>394.75</v>
      </c>
      <c r="E1822" s="116">
        <v>408.5</v>
      </c>
      <c r="F1822" s="116">
        <v>403.85</v>
      </c>
      <c r="G1822">
        <v>1600695</v>
      </c>
      <c r="H1822" s="116"/>
      <c r="I1822" s="116"/>
      <c r="L1822" s="170">
        <v>44690</v>
      </c>
      <c r="M1822" s="116">
        <v>403.95</v>
      </c>
      <c r="N1822" s="116">
        <v>407.4</v>
      </c>
      <c r="O1822" s="116">
        <v>395</v>
      </c>
      <c r="P1822" s="116">
        <v>407.15</v>
      </c>
      <c r="Q1822" s="116">
        <v>403.95</v>
      </c>
      <c r="R1822">
        <v>18076956</v>
      </c>
    </row>
    <row r="1823" spans="1:18" x14ac:dyDescent="0.25">
      <c r="A1823" s="170">
        <v>44691</v>
      </c>
      <c r="B1823" s="116">
        <v>408.5</v>
      </c>
      <c r="C1823" s="116">
        <v>391.7</v>
      </c>
      <c r="D1823" s="116">
        <v>390</v>
      </c>
      <c r="E1823" s="116">
        <v>399.95</v>
      </c>
      <c r="F1823" s="116">
        <v>391.7</v>
      </c>
      <c r="G1823">
        <v>554611</v>
      </c>
      <c r="H1823" s="116"/>
      <c r="I1823" s="116"/>
      <c r="L1823" s="170">
        <v>44691</v>
      </c>
      <c r="M1823" s="116">
        <v>391.75</v>
      </c>
      <c r="N1823" s="116">
        <v>408.5</v>
      </c>
      <c r="O1823" s="116">
        <v>389.6</v>
      </c>
      <c r="P1823" s="116">
        <v>400</v>
      </c>
      <c r="Q1823" s="116">
        <v>391.75</v>
      </c>
      <c r="R1823">
        <v>16540303</v>
      </c>
    </row>
    <row r="1824" spans="1:18" x14ac:dyDescent="0.25">
      <c r="A1824" s="170">
        <v>44692</v>
      </c>
      <c r="B1824" s="116">
        <v>397</v>
      </c>
      <c r="C1824" s="116">
        <v>387.9</v>
      </c>
      <c r="D1824" s="116">
        <v>377.65</v>
      </c>
      <c r="E1824" s="116">
        <v>396</v>
      </c>
      <c r="F1824" s="116">
        <v>387.9</v>
      </c>
      <c r="G1824">
        <v>983616</v>
      </c>
      <c r="H1824" s="116"/>
      <c r="I1824" s="116"/>
      <c r="L1824" s="170">
        <v>44692</v>
      </c>
      <c r="M1824" s="116">
        <v>388.15</v>
      </c>
      <c r="N1824" s="116">
        <v>397</v>
      </c>
      <c r="O1824" s="116">
        <v>377.55</v>
      </c>
      <c r="P1824" s="116">
        <v>396</v>
      </c>
      <c r="Q1824" s="116">
        <v>388.15</v>
      </c>
      <c r="R1824">
        <v>29215175</v>
      </c>
    </row>
    <row r="1825" spans="1:18" x14ac:dyDescent="0.25">
      <c r="A1825" s="170">
        <v>44693</v>
      </c>
      <c r="B1825" s="116">
        <v>384.35</v>
      </c>
      <c r="C1825" s="116">
        <v>372.1</v>
      </c>
      <c r="D1825" s="116">
        <v>366.05</v>
      </c>
      <c r="E1825" s="116">
        <v>383.95</v>
      </c>
      <c r="F1825" s="116">
        <v>372.1</v>
      </c>
      <c r="G1825">
        <v>1251789</v>
      </c>
      <c r="H1825" s="116"/>
      <c r="I1825" s="116"/>
      <c r="L1825" s="170">
        <v>44693</v>
      </c>
      <c r="M1825" s="116">
        <v>372.3</v>
      </c>
      <c r="N1825" s="116">
        <v>384.65</v>
      </c>
      <c r="O1825" s="116">
        <v>366.2</v>
      </c>
      <c r="P1825" s="116">
        <v>382</v>
      </c>
      <c r="Q1825" s="116">
        <v>372.3</v>
      </c>
      <c r="R1825">
        <v>33511538</v>
      </c>
    </row>
    <row r="1826" spans="1:18" x14ac:dyDescent="0.25">
      <c r="A1826" s="170">
        <v>44694</v>
      </c>
      <c r="B1826" s="116">
        <v>415.75</v>
      </c>
      <c r="C1826" s="116">
        <v>404.35</v>
      </c>
      <c r="D1826" s="116">
        <v>386.3</v>
      </c>
      <c r="E1826" s="116">
        <v>386.3</v>
      </c>
      <c r="F1826" s="116">
        <v>404.35</v>
      </c>
      <c r="G1826">
        <v>2941553</v>
      </c>
      <c r="H1826" s="116"/>
      <c r="I1826" s="116"/>
      <c r="L1826" s="170">
        <v>44694</v>
      </c>
      <c r="M1826" s="116">
        <v>404.3</v>
      </c>
      <c r="N1826" s="116">
        <v>419.35</v>
      </c>
      <c r="O1826" s="116">
        <v>387</v>
      </c>
      <c r="P1826" s="116">
        <v>387</v>
      </c>
      <c r="Q1826" s="116">
        <v>404.3</v>
      </c>
      <c r="R1826">
        <v>71425747</v>
      </c>
    </row>
    <row r="1827" spans="1:18" x14ac:dyDescent="0.25">
      <c r="A1827" s="170">
        <v>44697</v>
      </c>
      <c r="B1827" s="116">
        <v>411.85</v>
      </c>
      <c r="C1827" s="116">
        <v>405.3</v>
      </c>
      <c r="D1827" s="116">
        <v>396.2</v>
      </c>
      <c r="E1827" s="116">
        <v>411</v>
      </c>
      <c r="F1827" s="116">
        <v>405.3</v>
      </c>
      <c r="G1827">
        <v>1656060</v>
      </c>
      <c r="H1827" s="116"/>
      <c r="I1827" s="116"/>
      <c r="L1827" s="170">
        <v>44697</v>
      </c>
      <c r="M1827" s="116">
        <v>405.35</v>
      </c>
      <c r="N1827" s="116">
        <v>411.9</v>
      </c>
      <c r="O1827" s="116">
        <v>396.25</v>
      </c>
      <c r="P1827" s="116">
        <v>411.9</v>
      </c>
      <c r="Q1827" s="116">
        <v>405.35</v>
      </c>
      <c r="R1827">
        <v>24938704</v>
      </c>
    </row>
    <row r="1828" spans="1:18" x14ac:dyDescent="0.25">
      <c r="A1828" s="170">
        <v>44698</v>
      </c>
      <c r="B1828" s="116">
        <v>425.8</v>
      </c>
      <c r="C1828" s="116">
        <v>424.1</v>
      </c>
      <c r="D1828" s="116">
        <v>404.95</v>
      </c>
      <c r="E1828" s="116">
        <v>409.7</v>
      </c>
      <c r="F1828" s="116">
        <v>424.1</v>
      </c>
      <c r="G1828">
        <v>919224</v>
      </c>
      <c r="H1828" s="116"/>
      <c r="I1828" s="116"/>
      <c r="L1828" s="170">
        <v>44698</v>
      </c>
      <c r="M1828" s="116">
        <v>424.15</v>
      </c>
      <c r="N1828" s="116">
        <v>425.65</v>
      </c>
      <c r="O1828" s="116">
        <v>405</v>
      </c>
      <c r="P1828" s="116">
        <v>408.4</v>
      </c>
      <c r="Q1828" s="116">
        <v>424.15</v>
      </c>
      <c r="R1828">
        <v>24651585</v>
      </c>
    </row>
    <row r="1829" spans="1:18" x14ac:dyDescent="0.25">
      <c r="A1829" s="170">
        <v>44699</v>
      </c>
      <c r="B1829" s="116">
        <v>427.45</v>
      </c>
      <c r="C1829" s="116">
        <v>415.1</v>
      </c>
      <c r="D1829" s="116">
        <v>414.05</v>
      </c>
      <c r="E1829" s="116">
        <v>426.4</v>
      </c>
      <c r="F1829" s="116">
        <v>415.1</v>
      </c>
      <c r="G1829">
        <v>736031</v>
      </c>
      <c r="H1829" s="116"/>
      <c r="I1829" s="116"/>
      <c r="L1829" s="170">
        <v>44699</v>
      </c>
      <c r="M1829" s="116">
        <v>415.15</v>
      </c>
      <c r="N1829" s="116">
        <v>427.35</v>
      </c>
      <c r="O1829" s="116">
        <v>414.05</v>
      </c>
      <c r="P1829" s="116">
        <v>424</v>
      </c>
      <c r="Q1829" s="116">
        <v>415.15</v>
      </c>
      <c r="R1829">
        <v>20490516</v>
      </c>
    </row>
    <row r="1830" spans="1:18" x14ac:dyDescent="0.25">
      <c r="A1830" s="170">
        <v>44700</v>
      </c>
      <c r="B1830" s="116">
        <v>407</v>
      </c>
      <c r="C1830" s="116">
        <v>398.75</v>
      </c>
      <c r="D1830" s="116">
        <v>396.4</v>
      </c>
      <c r="E1830" s="116">
        <v>400</v>
      </c>
      <c r="F1830" s="116">
        <v>398.75</v>
      </c>
      <c r="G1830">
        <v>788812</v>
      </c>
      <c r="H1830" s="116"/>
      <c r="I1830" s="116"/>
      <c r="L1830" s="170">
        <v>44700</v>
      </c>
      <c r="M1830" s="116">
        <v>398.65</v>
      </c>
      <c r="N1830" s="116">
        <v>406.8</v>
      </c>
      <c r="O1830" s="116">
        <v>396.2</v>
      </c>
      <c r="P1830" s="116">
        <v>400</v>
      </c>
      <c r="Q1830" s="116">
        <v>398.65</v>
      </c>
      <c r="R1830">
        <v>17706724</v>
      </c>
    </row>
    <row r="1831" spans="1:18" x14ac:dyDescent="0.25">
      <c r="A1831" s="170">
        <v>44701</v>
      </c>
      <c r="B1831" s="116">
        <v>421.35</v>
      </c>
      <c r="C1831" s="116">
        <v>417.95</v>
      </c>
      <c r="D1831" s="116">
        <v>409.2</v>
      </c>
      <c r="E1831" s="116">
        <v>410</v>
      </c>
      <c r="F1831" s="116">
        <v>417.95</v>
      </c>
      <c r="G1831">
        <v>1687548</v>
      </c>
      <c r="H1831" s="116"/>
      <c r="I1831" s="116"/>
      <c r="L1831" s="170">
        <v>44701</v>
      </c>
      <c r="M1831" s="116">
        <v>418</v>
      </c>
      <c r="N1831" s="116">
        <v>421.4</v>
      </c>
      <c r="O1831" s="116">
        <v>410</v>
      </c>
      <c r="P1831" s="116">
        <v>410</v>
      </c>
      <c r="Q1831" s="116">
        <v>418</v>
      </c>
      <c r="R1831">
        <v>23504236</v>
      </c>
    </row>
    <row r="1832" spans="1:18" x14ac:dyDescent="0.25">
      <c r="A1832" s="170">
        <v>44704</v>
      </c>
      <c r="B1832" s="116">
        <v>431.1</v>
      </c>
      <c r="C1832" s="116">
        <v>421.6</v>
      </c>
      <c r="D1832" s="116">
        <v>419.7</v>
      </c>
      <c r="E1832" s="116">
        <v>421.1</v>
      </c>
      <c r="F1832" s="116">
        <v>421.6</v>
      </c>
      <c r="G1832">
        <v>693741</v>
      </c>
      <c r="H1832" s="116"/>
      <c r="I1832" s="116"/>
      <c r="L1832" s="170">
        <v>44704</v>
      </c>
      <c r="M1832" s="116">
        <v>421.45</v>
      </c>
      <c r="N1832" s="116">
        <v>431.15</v>
      </c>
      <c r="O1832" s="116">
        <v>419.55</v>
      </c>
      <c r="P1832" s="116">
        <v>421.65</v>
      </c>
      <c r="Q1832" s="116">
        <v>421.45</v>
      </c>
      <c r="R1832">
        <v>16345308</v>
      </c>
    </row>
    <row r="1833" spans="1:18" x14ac:dyDescent="0.25">
      <c r="A1833" s="170">
        <v>44705</v>
      </c>
      <c r="B1833" s="116">
        <v>427.5</v>
      </c>
      <c r="C1833" s="116">
        <v>425.6</v>
      </c>
      <c r="D1833" s="116">
        <v>416</v>
      </c>
      <c r="E1833" s="116">
        <v>422.3</v>
      </c>
      <c r="F1833" s="116">
        <v>425.6</v>
      </c>
      <c r="G1833">
        <v>1123617</v>
      </c>
      <c r="H1833" s="116"/>
      <c r="I1833" s="116"/>
      <c r="L1833" s="170">
        <v>44705</v>
      </c>
      <c r="M1833" s="116">
        <v>425.75</v>
      </c>
      <c r="N1833" s="116">
        <v>427.5</v>
      </c>
      <c r="O1833" s="116">
        <v>416</v>
      </c>
      <c r="P1833" s="116">
        <v>423.9</v>
      </c>
      <c r="Q1833" s="116">
        <v>425.75</v>
      </c>
      <c r="R1833">
        <v>14525617</v>
      </c>
    </row>
    <row r="1834" spans="1:18" x14ac:dyDescent="0.25">
      <c r="A1834" s="170">
        <v>44706</v>
      </c>
      <c r="B1834" s="116">
        <v>428.95</v>
      </c>
      <c r="C1834" s="116">
        <v>417.05</v>
      </c>
      <c r="D1834" s="116">
        <v>413.6</v>
      </c>
      <c r="E1834" s="116">
        <v>428.8</v>
      </c>
      <c r="F1834" s="116">
        <v>417.05</v>
      </c>
      <c r="G1834">
        <v>509378</v>
      </c>
      <c r="H1834" s="116"/>
      <c r="I1834" s="116"/>
      <c r="L1834" s="170">
        <v>44706</v>
      </c>
      <c r="M1834" s="116">
        <v>417</v>
      </c>
      <c r="N1834" s="116">
        <v>429</v>
      </c>
      <c r="O1834" s="116">
        <v>413.45</v>
      </c>
      <c r="P1834" s="116">
        <v>428.45</v>
      </c>
      <c r="Q1834" s="116">
        <v>417</v>
      </c>
      <c r="R1834">
        <v>13540006</v>
      </c>
    </row>
    <row r="1835" spans="1:18" x14ac:dyDescent="0.25">
      <c r="A1835" s="170">
        <v>44707</v>
      </c>
      <c r="B1835" s="116">
        <v>422.55</v>
      </c>
      <c r="C1835" s="116">
        <v>420.7</v>
      </c>
      <c r="D1835" s="116">
        <v>404.95</v>
      </c>
      <c r="E1835" s="116">
        <v>421.4</v>
      </c>
      <c r="F1835" s="116">
        <v>420.7</v>
      </c>
      <c r="G1835">
        <v>1167082</v>
      </c>
      <c r="H1835" s="116"/>
      <c r="I1835" s="116"/>
      <c r="L1835" s="170">
        <v>44707</v>
      </c>
      <c r="M1835" s="116">
        <v>420.65</v>
      </c>
      <c r="N1835" s="116">
        <v>422.65</v>
      </c>
      <c r="O1835" s="116">
        <v>405</v>
      </c>
      <c r="P1835" s="116">
        <v>422</v>
      </c>
      <c r="Q1835" s="116">
        <v>420.65</v>
      </c>
      <c r="R1835">
        <v>17712299</v>
      </c>
    </row>
    <row r="1836" spans="1:18" x14ac:dyDescent="0.25">
      <c r="A1836" s="170">
        <v>44708</v>
      </c>
      <c r="B1836" s="116">
        <v>433</v>
      </c>
      <c r="C1836" s="116">
        <v>429.6</v>
      </c>
      <c r="D1836" s="116">
        <v>424</v>
      </c>
      <c r="E1836" s="116">
        <v>424</v>
      </c>
      <c r="F1836" s="116">
        <v>429.6</v>
      </c>
      <c r="G1836">
        <v>1738708</v>
      </c>
      <c r="H1836" s="116"/>
      <c r="I1836" s="116"/>
      <c r="L1836" s="170">
        <v>44708</v>
      </c>
      <c r="M1836" s="116">
        <v>429.6</v>
      </c>
      <c r="N1836" s="116">
        <v>433.25</v>
      </c>
      <c r="O1836" s="116">
        <v>425.2</v>
      </c>
      <c r="P1836" s="116">
        <v>426.05</v>
      </c>
      <c r="Q1836" s="116">
        <v>429.6</v>
      </c>
      <c r="R1836">
        <v>16867431</v>
      </c>
    </row>
    <row r="1837" spans="1:18" x14ac:dyDescent="0.25">
      <c r="A1837" s="170">
        <v>44711</v>
      </c>
      <c r="B1837" s="116">
        <v>445</v>
      </c>
      <c r="C1837" s="116">
        <v>442.3</v>
      </c>
      <c r="D1837" s="116">
        <v>436.35</v>
      </c>
      <c r="E1837" s="116">
        <v>436.35</v>
      </c>
      <c r="F1837" s="116">
        <v>442.3</v>
      </c>
      <c r="G1837">
        <v>1810939</v>
      </c>
      <c r="H1837" s="116"/>
      <c r="I1837" s="116"/>
      <c r="L1837" s="170">
        <v>44711</v>
      </c>
      <c r="M1837" s="116">
        <v>442.4</v>
      </c>
      <c r="N1837" s="116">
        <v>445.2</v>
      </c>
      <c r="O1837" s="116">
        <v>436</v>
      </c>
      <c r="P1837" s="116">
        <v>437</v>
      </c>
      <c r="Q1837" s="116">
        <v>442.4</v>
      </c>
      <c r="R1837">
        <v>18500266</v>
      </c>
    </row>
    <row r="1838" spans="1:18" x14ac:dyDescent="0.25">
      <c r="A1838" s="170">
        <v>44712</v>
      </c>
      <c r="B1838" s="116">
        <v>449.5</v>
      </c>
      <c r="C1838" s="116">
        <v>443.85</v>
      </c>
      <c r="D1838" s="116">
        <v>440.45</v>
      </c>
      <c r="E1838" s="116">
        <v>443.95</v>
      </c>
      <c r="F1838" s="116">
        <v>443.85</v>
      </c>
      <c r="G1838">
        <v>724480</v>
      </c>
      <c r="H1838" s="116"/>
      <c r="I1838" s="116"/>
      <c r="L1838" s="170">
        <v>44712</v>
      </c>
      <c r="M1838" s="116">
        <v>443.55</v>
      </c>
      <c r="N1838" s="116">
        <v>449.5</v>
      </c>
      <c r="O1838" s="116">
        <v>440.4</v>
      </c>
      <c r="P1838" s="116">
        <v>443.95</v>
      </c>
      <c r="Q1838" s="116">
        <v>443.55</v>
      </c>
      <c r="R1838">
        <v>22308219</v>
      </c>
    </row>
    <row r="1839" spans="1:18" x14ac:dyDescent="0.25">
      <c r="A1839" s="170">
        <v>44713</v>
      </c>
      <c r="B1839" s="116">
        <v>446</v>
      </c>
      <c r="C1839" s="116">
        <v>444.7</v>
      </c>
      <c r="D1839" s="116">
        <v>439.6</v>
      </c>
      <c r="E1839" s="116">
        <v>444.2</v>
      </c>
      <c r="F1839" s="116">
        <v>444.7</v>
      </c>
      <c r="G1839">
        <v>1065088</v>
      </c>
      <c r="H1839" s="116"/>
      <c r="I1839" s="116"/>
      <c r="L1839" s="170">
        <v>44713</v>
      </c>
      <c r="M1839" s="116">
        <v>444.6</v>
      </c>
      <c r="N1839" s="116">
        <v>446</v>
      </c>
      <c r="O1839" s="116">
        <v>439.6</v>
      </c>
      <c r="P1839" s="116">
        <v>445.1</v>
      </c>
      <c r="Q1839" s="116">
        <v>444.6</v>
      </c>
      <c r="R1839">
        <v>11930669</v>
      </c>
    </row>
    <row r="1840" spans="1:18" x14ac:dyDescent="0.25">
      <c r="A1840" s="170">
        <v>44714</v>
      </c>
      <c r="B1840" s="116">
        <v>445.5</v>
      </c>
      <c r="C1840" s="116">
        <v>439</v>
      </c>
      <c r="D1840" s="116">
        <v>435.65</v>
      </c>
      <c r="E1840" s="116">
        <v>445.35</v>
      </c>
      <c r="F1840" s="116">
        <v>439</v>
      </c>
      <c r="G1840">
        <v>769591</v>
      </c>
      <c r="H1840" s="116"/>
      <c r="I1840" s="116"/>
      <c r="L1840" s="170">
        <v>44714</v>
      </c>
      <c r="M1840" s="116">
        <v>439.15</v>
      </c>
      <c r="N1840" s="116">
        <v>445.6</v>
      </c>
      <c r="O1840" s="116">
        <v>435.65</v>
      </c>
      <c r="P1840" s="116">
        <v>445</v>
      </c>
      <c r="Q1840" s="116">
        <v>439.15</v>
      </c>
      <c r="R1840">
        <v>12742438</v>
      </c>
    </row>
    <row r="1841" spans="1:18" x14ac:dyDescent="0.25">
      <c r="A1841" s="170">
        <v>44715</v>
      </c>
      <c r="B1841" s="116">
        <v>445</v>
      </c>
      <c r="C1841" s="116">
        <v>431.9</v>
      </c>
      <c r="D1841" s="116">
        <v>430.5</v>
      </c>
      <c r="E1841" s="116">
        <v>444.1</v>
      </c>
      <c r="F1841" s="116">
        <v>431.9</v>
      </c>
      <c r="G1841">
        <v>433375</v>
      </c>
      <c r="H1841" s="116"/>
      <c r="I1841" s="116"/>
      <c r="L1841" s="170">
        <v>44715</v>
      </c>
      <c r="M1841" s="116">
        <v>431.9</v>
      </c>
      <c r="N1841" s="116">
        <v>445.05</v>
      </c>
      <c r="O1841" s="116">
        <v>430.5</v>
      </c>
      <c r="P1841" s="116">
        <v>444.9</v>
      </c>
      <c r="Q1841" s="116">
        <v>431.9</v>
      </c>
      <c r="R1841">
        <v>12780122</v>
      </c>
    </row>
    <row r="1842" spans="1:18" x14ac:dyDescent="0.25">
      <c r="A1842" s="170">
        <v>44718</v>
      </c>
      <c r="B1842" s="116">
        <v>433.8</v>
      </c>
      <c r="C1842" s="116">
        <v>432.35</v>
      </c>
      <c r="D1842" s="116">
        <v>424.5</v>
      </c>
      <c r="E1842" s="116">
        <v>428.3</v>
      </c>
      <c r="F1842" s="116">
        <v>432.35</v>
      </c>
      <c r="G1842">
        <v>745310</v>
      </c>
      <c r="H1842" s="116"/>
      <c r="I1842" s="116"/>
      <c r="L1842" s="170">
        <v>44718</v>
      </c>
      <c r="M1842" s="116">
        <v>432.35</v>
      </c>
      <c r="N1842" s="116">
        <v>433.95</v>
      </c>
      <c r="O1842" s="116">
        <v>424.6</v>
      </c>
      <c r="P1842" s="116">
        <v>427.9</v>
      </c>
      <c r="Q1842" s="116">
        <v>432.35</v>
      </c>
      <c r="R1842">
        <v>11896105</v>
      </c>
    </row>
    <row r="1843" spans="1:18" x14ac:dyDescent="0.25">
      <c r="A1843" s="170">
        <v>44719</v>
      </c>
      <c r="B1843" s="116">
        <v>438</v>
      </c>
      <c r="C1843" s="116">
        <v>435.95</v>
      </c>
      <c r="D1843" s="116">
        <v>429</v>
      </c>
      <c r="E1843" s="116">
        <v>432.35</v>
      </c>
      <c r="F1843" s="116">
        <v>435.95</v>
      </c>
      <c r="G1843">
        <v>623469</v>
      </c>
      <c r="H1843" s="116"/>
      <c r="I1843" s="116"/>
      <c r="L1843" s="170">
        <v>44719</v>
      </c>
      <c r="M1843" s="116">
        <v>435.85</v>
      </c>
      <c r="N1843" s="116">
        <v>438.2</v>
      </c>
      <c r="O1843" s="116">
        <v>429.1</v>
      </c>
      <c r="P1843" s="116">
        <v>432.5</v>
      </c>
      <c r="Q1843" s="116">
        <v>435.85</v>
      </c>
      <c r="R1843">
        <v>11153869</v>
      </c>
    </row>
    <row r="1844" spans="1:18" x14ac:dyDescent="0.25">
      <c r="A1844" s="170">
        <v>44720</v>
      </c>
      <c r="B1844" s="116">
        <v>440.3</v>
      </c>
      <c r="C1844" s="116">
        <v>435.6</v>
      </c>
      <c r="D1844" s="116">
        <v>431.9</v>
      </c>
      <c r="E1844" s="116">
        <v>438.25</v>
      </c>
      <c r="F1844" s="116">
        <v>435.6</v>
      </c>
      <c r="G1844">
        <v>856012</v>
      </c>
      <c r="H1844" s="116"/>
      <c r="I1844" s="116"/>
      <c r="L1844" s="170">
        <v>44720</v>
      </c>
      <c r="M1844" s="116">
        <v>435.65</v>
      </c>
      <c r="N1844" s="116">
        <v>440.4</v>
      </c>
      <c r="O1844" s="116">
        <v>432</v>
      </c>
      <c r="P1844" s="116">
        <v>438.7</v>
      </c>
      <c r="Q1844" s="116">
        <v>435.65</v>
      </c>
      <c r="R1844">
        <v>12844475</v>
      </c>
    </row>
    <row r="1845" spans="1:18" x14ac:dyDescent="0.25">
      <c r="A1845" s="170">
        <v>44721</v>
      </c>
      <c r="B1845" s="116">
        <v>435.75</v>
      </c>
      <c r="C1845" s="116">
        <v>428.55</v>
      </c>
      <c r="D1845" s="116">
        <v>426.3</v>
      </c>
      <c r="E1845" s="116">
        <v>432.6</v>
      </c>
      <c r="F1845" s="116">
        <v>428.55</v>
      </c>
      <c r="G1845">
        <v>445859</v>
      </c>
      <c r="H1845" s="116"/>
      <c r="I1845" s="116"/>
      <c r="L1845" s="170">
        <v>44721</v>
      </c>
      <c r="M1845" s="116">
        <v>428.5</v>
      </c>
      <c r="N1845" s="116">
        <v>435.65</v>
      </c>
      <c r="O1845" s="116">
        <v>426.1</v>
      </c>
      <c r="P1845" s="116">
        <v>431.9</v>
      </c>
      <c r="Q1845" s="116">
        <v>428.5</v>
      </c>
      <c r="R1845">
        <v>13043367</v>
      </c>
    </row>
    <row r="1846" spans="1:18" x14ac:dyDescent="0.25">
      <c r="A1846" s="170">
        <v>44722</v>
      </c>
      <c r="B1846" s="116">
        <v>428.8</v>
      </c>
      <c r="C1846" s="116">
        <v>428.2</v>
      </c>
      <c r="D1846" s="116">
        <v>422</v>
      </c>
      <c r="E1846" s="116">
        <v>422.35</v>
      </c>
      <c r="F1846" s="116">
        <v>428.2</v>
      </c>
      <c r="G1846">
        <v>733978</v>
      </c>
      <c r="H1846" s="116"/>
      <c r="I1846" s="116"/>
      <c r="L1846" s="170">
        <v>44722</v>
      </c>
      <c r="M1846" s="116">
        <v>428.05</v>
      </c>
      <c r="N1846" s="116">
        <v>428.85</v>
      </c>
      <c r="O1846" s="116">
        <v>422</v>
      </c>
      <c r="P1846" s="116">
        <v>423</v>
      </c>
      <c r="Q1846" s="116">
        <v>428.05</v>
      </c>
      <c r="R1846">
        <v>11914234</v>
      </c>
    </row>
    <row r="1847" spans="1:18" x14ac:dyDescent="0.25">
      <c r="A1847" s="170">
        <v>44725</v>
      </c>
      <c r="B1847" s="116">
        <v>418.3</v>
      </c>
      <c r="C1847" s="116">
        <v>406.7</v>
      </c>
      <c r="D1847" s="116">
        <v>405.7</v>
      </c>
      <c r="E1847" s="116">
        <v>416.55</v>
      </c>
      <c r="F1847" s="116">
        <v>406.7</v>
      </c>
      <c r="G1847">
        <v>1389733</v>
      </c>
      <c r="H1847" s="116"/>
      <c r="I1847" s="116"/>
      <c r="L1847" s="170">
        <v>44725</v>
      </c>
      <c r="M1847" s="116">
        <v>406.7</v>
      </c>
      <c r="N1847" s="116">
        <v>418.15</v>
      </c>
      <c r="O1847" s="116">
        <v>405.6</v>
      </c>
      <c r="P1847" s="116">
        <v>414.9</v>
      </c>
      <c r="Q1847" s="116">
        <v>406.7</v>
      </c>
      <c r="R1847">
        <v>17442641</v>
      </c>
    </row>
    <row r="1848" spans="1:18" x14ac:dyDescent="0.25">
      <c r="A1848" s="170">
        <v>44726</v>
      </c>
      <c r="B1848" s="116">
        <v>411.9</v>
      </c>
      <c r="C1848" s="116">
        <v>405.05</v>
      </c>
      <c r="D1848" s="116">
        <v>397.65</v>
      </c>
      <c r="E1848" s="116">
        <v>403.55</v>
      </c>
      <c r="F1848" s="116">
        <v>405.05</v>
      </c>
      <c r="G1848">
        <v>1399281</v>
      </c>
      <c r="H1848" s="116"/>
      <c r="I1848" s="116"/>
      <c r="L1848" s="170">
        <v>44726</v>
      </c>
      <c r="M1848" s="116">
        <v>405.15</v>
      </c>
      <c r="N1848" s="116">
        <v>411.85</v>
      </c>
      <c r="O1848" s="116">
        <v>397.7</v>
      </c>
      <c r="P1848" s="116">
        <v>403</v>
      </c>
      <c r="Q1848" s="116">
        <v>405.15</v>
      </c>
      <c r="R1848">
        <v>19626627</v>
      </c>
    </row>
    <row r="1849" spans="1:18" x14ac:dyDescent="0.25">
      <c r="A1849" s="170">
        <v>44727</v>
      </c>
      <c r="B1849" s="116">
        <v>416.3</v>
      </c>
      <c r="C1849" s="116">
        <v>413.85</v>
      </c>
      <c r="D1849" s="116">
        <v>409.05</v>
      </c>
      <c r="E1849" s="116">
        <v>409.95</v>
      </c>
      <c r="F1849" s="116">
        <v>413.85</v>
      </c>
      <c r="G1849">
        <v>789444</v>
      </c>
      <c r="H1849" s="116"/>
      <c r="I1849" s="116"/>
      <c r="L1849" s="170">
        <v>44727</v>
      </c>
      <c r="M1849" s="116">
        <v>414.1</v>
      </c>
      <c r="N1849" s="116">
        <v>416.4</v>
      </c>
      <c r="O1849" s="116">
        <v>407.45</v>
      </c>
      <c r="P1849" s="116">
        <v>410</v>
      </c>
      <c r="Q1849" s="116">
        <v>414.1</v>
      </c>
      <c r="R1849">
        <v>15192826</v>
      </c>
    </row>
    <row r="1850" spans="1:18" x14ac:dyDescent="0.25">
      <c r="A1850" s="170">
        <v>44728</v>
      </c>
      <c r="B1850" s="116">
        <v>420.95</v>
      </c>
      <c r="C1850" s="116">
        <v>393</v>
      </c>
      <c r="D1850" s="116">
        <v>390.2</v>
      </c>
      <c r="E1850" s="116">
        <v>420</v>
      </c>
      <c r="F1850" s="116">
        <v>393</v>
      </c>
      <c r="G1850">
        <v>833047</v>
      </c>
      <c r="H1850" s="116"/>
      <c r="I1850" s="116"/>
      <c r="L1850" s="170">
        <v>44728</v>
      </c>
      <c r="M1850" s="116">
        <v>392.95</v>
      </c>
      <c r="N1850" s="116">
        <v>420.9</v>
      </c>
      <c r="O1850" s="116">
        <v>390.1</v>
      </c>
      <c r="P1850" s="116">
        <v>420</v>
      </c>
      <c r="Q1850" s="116">
        <v>392.95</v>
      </c>
      <c r="R1850">
        <v>22261032</v>
      </c>
    </row>
    <row r="1851" spans="1:18" x14ac:dyDescent="0.25">
      <c r="A1851" s="170">
        <v>44729</v>
      </c>
      <c r="B1851" s="116">
        <v>394.35</v>
      </c>
      <c r="C1851" s="116">
        <v>389.15</v>
      </c>
      <c r="D1851" s="116">
        <v>382.55</v>
      </c>
      <c r="E1851" s="116">
        <v>388.5</v>
      </c>
      <c r="F1851" s="116">
        <v>389.15</v>
      </c>
      <c r="G1851">
        <v>1972203</v>
      </c>
      <c r="H1851" s="116"/>
      <c r="I1851" s="116"/>
      <c r="L1851" s="170">
        <v>44729</v>
      </c>
      <c r="M1851" s="116">
        <v>388.95</v>
      </c>
      <c r="N1851" s="116">
        <v>394.45</v>
      </c>
      <c r="O1851" s="116">
        <v>382.65</v>
      </c>
      <c r="P1851" s="116">
        <v>387.95</v>
      </c>
      <c r="Q1851" s="116">
        <v>388.95</v>
      </c>
      <c r="R1851">
        <v>24824899</v>
      </c>
    </row>
    <row r="1852" spans="1:18" x14ac:dyDescent="0.25">
      <c r="A1852" s="170">
        <v>44732</v>
      </c>
      <c r="B1852" s="116">
        <v>392.95</v>
      </c>
      <c r="C1852" s="116">
        <v>382.75</v>
      </c>
      <c r="D1852" s="116">
        <v>376.7</v>
      </c>
      <c r="E1852" s="116">
        <v>390.1</v>
      </c>
      <c r="F1852" s="116">
        <v>382.75</v>
      </c>
      <c r="G1852">
        <v>1356242</v>
      </c>
      <c r="H1852" s="116"/>
      <c r="I1852" s="116"/>
      <c r="L1852" s="170">
        <v>44732</v>
      </c>
      <c r="M1852" s="116">
        <v>382.7</v>
      </c>
      <c r="N1852" s="116">
        <v>392.95</v>
      </c>
      <c r="O1852" s="116">
        <v>376.65</v>
      </c>
      <c r="P1852" s="116">
        <v>390.55</v>
      </c>
      <c r="Q1852" s="116">
        <v>382.7</v>
      </c>
      <c r="R1852">
        <v>17049013</v>
      </c>
    </row>
    <row r="1853" spans="1:18" x14ac:dyDescent="0.25">
      <c r="A1853" s="170">
        <v>44733</v>
      </c>
      <c r="B1853" s="116">
        <v>399</v>
      </c>
      <c r="C1853" s="116">
        <v>397.6</v>
      </c>
      <c r="D1853" s="116">
        <v>386.85</v>
      </c>
      <c r="E1853" s="116">
        <v>389</v>
      </c>
      <c r="F1853" s="116">
        <v>397.6</v>
      </c>
      <c r="G1853">
        <v>1509808</v>
      </c>
      <c r="H1853" s="116"/>
      <c r="I1853" s="116"/>
      <c r="L1853" s="170">
        <v>44733</v>
      </c>
      <c r="M1853" s="116">
        <v>397.6</v>
      </c>
      <c r="N1853" s="116">
        <v>399</v>
      </c>
      <c r="O1853" s="116">
        <v>387</v>
      </c>
      <c r="P1853" s="116">
        <v>389</v>
      </c>
      <c r="Q1853" s="116">
        <v>397.6</v>
      </c>
      <c r="R1853">
        <v>14743366</v>
      </c>
    </row>
    <row r="1854" spans="1:18" x14ac:dyDescent="0.25">
      <c r="A1854" s="170">
        <v>44734</v>
      </c>
      <c r="B1854" s="116">
        <v>397.3</v>
      </c>
      <c r="C1854" s="116">
        <v>393</v>
      </c>
      <c r="D1854" s="116">
        <v>390.55</v>
      </c>
      <c r="E1854" s="116">
        <v>397.3</v>
      </c>
      <c r="F1854" s="116">
        <v>393</v>
      </c>
      <c r="G1854">
        <v>967329</v>
      </c>
      <c r="H1854" s="116"/>
      <c r="I1854" s="116"/>
      <c r="L1854" s="170">
        <v>44734</v>
      </c>
      <c r="M1854" s="116">
        <v>393.1</v>
      </c>
      <c r="N1854" s="116">
        <v>397</v>
      </c>
      <c r="O1854" s="116">
        <v>390.5</v>
      </c>
      <c r="P1854" s="116">
        <v>396.4</v>
      </c>
      <c r="Q1854" s="116">
        <v>393.1</v>
      </c>
      <c r="R1854">
        <v>12426604</v>
      </c>
    </row>
    <row r="1855" spans="1:18" x14ac:dyDescent="0.25">
      <c r="A1855" s="170">
        <v>44735</v>
      </c>
      <c r="B1855" s="116">
        <v>409.7</v>
      </c>
      <c r="C1855" s="116">
        <v>407.2</v>
      </c>
      <c r="D1855" s="116">
        <v>394.75</v>
      </c>
      <c r="E1855" s="116">
        <v>395.1</v>
      </c>
      <c r="F1855" s="116">
        <v>407.2</v>
      </c>
      <c r="G1855">
        <v>1091420</v>
      </c>
      <c r="H1855" s="116"/>
      <c r="I1855" s="116"/>
      <c r="L1855" s="170">
        <v>44735</v>
      </c>
      <c r="M1855" s="116">
        <v>407.2</v>
      </c>
      <c r="N1855" s="116">
        <v>409.9</v>
      </c>
      <c r="O1855" s="116">
        <v>394.55</v>
      </c>
      <c r="P1855" s="116">
        <v>396.3</v>
      </c>
      <c r="Q1855" s="116">
        <v>407.2</v>
      </c>
      <c r="R1855">
        <v>26514004</v>
      </c>
    </row>
    <row r="1856" spans="1:18" x14ac:dyDescent="0.25">
      <c r="A1856" s="170">
        <v>44736</v>
      </c>
      <c r="B1856" s="116">
        <v>412.8</v>
      </c>
      <c r="C1856" s="116">
        <v>409.2</v>
      </c>
      <c r="D1856" s="116">
        <v>406.15</v>
      </c>
      <c r="E1856" s="116">
        <v>410</v>
      </c>
      <c r="F1856" s="116">
        <v>409.2</v>
      </c>
      <c r="G1856">
        <v>922179</v>
      </c>
      <c r="H1856" s="116"/>
      <c r="I1856" s="116"/>
      <c r="L1856" s="170">
        <v>44736</v>
      </c>
      <c r="M1856" s="116">
        <v>409.3</v>
      </c>
      <c r="N1856" s="116">
        <v>412.85</v>
      </c>
      <c r="O1856" s="116">
        <v>406.15</v>
      </c>
      <c r="P1856" s="116">
        <v>410</v>
      </c>
      <c r="Q1856" s="116">
        <v>409.3</v>
      </c>
      <c r="R1856">
        <v>14806456</v>
      </c>
    </row>
    <row r="1857" spans="1:18" x14ac:dyDescent="0.25">
      <c r="A1857" s="170">
        <v>44739</v>
      </c>
      <c r="B1857" s="116">
        <v>419.15</v>
      </c>
      <c r="C1857" s="116">
        <v>414.55</v>
      </c>
      <c r="D1857" s="116">
        <v>412.35</v>
      </c>
      <c r="E1857" s="116">
        <v>416</v>
      </c>
      <c r="F1857" s="116">
        <v>414.55</v>
      </c>
      <c r="G1857">
        <v>579734</v>
      </c>
      <c r="H1857" s="116"/>
      <c r="I1857" s="116"/>
      <c r="L1857" s="170">
        <v>44739</v>
      </c>
      <c r="M1857" s="116">
        <v>414.5</v>
      </c>
      <c r="N1857" s="116">
        <v>419.45</v>
      </c>
      <c r="O1857" s="116">
        <v>412.35</v>
      </c>
      <c r="P1857" s="116">
        <v>417.55</v>
      </c>
      <c r="Q1857" s="116">
        <v>414.5</v>
      </c>
      <c r="R1857">
        <v>12018949</v>
      </c>
    </row>
    <row r="1858" spans="1:18" x14ac:dyDescent="0.25">
      <c r="A1858" s="170">
        <v>44740</v>
      </c>
      <c r="B1858" s="116">
        <v>418</v>
      </c>
      <c r="C1858" s="116">
        <v>417.05</v>
      </c>
      <c r="D1858" s="116">
        <v>409.1</v>
      </c>
      <c r="E1858" s="116">
        <v>412</v>
      </c>
      <c r="F1858" s="116">
        <v>417.05</v>
      </c>
      <c r="G1858">
        <v>711556</v>
      </c>
      <c r="H1858" s="116"/>
      <c r="I1858" s="116"/>
      <c r="L1858" s="170">
        <v>44740</v>
      </c>
      <c r="M1858" s="116">
        <v>417.1</v>
      </c>
      <c r="N1858" s="116">
        <v>418.2</v>
      </c>
      <c r="O1858" s="116">
        <v>409.15</v>
      </c>
      <c r="P1858" s="116">
        <v>411.3</v>
      </c>
      <c r="Q1858" s="116">
        <v>417.1</v>
      </c>
      <c r="R1858">
        <v>13238339</v>
      </c>
    </row>
    <row r="1859" spans="1:18" x14ac:dyDescent="0.25">
      <c r="A1859" s="170">
        <v>44741</v>
      </c>
      <c r="B1859" s="116">
        <v>420</v>
      </c>
      <c r="C1859" s="116">
        <v>417</v>
      </c>
      <c r="D1859" s="116">
        <v>411.95</v>
      </c>
      <c r="E1859" s="116">
        <v>412.2</v>
      </c>
      <c r="F1859" s="116">
        <v>417</v>
      </c>
      <c r="G1859">
        <v>384428</v>
      </c>
      <c r="H1859" s="116"/>
      <c r="I1859" s="116"/>
      <c r="L1859" s="170">
        <v>44741</v>
      </c>
      <c r="M1859" s="116">
        <v>416.95</v>
      </c>
      <c r="N1859" s="116">
        <v>419.9</v>
      </c>
      <c r="O1859" s="116">
        <v>411.55</v>
      </c>
      <c r="P1859" s="116">
        <v>412.05</v>
      </c>
      <c r="Q1859" s="116">
        <v>416.95</v>
      </c>
      <c r="R1859">
        <v>13104313</v>
      </c>
    </row>
    <row r="1860" spans="1:18" x14ac:dyDescent="0.25">
      <c r="A1860" s="170">
        <v>44742</v>
      </c>
      <c r="B1860" s="116">
        <v>424</v>
      </c>
      <c r="C1860" s="116">
        <v>411.7</v>
      </c>
      <c r="D1860" s="116">
        <v>410.25</v>
      </c>
      <c r="E1860" s="116">
        <v>418.9</v>
      </c>
      <c r="F1860" s="116">
        <v>411.7</v>
      </c>
      <c r="G1860">
        <v>852402</v>
      </c>
      <c r="H1860" s="116"/>
      <c r="I1860" s="116"/>
      <c r="L1860" s="170">
        <v>44742</v>
      </c>
      <c r="M1860" s="116">
        <v>411.8</v>
      </c>
      <c r="N1860" s="116">
        <v>424</v>
      </c>
      <c r="O1860" s="116">
        <v>410</v>
      </c>
      <c r="P1860" s="116">
        <v>418.3</v>
      </c>
      <c r="Q1860" s="116">
        <v>411.8</v>
      </c>
      <c r="R1860">
        <v>20121916</v>
      </c>
    </row>
    <row r="1861" spans="1:18" x14ac:dyDescent="0.25">
      <c r="A1861" s="170">
        <v>44743</v>
      </c>
      <c r="B1861" s="116">
        <v>414.55</v>
      </c>
      <c r="C1861" s="116">
        <v>412.7</v>
      </c>
      <c r="D1861" s="116">
        <v>402.15</v>
      </c>
      <c r="E1861" s="116">
        <v>411.3</v>
      </c>
      <c r="F1861" s="116">
        <v>412.7</v>
      </c>
      <c r="G1861">
        <v>549570</v>
      </c>
      <c r="H1861" s="116"/>
      <c r="I1861" s="116"/>
      <c r="L1861" s="170">
        <v>44743</v>
      </c>
      <c r="M1861" s="116">
        <v>412.7</v>
      </c>
      <c r="N1861" s="116">
        <v>414.6</v>
      </c>
      <c r="O1861" s="116">
        <v>402.3</v>
      </c>
      <c r="P1861" s="116">
        <v>410.65</v>
      </c>
      <c r="Q1861" s="116">
        <v>412.7</v>
      </c>
      <c r="R1861">
        <v>14725989</v>
      </c>
    </row>
    <row r="1862" spans="1:18" x14ac:dyDescent="0.25">
      <c r="A1862" s="170">
        <v>44746</v>
      </c>
      <c r="B1862" s="116">
        <v>415</v>
      </c>
      <c r="C1862" s="116">
        <v>408.35</v>
      </c>
      <c r="D1862" s="116">
        <v>404.8</v>
      </c>
      <c r="E1862" s="116">
        <v>411.6</v>
      </c>
      <c r="F1862" s="116">
        <v>408.35</v>
      </c>
      <c r="G1862">
        <v>386582</v>
      </c>
      <c r="H1862" s="116"/>
      <c r="I1862" s="116"/>
      <c r="L1862" s="170">
        <v>44746</v>
      </c>
      <c r="M1862" s="116">
        <v>408.45</v>
      </c>
      <c r="N1862" s="116">
        <v>414.9</v>
      </c>
      <c r="O1862" s="116">
        <v>405</v>
      </c>
      <c r="P1862" s="116">
        <v>411.55</v>
      </c>
      <c r="Q1862" s="116">
        <v>408.45</v>
      </c>
      <c r="R1862">
        <v>11525133</v>
      </c>
    </row>
    <row r="1863" spans="1:18" x14ac:dyDescent="0.25">
      <c r="A1863" s="170">
        <v>44747</v>
      </c>
      <c r="B1863" s="116">
        <v>418.75</v>
      </c>
      <c r="C1863" s="116">
        <v>412</v>
      </c>
      <c r="D1863" s="116">
        <v>410.15</v>
      </c>
      <c r="E1863" s="116">
        <v>415.8</v>
      </c>
      <c r="F1863" s="116">
        <v>412</v>
      </c>
      <c r="G1863">
        <v>510971</v>
      </c>
      <c r="H1863" s="116"/>
      <c r="I1863" s="116"/>
      <c r="L1863" s="170">
        <v>44747</v>
      </c>
      <c r="M1863" s="116">
        <v>412</v>
      </c>
      <c r="N1863" s="116">
        <v>418.8</v>
      </c>
      <c r="O1863" s="116">
        <v>410.2</v>
      </c>
      <c r="P1863" s="116">
        <v>415</v>
      </c>
      <c r="Q1863" s="116">
        <v>412</v>
      </c>
      <c r="R1863">
        <v>16771012</v>
      </c>
    </row>
    <row r="1864" spans="1:18" x14ac:dyDescent="0.25">
      <c r="A1864" s="170">
        <v>44748</v>
      </c>
      <c r="B1864" s="116">
        <v>417.25</v>
      </c>
      <c r="C1864" s="116">
        <v>416.3</v>
      </c>
      <c r="D1864" s="116">
        <v>410.8</v>
      </c>
      <c r="E1864" s="116">
        <v>414</v>
      </c>
      <c r="F1864" s="116">
        <v>416.3</v>
      </c>
      <c r="G1864">
        <v>656422</v>
      </c>
      <c r="H1864" s="116"/>
      <c r="I1864" s="116"/>
      <c r="L1864" s="170">
        <v>44748</v>
      </c>
      <c r="M1864" s="116">
        <v>416.35</v>
      </c>
      <c r="N1864" s="116">
        <v>417.3</v>
      </c>
      <c r="O1864" s="116">
        <v>410.65</v>
      </c>
      <c r="P1864" s="116">
        <v>414</v>
      </c>
      <c r="Q1864" s="116">
        <v>416.35</v>
      </c>
      <c r="R1864">
        <v>12196920</v>
      </c>
    </row>
    <row r="1865" spans="1:18" x14ac:dyDescent="0.25">
      <c r="A1865" s="170">
        <v>44749</v>
      </c>
      <c r="B1865" s="116">
        <v>432.9</v>
      </c>
      <c r="C1865" s="116">
        <v>430.8</v>
      </c>
      <c r="D1865" s="116">
        <v>419.2</v>
      </c>
      <c r="E1865" s="116">
        <v>420</v>
      </c>
      <c r="F1865" s="116">
        <v>430.8</v>
      </c>
      <c r="G1865">
        <v>645110</v>
      </c>
      <c r="H1865" s="116"/>
      <c r="I1865" s="116"/>
      <c r="L1865" s="170">
        <v>44749</v>
      </c>
      <c r="M1865" s="116">
        <v>430.85</v>
      </c>
      <c r="N1865" s="116">
        <v>432.95</v>
      </c>
      <c r="O1865" s="116">
        <v>419.3</v>
      </c>
      <c r="P1865" s="116">
        <v>419.9</v>
      </c>
      <c r="Q1865" s="116">
        <v>430.85</v>
      </c>
      <c r="R1865">
        <v>17616800</v>
      </c>
    </row>
    <row r="1866" spans="1:18" x14ac:dyDescent="0.25">
      <c r="A1866" s="170">
        <v>44750</v>
      </c>
      <c r="B1866" s="116">
        <v>443.8</v>
      </c>
      <c r="C1866" s="116">
        <v>441.6</v>
      </c>
      <c r="D1866" s="116">
        <v>429.5</v>
      </c>
      <c r="E1866" s="116">
        <v>436.1</v>
      </c>
      <c r="F1866" s="116">
        <v>441.6</v>
      </c>
      <c r="G1866">
        <v>816584</v>
      </c>
      <c r="H1866" s="116"/>
      <c r="I1866" s="116"/>
      <c r="L1866" s="170">
        <v>44750</v>
      </c>
      <c r="M1866" s="116">
        <v>441.55</v>
      </c>
      <c r="N1866" s="116">
        <v>443.85</v>
      </c>
      <c r="O1866" s="116">
        <v>429.3</v>
      </c>
      <c r="P1866" s="116">
        <v>436.25</v>
      </c>
      <c r="Q1866" s="116">
        <v>441.55</v>
      </c>
      <c r="R1866">
        <v>23730027</v>
      </c>
    </row>
    <row r="1867" spans="1:18" x14ac:dyDescent="0.25">
      <c r="A1867" s="170">
        <v>44753</v>
      </c>
      <c r="B1867" s="116">
        <v>441.15</v>
      </c>
      <c r="C1867" s="116">
        <v>437</v>
      </c>
      <c r="D1867" s="116">
        <v>433.35</v>
      </c>
      <c r="E1867" s="116">
        <v>438.85</v>
      </c>
      <c r="F1867" s="116">
        <v>437</v>
      </c>
      <c r="G1867">
        <v>852916</v>
      </c>
      <c r="H1867" s="116"/>
      <c r="I1867" s="116"/>
      <c r="L1867" s="170">
        <v>44753</v>
      </c>
      <c r="M1867" s="116">
        <v>437.05</v>
      </c>
      <c r="N1867" s="116">
        <v>441.2</v>
      </c>
      <c r="O1867" s="116">
        <v>433.45</v>
      </c>
      <c r="P1867" s="116">
        <v>438.05</v>
      </c>
      <c r="Q1867" s="116">
        <v>437.05</v>
      </c>
      <c r="R1867">
        <v>12621150</v>
      </c>
    </row>
    <row r="1868" spans="1:18" x14ac:dyDescent="0.25">
      <c r="A1868" s="170">
        <v>44754</v>
      </c>
      <c r="B1868" s="116">
        <v>435</v>
      </c>
      <c r="C1868" s="116">
        <v>430.25</v>
      </c>
      <c r="D1868" s="116">
        <v>428</v>
      </c>
      <c r="E1868" s="116">
        <v>434</v>
      </c>
      <c r="F1868" s="116">
        <v>430.25</v>
      </c>
      <c r="G1868">
        <v>301480</v>
      </c>
      <c r="H1868" s="116"/>
      <c r="I1868" s="116"/>
      <c r="L1868" s="170">
        <v>44754</v>
      </c>
      <c r="M1868" s="116">
        <v>430.55</v>
      </c>
      <c r="N1868" s="116">
        <v>435</v>
      </c>
      <c r="O1868" s="116">
        <v>428.15</v>
      </c>
      <c r="P1868" s="116">
        <v>433</v>
      </c>
      <c r="Q1868" s="116">
        <v>430.55</v>
      </c>
      <c r="R1868">
        <v>9518822</v>
      </c>
    </row>
    <row r="1869" spans="1:18" x14ac:dyDescent="0.25">
      <c r="A1869" s="170">
        <v>44755</v>
      </c>
      <c r="B1869" s="116">
        <v>435.8</v>
      </c>
      <c r="C1869" s="116">
        <v>427.1</v>
      </c>
      <c r="D1869" s="116">
        <v>425.9</v>
      </c>
      <c r="E1869" s="116">
        <v>433.6</v>
      </c>
      <c r="F1869" s="116">
        <v>427.1</v>
      </c>
      <c r="G1869">
        <v>345028</v>
      </c>
      <c r="H1869" s="116"/>
      <c r="I1869" s="116"/>
      <c r="L1869" s="170">
        <v>44755</v>
      </c>
      <c r="M1869" s="116">
        <v>427.1</v>
      </c>
      <c r="N1869" s="116">
        <v>435.85</v>
      </c>
      <c r="O1869" s="116">
        <v>425.65</v>
      </c>
      <c r="P1869" s="116">
        <v>432.7</v>
      </c>
      <c r="Q1869" s="116">
        <v>427.1</v>
      </c>
      <c r="R1869">
        <v>10181698</v>
      </c>
    </row>
    <row r="1870" spans="1:18" x14ac:dyDescent="0.25">
      <c r="A1870" s="170">
        <v>44756</v>
      </c>
      <c r="B1870" s="116">
        <v>431.15</v>
      </c>
      <c r="C1870" s="116">
        <v>427.9</v>
      </c>
      <c r="D1870" s="116">
        <v>423.35</v>
      </c>
      <c r="E1870" s="116">
        <v>427.55</v>
      </c>
      <c r="F1870" s="116">
        <v>427.9</v>
      </c>
      <c r="G1870">
        <v>605663</v>
      </c>
      <c r="H1870" s="116"/>
      <c r="I1870" s="116"/>
      <c r="L1870" s="170">
        <v>44756</v>
      </c>
      <c r="M1870" s="116">
        <v>428.05</v>
      </c>
      <c r="N1870" s="116">
        <v>431.25</v>
      </c>
      <c r="O1870" s="116">
        <v>423.3</v>
      </c>
      <c r="P1870" s="116">
        <v>428</v>
      </c>
      <c r="Q1870" s="116">
        <v>428.05</v>
      </c>
      <c r="R1870">
        <v>10744547</v>
      </c>
    </row>
    <row r="1871" spans="1:18" x14ac:dyDescent="0.25">
      <c r="A1871" s="170">
        <v>44757</v>
      </c>
      <c r="B1871" s="116">
        <v>441.6</v>
      </c>
      <c r="C1871" s="116">
        <v>440.05</v>
      </c>
      <c r="D1871" s="116">
        <v>429</v>
      </c>
      <c r="E1871" s="116">
        <v>429</v>
      </c>
      <c r="F1871" s="116">
        <v>440.05</v>
      </c>
      <c r="G1871">
        <v>552787</v>
      </c>
      <c r="H1871" s="116"/>
      <c r="I1871" s="116"/>
      <c r="L1871" s="170">
        <v>44757</v>
      </c>
      <c r="M1871" s="116">
        <v>440.2</v>
      </c>
      <c r="N1871" s="116">
        <v>441.75</v>
      </c>
      <c r="O1871" s="116">
        <v>429.7</v>
      </c>
      <c r="P1871" s="116">
        <v>430.65</v>
      </c>
      <c r="Q1871" s="116">
        <v>440.2</v>
      </c>
      <c r="R1871">
        <v>15774084</v>
      </c>
    </row>
    <row r="1872" spans="1:18" x14ac:dyDescent="0.25">
      <c r="A1872" s="170">
        <v>44760</v>
      </c>
      <c r="B1872" s="116">
        <v>453.75</v>
      </c>
      <c r="C1872" s="116">
        <v>450.9</v>
      </c>
      <c r="D1872" s="116">
        <v>443</v>
      </c>
      <c r="E1872" s="116">
        <v>443</v>
      </c>
      <c r="F1872" s="116">
        <v>450.9</v>
      </c>
      <c r="G1872">
        <v>2862066</v>
      </c>
      <c r="H1872" s="116"/>
      <c r="I1872" s="116"/>
      <c r="L1872" s="170">
        <v>44760</v>
      </c>
      <c r="M1872" s="116">
        <v>450.9</v>
      </c>
      <c r="N1872" s="116">
        <v>453.8</v>
      </c>
      <c r="O1872" s="116">
        <v>443.2</v>
      </c>
      <c r="P1872" s="116">
        <v>443.95</v>
      </c>
      <c r="Q1872" s="116">
        <v>450.9</v>
      </c>
      <c r="R1872">
        <v>21185764</v>
      </c>
    </row>
    <row r="1873" spans="1:18" x14ac:dyDescent="0.25">
      <c r="A1873" s="170">
        <v>44761</v>
      </c>
      <c r="B1873" s="116">
        <v>451.75</v>
      </c>
      <c r="C1873" s="116">
        <v>448.95</v>
      </c>
      <c r="D1873" s="116">
        <v>444.35</v>
      </c>
      <c r="E1873" s="116">
        <v>447.2</v>
      </c>
      <c r="F1873" s="116">
        <v>448.95</v>
      </c>
      <c r="G1873">
        <v>856406</v>
      </c>
      <c r="H1873" s="116"/>
      <c r="I1873" s="116"/>
      <c r="L1873" s="170">
        <v>44761</v>
      </c>
      <c r="M1873" s="116">
        <v>449.05</v>
      </c>
      <c r="N1873" s="116">
        <v>451.85</v>
      </c>
      <c r="O1873" s="116">
        <v>444.45</v>
      </c>
      <c r="P1873" s="116">
        <v>446.75</v>
      </c>
      <c r="Q1873" s="116">
        <v>449.05</v>
      </c>
      <c r="R1873">
        <v>11553440</v>
      </c>
    </row>
    <row r="1874" spans="1:18" x14ac:dyDescent="0.25">
      <c r="A1874" s="170">
        <v>44762</v>
      </c>
      <c r="B1874" s="116">
        <v>460.75</v>
      </c>
      <c r="C1874" s="116">
        <v>453.35</v>
      </c>
      <c r="D1874" s="116">
        <v>452</v>
      </c>
      <c r="E1874" s="116">
        <v>453.8</v>
      </c>
      <c r="F1874" s="116">
        <v>453.35</v>
      </c>
      <c r="G1874">
        <v>548768</v>
      </c>
      <c r="H1874" s="116"/>
      <c r="I1874" s="116"/>
      <c r="L1874" s="170">
        <v>44762</v>
      </c>
      <c r="M1874" s="116">
        <v>453.45</v>
      </c>
      <c r="N1874" s="116">
        <v>460.75</v>
      </c>
      <c r="O1874" s="116">
        <v>451.75</v>
      </c>
      <c r="P1874" s="116">
        <v>454.35</v>
      </c>
      <c r="Q1874" s="116">
        <v>453.45</v>
      </c>
      <c r="R1874">
        <v>17154184</v>
      </c>
    </row>
    <row r="1875" spans="1:18" x14ac:dyDescent="0.25">
      <c r="A1875" s="170">
        <v>44763</v>
      </c>
      <c r="B1875" s="116">
        <v>455.5</v>
      </c>
      <c r="C1875" s="116">
        <v>454.75</v>
      </c>
      <c r="D1875" s="116">
        <v>450.05</v>
      </c>
      <c r="E1875" s="116">
        <v>453.9</v>
      </c>
      <c r="F1875" s="116">
        <v>454.75</v>
      </c>
      <c r="G1875">
        <v>320262</v>
      </c>
      <c r="H1875" s="116"/>
      <c r="I1875" s="116"/>
      <c r="L1875" s="170">
        <v>44763</v>
      </c>
      <c r="M1875" s="116">
        <v>454.85</v>
      </c>
      <c r="N1875" s="116">
        <v>455.5</v>
      </c>
      <c r="O1875" s="116">
        <v>450.1</v>
      </c>
      <c r="P1875" s="116">
        <v>452.95</v>
      </c>
      <c r="Q1875" s="116">
        <v>454.85</v>
      </c>
      <c r="R1875">
        <v>10931800</v>
      </c>
    </row>
    <row r="1876" spans="1:18" x14ac:dyDescent="0.25">
      <c r="A1876" s="170">
        <v>44764</v>
      </c>
      <c r="B1876" s="116">
        <v>459.9</v>
      </c>
      <c r="C1876" s="116">
        <v>454.85</v>
      </c>
      <c r="D1876" s="116">
        <v>452.2</v>
      </c>
      <c r="E1876" s="116">
        <v>455</v>
      </c>
      <c r="F1876" s="116">
        <v>454.85</v>
      </c>
      <c r="G1876">
        <v>443079</v>
      </c>
      <c r="H1876" s="116"/>
      <c r="I1876" s="116"/>
      <c r="L1876" s="170">
        <v>44764</v>
      </c>
      <c r="M1876" s="116">
        <v>454.9</v>
      </c>
      <c r="N1876" s="116">
        <v>459.95</v>
      </c>
      <c r="O1876" s="116">
        <v>452.3</v>
      </c>
      <c r="P1876" s="116">
        <v>456.6</v>
      </c>
      <c r="Q1876" s="116">
        <v>454.9</v>
      </c>
      <c r="R1876">
        <v>10340910</v>
      </c>
    </row>
    <row r="1877" spans="1:18" x14ac:dyDescent="0.25">
      <c r="A1877" s="170">
        <v>44767</v>
      </c>
      <c r="B1877" s="116">
        <v>458.2</v>
      </c>
      <c r="C1877" s="116">
        <v>449.5</v>
      </c>
      <c r="D1877" s="116">
        <v>446.5</v>
      </c>
      <c r="E1877" s="116">
        <v>458.2</v>
      </c>
      <c r="F1877" s="116">
        <v>449.5</v>
      </c>
      <c r="G1877">
        <v>470300</v>
      </c>
      <c r="H1877" s="116"/>
      <c r="I1877" s="116"/>
      <c r="L1877" s="170">
        <v>44767</v>
      </c>
      <c r="M1877" s="116">
        <v>449.55</v>
      </c>
      <c r="N1877" s="116">
        <v>457.6</v>
      </c>
      <c r="O1877" s="116">
        <v>446.3</v>
      </c>
      <c r="P1877" s="116">
        <v>456</v>
      </c>
      <c r="Q1877" s="116">
        <v>449.55</v>
      </c>
      <c r="R1877">
        <v>12505062</v>
      </c>
    </row>
    <row r="1878" spans="1:18" x14ac:dyDescent="0.25">
      <c r="A1878" s="170">
        <v>44768</v>
      </c>
      <c r="B1878" s="116">
        <v>449.4</v>
      </c>
      <c r="C1878" s="116">
        <v>441.05</v>
      </c>
      <c r="D1878" s="116">
        <v>439.8</v>
      </c>
      <c r="E1878" s="116">
        <v>449.4</v>
      </c>
      <c r="F1878" s="116">
        <v>441.05</v>
      </c>
      <c r="G1878">
        <v>448071</v>
      </c>
      <c r="H1878" s="116"/>
      <c r="I1878" s="116"/>
      <c r="L1878" s="170">
        <v>44768</v>
      </c>
      <c r="M1878" s="116">
        <v>441.15</v>
      </c>
      <c r="N1878" s="116">
        <v>448.7</v>
      </c>
      <c r="O1878" s="116">
        <v>439.75</v>
      </c>
      <c r="P1878" s="116">
        <v>448.7</v>
      </c>
      <c r="Q1878" s="116">
        <v>441.15</v>
      </c>
      <c r="R1878">
        <v>11563528</v>
      </c>
    </row>
    <row r="1879" spans="1:18" x14ac:dyDescent="0.25">
      <c r="A1879" s="170">
        <v>44769</v>
      </c>
      <c r="B1879" s="116">
        <v>444.95</v>
      </c>
      <c r="C1879" s="116">
        <v>443.95</v>
      </c>
      <c r="D1879" s="116">
        <v>436</v>
      </c>
      <c r="E1879" s="116">
        <v>441.45</v>
      </c>
      <c r="F1879" s="116">
        <v>443.95</v>
      </c>
      <c r="G1879">
        <v>548553</v>
      </c>
      <c r="H1879" s="116"/>
      <c r="I1879" s="116"/>
      <c r="L1879" s="170">
        <v>44769</v>
      </c>
      <c r="M1879" s="116">
        <v>444.05</v>
      </c>
      <c r="N1879" s="116">
        <v>445</v>
      </c>
      <c r="O1879" s="116">
        <v>436.1</v>
      </c>
      <c r="P1879" s="116">
        <v>441.15</v>
      </c>
      <c r="Q1879" s="116">
        <v>444.05</v>
      </c>
      <c r="R1879">
        <v>10081023</v>
      </c>
    </row>
    <row r="1880" spans="1:18" x14ac:dyDescent="0.25">
      <c r="A1880" s="170">
        <v>44770</v>
      </c>
      <c r="B1880" s="116">
        <v>449.1</v>
      </c>
      <c r="C1880" s="116">
        <v>442.35</v>
      </c>
      <c r="D1880" s="116">
        <v>427.35</v>
      </c>
      <c r="E1880" s="116">
        <v>438.8</v>
      </c>
      <c r="F1880" s="116">
        <v>442.35</v>
      </c>
      <c r="G1880">
        <v>1511497</v>
      </c>
      <c r="H1880" s="116"/>
      <c r="I1880" s="116"/>
      <c r="L1880" s="170">
        <v>44770</v>
      </c>
      <c r="M1880" s="116">
        <v>442.25</v>
      </c>
      <c r="N1880" s="116">
        <v>449.25</v>
      </c>
      <c r="O1880" s="116">
        <v>427.4</v>
      </c>
      <c r="P1880" s="116">
        <v>440.25</v>
      </c>
      <c r="Q1880" s="116">
        <v>442.25</v>
      </c>
      <c r="R1880">
        <v>36380444</v>
      </c>
    </row>
    <row r="1881" spans="1:18" x14ac:dyDescent="0.25">
      <c r="A1881" s="170">
        <v>44771</v>
      </c>
      <c r="B1881" s="116">
        <v>452.45</v>
      </c>
      <c r="C1881" s="116">
        <v>449.65</v>
      </c>
      <c r="D1881" s="116">
        <v>444.35</v>
      </c>
      <c r="E1881" s="116">
        <v>444.35</v>
      </c>
      <c r="F1881" s="116">
        <v>449.65</v>
      </c>
      <c r="G1881">
        <v>1216393</v>
      </c>
      <c r="H1881" s="116"/>
      <c r="I1881" s="116"/>
      <c r="L1881" s="170">
        <v>44771</v>
      </c>
      <c r="M1881" s="116">
        <v>449.6</v>
      </c>
      <c r="N1881" s="116">
        <v>452.7</v>
      </c>
      <c r="O1881" s="116">
        <v>445.15</v>
      </c>
      <c r="P1881" s="116">
        <v>445.15</v>
      </c>
      <c r="Q1881" s="116">
        <v>449.6</v>
      </c>
      <c r="R1881">
        <v>16004096</v>
      </c>
    </row>
    <row r="1882" spans="1:18" x14ac:dyDescent="0.25">
      <c r="A1882" s="170">
        <v>44774</v>
      </c>
      <c r="B1882" s="116">
        <v>480.9</v>
      </c>
      <c r="C1882" s="116">
        <v>479.25</v>
      </c>
      <c r="D1882" s="116">
        <v>451.1</v>
      </c>
      <c r="E1882" s="116">
        <v>451.1</v>
      </c>
      <c r="F1882" s="116">
        <v>479.25</v>
      </c>
      <c r="G1882">
        <v>6640257</v>
      </c>
      <c r="H1882" s="116"/>
      <c r="I1882" s="116"/>
      <c r="L1882" s="170">
        <v>44774</v>
      </c>
      <c r="M1882" s="116">
        <v>479.2</v>
      </c>
      <c r="N1882" s="116">
        <v>481</v>
      </c>
      <c r="O1882" s="116">
        <v>451.05</v>
      </c>
      <c r="P1882" s="116">
        <v>451.95</v>
      </c>
      <c r="Q1882" s="116">
        <v>479.2</v>
      </c>
      <c r="R1882">
        <v>43084536</v>
      </c>
    </row>
    <row r="1883" spans="1:18" x14ac:dyDescent="0.25">
      <c r="A1883" s="170">
        <v>44775</v>
      </c>
      <c r="B1883" s="116">
        <v>479.8</v>
      </c>
      <c r="C1883" s="116">
        <v>476.05</v>
      </c>
      <c r="D1883" s="116">
        <v>469.15</v>
      </c>
      <c r="E1883" s="116">
        <v>479.25</v>
      </c>
      <c r="F1883" s="116">
        <v>476.05</v>
      </c>
      <c r="G1883">
        <v>1654375</v>
      </c>
      <c r="H1883" s="116"/>
      <c r="I1883" s="116"/>
      <c r="L1883" s="170">
        <v>44775</v>
      </c>
      <c r="M1883" s="116">
        <v>476.25</v>
      </c>
      <c r="N1883" s="116">
        <v>479.9</v>
      </c>
      <c r="O1883" s="116">
        <v>469.25</v>
      </c>
      <c r="P1883" s="116">
        <v>478.9</v>
      </c>
      <c r="Q1883" s="116">
        <v>476.25</v>
      </c>
      <c r="R1883">
        <v>19065689</v>
      </c>
    </row>
    <row r="1884" spans="1:18" x14ac:dyDescent="0.25">
      <c r="A1884" s="170">
        <v>44776</v>
      </c>
      <c r="B1884" s="116">
        <v>476.15</v>
      </c>
      <c r="C1884" s="116">
        <v>467.7</v>
      </c>
      <c r="D1884" s="116">
        <v>459.35</v>
      </c>
      <c r="E1884" s="116">
        <v>474.95</v>
      </c>
      <c r="F1884" s="116">
        <v>467.7</v>
      </c>
      <c r="G1884">
        <v>760984</v>
      </c>
      <c r="H1884" s="116"/>
      <c r="I1884" s="116"/>
      <c r="L1884" s="170">
        <v>44776</v>
      </c>
      <c r="M1884" s="116">
        <v>467.8</v>
      </c>
      <c r="N1884" s="116">
        <v>476.25</v>
      </c>
      <c r="O1884" s="116">
        <v>459.6</v>
      </c>
      <c r="P1884" s="116">
        <v>475</v>
      </c>
      <c r="Q1884" s="116">
        <v>467.8</v>
      </c>
      <c r="R1884">
        <v>19125906</v>
      </c>
    </row>
    <row r="1885" spans="1:18" x14ac:dyDescent="0.25">
      <c r="A1885" s="170">
        <v>44777</v>
      </c>
      <c r="B1885" s="116">
        <v>480</v>
      </c>
      <c r="C1885" s="116">
        <v>468.7</v>
      </c>
      <c r="D1885" s="116">
        <v>456.65</v>
      </c>
      <c r="E1885" s="116">
        <v>470.5</v>
      </c>
      <c r="F1885" s="116">
        <v>468.7</v>
      </c>
      <c r="G1885">
        <v>674331</v>
      </c>
      <c r="H1885" s="116"/>
      <c r="I1885" s="116"/>
      <c r="L1885" s="170">
        <v>44777</v>
      </c>
      <c r="M1885" s="116">
        <v>468.9</v>
      </c>
      <c r="N1885" s="116">
        <v>473.95</v>
      </c>
      <c r="O1885" s="116">
        <v>456.45</v>
      </c>
      <c r="P1885" s="116">
        <v>473.15</v>
      </c>
      <c r="Q1885" s="116">
        <v>468.9</v>
      </c>
      <c r="R1885">
        <v>18540405</v>
      </c>
    </row>
    <row r="1886" spans="1:18" x14ac:dyDescent="0.25">
      <c r="A1886" s="170">
        <v>44778</v>
      </c>
      <c r="B1886" s="116">
        <v>472.9</v>
      </c>
      <c r="C1886" s="116">
        <v>465.4</v>
      </c>
      <c r="D1886" s="116">
        <v>464.4</v>
      </c>
      <c r="E1886" s="116">
        <v>468.6</v>
      </c>
      <c r="F1886" s="116">
        <v>465.4</v>
      </c>
      <c r="G1886">
        <v>418119</v>
      </c>
      <c r="H1886" s="116"/>
      <c r="I1886" s="116"/>
      <c r="L1886" s="170">
        <v>44778</v>
      </c>
      <c r="M1886" s="116">
        <v>465.25</v>
      </c>
      <c r="N1886" s="116">
        <v>472.9</v>
      </c>
      <c r="O1886" s="116">
        <v>464</v>
      </c>
      <c r="P1886" s="116">
        <v>468.9</v>
      </c>
      <c r="Q1886" s="116">
        <v>465.25</v>
      </c>
      <c r="R1886">
        <v>11917799</v>
      </c>
    </row>
    <row r="1887" spans="1:18" x14ac:dyDescent="0.25">
      <c r="A1887" s="170">
        <v>44781</v>
      </c>
      <c r="B1887" s="116">
        <v>471.75</v>
      </c>
      <c r="C1887" s="116">
        <v>468.1</v>
      </c>
      <c r="D1887" s="116">
        <v>464.45</v>
      </c>
      <c r="E1887" s="116">
        <v>466</v>
      </c>
      <c r="F1887" s="116">
        <v>468.1</v>
      </c>
      <c r="G1887">
        <v>872609</v>
      </c>
      <c r="H1887" s="116"/>
      <c r="I1887" s="116"/>
      <c r="L1887" s="170">
        <v>44781</v>
      </c>
      <c r="M1887" s="116">
        <v>468.25</v>
      </c>
      <c r="N1887" s="116">
        <v>471.9</v>
      </c>
      <c r="O1887" s="116">
        <v>464.45</v>
      </c>
      <c r="P1887" s="116">
        <v>466</v>
      </c>
      <c r="Q1887" s="116">
        <v>468.25</v>
      </c>
      <c r="R1887">
        <v>10561754</v>
      </c>
    </row>
    <row r="1888" spans="1:18" x14ac:dyDescent="0.25">
      <c r="A1888" s="170">
        <v>44783</v>
      </c>
      <c r="B1888" s="116">
        <v>477.2</v>
      </c>
      <c r="C1888" s="116">
        <v>475.6</v>
      </c>
      <c r="D1888" s="116">
        <v>463.5</v>
      </c>
      <c r="E1888" s="116">
        <v>469.1</v>
      </c>
      <c r="F1888" s="116">
        <v>475.6</v>
      </c>
      <c r="G1888">
        <v>435763</v>
      </c>
      <c r="H1888" s="116"/>
      <c r="I1888" s="116"/>
      <c r="L1888" s="170">
        <v>44783</v>
      </c>
      <c r="M1888" s="116">
        <v>475.55</v>
      </c>
      <c r="N1888" s="116">
        <v>477.2</v>
      </c>
      <c r="O1888" s="116">
        <v>463.35</v>
      </c>
      <c r="P1888" s="116">
        <v>470</v>
      </c>
      <c r="Q1888" s="116">
        <v>475.55</v>
      </c>
      <c r="R1888">
        <v>13360759</v>
      </c>
    </row>
    <row r="1889" spans="1:18" x14ac:dyDescent="0.25">
      <c r="A1889" s="170">
        <v>44784</v>
      </c>
      <c r="B1889" s="116">
        <v>484.25</v>
      </c>
      <c r="C1889" s="116">
        <v>476.65</v>
      </c>
      <c r="D1889" s="116">
        <v>475.55</v>
      </c>
      <c r="E1889" s="116">
        <v>481.2</v>
      </c>
      <c r="F1889" s="116">
        <v>476.65</v>
      </c>
      <c r="G1889">
        <v>1057403</v>
      </c>
      <c r="H1889" s="116"/>
      <c r="I1889" s="116"/>
      <c r="L1889" s="170">
        <v>44784</v>
      </c>
      <c r="M1889" s="116">
        <v>476.65</v>
      </c>
      <c r="N1889" s="116">
        <v>485</v>
      </c>
      <c r="O1889" s="116">
        <v>475.6</v>
      </c>
      <c r="P1889" s="116">
        <v>482.55</v>
      </c>
      <c r="Q1889" s="116">
        <v>476.65</v>
      </c>
      <c r="R1889">
        <v>12777503</v>
      </c>
    </row>
    <row r="1890" spans="1:18" x14ac:dyDescent="0.25">
      <c r="A1890" s="170">
        <v>44785</v>
      </c>
      <c r="B1890" s="116">
        <v>481</v>
      </c>
      <c r="C1890" s="116">
        <v>477.5</v>
      </c>
      <c r="D1890" s="116">
        <v>470</v>
      </c>
      <c r="E1890" s="116">
        <v>475.55</v>
      </c>
      <c r="F1890" s="116">
        <v>477.5</v>
      </c>
      <c r="G1890">
        <v>855522</v>
      </c>
      <c r="H1890" s="116"/>
      <c r="I1890" s="116"/>
      <c r="L1890" s="170">
        <v>44785</v>
      </c>
      <c r="M1890" s="116">
        <v>477.55</v>
      </c>
      <c r="N1890" s="116">
        <v>481.45</v>
      </c>
      <c r="O1890" s="116">
        <v>470</v>
      </c>
      <c r="P1890" s="116">
        <v>475.75</v>
      </c>
      <c r="Q1890" s="116">
        <v>477.55</v>
      </c>
      <c r="R1890">
        <v>13482890</v>
      </c>
    </row>
    <row r="1891" spans="1:18" x14ac:dyDescent="0.25">
      <c r="A1891" s="170">
        <v>44789</v>
      </c>
      <c r="B1891" s="116">
        <v>491.3</v>
      </c>
      <c r="C1891" s="116">
        <v>489.7</v>
      </c>
      <c r="D1891" s="116">
        <v>478.05</v>
      </c>
      <c r="E1891" s="116">
        <v>478.5</v>
      </c>
      <c r="F1891" s="116">
        <v>489.7</v>
      </c>
      <c r="G1891">
        <v>591551</v>
      </c>
      <c r="H1891" s="116"/>
      <c r="I1891" s="116"/>
      <c r="L1891" s="170">
        <v>44789</v>
      </c>
      <c r="M1891" s="116">
        <v>489.85</v>
      </c>
      <c r="N1891" s="116">
        <v>491.4</v>
      </c>
      <c r="O1891" s="116">
        <v>478.2</v>
      </c>
      <c r="P1891" s="116">
        <v>479.6</v>
      </c>
      <c r="Q1891" s="116">
        <v>489.85</v>
      </c>
      <c r="R1891">
        <v>16796376</v>
      </c>
    </row>
    <row r="1892" spans="1:18" x14ac:dyDescent="0.25">
      <c r="A1892" s="170">
        <v>44790</v>
      </c>
      <c r="B1892" s="116">
        <v>494.5</v>
      </c>
      <c r="C1892" s="116">
        <v>485.4</v>
      </c>
      <c r="D1892" s="116">
        <v>484.05</v>
      </c>
      <c r="E1892" s="116">
        <v>491.1</v>
      </c>
      <c r="F1892" s="116">
        <v>485.4</v>
      </c>
      <c r="G1892">
        <v>545795</v>
      </c>
      <c r="H1892" s="116"/>
      <c r="I1892" s="116"/>
      <c r="L1892" s="170">
        <v>44790</v>
      </c>
      <c r="M1892" s="116">
        <v>485.4</v>
      </c>
      <c r="N1892" s="116">
        <v>494.4</v>
      </c>
      <c r="O1892" s="116">
        <v>484.2</v>
      </c>
      <c r="P1892" s="116">
        <v>490.9</v>
      </c>
      <c r="Q1892" s="116">
        <v>485.4</v>
      </c>
      <c r="R1892">
        <v>15948755</v>
      </c>
    </row>
    <row r="1893" spans="1:18" x14ac:dyDescent="0.25">
      <c r="A1893" s="170">
        <v>44791</v>
      </c>
      <c r="B1893" s="116">
        <v>486.9</v>
      </c>
      <c r="C1893" s="116">
        <v>484.75</v>
      </c>
      <c r="D1893" s="116">
        <v>479.3</v>
      </c>
      <c r="E1893" s="116">
        <v>483</v>
      </c>
      <c r="F1893" s="116">
        <v>484.75</v>
      </c>
      <c r="G1893">
        <v>804638</v>
      </c>
      <c r="H1893" s="116"/>
      <c r="I1893" s="116"/>
      <c r="L1893" s="170">
        <v>44791</v>
      </c>
      <c r="M1893" s="116">
        <v>484.8</v>
      </c>
      <c r="N1893" s="116">
        <v>486.8</v>
      </c>
      <c r="O1893" s="116">
        <v>479.25</v>
      </c>
      <c r="P1893" s="116">
        <v>484</v>
      </c>
      <c r="Q1893" s="116">
        <v>484.8</v>
      </c>
      <c r="R1893">
        <v>12070974</v>
      </c>
    </row>
    <row r="1894" spans="1:18" x14ac:dyDescent="0.25">
      <c r="A1894" s="170">
        <v>44792</v>
      </c>
      <c r="B1894" s="116">
        <v>488.15</v>
      </c>
      <c r="C1894" s="116">
        <v>470.8</v>
      </c>
      <c r="D1894" s="116">
        <v>468</v>
      </c>
      <c r="E1894" s="116">
        <v>486.9</v>
      </c>
      <c r="F1894" s="116">
        <v>470.8</v>
      </c>
      <c r="G1894">
        <v>515509</v>
      </c>
      <c r="H1894" s="116"/>
      <c r="I1894" s="116"/>
      <c r="L1894" s="170">
        <v>44792</v>
      </c>
      <c r="M1894" s="116">
        <v>471</v>
      </c>
      <c r="N1894" s="116">
        <v>488.1</v>
      </c>
      <c r="O1894" s="116">
        <v>468.1</v>
      </c>
      <c r="P1894" s="116">
        <v>486.75</v>
      </c>
      <c r="Q1894" s="116">
        <v>471</v>
      </c>
      <c r="R1894">
        <v>16636593</v>
      </c>
    </row>
    <row r="1895" spans="1:18" x14ac:dyDescent="0.25">
      <c r="A1895" s="170">
        <v>44795</v>
      </c>
      <c r="B1895" s="116">
        <v>469.65</v>
      </c>
      <c r="C1895" s="116">
        <v>454.45</v>
      </c>
      <c r="D1895" s="116">
        <v>452.9</v>
      </c>
      <c r="E1895" s="116">
        <v>469.65</v>
      </c>
      <c r="F1895" s="116">
        <v>454.45</v>
      </c>
      <c r="G1895">
        <v>478260</v>
      </c>
      <c r="H1895" s="116"/>
      <c r="I1895" s="116"/>
      <c r="L1895" s="170">
        <v>44795</v>
      </c>
      <c r="M1895" s="116">
        <v>454.6</v>
      </c>
      <c r="N1895" s="116">
        <v>468.95</v>
      </c>
      <c r="O1895" s="116">
        <v>452.55</v>
      </c>
      <c r="P1895" s="116">
        <v>468.5</v>
      </c>
      <c r="Q1895" s="116">
        <v>454.6</v>
      </c>
      <c r="R1895">
        <v>15050653</v>
      </c>
    </row>
    <row r="1896" spans="1:18" x14ac:dyDescent="0.25">
      <c r="A1896" s="170">
        <v>44796</v>
      </c>
      <c r="B1896" s="116">
        <v>462.1</v>
      </c>
      <c r="C1896" s="116">
        <v>460.15</v>
      </c>
      <c r="D1896" s="116">
        <v>447.75</v>
      </c>
      <c r="E1896" s="116">
        <v>450</v>
      </c>
      <c r="F1896" s="116">
        <v>460.15</v>
      </c>
      <c r="G1896">
        <v>620169</v>
      </c>
      <c r="H1896" s="116"/>
      <c r="I1896" s="116"/>
      <c r="L1896" s="170">
        <v>44796</v>
      </c>
      <c r="M1896" s="116">
        <v>460.45</v>
      </c>
      <c r="N1896" s="116">
        <v>462.1</v>
      </c>
      <c r="O1896" s="116">
        <v>447.6</v>
      </c>
      <c r="P1896" s="116">
        <v>449</v>
      </c>
      <c r="Q1896" s="116">
        <v>460.45</v>
      </c>
      <c r="R1896">
        <v>17779238</v>
      </c>
    </row>
    <row r="1897" spans="1:18" x14ac:dyDescent="0.25">
      <c r="A1897" s="170">
        <v>44797</v>
      </c>
      <c r="B1897" s="116">
        <v>464.9</v>
      </c>
      <c r="C1897" s="116">
        <v>463.1</v>
      </c>
      <c r="D1897" s="116">
        <v>457.8</v>
      </c>
      <c r="E1897" s="116">
        <v>458</v>
      </c>
      <c r="F1897" s="116">
        <v>463.1</v>
      </c>
      <c r="G1897">
        <v>425431</v>
      </c>
      <c r="H1897" s="116"/>
      <c r="I1897" s="116"/>
      <c r="L1897" s="170">
        <v>44797</v>
      </c>
      <c r="M1897" s="116">
        <v>463.2</v>
      </c>
      <c r="N1897" s="116">
        <v>464.9</v>
      </c>
      <c r="O1897" s="116">
        <v>457.7</v>
      </c>
      <c r="P1897" s="116">
        <v>459</v>
      </c>
      <c r="Q1897" s="116">
        <v>463.2</v>
      </c>
      <c r="R1897">
        <v>12214113</v>
      </c>
    </row>
    <row r="1898" spans="1:18" x14ac:dyDescent="0.25">
      <c r="A1898" s="170">
        <v>44798</v>
      </c>
      <c r="B1898" s="116">
        <v>468.9</v>
      </c>
      <c r="C1898" s="116">
        <v>459.05</v>
      </c>
      <c r="D1898" s="116">
        <v>457.45</v>
      </c>
      <c r="E1898" s="116">
        <v>465.15</v>
      </c>
      <c r="F1898" s="116">
        <v>459.05</v>
      </c>
      <c r="G1898">
        <v>310245</v>
      </c>
      <c r="H1898" s="116"/>
      <c r="I1898" s="116"/>
      <c r="L1898" s="170">
        <v>44798</v>
      </c>
      <c r="M1898" s="116">
        <v>459.2</v>
      </c>
      <c r="N1898" s="116">
        <v>468.8</v>
      </c>
      <c r="O1898" s="116">
        <v>457.4</v>
      </c>
      <c r="P1898" s="116">
        <v>466</v>
      </c>
      <c r="Q1898" s="116">
        <v>459.2</v>
      </c>
      <c r="R1898">
        <v>11255809</v>
      </c>
    </row>
    <row r="1899" spans="1:18" x14ac:dyDescent="0.25">
      <c r="A1899" s="170">
        <v>44799</v>
      </c>
      <c r="B1899" s="116">
        <v>470.3</v>
      </c>
      <c r="C1899" s="116">
        <v>464.8</v>
      </c>
      <c r="D1899" s="116">
        <v>463.1</v>
      </c>
      <c r="E1899" s="116">
        <v>463.1</v>
      </c>
      <c r="F1899" s="116">
        <v>464.8</v>
      </c>
      <c r="G1899">
        <v>455205</v>
      </c>
      <c r="H1899" s="116"/>
      <c r="I1899" s="116"/>
      <c r="L1899" s="170">
        <v>44799</v>
      </c>
      <c r="M1899" s="116">
        <v>465.05</v>
      </c>
      <c r="N1899" s="116">
        <v>470.45</v>
      </c>
      <c r="O1899" s="116">
        <v>463.95</v>
      </c>
      <c r="P1899" s="116">
        <v>465</v>
      </c>
      <c r="Q1899" s="116">
        <v>465.05</v>
      </c>
      <c r="R1899">
        <v>11252560</v>
      </c>
    </row>
    <row r="1900" spans="1:18" x14ac:dyDescent="0.25">
      <c r="A1900" s="170">
        <v>44802</v>
      </c>
      <c r="B1900" s="116">
        <v>457</v>
      </c>
      <c r="C1900" s="116">
        <v>453.35</v>
      </c>
      <c r="D1900" s="116">
        <v>448.4</v>
      </c>
      <c r="E1900" s="116">
        <v>448.4</v>
      </c>
      <c r="F1900" s="116">
        <v>453.35</v>
      </c>
      <c r="G1900">
        <v>568021</v>
      </c>
      <c r="H1900" s="116"/>
      <c r="I1900" s="116"/>
      <c r="L1900" s="170">
        <v>44802</v>
      </c>
      <c r="M1900" s="116">
        <v>453.35</v>
      </c>
      <c r="N1900" s="116">
        <v>456.9</v>
      </c>
      <c r="O1900" s="116">
        <v>450.15</v>
      </c>
      <c r="P1900" s="116">
        <v>451</v>
      </c>
      <c r="Q1900" s="116">
        <v>453.35</v>
      </c>
      <c r="R1900">
        <v>11647725</v>
      </c>
    </row>
    <row r="1901" spans="1:18" x14ac:dyDescent="0.25">
      <c r="A1901" s="170">
        <v>44803</v>
      </c>
      <c r="B1901" s="116">
        <v>472.3</v>
      </c>
      <c r="C1901" s="116">
        <v>471</v>
      </c>
      <c r="D1901" s="116">
        <v>457.95</v>
      </c>
      <c r="E1901" s="116">
        <v>458.5</v>
      </c>
      <c r="F1901" s="116">
        <v>471</v>
      </c>
      <c r="G1901">
        <v>1236304</v>
      </c>
      <c r="H1901" s="116"/>
      <c r="I1901" s="116"/>
      <c r="L1901" s="170">
        <v>44803</v>
      </c>
      <c r="M1901" s="116">
        <v>471.1</v>
      </c>
      <c r="N1901" s="116">
        <v>472.4</v>
      </c>
      <c r="O1901" s="116">
        <v>457.1</v>
      </c>
      <c r="P1901" s="116">
        <v>458.65</v>
      </c>
      <c r="Q1901" s="116">
        <v>471.1</v>
      </c>
      <c r="R1901">
        <v>14421066</v>
      </c>
    </row>
    <row r="1902" spans="1:18" x14ac:dyDescent="0.25">
      <c r="A1902" s="170">
        <v>44805</v>
      </c>
      <c r="B1902" s="116">
        <v>474.4</v>
      </c>
      <c r="C1902" s="116">
        <v>466.75</v>
      </c>
      <c r="D1902" s="116">
        <v>462.3</v>
      </c>
      <c r="E1902" s="116">
        <v>464</v>
      </c>
      <c r="F1902" s="116">
        <v>466.75</v>
      </c>
      <c r="G1902">
        <v>512381</v>
      </c>
      <c r="H1902" s="116"/>
      <c r="I1902" s="116"/>
      <c r="L1902" s="170">
        <v>44805</v>
      </c>
      <c r="M1902" s="116">
        <v>466.9</v>
      </c>
      <c r="N1902" s="116">
        <v>474.4</v>
      </c>
      <c r="O1902" s="116">
        <v>462.15</v>
      </c>
      <c r="P1902" s="116">
        <v>462.5</v>
      </c>
      <c r="Q1902" s="116">
        <v>466.9</v>
      </c>
      <c r="R1902">
        <v>13385159</v>
      </c>
    </row>
    <row r="1903" spans="1:18" x14ac:dyDescent="0.25">
      <c r="A1903" s="170">
        <v>44806</v>
      </c>
      <c r="B1903" s="116">
        <v>471.85</v>
      </c>
      <c r="C1903" s="116">
        <v>462.15</v>
      </c>
      <c r="D1903" s="116">
        <v>460.4</v>
      </c>
      <c r="E1903" s="116">
        <v>471.15</v>
      </c>
      <c r="F1903" s="116">
        <v>462.15</v>
      </c>
      <c r="G1903">
        <v>377179</v>
      </c>
      <c r="H1903" s="116"/>
      <c r="I1903" s="116"/>
      <c r="L1903" s="170">
        <v>44806</v>
      </c>
      <c r="M1903" s="116">
        <v>461.75</v>
      </c>
      <c r="N1903" s="116">
        <v>471.8</v>
      </c>
      <c r="O1903" s="116">
        <v>460.15</v>
      </c>
      <c r="P1903" s="116">
        <v>470.85</v>
      </c>
      <c r="Q1903" s="116">
        <v>461.75</v>
      </c>
      <c r="R1903">
        <v>10806707</v>
      </c>
    </row>
    <row r="1904" spans="1:18" x14ac:dyDescent="0.25">
      <c r="A1904" s="170">
        <v>44809</v>
      </c>
      <c r="B1904" s="116">
        <v>463.85</v>
      </c>
      <c r="C1904" s="116">
        <v>459</v>
      </c>
      <c r="D1904" s="116">
        <v>457.2</v>
      </c>
      <c r="E1904" s="116">
        <v>461.15</v>
      </c>
      <c r="F1904" s="116">
        <v>459</v>
      </c>
      <c r="G1904">
        <v>656342</v>
      </c>
      <c r="H1904" s="116"/>
      <c r="I1904" s="116"/>
      <c r="L1904" s="170">
        <v>44809</v>
      </c>
      <c r="M1904" s="116">
        <v>459</v>
      </c>
      <c r="N1904" s="116">
        <v>463.95</v>
      </c>
      <c r="O1904" s="116">
        <v>457</v>
      </c>
      <c r="P1904" s="116">
        <v>459.75</v>
      </c>
      <c r="Q1904" s="116">
        <v>459</v>
      </c>
      <c r="R1904">
        <v>9378108</v>
      </c>
    </row>
    <row r="1905" spans="1:18" x14ac:dyDescent="0.25">
      <c r="A1905" s="170">
        <v>44810</v>
      </c>
      <c r="B1905" s="116">
        <v>463.75</v>
      </c>
      <c r="C1905" s="116">
        <v>457.8</v>
      </c>
      <c r="D1905" s="116">
        <v>456.65</v>
      </c>
      <c r="E1905" s="116">
        <v>462.3</v>
      </c>
      <c r="F1905" s="116">
        <v>457.8</v>
      </c>
      <c r="G1905">
        <v>608868</v>
      </c>
      <c r="H1905" s="116"/>
      <c r="I1905" s="116"/>
      <c r="L1905" s="170">
        <v>44810</v>
      </c>
      <c r="M1905" s="116">
        <v>457.75</v>
      </c>
      <c r="N1905" s="116">
        <v>463.7</v>
      </c>
      <c r="O1905" s="116">
        <v>456.6</v>
      </c>
      <c r="P1905" s="116">
        <v>462.7</v>
      </c>
      <c r="Q1905" s="116">
        <v>457.75</v>
      </c>
      <c r="R1905">
        <v>9805875</v>
      </c>
    </row>
    <row r="1906" spans="1:18" x14ac:dyDescent="0.25">
      <c r="A1906" s="170">
        <v>44811</v>
      </c>
      <c r="B1906" s="116">
        <v>456.5</v>
      </c>
      <c r="C1906" s="116">
        <v>445.85</v>
      </c>
      <c r="D1906" s="116">
        <v>443.75</v>
      </c>
      <c r="E1906" s="116">
        <v>454</v>
      </c>
      <c r="F1906" s="116">
        <v>445.85</v>
      </c>
      <c r="G1906">
        <v>1547406</v>
      </c>
      <c r="H1906" s="116"/>
      <c r="I1906" s="116"/>
      <c r="L1906" s="170">
        <v>44811</v>
      </c>
      <c r="M1906" s="116">
        <v>445.85</v>
      </c>
      <c r="N1906" s="116">
        <v>456.5</v>
      </c>
      <c r="O1906" s="116">
        <v>443.65</v>
      </c>
      <c r="P1906" s="116">
        <v>453.2</v>
      </c>
      <c r="Q1906" s="116">
        <v>445.85</v>
      </c>
      <c r="R1906">
        <v>20764508</v>
      </c>
    </row>
    <row r="1907" spans="1:18" x14ac:dyDescent="0.25">
      <c r="A1907" s="170">
        <v>44812</v>
      </c>
      <c r="B1907" s="116">
        <v>452.9</v>
      </c>
      <c r="C1907" s="116">
        <v>442.3</v>
      </c>
      <c r="D1907" s="116">
        <v>440</v>
      </c>
      <c r="E1907" s="116">
        <v>450</v>
      </c>
      <c r="F1907" s="116">
        <v>442.3</v>
      </c>
      <c r="G1907">
        <v>1345610</v>
      </c>
      <c r="H1907" s="116"/>
      <c r="I1907" s="116"/>
      <c r="L1907" s="170">
        <v>44812</v>
      </c>
      <c r="M1907" s="116">
        <v>442.2</v>
      </c>
      <c r="N1907" s="116">
        <v>452.55</v>
      </c>
      <c r="O1907" s="116">
        <v>440</v>
      </c>
      <c r="P1907" s="116">
        <v>452.45</v>
      </c>
      <c r="Q1907" s="116">
        <v>442.2</v>
      </c>
      <c r="R1907">
        <v>19336014</v>
      </c>
    </row>
    <row r="1908" spans="1:18" x14ac:dyDescent="0.25">
      <c r="A1908" s="170">
        <v>44813</v>
      </c>
      <c r="B1908" s="116">
        <v>449.5</v>
      </c>
      <c r="C1908" s="116">
        <v>446</v>
      </c>
      <c r="D1908" s="116">
        <v>440.6</v>
      </c>
      <c r="E1908" s="116">
        <v>446.2</v>
      </c>
      <c r="F1908" s="116">
        <v>446</v>
      </c>
      <c r="G1908">
        <v>1289617</v>
      </c>
      <c r="H1908" s="116"/>
      <c r="I1908" s="116"/>
      <c r="L1908" s="170">
        <v>44813</v>
      </c>
      <c r="M1908" s="116">
        <v>445.9</v>
      </c>
      <c r="N1908" s="116">
        <v>449.65</v>
      </c>
      <c r="O1908" s="116">
        <v>440.6</v>
      </c>
      <c r="P1908" s="116">
        <v>447.5</v>
      </c>
      <c r="Q1908" s="116">
        <v>445.9</v>
      </c>
      <c r="R1908">
        <v>14294289</v>
      </c>
    </row>
    <row r="1909" spans="1:18" x14ac:dyDescent="0.25">
      <c r="A1909" s="170">
        <v>44816</v>
      </c>
      <c r="B1909" s="116">
        <v>452.8</v>
      </c>
      <c r="C1909" s="116">
        <v>451</v>
      </c>
      <c r="D1909" s="116">
        <v>447</v>
      </c>
      <c r="E1909" s="116">
        <v>447.1</v>
      </c>
      <c r="F1909" s="116">
        <v>451</v>
      </c>
      <c r="G1909">
        <v>941059</v>
      </c>
      <c r="H1909" s="116"/>
      <c r="I1909" s="116"/>
      <c r="L1909" s="170">
        <v>44816</v>
      </c>
      <c r="M1909" s="116">
        <v>451</v>
      </c>
      <c r="N1909" s="116">
        <v>453</v>
      </c>
      <c r="O1909" s="116">
        <v>447</v>
      </c>
      <c r="P1909" s="116">
        <v>447.7</v>
      </c>
      <c r="Q1909" s="116">
        <v>451</v>
      </c>
      <c r="R1909">
        <v>8962633</v>
      </c>
    </row>
    <row r="1910" spans="1:18" x14ac:dyDescent="0.25">
      <c r="A1910" s="170">
        <v>44817</v>
      </c>
      <c r="B1910" s="116">
        <v>458.85</v>
      </c>
      <c r="C1910" s="116">
        <v>456.95</v>
      </c>
      <c r="D1910" s="116">
        <v>453.6</v>
      </c>
      <c r="E1910" s="116">
        <v>454</v>
      </c>
      <c r="F1910" s="116">
        <v>456.95</v>
      </c>
      <c r="G1910">
        <v>960616</v>
      </c>
      <c r="H1910" s="116"/>
      <c r="I1910" s="116"/>
      <c r="L1910" s="170">
        <v>44817</v>
      </c>
      <c r="M1910" s="116">
        <v>456.8</v>
      </c>
      <c r="N1910" s="116">
        <v>458.95</v>
      </c>
      <c r="O1910" s="116">
        <v>453.55</v>
      </c>
      <c r="P1910" s="116">
        <v>454.3</v>
      </c>
      <c r="Q1910" s="116">
        <v>456.8</v>
      </c>
      <c r="R1910">
        <v>10661280</v>
      </c>
    </row>
    <row r="1911" spans="1:18" x14ac:dyDescent="0.25">
      <c r="A1911" s="170">
        <v>44818</v>
      </c>
      <c r="B1911" s="116">
        <v>454.65</v>
      </c>
      <c r="C1911" s="116">
        <v>450.2</v>
      </c>
      <c r="D1911" s="116">
        <v>446.7</v>
      </c>
      <c r="E1911" s="116">
        <v>446.7</v>
      </c>
      <c r="F1911" s="116">
        <v>450.2</v>
      </c>
      <c r="G1911">
        <v>890937</v>
      </c>
      <c r="H1911" s="116"/>
      <c r="I1911" s="116"/>
      <c r="L1911" s="170">
        <v>44818</v>
      </c>
      <c r="M1911" s="116">
        <v>450.2</v>
      </c>
      <c r="N1911" s="116">
        <v>454.7</v>
      </c>
      <c r="O1911" s="116">
        <v>447</v>
      </c>
      <c r="P1911" s="116">
        <v>447.6</v>
      </c>
      <c r="Q1911" s="116">
        <v>450.2</v>
      </c>
      <c r="R1911">
        <v>10360461</v>
      </c>
    </row>
    <row r="1912" spans="1:18" x14ac:dyDescent="0.25">
      <c r="A1912" s="170">
        <v>44819</v>
      </c>
      <c r="B1912" s="116">
        <v>455.7</v>
      </c>
      <c r="C1912" s="116">
        <v>447</v>
      </c>
      <c r="D1912" s="116">
        <v>445.35</v>
      </c>
      <c r="E1912" s="116">
        <v>452.05</v>
      </c>
      <c r="F1912" s="116">
        <v>447</v>
      </c>
      <c r="G1912">
        <v>759432</v>
      </c>
      <c r="H1912" s="116"/>
      <c r="I1912" s="116"/>
      <c r="L1912" s="170">
        <v>44819</v>
      </c>
      <c r="M1912" s="116">
        <v>447.25</v>
      </c>
      <c r="N1912" s="116">
        <v>455.85</v>
      </c>
      <c r="O1912" s="116">
        <v>446.05</v>
      </c>
      <c r="P1912" s="116">
        <v>452.4</v>
      </c>
      <c r="Q1912" s="116">
        <v>447.25</v>
      </c>
      <c r="R1912">
        <v>10356713</v>
      </c>
    </row>
    <row r="1913" spans="1:18" x14ac:dyDescent="0.25">
      <c r="A1913" s="170">
        <v>44820</v>
      </c>
      <c r="B1913" s="116">
        <v>446.7</v>
      </c>
      <c r="C1913" s="116">
        <v>432.4</v>
      </c>
      <c r="D1913" s="116">
        <v>429.3</v>
      </c>
      <c r="E1913" s="116">
        <v>446.7</v>
      </c>
      <c r="F1913" s="116">
        <v>432.4</v>
      </c>
      <c r="G1913">
        <v>880536</v>
      </c>
      <c r="H1913" s="116"/>
      <c r="I1913" s="116"/>
      <c r="L1913" s="170">
        <v>44820</v>
      </c>
      <c r="M1913" s="116">
        <v>432.5</v>
      </c>
      <c r="N1913" s="116">
        <v>446.4</v>
      </c>
      <c r="O1913" s="116">
        <v>429.1</v>
      </c>
      <c r="P1913" s="116">
        <v>446</v>
      </c>
      <c r="Q1913" s="116">
        <v>432.5</v>
      </c>
      <c r="R1913">
        <v>20992324</v>
      </c>
    </row>
    <row r="1914" spans="1:18" x14ac:dyDescent="0.25">
      <c r="A1914" s="170">
        <v>44823</v>
      </c>
      <c r="B1914" s="116">
        <v>431.9</v>
      </c>
      <c r="C1914" s="116">
        <v>425.5</v>
      </c>
      <c r="D1914" s="116">
        <v>424.1</v>
      </c>
      <c r="E1914" s="116">
        <v>431.9</v>
      </c>
      <c r="F1914" s="116">
        <v>425.5</v>
      </c>
      <c r="G1914">
        <v>2038410</v>
      </c>
      <c r="H1914" s="116"/>
      <c r="I1914" s="116"/>
      <c r="L1914" s="170">
        <v>44823</v>
      </c>
      <c r="M1914" s="116">
        <v>425.45</v>
      </c>
      <c r="N1914" s="116">
        <v>431.6</v>
      </c>
      <c r="O1914" s="116">
        <v>424.05</v>
      </c>
      <c r="P1914" s="116">
        <v>431.5</v>
      </c>
      <c r="Q1914" s="116">
        <v>425.45</v>
      </c>
      <c r="R1914">
        <v>15236142</v>
      </c>
    </row>
    <row r="1915" spans="1:18" x14ac:dyDescent="0.25">
      <c r="A1915" s="170">
        <v>44824</v>
      </c>
      <c r="B1915" s="116">
        <v>443.2</v>
      </c>
      <c r="C1915" s="116">
        <v>434.25</v>
      </c>
      <c r="D1915" s="116">
        <v>429.7</v>
      </c>
      <c r="E1915" s="116">
        <v>429.7</v>
      </c>
      <c r="F1915" s="116">
        <v>434.25</v>
      </c>
      <c r="G1915">
        <v>1156273</v>
      </c>
      <c r="H1915" s="116"/>
      <c r="I1915" s="116"/>
      <c r="L1915" s="170">
        <v>44824</v>
      </c>
      <c r="M1915" s="116">
        <v>434.25</v>
      </c>
      <c r="N1915" s="116">
        <v>443.35</v>
      </c>
      <c r="O1915" s="116">
        <v>430.6</v>
      </c>
      <c r="P1915" s="116">
        <v>430.6</v>
      </c>
      <c r="Q1915" s="116">
        <v>434.25</v>
      </c>
      <c r="R1915">
        <v>17557661</v>
      </c>
    </row>
    <row r="1916" spans="1:18" x14ac:dyDescent="0.25">
      <c r="A1916" s="170">
        <v>44825</v>
      </c>
      <c r="B1916" s="116">
        <v>435.95</v>
      </c>
      <c r="C1916" s="116">
        <v>427.7</v>
      </c>
      <c r="D1916" s="116">
        <v>425.45</v>
      </c>
      <c r="E1916" s="116">
        <v>434</v>
      </c>
      <c r="F1916" s="116">
        <v>427.7</v>
      </c>
      <c r="G1916">
        <v>688778</v>
      </c>
      <c r="H1916" s="116"/>
      <c r="I1916" s="116"/>
      <c r="L1916" s="170">
        <v>44825</v>
      </c>
      <c r="M1916" s="116">
        <v>427.65</v>
      </c>
      <c r="N1916" s="116">
        <v>436</v>
      </c>
      <c r="O1916" s="116">
        <v>425.5</v>
      </c>
      <c r="P1916" s="116">
        <v>433.95</v>
      </c>
      <c r="Q1916" s="116">
        <v>427.65</v>
      </c>
      <c r="R1916">
        <v>10831068</v>
      </c>
    </row>
    <row r="1917" spans="1:18" x14ac:dyDescent="0.25">
      <c r="A1917" s="170">
        <v>44826</v>
      </c>
      <c r="B1917" s="116">
        <v>434.5</v>
      </c>
      <c r="C1917" s="116">
        <v>432.3</v>
      </c>
      <c r="D1917" s="116">
        <v>421</v>
      </c>
      <c r="E1917" s="116">
        <v>425.95</v>
      </c>
      <c r="F1917" s="116">
        <v>432.3</v>
      </c>
      <c r="G1917">
        <v>1039190</v>
      </c>
      <c r="H1917" s="116"/>
      <c r="I1917" s="116"/>
      <c r="L1917" s="170">
        <v>44826</v>
      </c>
      <c r="M1917" s="116">
        <v>432.2</v>
      </c>
      <c r="N1917" s="116">
        <v>434.6</v>
      </c>
      <c r="O1917" s="116">
        <v>422.55</v>
      </c>
      <c r="P1917" s="116">
        <v>425</v>
      </c>
      <c r="Q1917" s="116">
        <v>432.2</v>
      </c>
      <c r="R1917">
        <v>13600786</v>
      </c>
    </row>
    <row r="1918" spans="1:18" x14ac:dyDescent="0.25">
      <c r="A1918" s="170">
        <v>44827</v>
      </c>
      <c r="B1918" s="116">
        <v>432</v>
      </c>
      <c r="C1918" s="116">
        <v>423.05</v>
      </c>
      <c r="D1918" s="116">
        <v>420.65</v>
      </c>
      <c r="E1918" s="116">
        <v>431.5</v>
      </c>
      <c r="F1918" s="116">
        <v>423.05</v>
      </c>
      <c r="G1918">
        <v>980502</v>
      </c>
      <c r="H1918" s="116"/>
      <c r="I1918" s="116"/>
      <c r="L1918" s="170">
        <v>44827</v>
      </c>
      <c r="M1918" s="116">
        <v>423.1</v>
      </c>
      <c r="N1918" s="116">
        <v>431.9</v>
      </c>
      <c r="O1918" s="116">
        <v>420.55</v>
      </c>
      <c r="P1918" s="116">
        <v>431.9</v>
      </c>
      <c r="Q1918" s="116">
        <v>423.1</v>
      </c>
      <c r="R1918">
        <v>13441609</v>
      </c>
    </row>
    <row r="1919" spans="1:18" x14ac:dyDescent="0.25">
      <c r="A1919" s="170">
        <v>44830</v>
      </c>
      <c r="B1919" s="116">
        <v>417.65</v>
      </c>
      <c r="C1919" s="116">
        <v>397.65</v>
      </c>
      <c r="D1919" s="116">
        <v>393.35</v>
      </c>
      <c r="E1919" s="116">
        <v>416</v>
      </c>
      <c r="F1919" s="116">
        <v>397.65</v>
      </c>
      <c r="G1919">
        <v>1232540</v>
      </c>
      <c r="H1919" s="116"/>
      <c r="I1919" s="116"/>
      <c r="L1919" s="170">
        <v>44830</v>
      </c>
      <c r="M1919" s="116">
        <v>397.5</v>
      </c>
      <c r="N1919" s="116">
        <v>417.9</v>
      </c>
      <c r="O1919" s="116">
        <v>393.15</v>
      </c>
      <c r="P1919" s="116">
        <v>416</v>
      </c>
      <c r="Q1919" s="116">
        <v>397.5</v>
      </c>
      <c r="R1919">
        <v>33230938</v>
      </c>
    </row>
    <row r="1920" spans="1:18" x14ac:dyDescent="0.25">
      <c r="A1920" s="170">
        <v>44831</v>
      </c>
      <c r="B1920" s="116">
        <v>404.2</v>
      </c>
      <c r="C1920" s="116">
        <v>398.8</v>
      </c>
      <c r="D1920" s="116">
        <v>390.45</v>
      </c>
      <c r="E1920" s="116">
        <v>403</v>
      </c>
      <c r="F1920" s="116">
        <v>398.8</v>
      </c>
      <c r="G1920">
        <v>1853974</v>
      </c>
      <c r="H1920" s="116"/>
      <c r="I1920" s="116"/>
      <c r="L1920" s="170">
        <v>44831</v>
      </c>
      <c r="M1920" s="116">
        <v>398.8</v>
      </c>
      <c r="N1920" s="116">
        <v>404</v>
      </c>
      <c r="O1920" s="116">
        <v>390.35</v>
      </c>
      <c r="P1920" s="116">
        <v>403.9</v>
      </c>
      <c r="Q1920" s="116">
        <v>398.8</v>
      </c>
      <c r="R1920">
        <v>21932747</v>
      </c>
    </row>
    <row r="1921" spans="1:18" x14ac:dyDescent="0.25">
      <c r="A1921" s="170">
        <v>44832</v>
      </c>
      <c r="B1921" s="116">
        <v>406.4</v>
      </c>
      <c r="C1921" s="116">
        <v>399.05</v>
      </c>
      <c r="D1921" s="116">
        <v>392.75</v>
      </c>
      <c r="E1921" s="116">
        <v>395</v>
      </c>
      <c r="F1921" s="116">
        <v>399.05</v>
      </c>
      <c r="G1921">
        <v>1235337</v>
      </c>
      <c r="H1921" s="116"/>
      <c r="I1921" s="116"/>
      <c r="L1921" s="170">
        <v>44832</v>
      </c>
      <c r="M1921" s="116">
        <v>399.1</v>
      </c>
      <c r="N1921" s="116">
        <v>406.6</v>
      </c>
      <c r="O1921" s="116">
        <v>392.85</v>
      </c>
      <c r="P1921" s="116">
        <v>394.9</v>
      </c>
      <c r="Q1921" s="116">
        <v>399.1</v>
      </c>
      <c r="R1921">
        <v>18114880</v>
      </c>
    </row>
    <row r="1922" spans="1:18" x14ac:dyDescent="0.25">
      <c r="A1922" s="170">
        <v>44833</v>
      </c>
      <c r="B1922" s="116">
        <v>413.35</v>
      </c>
      <c r="C1922" s="116">
        <v>402.3</v>
      </c>
      <c r="D1922" s="116">
        <v>399.5</v>
      </c>
      <c r="E1922" s="116">
        <v>409.4</v>
      </c>
      <c r="F1922" s="116">
        <v>402.3</v>
      </c>
      <c r="G1922">
        <v>693454</v>
      </c>
      <c r="H1922" s="116"/>
      <c r="I1922" s="116"/>
      <c r="L1922" s="170">
        <v>44833</v>
      </c>
      <c r="M1922" s="116">
        <v>402.25</v>
      </c>
      <c r="N1922" s="116">
        <v>413.25</v>
      </c>
      <c r="O1922" s="116">
        <v>399.6</v>
      </c>
      <c r="P1922" s="116">
        <v>411</v>
      </c>
      <c r="Q1922" s="116">
        <v>402.25</v>
      </c>
      <c r="R1922">
        <v>20725995</v>
      </c>
    </row>
    <row r="1923" spans="1:18" x14ac:dyDescent="0.25">
      <c r="A1923" s="170">
        <v>44834</v>
      </c>
      <c r="B1923" s="116">
        <v>408.25</v>
      </c>
      <c r="C1923" s="116">
        <v>404.65</v>
      </c>
      <c r="D1923" s="116">
        <v>392.4</v>
      </c>
      <c r="E1923" s="116">
        <v>397.5</v>
      </c>
      <c r="F1923" s="116">
        <v>404.65</v>
      </c>
      <c r="G1923">
        <v>1504904</v>
      </c>
      <c r="H1923" s="116"/>
      <c r="I1923" s="116"/>
      <c r="L1923" s="170">
        <v>44834</v>
      </c>
      <c r="M1923" s="116">
        <v>404.6</v>
      </c>
      <c r="N1923" s="116">
        <v>408.25</v>
      </c>
      <c r="O1923" s="116">
        <v>392.5</v>
      </c>
      <c r="P1923" s="116">
        <v>398</v>
      </c>
      <c r="Q1923" s="116">
        <v>404.6</v>
      </c>
      <c r="R1923">
        <v>20951277</v>
      </c>
    </row>
    <row r="1924" spans="1:18" x14ac:dyDescent="0.25">
      <c r="A1924" s="170">
        <v>44837</v>
      </c>
      <c r="B1924" s="116">
        <v>406.7</v>
      </c>
      <c r="C1924" s="116">
        <v>397.65</v>
      </c>
      <c r="D1924" s="116">
        <v>395.5</v>
      </c>
      <c r="E1924" s="116">
        <v>405.9</v>
      </c>
      <c r="F1924" s="116">
        <v>397.65</v>
      </c>
      <c r="G1924">
        <v>1488059</v>
      </c>
      <c r="H1924" s="116"/>
      <c r="I1924" s="116"/>
      <c r="L1924" s="170">
        <v>44837</v>
      </c>
      <c r="M1924" s="116">
        <v>397.65</v>
      </c>
      <c r="N1924" s="116">
        <v>406.55</v>
      </c>
      <c r="O1924" s="116">
        <v>395.5</v>
      </c>
      <c r="P1924" s="116">
        <v>405.5</v>
      </c>
      <c r="Q1924" s="116">
        <v>397.65</v>
      </c>
      <c r="R1924">
        <v>20332430</v>
      </c>
    </row>
    <row r="1925" spans="1:18" x14ac:dyDescent="0.25">
      <c r="A1925" s="170">
        <v>44838</v>
      </c>
      <c r="B1925" s="116">
        <v>408.95</v>
      </c>
      <c r="C1925" s="116">
        <v>407.95</v>
      </c>
      <c r="D1925" s="116">
        <v>402.95</v>
      </c>
      <c r="E1925" s="116">
        <v>406</v>
      </c>
      <c r="F1925" s="116">
        <v>407.95</v>
      </c>
      <c r="G1925">
        <v>464732</v>
      </c>
      <c r="H1925" s="116"/>
      <c r="I1925" s="116"/>
      <c r="L1925" s="170">
        <v>44838</v>
      </c>
      <c r="M1925" s="116">
        <v>407.9</v>
      </c>
      <c r="N1925" s="116">
        <v>408.95</v>
      </c>
      <c r="O1925" s="116">
        <v>402.9</v>
      </c>
      <c r="P1925" s="116">
        <v>406</v>
      </c>
      <c r="Q1925" s="116">
        <v>407.9</v>
      </c>
      <c r="R1925">
        <v>12761425</v>
      </c>
    </row>
    <row r="1926" spans="1:18" x14ac:dyDescent="0.25">
      <c r="A1926" s="170">
        <v>44840</v>
      </c>
      <c r="B1926" s="116">
        <v>417.5</v>
      </c>
      <c r="C1926" s="116">
        <v>414</v>
      </c>
      <c r="D1926" s="116">
        <v>409</v>
      </c>
      <c r="E1926" s="116">
        <v>409</v>
      </c>
      <c r="F1926" s="116">
        <v>414</v>
      </c>
      <c r="G1926">
        <v>1101277</v>
      </c>
      <c r="H1926" s="116"/>
      <c r="I1926" s="116"/>
      <c r="L1926" s="170">
        <v>44840</v>
      </c>
      <c r="M1926" s="116">
        <v>414.1</v>
      </c>
      <c r="N1926" s="116">
        <v>417.65</v>
      </c>
      <c r="O1926" s="116">
        <v>409.5</v>
      </c>
      <c r="P1926" s="116">
        <v>409.6</v>
      </c>
      <c r="Q1926" s="116">
        <v>414.1</v>
      </c>
      <c r="R1926">
        <v>12771199</v>
      </c>
    </row>
    <row r="1927" spans="1:18" x14ac:dyDescent="0.25">
      <c r="A1927" s="170">
        <v>44841</v>
      </c>
      <c r="B1927" s="116">
        <v>414</v>
      </c>
      <c r="C1927" s="116">
        <v>412.2</v>
      </c>
      <c r="D1927" s="116">
        <v>408.7</v>
      </c>
      <c r="E1927" s="116">
        <v>414</v>
      </c>
      <c r="F1927" s="116">
        <v>412.2</v>
      </c>
      <c r="G1927">
        <v>379705</v>
      </c>
      <c r="H1927" s="116"/>
      <c r="I1927" s="116"/>
      <c r="L1927" s="170">
        <v>44841</v>
      </c>
      <c r="M1927" s="116">
        <v>412.15</v>
      </c>
      <c r="N1927" s="116">
        <v>414</v>
      </c>
      <c r="O1927" s="116">
        <v>408.7</v>
      </c>
      <c r="P1927" s="116">
        <v>413.4</v>
      </c>
      <c r="Q1927" s="116">
        <v>412.15</v>
      </c>
      <c r="R1927">
        <v>10670854</v>
      </c>
    </row>
    <row r="1928" spans="1:18" x14ac:dyDescent="0.25">
      <c r="A1928" s="170">
        <v>44844</v>
      </c>
      <c r="B1928" s="116">
        <v>403.95</v>
      </c>
      <c r="C1928" s="116">
        <v>395.95</v>
      </c>
      <c r="D1928" s="116">
        <v>393.15</v>
      </c>
      <c r="E1928" s="116">
        <v>403.1</v>
      </c>
      <c r="F1928" s="116">
        <v>395.95</v>
      </c>
      <c r="G1928">
        <v>2184113</v>
      </c>
      <c r="H1928" s="116"/>
      <c r="I1928" s="116"/>
      <c r="L1928" s="170">
        <v>44844</v>
      </c>
      <c r="M1928" s="116">
        <v>395.95</v>
      </c>
      <c r="N1928" s="116">
        <v>403.4</v>
      </c>
      <c r="O1928" s="116">
        <v>393.05</v>
      </c>
      <c r="P1928" s="116">
        <v>403.4</v>
      </c>
      <c r="Q1928" s="116">
        <v>395.95</v>
      </c>
      <c r="R1928">
        <v>32914630</v>
      </c>
    </row>
    <row r="1929" spans="1:18" x14ac:dyDescent="0.25">
      <c r="A1929" s="170">
        <v>44845</v>
      </c>
      <c r="B1929" s="116">
        <v>399.45</v>
      </c>
      <c r="C1929" s="116">
        <v>393.3</v>
      </c>
      <c r="D1929" s="116">
        <v>391.45</v>
      </c>
      <c r="E1929" s="116">
        <v>396.95</v>
      </c>
      <c r="F1929" s="116">
        <v>393.3</v>
      </c>
      <c r="G1929">
        <v>3402935</v>
      </c>
      <c r="H1929" s="116"/>
      <c r="I1929" s="116"/>
      <c r="L1929" s="170">
        <v>44845</v>
      </c>
      <c r="M1929" s="116">
        <v>393.35</v>
      </c>
      <c r="N1929" s="116">
        <v>399.5</v>
      </c>
      <c r="O1929" s="116">
        <v>391.3</v>
      </c>
      <c r="P1929" s="116">
        <v>397</v>
      </c>
      <c r="Q1929" s="116">
        <v>393.35</v>
      </c>
      <c r="R1929">
        <v>14641301</v>
      </c>
    </row>
    <row r="1930" spans="1:18" x14ac:dyDescent="0.25">
      <c r="A1930" s="170">
        <v>44846</v>
      </c>
      <c r="B1930" s="116">
        <v>398.2</v>
      </c>
      <c r="C1930" s="116">
        <v>396.5</v>
      </c>
      <c r="D1930" s="116">
        <v>391.2</v>
      </c>
      <c r="E1930" s="116">
        <v>395</v>
      </c>
      <c r="F1930" s="116">
        <v>396.5</v>
      </c>
      <c r="G1930">
        <v>558892</v>
      </c>
      <c r="H1930" s="116"/>
      <c r="I1930" s="116"/>
      <c r="L1930" s="170">
        <v>44846</v>
      </c>
      <c r="M1930" s="116">
        <v>396.55</v>
      </c>
      <c r="N1930" s="116">
        <v>398.2</v>
      </c>
      <c r="O1930" s="116">
        <v>391.1</v>
      </c>
      <c r="P1930" s="116">
        <v>394.55</v>
      </c>
      <c r="Q1930" s="116">
        <v>396.55</v>
      </c>
      <c r="R1930">
        <v>14287344</v>
      </c>
    </row>
    <row r="1931" spans="1:18" x14ac:dyDescent="0.25">
      <c r="A1931" s="170">
        <v>44847</v>
      </c>
      <c r="B1931" s="116">
        <v>403.4</v>
      </c>
      <c r="C1931" s="116">
        <v>398.95</v>
      </c>
      <c r="D1931" s="116">
        <v>394.5</v>
      </c>
      <c r="E1931" s="116">
        <v>396</v>
      </c>
      <c r="F1931" s="116">
        <v>398.95</v>
      </c>
      <c r="G1931">
        <v>461916</v>
      </c>
      <c r="H1931" s="116"/>
      <c r="I1931" s="116"/>
      <c r="L1931" s="170">
        <v>44847</v>
      </c>
      <c r="M1931" s="116">
        <v>399</v>
      </c>
      <c r="N1931" s="116">
        <v>403.5</v>
      </c>
      <c r="O1931" s="116">
        <v>394.55</v>
      </c>
      <c r="P1931" s="116">
        <v>396.55</v>
      </c>
      <c r="Q1931" s="116">
        <v>399</v>
      </c>
      <c r="R1931">
        <v>12584114</v>
      </c>
    </row>
    <row r="1932" spans="1:18" x14ac:dyDescent="0.25">
      <c r="A1932" s="170">
        <v>44848</v>
      </c>
      <c r="B1932" s="116">
        <v>409</v>
      </c>
      <c r="C1932" s="116">
        <v>396.2</v>
      </c>
      <c r="D1932" s="116">
        <v>395.35</v>
      </c>
      <c r="E1932" s="116">
        <v>405.15</v>
      </c>
      <c r="F1932" s="116">
        <v>396.2</v>
      </c>
      <c r="G1932">
        <v>490498</v>
      </c>
      <c r="H1932" s="116"/>
      <c r="I1932" s="116"/>
      <c r="L1932" s="170">
        <v>44848</v>
      </c>
      <c r="M1932" s="116">
        <v>396.25</v>
      </c>
      <c r="N1932" s="116">
        <v>409.2</v>
      </c>
      <c r="O1932" s="116">
        <v>395.3</v>
      </c>
      <c r="P1932" s="116">
        <v>407</v>
      </c>
      <c r="Q1932" s="116">
        <v>396.25</v>
      </c>
      <c r="R1932">
        <v>12875470</v>
      </c>
    </row>
    <row r="1933" spans="1:18" x14ac:dyDescent="0.25">
      <c r="A1933" s="170">
        <v>44851</v>
      </c>
      <c r="B1933" s="116">
        <v>398.85</v>
      </c>
      <c r="C1933" s="116">
        <v>396.1</v>
      </c>
      <c r="D1933" s="116">
        <v>392.3</v>
      </c>
      <c r="E1933" s="116">
        <v>394</v>
      </c>
      <c r="F1933" s="116">
        <v>396.1</v>
      </c>
      <c r="G1933">
        <v>375015</v>
      </c>
      <c r="H1933" s="116"/>
      <c r="I1933" s="116"/>
      <c r="L1933" s="170">
        <v>44851</v>
      </c>
      <c r="M1933" s="116">
        <v>396.1</v>
      </c>
      <c r="N1933" s="116">
        <v>398.9</v>
      </c>
      <c r="O1933" s="116">
        <v>392.5</v>
      </c>
      <c r="P1933" s="116">
        <v>394</v>
      </c>
      <c r="Q1933" s="116">
        <v>396.1</v>
      </c>
      <c r="R1933">
        <v>9543556</v>
      </c>
    </row>
    <row r="1934" spans="1:18" x14ac:dyDescent="0.25">
      <c r="A1934" s="170">
        <v>44852</v>
      </c>
      <c r="B1934" s="116">
        <v>406.5</v>
      </c>
      <c r="C1934" s="116">
        <v>404.3</v>
      </c>
      <c r="D1934" s="116">
        <v>400.2</v>
      </c>
      <c r="E1934" s="116">
        <v>400.2</v>
      </c>
      <c r="F1934" s="116">
        <v>404.3</v>
      </c>
      <c r="G1934">
        <v>423972</v>
      </c>
      <c r="H1934" s="116"/>
      <c r="I1934" s="116"/>
      <c r="L1934" s="170">
        <v>44852</v>
      </c>
      <c r="M1934" s="116">
        <v>404.25</v>
      </c>
      <c r="N1934" s="116">
        <v>406.7</v>
      </c>
      <c r="O1934" s="116">
        <v>400.7</v>
      </c>
      <c r="P1934" s="116">
        <v>401</v>
      </c>
      <c r="Q1934" s="116">
        <v>404.25</v>
      </c>
      <c r="R1934">
        <v>14215544</v>
      </c>
    </row>
    <row r="1935" spans="1:18" x14ac:dyDescent="0.25">
      <c r="A1935" s="170">
        <v>44853</v>
      </c>
      <c r="B1935" s="116">
        <v>407.1</v>
      </c>
      <c r="C1935" s="116">
        <v>399.05</v>
      </c>
      <c r="D1935" s="116">
        <v>397.5</v>
      </c>
      <c r="E1935" s="116">
        <v>405.15</v>
      </c>
      <c r="F1935" s="116">
        <v>399.05</v>
      </c>
      <c r="G1935">
        <v>608584</v>
      </c>
      <c r="H1935" s="116"/>
      <c r="I1935" s="116"/>
      <c r="L1935" s="170">
        <v>44853</v>
      </c>
      <c r="M1935" s="116">
        <v>399.05</v>
      </c>
      <c r="N1935" s="116">
        <v>406.95</v>
      </c>
      <c r="O1935" s="116">
        <v>397.3</v>
      </c>
      <c r="P1935" s="116">
        <v>406.2</v>
      </c>
      <c r="Q1935" s="116">
        <v>399.05</v>
      </c>
      <c r="R1935">
        <v>8648435</v>
      </c>
    </row>
    <row r="1936" spans="1:18" x14ac:dyDescent="0.25">
      <c r="A1936" s="170">
        <v>44854</v>
      </c>
      <c r="B1936" s="116">
        <v>399.85</v>
      </c>
      <c r="C1936" s="116">
        <v>398.05</v>
      </c>
      <c r="D1936" s="116">
        <v>393.1</v>
      </c>
      <c r="E1936" s="116">
        <v>397.5</v>
      </c>
      <c r="F1936" s="116">
        <v>398.05</v>
      </c>
      <c r="G1936">
        <v>753648</v>
      </c>
      <c r="H1936" s="116"/>
      <c r="I1936" s="116"/>
      <c r="L1936" s="170">
        <v>44854</v>
      </c>
      <c r="M1936" s="116">
        <v>398.1</v>
      </c>
      <c r="N1936" s="116">
        <v>399.9</v>
      </c>
      <c r="O1936" s="116">
        <v>393.1</v>
      </c>
      <c r="P1936" s="116">
        <v>397</v>
      </c>
      <c r="Q1936" s="116">
        <v>398.1</v>
      </c>
      <c r="R1936">
        <v>10747183</v>
      </c>
    </row>
    <row r="1937" spans="1:18" x14ac:dyDescent="0.25">
      <c r="A1937" s="170">
        <v>44855</v>
      </c>
      <c r="B1937" s="116">
        <v>402.35</v>
      </c>
      <c r="C1937" s="116">
        <v>397.95</v>
      </c>
      <c r="D1937" s="116">
        <v>394.75</v>
      </c>
      <c r="E1937" s="116">
        <v>397.1</v>
      </c>
      <c r="F1937" s="116">
        <v>397.95</v>
      </c>
      <c r="G1937">
        <v>416859</v>
      </c>
      <c r="H1937" s="116"/>
      <c r="I1937" s="116"/>
      <c r="L1937" s="170">
        <v>44855</v>
      </c>
      <c r="M1937" s="116">
        <v>398.05</v>
      </c>
      <c r="N1937" s="116">
        <v>402.25</v>
      </c>
      <c r="O1937" s="116">
        <v>394.7</v>
      </c>
      <c r="P1937" s="116">
        <v>397</v>
      </c>
      <c r="Q1937" s="116">
        <v>398.05</v>
      </c>
      <c r="R1937">
        <v>10279618</v>
      </c>
    </row>
    <row r="1938" spans="1:18" x14ac:dyDescent="0.25">
      <c r="A1938" s="170">
        <v>44858</v>
      </c>
      <c r="B1938" s="116">
        <v>404.85</v>
      </c>
      <c r="C1938" s="116">
        <v>401.55</v>
      </c>
      <c r="D1938" s="116">
        <v>400.05</v>
      </c>
      <c r="E1938" s="116">
        <v>403</v>
      </c>
      <c r="F1938" s="116">
        <v>401.55</v>
      </c>
      <c r="G1938">
        <v>150584</v>
      </c>
      <c r="H1938" s="116"/>
      <c r="I1938" s="116"/>
      <c r="L1938" s="170">
        <v>44858</v>
      </c>
      <c r="M1938" s="116">
        <v>401.6</v>
      </c>
      <c r="N1938" s="116">
        <v>406</v>
      </c>
      <c r="O1938" s="116">
        <v>400.15</v>
      </c>
      <c r="P1938" s="116">
        <v>406</v>
      </c>
      <c r="Q1938" s="116">
        <v>401.6</v>
      </c>
      <c r="R1938">
        <v>2871205</v>
      </c>
    </row>
    <row r="1939" spans="1:18" x14ac:dyDescent="0.25">
      <c r="A1939" s="170">
        <v>44859</v>
      </c>
      <c r="B1939" s="116">
        <v>410.4</v>
      </c>
      <c r="C1939" s="116">
        <v>404.6</v>
      </c>
      <c r="D1939" s="116">
        <v>403.35</v>
      </c>
      <c r="E1939" s="116">
        <v>404</v>
      </c>
      <c r="F1939" s="116">
        <v>404.6</v>
      </c>
      <c r="G1939">
        <v>704716</v>
      </c>
      <c r="H1939" s="116"/>
      <c r="I1939" s="116"/>
      <c r="L1939" s="170">
        <v>44859</v>
      </c>
      <c r="M1939" s="116">
        <v>404.55</v>
      </c>
      <c r="N1939" s="116">
        <v>410.5</v>
      </c>
      <c r="O1939" s="116">
        <v>403.2</v>
      </c>
      <c r="P1939" s="116">
        <v>404.35</v>
      </c>
      <c r="Q1939" s="116">
        <v>404.55</v>
      </c>
      <c r="R1939">
        <v>17979661</v>
      </c>
    </row>
    <row r="1940" spans="1:18" x14ac:dyDescent="0.25">
      <c r="A1940" s="170">
        <v>44861</v>
      </c>
      <c r="B1940" s="116">
        <v>411.55</v>
      </c>
      <c r="C1940" s="116">
        <v>407.65</v>
      </c>
      <c r="D1940" s="116">
        <v>404</v>
      </c>
      <c r="E1940" s="116">
        <v>405.55</v>
      </c>
      <c r="F1940" s="116">
        <v>407.65</v>
      </c>
      <c r="G1940">
        <v>1113968</v>
      </c>
      <c r="H1940" s="116"/>
      <c r="I1940" s="116"/>
      <c r="L1940" s="170">
        <v>44861</v>
      </c>
      <c r="M1940" s="116">
        <v>407.7</v>
      </c>
      <c r="N1940" s="116">
        <v>411.7</v>
      </c>
      <c r="O1940" s="116">
        <v>404</v>
      </c>
      <c r="P1940" s="116">
        <v>408.55</v>
      </c>
      <c r="Q1940" s="116">
        <v>407.7</v>
      </c>
      <c r="R1940">
        <v>14614841</v>
      </c>
    </row>
    <row r="1941" spans="1:18" x14ac:dyDescent="0.25">
      <c r="A1941" s="170">
        <v>44862</v>
      </c>
      <c r="B1941" s="116">
        <v>411.25</v>
      </c>
      <c r="C1941" s="116">
        <v>409.85</v>
      </c>
      <c r="D1941" s="116">
        <v>406.1</v>
      </c>
      <c r="E1941" s="116">
        <v>407.5</v>
      </c>
      <c r="F1941" s="116">
        <v>409.85</v>
      </c>
      <c r="G1941">
        <v>587444</v>
      </c>
      <c r="H1941" s="116"/>
      <c r="I1941" s="116"/>
      <c r="L1941" s="170">
        <v>44862</v>
      </c>
      <c r="M1941" s="116">
        <v>409.9</v>
      </c>
      <c r="N1941" s="116">
        <v>411.2</v>
      </c>
      <c r="O1941" s="116">
        <v>406.1</v>
      </c>
      <c r="P1941" s="116">
        <v>408</v>
      </c>
      <c r="Q1941" s="116">
        <v>409.9</v>
      </c>
      <c r="R1941">
        <v>12488938</v>
      </c>
    </row>
    <row r="1942" spans="1:18" x14ac:dyDescent="0.25">
      <c r="A1942" s="170">
        <v>44865</v>
      </c>
      <c r="B1942" s="116">
        <v>416.15</v>
      </c>
      <c r="C1942" s="116">
        <v>412.6</v>
      </c>
      <c r="D1942" s="116">
        <v>411.35</v>
      </c>
      <c r="E1942" s="116">
        <v>413.5</v>
      </c>
      <c r="F1942" s="116">
        <v>412.6</v>
      </c>
      <c r="G1942">
        <v>438862</v>
      </c>
      <c r="H1942" s="116"/>
      <c r="I1942" s="116"/>
      <c r="L1942" s="170">
        <v>44865</v>
      </c>
      <c r="M1942" s="116">
        <v>412.75</v>
      </c>
      <c r="N1942" s="116">
        <v>416.3</v>
      </c>
      <c r="O1942" s="116">
        <v>411.6</v>
      </c>
      <c r="P1942" s="116">
        <v>414.35</v>
      </c>
      <c r="Q1942" s="116">
        <v>412.75</v>
      </c>
      <c r="R1942">
        <v>9928218</v>
      </c>
    </row>
    <row r="1943" spans="1:18" x14ac:dyDescent="0.25">
      <c r="A1943" s="170">
        <v>44866</v>
      </c>
      <c r="B1943" s="116">
        <v>422.45</v>
      </c>
      <c r="C1943" s="116">
        <v>421.5</v>
      </c>
      <c r="D1943" s="116">
        <v>412.85</v>
      </c>
      <c r="E1943" s="116">
        <v>414</v>
      </c>
      <c r="F1943" s="116">
        <v>421.5</v>
      </c>
      <c r="G1943">
        <v>789503</v>
      </c>
      <c r="H1943" s="116"/>
      <c r="I1943" s="116"/>
      <c r="L1943" s="170">
        <v>44866</v>
      </c>
      <c r="M1943" s="116">
        <v>421.35</v>
      </c>
      <c r="N1943" s="116">
        <v>422.4</v>
      </c>
      <c r="O1943" s="116">
        <v>412.8</v>
      </c>
      <c r="P1943" s="116">
        <v>414.9</v>
      </c>
      <c r="Q1943" s="116">
        <v>421.35</v>
      </c>
      <c r="R1943">
        <v>17324893</v>
      </c>
    </row>
    <row r="1944" spans="1:18" x14ac:dyDescent="0.25">
      <c r="A1944" s="170">
        <v>44867</v>
      </c>
      <c r="B1944" s="116">
        <v>425</v>
      </c>
      <c r="C1944" s="116">
        <v>422.1</v>
      </c>
      <c r="D1944" s="116">
        <v>420</v>
      </c>
      <c r="E1944" s="116">
        <v>421.5</v>
      </c>
      <c r="F1944" s="116">
        <v>422.1</v>
      </c>
      <c r="G1944">
        <v>907341</v>
      </c>
      <c r="H1944" s="116"/>
      <c r="I1944" s="116"/>
      <c r="L1944" s="170">
        <v>44867</v>
      </c>
      <c r="M1944" s="116">
        <v>422.15</v>
      </c>
      <c r="N1944" s="116">
        <v>425.1</v>
      </c>
      <c r="O1944" s="116">
        <v>420.15</v>
      </c>
      <c r="P1944" s="116">
        <v>423.05</v>
      </c>
      <c r="Q1944" s="116">
        <v>422.15</v>
      </c>
      <c r="R1944">
        <v>12433578</v>
      </c>
    </row>
    <row r="1945" spans="1:18" x14ac:dyDescent="0.25">
      <c r="A1945" s="170">
        <v>44868</v>
      </c>
      <c r="B1945" s="116">
        <v>423.2</v>
      </c>
      <c r="C1945" s="116">
        <v>416.25</v>
      </c>
      <c r="D1945" s="116">
        <v>414.45</v>
      </c>
      <c r="E1945" s="116">
        <v>418.55</v>
      </c>
      <c r="F1945" s="116">
        <v>416.25</v>
      </c>
      <c r="G1945">
        <v>431261</v>
      </c>
      <c r="H1945" s="116"/>
      <c r="I1945" s="116"/>
      <c r="L1945" s="170">
        <v>44868</v>
      </c>
      <c r="M1945" s="116">
        <v>416.25</v>
      </c>
      <c r="N1945" s="116">
        <v>423.3</v>
      </c>
      <c r="O1945" s="116">
        <v>414.5</v>
      </c>
      <c r="P1945" s="116">
        <v>419.4</v>
      </c>
      <c r="Q1945" s="116">
        <v>416.25</v>
      </c>
      <c r="R1945">
        <v>10987519</v>
      </c>
    </row>
    <row r="1946" spans="1:18" x14ac:dyDescent="0.25">
      <c r="A1946" s="170">
        <v>44869</v>
      </c>
      <c r="B1946" s="116">
        <v>426</v>
      </c>
      <c r="C1946" s="116">
        <v>425.35</v>
      </c>
      <c r="D1946" s="116">
        <v>416.25</v>
      </c>
      <c r="E1946" s="116">
        <v>416.25</v>
      </c>
      <c r="F1946" s="116">
        <v>425.35</v>
      </c>
      <c r="G1946">
        <v>488715</v>
      </c>
      <c r="H1946" s="116"/>
      <c r="I1946" s="116"/>
      <c r="L1946" s="170">
        <v>44869</v>
      </c>
      <c r="M1946" s="116">
        <v>425.35</v>
      </c>
      <c r="N1946" s="116">
        <v>426</v>
      </c>
      <c r="O1946" s="116">
        <v>416.9</v>
      </c>
      <c r="P1946" s="116">
        <v>418.2</v>
      </c>
      <c r="Q1946" s="116">
        <v>425.35</v>
      </c>
      <c r="R1946">
        <v>12277023</v>
      </c>
    </row>
    <row r="1947" spans="1:18" x14ac:dyDescent="0.25">
      <c r="A1947" s="170">
        <v>44872</v>
      </c>
      <c r="B1947" s="116">
        <v>437.45</v>
      </c>
      <c r="C1947" s="116">
        <v>434.9</v>
      </c>
      <c r="D1947" s="116">
        <v>427.25</v>
      </c>
      <c r="E1947" s="116">
        <v>427.25</v>
      </c>
      <c r="F1947" s="116">
        <v>434.9</v>
      </c>
      <c r="G1947">
        <v>1494974</v>
      </c>
      <c r="H1947" s="116"/>
      <c r="I1947" s="116"/>
      <c r="L1947" s="170">
        <v>44872</v>
      </c>
      <c r="M1947" s="116">
        <v>435</v>
      </c>
      <c r="N1947" s="116">
        <v>437.5</v>
      </c>
      <c r="O1947" s="116">
        <v>428.25</v>
      </c>
      <c r="P1947" s="116">
        <v>428.25</v>
      </c>
      <c r="Q1947" s="116">
        <v>435</v>
      </c>
      <c r="R1947">
        <v>15058076</v>
      </c>
    </row>
    <row r="1948" spans="1:18" x14ac:dyDescent="0.25">
      <c r="A1948" s="170">
        <v>44874</v>
      </c>
      <c r="B1948" s="116">
        <v>441.1</v>
      </c>
      <c r="C1948" s="116">
        <v>433</v>
      </c>
      <c r="D1948" s="116">
        <v>432</v>
      </c>
      <c r="E1948" s="116">
        <v>437.2</v>
      </c>
      <c r="F1948" s="116">
        <v>433</v>
      </c>
      <c r="G1948">
        <v>597425</v>
      </c>
      <c r="H1948" s="116"/>
      <c r="I1948" s="116"/>
      <c r="L1948" s="170">
        <v>44874</v>
      </c>
      <c r="M1948" s="116">
        <v>433.15</v>
      </c>
      <c r="N1948" s="116">
        <v>441.2</v>
      </c>
      <c r="O1948" s="116">
        <v>432</v>
      </c>
      <c r="P1948" s="116">
        <v>439.2</v>
      </c>
      <c r="Q1948" s="116">
        <v>433.15</v>
      </c>
      <c r="R1948">
        <v>14471443</v>
      </c>
    </row>
    <row r="1949" spans="1:18" x14ac:dyDescent="0.25">
      <c r="A1949" s="170">
        <v>44875</v>
      </c>
      <c r="B1949" s="116">
        <v>420.1</v>
      </c>
      <c r="C1949" s="116">
        <v>412.2</v>
      </c>
      <c r="D1949" s="116">
        <v>409.3</v>
      </c>
      <c r="E1949" s="116">
        <v>418.15</v>
      </c>
      <c r="F1949" s="116">
        <v>412.2</v>
      </c>
      <c r="G1949">
        <v>1187213</v>
      </c>
      <c r="H1949" s="116"/>
      <c r="I1949" s="116"/>
      <c r="L1949" s="170">
        <v>44875</v>
      </c>
      <c r="M1949" s="116">
        <v>412.2</v>
      </c>
      <c r="N1949" s="116">
        <v>420.55</v>
      </c>
      <c r="O1949" s="116">
        <v>409.2</v>
      </c>
      <c r="P1949" s="116">
        <v>420.5</v>
      </c>
      <c r="Q1949" s="116">
        <v>412.2</v>
      </c>
      <c r="R1949">
        <v>26251660</v>
      </c>
    </row>
    <row r="1950" spans="1:18" x14ac:dyDescent="0.25">
      <c r="A1950" s="170">
        <v>44876</v>
      </c>
      <c r="B1950" s="116">
        <v>425.4</v>
      </c>
      <c r="C1950" s="116">
        <v>423.55</v>
      </c>
      <c r="D1950" s="116">
        <v>414.7</v>
      </c>
      <c r="E1950" s="116">
        <v>418.05</v>
      </c>
      <c r="F1950" s="116">
        <v>423.55</v>
      </c>
      <c r="G1950">
        <v>1549709</v>
      </c>
      <c r="H1950" s="116"/>
      <c r="I1950" s="116"/>
      <c r="L1950" s="170">
        <v>44876</v>
      </c>
      <c r="M1950" s="116">
        <v>423.5</v>
      </c>
      <c r="N1950" s="116">
        <v>425.5</v>
      </c>
      <c r="O1950" s="116">
        <v>414.7</v>
      </c>
      <c r="P1950" s="116">
        <v>420</v>
      </c>
      <c r="Q1950" s="116">
        <v>423.5</v>
      </c>
      <c r="R1950">
        <v>19296401</v>
      </c>
    </row>
    <row r="1951" spans="1:18" x14ac:dyDescent="0.25">
      <c r="A1951" s="170">
        <v>44879</v>
      </c>
      <c r="B1951" s="116">
        <v>437.6</v>
      </c>
      <c r="C1951" s="116">
        <v>433.6</v>
      </c>
      <c r="D1951" s="116">
        <v>423.35</v>
      </c>
      <c r="E1951" s="116">
        <v>423.35</v>
      </c>
      <c r="F1951" s="116">
        <v>433.6</v>
      </c>
      <c r="G1951">
        <v>1706880</v>
      </c>
      <c r="H1951" s="116"/>
      <c r="I1951" s="116"/>
      <c r="L1951" s="170">
        <v>44879</v>
      </c>
      <c r="M1951" s="116">
        <v>433.7</v>
      </c>
      <c r="N1951" s="116">
        <v>437.7</v>
      </c>
      <c r="O1951" s="116">
        <v>423.5</v>
      </c>
      <c r="P1951" s="116">
        <v>424</v>
      </c>
      <c r="Q1951" s="116">
        <v>433.7</v>
      </c>
      <c r="R1951">
        <v>17996083</v>
      </c>
    </row>
    <row r="1952" spans="1:18" x14ac:dyDescent="0.25">
      <c r="A1952" s="170">
        <v>44880</v>
      </c>
      <c r="B1952" s="116">
        <v>438.5</v>
      </c>
      <c r="C1952" s="116">
        <v>437.05</v>
      </c>
      <c r="D1952" s="116">
        <v>434.25</v>
      </c>
      <c r="E1952" s="116">
        <v>435</v>
      </c>
      <c r="F1952" s="116">
        <v>437.05</v>
      </c>
      <c r="G1952">
        <v>764416</v>
      </c>
      <c r="H1952" s="116"/>
      <c r="I1952" s="116"/>
      <c r="L1952" s="170">
        <v>44880</v>
      </c>
      <c r="M1952" s="116">
        <v>437.15</v>
      </c>
      <c r="N1952" s="116">
        <v>438.5</v>
      </c>
      <c r="O1952" s="116">
        <v>434.1</v>
      </c>
      <c r="P1952" s="116">
        <v>434.9</v>
      </c>
      <c r="Q1952" s="116">
        <v>437.15</v>
      </c>
      <c r="R1952">
        <v>10696024</v>
      </c>
    </row>
    <row r="1953" spans="1:18" x14ac:dyDescent="0.25">
      <c r="A1953" s="170">
        <v>44881</v>
      </c>
      <c r="B1953" s="116">
        <v>438.25</v>
      </c>
      <c r="C1953" s="116">
        <v>431.4</v>
      </c>
      <c r="D1953" s="116">
        <v>429.5</v>
      </c>
      <c r="E1953" s="116">
        <v>437.9</v>
      </c>
      <c r="F1953" s="116">
        <v>431.4</v>
      </c>
      <c r="G1953">
        <v>521559</v>
      </c>
      <c r="H1953" s="116"/>
      <c r="I1953" s="116"/>
      <c r="L1953" s="170">
        <v>44881</v>
      </c>
      <c r="M1953" s="116">
        <v>431.55</v>
      </c>
      <c r="N1953" s="116">
        <v>438.2</v>
      </c>
      <c r="O1953" s="116">
        <v>429.6</v>
      </c>
      <c r="P1953" s="116">
        <v>436.95</v>
      </c>
      <c r="Q1953" s="116">
        <v>431.55</v>
      </c>
      <c r="R1953">
        <v>8206169</v>
      </c>
    </row>
    <row r="1954" spans="1:18" x14ac:dyDescent="0.25">
      <c r="A1954" s="170">
        <v>44882</v>
      </c>
      <c r="B1954" s="116">
        <v>427.5</v>
      </c>
      <c r="C1954" s="116">
        <v>423.7</v>
      </c>
      <c r="D1954" s="116">
        <v>419.7</v>
      </c>
      <c r="E1954" s="116">
        <v>421.2</v>
      </c>
      <c r="F1954" s="116">
        <v>423.7</v>
      </c>
      <c r="G1954">
        <v>826429</v>
      </c>
      <c r="H1954" s="116"/>
      <c r="I1954" s="116"/>
      <c r="L1954" s="170">
        <v>44882</v>
      </c>
      <c r="M1954" s="116">
        <v>423.15</v>
      </c>
      <c r="N1954" s="116">
        <v>427.55</v>
      </c>
      <c r="O1954" s="116">
        <v>419.6</v>
      </c>
      <c r="P1954" s="116">
        <v>422</v>
      </c>
      <c r="Q1954" s="116">
        <v>423.15</v>
      </c>
      <c r="R1954">
        <v>15621809</v>
      </c>
    </row>
    <row r="1955" spans="1:18" x14ac:dyDescent="0.25">
      <c r="A1955" s="170">
        <v>44883</v>
      </c>
      <c r="B1955" s="116">
        <v>426.4</v>
      </c>
      <c r="C1955" s="116">
        <v>423.55</v>
      </c>
      <c r="D1955" s="116">
        <v>421.1</v>
      </c>
      <c r="E1955" s="116">
        <v>423.55</v>
      </c>
      <c r="F1955" s="116">
        <v>423.55</v>
      </c>
      <c r="G1955">
        <v>1548732</v>
      </c>
      <c r="H1955" s="116"/>
      <c r="I1955" s="116"/>
      <c r="L1955" s="170">
        <v>44883</v>
      </c>
      <c r="M1955" s="116">
        <v>423.8</v>
      </c>
      <c r="N1955" s="116">
        <v>426.45</v>
      </c>
      <c r="O1955" s="116">
        <v>421.15</v>
      </c>
      <c r="P1955" s="116">
        <v>424</v>
      </c>
      <c r="Q1955" s="116">
        <v>423.8</v>
      </c>
      <c r="R1955">
        <v>9851962</v>
      </c>
    </row>
    <row r="1956" spans="1:18" x14ac:dyDescent="0.25">
      <c r="A1956" s="170">
        <v>44886</v>
      </c>
      <c r="B1956" s="116">
        <v>427.5</v>
      </c>
      <c r="C1956" s="116">
        <v>421.05</v>
      </c>
      <c r="D1956" s="116">
        <v>420</v>
      </c>
      <c r="E1956" s="116">
        <v>426.3</v>
      </c>
      <c r="F1956" s="116">
        <v>421.05</v>
      </c>
      <c r="G1956">
        <v>510070</v>
      </c>
      <c r="H1956" s="116"/>
      <c r="I1956" s="116"/>
      <c r="L1956" s="170">
        <v>44886</v>
      </c>
      <c r="M1956" s="116">
        <v>421.1</v>
      </c>
      <c r="N1956" s="116">
        <v>427.6</v>
      </c>
      <c r="O1956" s="116">
        <v>420</v>
      </c>
      <c r="P1956" s="116">
        <v>425.6</v>
      </c>
      <c r="Q1956" s="116">
        <v>421.1</v>
      </c>
      <c r="R1956">
        <v>9497812</v>
      </c>
    </row>
    <row r="1957" spans="1:18" x14ac:dyDescent="0.25">
      <c r="A1957" s="170">
        <v>44887</v>
      </c>
      <c r="B1957" s="116">
        <v>426.35</v>
      </c>
      <c r="C1957" s="116">
        <v>424.65</v>
      </c>
      <c r="D1957" s="116">
        <v>421.05</v>
      </c>
      <c r="E1957" s="116">
        <v>421.8</v>
      </c>
      <c r="F1957" s="116">
        <v>424.65</v>
      </c>
      <c r="G1957">
        <v>441867</v>
      </c>
      <c r="H1957" s="116"/>
      <c r="I1957" s="116"/>
      <c r="L1957" s="170">
        <v>44887</v>
      </c>
      <c r="M1957" s="116">
        <v>424.7</v>
      </c>
      <c r="N1957" s="116">
        <v>426.4</v>
      </c>
      <c r="O1957" s="116">
        <v>420.5</v>
      </c>
      <c r="P1957" s="116">
        <v>421</v>
      </c>
      <c r="Q1957" s="116">
        <v>424.7</v>
      </c>
      <c r="R1957">
        <v>6407614</v>
      </c>
    </row>
    <row r="1958" spans="1:18" x14ac:dyDescent="0.25">
      <c r="A1958" s="170">
        <v>44888</v>
      </c>
      <c r="B1958" s="116">
        <v>429.25</v>
      </c>
      <c r="C1958" s="116">
        <v>424.15</v>
      </c>
      <c r="D1958" s="116">
        <v>423</v>
      </c>
      <c r="E1958" s="116">
        <v>426.1</v>
      </c>
      <c r="F1958" s="116">
        <v>424.15</v>
      </c>
      <c r="G1958">
        <v>514577</v>
      </c>
      <c r="H1958" s="116"/>
      <c r="I1958" s="116"/>
      <c r="L1958" s="170">
        <v>44888</v>
      </c>
      <c r="M1958" s="116">
        <v>424.05</v>
      </c>
      <c r="N1958" s="116">
        <v>429.3</v>
      </c>
      <c r="O1958" s="116">
        <v>422.85</v>
      </c>
      <c r="P1958" s="116">
        <v>426.85</v>
      </c>
      <c r="Q1958" s="116">
        <v>424.05</v>
      </c>
      <c r="R1958">
        <v>6568241</v>
      </c>
    </row>
    <row r="1959" spans="1:18" x14ac:dyDescent="0.25">
      <c r="A1959" s="170">
        <v>44889</v>
      </c>
      <c r="B1959" s="116">
        <v>425.3</v>
      </c>
      <c r="C1959" s="116">
        <v>423.35</v>
      </c>
      <c r="D1959" s="116">
        <v>420.65</v>
      </c>
      <c r="E1959" s="116">
        <v>423.6</v>
      </c>
      <c r="F1959" s="116">
        <v>423.35</v>
      </c>
      <c r="G1959">
        <v>601054</v>
      </c>
      <c r="H1959" s="116"/>
      <c r="I1959" s="116"/>
      <c r="L1959" s="170">
        <v>44889</v>
      </c>
      <c r="M1959" s="116">
        <v>423.4</v>
      </c>
      <c r="N1959" s="116">
        <v>425.25</v>
      </c>
      <c r="O1959" s="116">
        <v>420.7</v>
      </c>
      <c r="P1959" s="116">
        <v>424.5</v>
      </c>
      <c r="Q1959" s="116">
        <v>423.4</v>
      </c>
      <c r="R1959">
        <v>6768613</v>
      </c>
    </row>
    <row r="1960" spans="1:18" x14ac:dyDescent="0.25">
      <c r="A1960" s="170">
        <v>44890</v>
      </c>
      <c r="B1960" s="116">
        <v>435.4</v>
      </c>
      <c r="C1960" s="116">
        <v>433.25</v>
      </c>
      <c r="D1960" s="116">
        <v>424.25</v>
      </c>
      <c r="E1960" s="116">
        <v>424.25</v>
      </c>
      <c r="F1960" s="116">
        <v>433.25</v>
      </c>
      <c r="G1960">
        <v>620606</v>
      </c>
      <c r="H1960" s="116"/>
      <c r="I1960" s="116"/>
      <c r="L1960" s="170">
        <v>44890</v>
      </c>
      <c r="M1960" s="116">
        <v>433.2</v>
      </c>
      <c r="N1960" s="116">
        <v>435.15</v>
      </c>
      <c r="O1960" s="116">
        <v>424</v>
      </c>
      <c r="P1960" s="116">
        <v>425</v>
      </c>
      <c r="Q1960" s="116">
        <v>433.2</v>
      </c>
      <c r="R1960">
        <v>18764073</v>
      </c>
    </row>
    <row r="1961" spans="1:18" x14ac:dyDescent="0.25">
      <c r="A1961" s="170">
        <v>44893</v>
      </c>
      <c r="B1961" s="116">
        <v>440</v>
      </c>
      <c r="C1961" s="116">
        <v>433.2</v>
      </c>
      <c r="D1961" s="116">
        <v>432.4</v>
      </c>
      <c r="E1961" s="116">
        <v>434.45</v>
      </c>
      <c r="F1961" s="116">
        <v>433.2</v>
      </c>
      <c r="G1961">
        <v>842444</v>
      </c>
      <c r="H1961" s="116"/>
      <c r="I1961" s="116"/>
      <c r="L1961" s="170">
        <v>44893</v>
      </c>
      <c r="M1961" s="116">
        <v>433.25</v>
      </c>
      <c r="N1961" s="116">
        <v>440.35</v>
      </c>
      <c r="O1961" s="116">
        <v>432.4</v>
      </c>
      <c r="P1961" s="116">
        <v>435</v>
      </c>
      <c r="Q1961" s="116">
        <v>433.25</v>
      </c>
      <c r="R1961">
        <v>10701208</v>
      </c>
    </row>
    <row r="1962" spans="1:18" x14ac:dyDescent="0.25">
      <c r="A1962" s="170">
        <v>44894</v>
      </c>
      <c r="B1962" s="116">
        <v>437.85</v>
      </c>
      <c r="C1962" s="116">
        <v>433.05</v>
      </c>
      <c r="D1962" s="116">
        <v>429.55</v>
      </c>
      <c r="E1962" s="116">
        <v>432.9</v>
      </c>
      <c r="F1962" s="116">
        <v>433.05</v>
      </c>
      <c r="G1962">
        <v>402818</v>
      </c>
      <c r="H1962" s="116"/>
      <c r="I1962" s="116"/>
      <c r="L1962" s="170">
        <v>44894</v>
      </c>
      <c r="M1962" s="116">
        <v>433.15</v>
      </c>
      <c r="N1962" s="116">
        <v>437.9</v>
      </c>
      <c r="O1962" s="116">
        <v>429.55</v>
      </c>
      <c r="P1962" s="116">
        <v>432.5</v>
      </c>
      <c r="Q1962" s="116">
        <v>433.15</v>
      </c>
      <c r="R1962">
        <v>8630105</v>
      </c>
    </row>
    <row r="1963" spans="1:18" x14ac:dyDescent="0.25">
      <c r="A1963" s="170">
        <v>44895</v>
      </c>
      <c r="B1963" s="116">
        <v>440.9</v>
      </c>
      <c r="C1963" s="116">
        <v>439.35</v>
      </c>
      <c r="D1963" s="116">
        <v>433</v>
      </c>
      <c r="E1963" s="116">
        <v>433</v>
      </c>
      <c r="F1963" s="116">
        <v>439.35</v>
      </c>
      <c r="G1963">
        <v>490299</v>
      </c>
      <c r="H1963" s="116"/>
      <c r="I1963" s="116"/>
      <c r="L1963" s="170">
        <v>44895</v>
      </c>
      <c r="M1963" s="116">
        <v>439.4</v>
      </c>
      <c r="N1963" s="116">
        <v>441</v>
      </c>
      <c r="O1963" s="116">
        <v>433.3</v>
      </c>
      <c r="P1963" s="116">
        <v>435</v>
      </c>
      <c r="Q1963" s="116">
        <v>439.4</v>
      </c>
      <c r="R1963">
        <v>14727892</v>
      </c>
    </row>
    <row r="1964" spans="1:18" x14ac:dyDescent="0.25">
      <c r="A1964" s="170">
        <v>44896</v>
      </c>
      <c r="B1964" s="116">
        <v>443.4</v>
      </c>
      <c r="C1964" s="116">
        <v>438.3</v>
      </c>
      <c r="D1964" s="116">
        <v>436.8</v>
      </c>
      <c r="E1964" s="116">
        <v>442.3</v>
      </c>
      <c r="F1964" s="116">
        <v>438.3</v>
      </c>
      <c r="G1964">
        <v>377772</v>
      </c>
      <c r="H1964" s="116"/>
      <c r="I1964" s="116"/>
      <c r="L1964" s="170">
        <v>44896</v>
      </c>
      <c r="M1964" s="116">
        <v>438.25</v>
      </c>
      <c r="N1964" s="116">
        <v>443.6</v>
      </c>
      <c r="O1964" s="116">
        <v>436.85</v>
      </c>
      <c r="P1964" s="116">
        <v>443</v>
      </c>
      <c r="Q1964" s="116">
        <v>438.25</v>
      </c>
      <c r="R1964">
        <v>8909310</v>
      </c>
    </row>
    <row r="1965" spans="1:18" x14ac:dyDescent="0.25">
      <c r="A1965" s="170">
        <v>44897</v>
      </c>
      <c r="B1965" s="116">
        <v>441.05</v>
      </c>
      <c r="C1965" s="116">
        <v>435.3</v>
      </c>
      <c r="D1965" s="116">
        <v>434.8</v>
      </c>
      <c r="E1965" s="116">
        <v>438.55</v>
      </c>
      <c r="F1965" s="116">
        <v>435.3</v>
      </c>
      <c r="G1965">
        <v>577833</v>
      </c>
      <c r="H1965" s="116"/>
      <c r="I1965" s="116"/>
      <c r="L1965" s="170">
        <v>44897</v>
      </c>
      <c r="M1965" s="116">
        <v>435.4</v>
      </c>
      <c r="N1965" s="116">
        <v>441.15</v>
      </c>
      <c r="O1965" s="116">
        <v>435</v>
      </c>
      <c r="P1965" s="116">
        <v>439</v>
      </c>
      <c r="Q1965" s="116">
        <v>435.4</v>
      </c>
      <c r="R1965">
        <v>8352658</v>
      </c>
    </row>
    <row r="1966" spans="1:18" x14ac:dyDescent="0.25">
      <c r="A1966" s="170">
        <v>44900</v>
      </c>
      <c r="B1966" s="116">
        <v>437.4</v>
      </c>
      <c r="C1966" s="116">
        <v>428.7</v>
      </c>
      <c r="D1966" s="116">
        <v>427.8</v>
      </c>
      <c r="E1966" s="116">
        <v>434</v>
      </c>
      <c r="F1966" s="116">
        <v>428.7</v>
      </c>
      <c r="G1966">
        <v>354606</v>
      </c>
      <c r="H1966" s="116"/>
      <c r="I1966" s="116"/>
      <c r="L1966" s="170">
        <v>44900</v>
      </c>
      <c r="M1966" s="116">
        <v>428.75</v>
      </c>
      <c r="N1966" s="116">
        <v>437.5</v>
      </c>
      <c r="O1966" s="116">
        <v>427.8</v>
      </c>
      <c r="P1966" s="116">
        <v>435.5</v>
      </c>
      <c r="Q1966" s="116">
        <v>428.75</v>
      </c>
      <c r="R1966">
        <v>12857807</v>
      </c>
    </row>
    <row r="1967" spans="1:18" x14ac:dyDescent="0.25">
      <c r="A1967" s="170">
        <v>44901</v>
      </c>
      <c r="B1967" s="116">
        <v>431.3</v>
      </c>
      <c r="C1967" s="116">
        <v>427.3</v>
      </c>
      <c r="D1967" s="116">
        <v>425.7</v>
      </c>
      <c r="E1967" s="116">
        <v>428</v>
      </c>
      <c r="F1967" s="116">
        <v>427.3</v>
      </c>
      <c r="G1967">
        <v>266325</v>
      </c>
      <c r="H1967" s="116"/>
      <c r="I1967" s="116"/>
      <c r="L1967" s="170">
        <v>44901</v>
      </c>
      <c r="M1967" s="116">
        <v>427.1</v>
      </c>
      <c r="N1967" s="116">
        <v>431.35</v>
      </c>
      <c r="O1967" s="116">
        <v>425.35</v>
      </c>
      <c r="P1967" s="116">
        <v>428.8</v>
      </c>
      <c r="Q1967" s="116">
        <v>427.1</v>
      </c>
      <c r="R1967">
        <v>8461831</v>
      </c>
    </row>
    <row r="1968" spans="1:18" x14ac:dyDescent="0.25">
      <c r="A1968" s="170">
        <v>44902</v>
      </c>
      <c r="B1968" s="116">
        <v>427.3</v>
      </c>
      <c r="C1968" s="116">
        <v>420.1</v>
      </c>
      <c r="D1968" s="116">
        <v>419.05</v>
      </c>
      <c r="E1968" s="116">
        <v>426.6</v>
      </c>
      <c r="F1968" s="116">
        <v>420.1</v>
      </c>
      <c r="G1968">
        <v>775649</v>
      </c>
      <c r="H1968" s="116"/>
      <c r="I1968" s="116"/>
      <c r="L1968" s="170">
        <v>44902</v>
      </c>
      <c r="M1968" s="116">
        <v>420.1</v>
      </c>
      <c r="N1968" s="116">
        <v>428</v>
      </c>
      <c r="O1968" s="116">
        <v>419.1</v>
      </c>
      <c r="P1968" s="116">
        <v>428</v>
      </c>
      <c r="Q1968" s="116">
        <v>420.1</v>
      </c>
      <c r="R1968">
        <v>12133315</v>
      </c>
    </row>
    <row r="1969" spans="1:18" x14ac:dyDescent="0.25">
      <c r="A1969" s="170">
        <v>44903</v>
      </c>
      <c r="B1969" s="116">
        <v>421.3</v>
      </c>
      <c r="C1969" s="116">
        <v>417.2</v>
      </c>
      <c r="D1969" s="116">
        <v>415.65</v>
      </c>
      <c r="E1969" s="116">
        <v>420.7</v>
      </c>
      <c r="F1969" s="116">
        <v>417.2</v>
      </c>
      <c r="G1969">
        <v>1816861</v>
      </c>
      <c r="H1969" s="116"/>
      <c r="I1969" s="116"/>
      <c r="L1969" s="170">
        <v>44903</v>
      </c>
      <c r="M1969" s="116">
        <v>417.2</v>
      </c>
      <c r="N1969" s="116">
        <v>421.4</v>
      </c>
      <c r="O1969" s="116">
        <v>415.35</v>
      </c>
      <c r="P1969" s="116">
        <v>421</v>
      </c>
      <c r="Q1969" s="116">
        <v>417.2</v>
      </c>
      <c r="R1969">
        <v>9539923</v>
      </c>
    </row>
    <row r="1970" spans="1:18" x14ac:dyDescent="0.25">
      <c r="A1970" s="170">
        <v>44904</v>
      </c>
      <c r="B1970" s="116">
        <v>420.9</v>
      </c>
      <c r="C1970" s="116">
        <v>413.35</v>
      </c>
      <c r="D1970" s="116">
        <v>409.6</v>
      </c>
      <c r="E1970" s="116">
        <v>419.95</v>
      </c>
      <c r="F1970" s="116">
        <v>413.35</v>
      </c>
      <c r="G1970">
        <v>754729</v>
      </c>
      <c r="H1970" s="116"/>
      <c r="I1970" s="116"/>
      <c r="L1970" s="170">
        <v>44904</v>
      </c>
      <c r="M1970" s="116">
        <v>413.3</v>
      </c>
      <c r="N1970" s="116">
        <v>420.95</v>
      </c>
      <c r="O1970" s="116">
        <v>409.55</v>
      </c>
      <c r="P1970" s="116">
        <v>419.3</v>
      </c>
      <c r="Q1970" s="116">
        <v>413.3</v>
      </c>
      <c r="R1970">
        <v>9920219</v>
      </c>
    </row>
    <row r="1971" spans="1:18" x14ac:dyDescent="0.25">
      <c r="A1971" s="170">
        <v>44907</v>
      </c>
      <c r="B1971" s="116">
        <v>416.95</v>
      </c>
      <c r="C1971" s="116">
        <v>414.1</v>
      </c>
      <c r="D1971" s="116">
        <v>408</v>
      </c>
      <c r="E1971" s="116">
        <v>411.75</v>
      </c>
      <c r="F1971" s="116">
        <v>414.1</v>
      </c>
      <c r="G1971">
        <v>551123</v>
      </c>
      <c r="H1971" s="116"/>
      <c r="I1971" s="116"/>
      <c r="L1971" s="170">
        <v>44907</v>
      </c>
      <c r="M1971" s="116">
        <v>414.15</v>
      </c>
      <c r="N1971" s="116">
        <v>416.9</v>
      </c>
      <c r="O1971" s="116">
        <v>408</v>
      </c>
      <c r="P1971" s="116">
        <v>412</v>
      </c>
      <c r="Q1971" s="116">
        <v>414.15</v>
      </c>
      <c r="R1971">
        <v>8009229</v>
      </c>
    </row>
    <row r="1972" spans="1:18" x14ac:dyDescent="0.25">
      <c r="A1972" s="170">
        <v>44908</v>
      </c>
      <c r="B1972" s="116">
        <v>421.3</v>
      </c>
      <c r="C1972" s="116">
        <v>418.5</v>
      </c>
      <c r="D1972" s="116">
        <v>417.3</v>
      </c>
      <c r="E1972" s="116">
        <v>419.5</v>
      </c>
      <c r="F1972" s="116">
        <v>418.5</v>
      </c>
      <c r="G1972">
        <v>305690</v>
      </c>
      <c r="H1972" s="116"/>
      <c r="I1972" s="116"/>
      <c r="L1972" s="170">
        <v>44908</v>
      </c>
      <c r="M1972" s="116">
        <v>418.5</v>
      </c>
      <c r="N1972" s="116">
        <v>421.5</v>
      </c>
      <c r="O1972" s="116">
        <v>417.25</v>
      </c>
      <c r="P1972" s="116">
        <v>419.95</v>
      </c>
      <c r="Q1972" s="116">
        <v>418.5</v>
      </c>
      <c r="R1972">
        <v>9717894</v>
      </c>
    </row>
    <row r="1973" spans="1:18" x14ac:dyDescent="0.25">
      <c r="A1973" s="170">
        <v>44909</v>
      </c>
      <c r="B1973" s="116">
        <v>421.45</v>
      </c>
      <c r="C1973" s="116">
        <v>417.95</v>
      </c>
      <c r="D1973" s="116">
        <v>417.45</v>
      </c>
      <c r="E1973" s="116">
        <v>420</v>
      </c>
      <c r="F1973" s="116">
        <v>417.95</v>
      </c>
      <c r="G1973">
        <v>558728</v>
      </c>
      <c r="H1973" s="116"/>
      <c r="I1973" s="116"/>
      <c r="L1973" s="170">
        <v>44909</v>
      </c>
      <c r="M1973" s="116">
        <v>417.9</v>
      </c>
      <c r="N1973" s="116">
        <v>421.35</v>
      </c>
      <c r="O1973" s="116">
        <v>417.35</v>
      </c>
      <c r="P1973" s="116">
        <v>420.55</v>
      </c>
      <c r="Q1973" s="116">
        <v>417.9</v>
      </c>
      <c r="R1973">
        <v>6314883</v>
      </c>
    </row>
    <row r="1974" spans="1:18" x14ac:dyDescent="0.25">
      <c r="A1974" s="170">
        <v>44910</v>
      </c>
      <c r="B1974" s="116">
        <v>422.55</v>
      </c>
      <c r="C1974" s="116">
        <v>416.65</v>
      </c>
      <c r="D1974" s="116">
        <v>415.7</v>
      </c>
      <c r="E1974" s="116">
        <v>419</v>
      </c>
      <c r="F1974" s="116">
        <v>416.65</v>
      </c>
      <c r="G1974">
        <v>663571</v>
      </c>
      <c r="H1974" s="116"/>
      <c r="I1974" s="116"/>
      <c r="L1974" s="170">
        <v>44910</v>
      </c>
      <c r="M1974" s="116">
        <v>416.7</v>
      </c>
      <c r="N1974" s="116">
        <v>422.8</v>
      </c>
      <c r="O1974" s="116">
        <v>415.7</v>
      </c>
      <c r="P1974" s="116">
        <v>418.85</v>
      </c>
      <c r="Q1974" s="116">
        <v>416.7</v>
      </c>
      <c r="R1974">
        <v>7542601</v>
      </c>
    </row>
    <row r="1975" spans="1:18" x14ac:dyDescent="0.25">
      <c r="A1975" s="170">
        <v>44911</v>
      </c>
      <c r="B1975" s="116">
        <v>427.75</v>
      </c>
      <c r="C1975" s="116">
        <v>421.25</v>
      </c>
      <c r="D1975" s="116">
        <v>413.1</v>
      </c>
      <c r="E1975" s="116">
        <v>416.05</v>
      </c>
      <c r="F1975" s="116">
        <v>421.25</v>
      </c>
      <c r="G1975">
        <v>714559</v>
      </c>
      <c r="H1975" s="116"/>
      <c r="I1975" s="116"/>
      <c r="L1975" s="170">
        <v>44911</v>
      </c>
      <c r="M1975" s="116">
        <v>421.6</v>
      </c>
      <c r="N1975" s="116">
        <v>427.8</v>
      </c>
      <c r="O1975" s="116">
        <v>413.1</v>
      </c>
      <c r="P1975" s="116">
        <v>417.35</v>
      </c>
      <c r="Q1975" s="116">
        <v>421.6</v>
      </c>
      <c r="R1975">
        <v>50949198</v>
      </c>
    </row>
    <row r="1976" spans="1:18" x14ac:dyDescent="0.25">
      <c r="A1976" s="170">
        <v>44914</v>
      </c>
      <c r="B1976" s="116">
        <v>422.95</v>
      </c>
      <c r="C1976" s="116">
        <v>417.9</v>
      </c>
      <c r="D1976" s="116">
        <v>415.75</v>
      </c>
      <c r="E1976" s="116">
        <v>422.4</v>
      </c>
      <c r="F1976" s="116">
        <v>417.9</v>
      </c>
      <c r="G1976">
        <v>294287</v>
      </c>
      <c r="H1976" s="116"/>
      <c r="I1976" s="116"/>
      <c r="L1976" s="170">
        <v>44914</v>
      </c>
      <c r="M1976" s="116">
        <v>418</v>
      </c>
      <c r="N1976" s="116">
        <v>422.85</v>
      </c>
      <c r="O1976" s="116">
        <v>415.5</v>
      </c>
      <c r="P1976" s="116">
        <v>421.9</v>
      </c>
      <c r="Q1976" s="116">
        <v>418</v>
      </c>
      <c r="R1976">
        <v>9809103</v>
      </c>
    </row>
    <row r="1977" spans="1:18" x14ac:dyDescent="0.25">
      <c r="A1977" s="170">
        <v>44915</v>
      </c>
      <c r="B1977" s="116">
        <v>417.9</v>
      </c>
      <c r="C1977" s="116">
        <v>410.6</v>
      </c>
      <c r="D1977" s="116">
        <v>408</v>
      </c>
      <c r="E1977" s="116">
        <v>417.5</v>
      </c>
      <c r="F1977" s="116">
        <v>410.6</v>
      </c>
      <c r="G1977">
        <v>371871</v>
      </c>
      <c r="H1977" s="116"/>
      <c r="I1977" s="116"/>
      <c r="L1977" s="170">
        <v>44915</v>
      </c>
      <c r="M1977" s="116">
        <v>410.5</v>
      </c>
      <c r="N1977" s="116">
        <v>418</v>
      </c>
      <c r="O1977" s="116">
        <v>408</v>
      </c>
      <c r="P1977" s="116">
        <v>418</v>
      </c>
      <c r="Q1977" s="116">
        <v>410.5</v>
      </c>
      <c r="R1977">
        <v>12341042</v>
      </c>
    </row>
    <row r="1978" spans="1:18" x14ac:dyDescent="0.25">
      <c r="A1978" s="170">
        <v>44916</v>
      </c>
      <c r="B1978" s="116">
        <v>414.4</v>
      </c>
      <c r="C1978" s="116">
        <v>402.9</v>
      </c>
      <c r="D1978" s="116">
        <v>401</v>
      </c>
      <c r="E1978" s="116">
        <v>412</v>
      </c>
      <c r="F1978" s="116">
        <v>402.9</v>
      </c>
      <c r="G1978">
        <v>981253</v>
      </c>
      <c r="H1978" s="116"/>
      <c r="I1978" s="116"/>
      <c r="L1978" s="170">
        <v>44916</v>
      </c>
      <c r="M1978" s="116">
        <v>402.6</v>
      </c>
      <c r="N1978" s="116">
        <v>414.4</v>
      </c>
      <c r="O1978" s="116">
        <v>401</v>
      </c>
      <c r="P1978" s="116">
        <v>412.6</v>
      </c>
      <c r="Q1978" s="116">
        <v>402.6</v>
      </c>
      <c r="R1978">
        <v>11606059</v>
      </c>
    </row>
    <row r="1979" spans="1:18" x14ac:dyDescent="0.25">
      <c r="A1979" s="170">
        <v>44917</v>
      </c>
      <c r="B1979" s="116">
        <v>404.75</v>
      </c>
      <c r="C1979" s="116">
        <v>394.35</v>
      </c>
      <c r="D1979" s="116">
        <v>390.2</v>
      </c>
      <c r="E1979" s="116">
        <v>403.5</v>
      </c>
      <c r="F1979" s="116">
        <v>394.35</v>
      </c>
      <c r="G1979">
        <v>1480489</v>
      </c>
      <c r="H1979" s="116"/>
      <c r="I1979" s="116"/>
      <c r="L1979" s="170">
        <v>44917</v>
      </c>
      <c r="M1979" s="116">
        <v>394.45</v>
      </c>
      <c r="N1979" s="116">
        <v>404.7</v>
      </c>
      <c r="O1979" s="116">
        <v>390.2</v>
      </c>
      <c r="P1979" s="116">
        <v>404.1</v>
      </c>
      <c r="Q1979" s="116">
        <v>394.45</v>
      </c>
      <c r="R1979">
        <v>14908929</v>
      </c>
    </row>
    <row r="1980" spans="1:18" x14ac:dyDescent="0.25">
      <c r="A1980" s="170">
        <v>44918</v>
      </c>
      <c r="B1980" s="116">
        <v>390.05</v>
      </c>
      <c r="C1980" s="116">
        <v>378.3</v>
      </c>
      <c r="D1980" s="116">
        <v>376.6</v>
      </c>
      <c r="E1980" s="116">
        <v>390</v>
      </c>
      <c r="F1980" s="116">
        <v>378.3</v>
      </c>
      <c r="G1980">
        <v>1769862</v>
      </c>
      <c r="H1980" s="116"/>
      <c r="I1980" s="116"/>
      <c r="L1980" s="170">
        <v>44918</v>
      </c>
      <c r="M1980" s="116">
        <v>378.35</v>
      </c>
      <c r="N1980" s="116">
        <v>390</v>
      </c>
      <c r="O1980" s="116">
        <v>377</v>
      </c>
      <c r="P1980" s="116">
        <v>390</v>
      </c>
      <c r="Q1980" s="116">
        <v>378.35</v>
      </c>
      <c r="R1980">
        <v>19902886</v>
      </c>
    </row>
    <row r="1981" spans="1:18" x14ac:dyDescent="0.25">
      <c r="A1981" s="170">
        <v>44921</v>
      </c>
      <c r="B1981" s="116">
        <v>390.6</v>
      </c>
      <c r="C1981" s="116">
        <v>384.85</v>
      </c>
      <c r="D1981" s="116">
        <v>375.5</v>
      </c>
      <c r="E1981" s="116">
        <v>378.3</v>
      </c>
      <c r="F1981" s="116">
        <v>384.85</v>
      </c>
      <c r="G1981">
        <v>781059</v>
      </c>
      <c r="H1981" s="116"/>
      <c r="I1981" s="116"/>
      <c r="L1981" s="170">
        <v>44921</v>
      </c>
      <c r="M1981" s="116">
        <v>384.8</v>
      </c>
      <c r="N1981" s="116">
        <v>390.7</v>
      </c>
      <c r="O1981" s="116">
        <v>375.2</v>
      </c>
      <c r="P1981" s="116">
        <v>380.25</v>
      </c>
      <c r="Q1981" s="116">
        <v>384.8</v>
      </c>
      <c r="R1981">
        <v>16979026</v>
      </c>
    </row>
    <row r="1982" spans="1:18" x14ac:dyDescent="0.25">
      <c r="A1982" s="170">
        <v>44922</v>
      </c>
      <c r="B1982" s="116">
        <v>397.2</v>
      </c>
      <c r="C1982" s="116">
        <v>394.15</v>
      </c>
      <c r="D1982" s="116">
        <v>388.25</v>
      </c>
      <c r="E1982" s="116">
        <v>392</v>
      </c>
      <c r="F1982" s="116">
        <v>394.15</v>
      </c>
      <c r="G1982">
        <v>1102815</v>
      </c>
      <c r="H1982" s="116"/>
      <c r="I1982" s="116"/>
      <c r="L1982" s="170">
        <v>44922</v>
      </c>
      <c r="M1982" s="116">
        <v>394.15</v>
      </c>
      <c r="N1982" s="116">
        <v>397.45</v>
      </c>
      <c r="O1982" s="116">
        <v>388.5</v>
      </c>
      <c r="P1982" s="116">
        <v>390</v>
      </c>
      <c r="Q1982" s="116">
        <v>394.15</v>
      </c>
      <c r="R1982">
        <v>14372461</v>
      </c>
    </row>
    <row r="1983" spans="1:18" x14ac:dyDescent="0.25">
      <c r="A1983" s="170">
        <v>44923</v>
      </c>
      <c r="B1983" s="116">
        <v>395.95</v>
      </c>
      <c r="C1983" s="116">
        <v>391.4</v>
      </c>
      <c r="D1983" s="116">
        <v>390.6</v>
      </c>
      <c r="E1983" s="116">
        <v>394.15</v>
      </c>
      <c r="F1983" s="116">
        <v>391.4</v>
      </c>
      <c r="G1983">
        <v>647942</v>
      </c>
      <c r="H1983" s="116"/>
      <c r="I1983" s="116"/>
      <c r="L1983" s="170">
        <v>44923</v>
      </c>
      <c r="M1983" s="116">
        <v>391.3</v>
      </c>
      <c r="N1983" s="116">
        <v>395.9</v>
      </c>
      <c r="O1983" s="116">
        <v>390.4</v>
      </c>
      <c r="P1983" s="116">
        <v>394</v>
      </c>
      <c r="Q1983" s="116">
        <v>391.3</v>
      </c>
      <c r="R1983">
        <v>8443917</v>
      </c>
    </row>
    <row r="1984" spans="1:18" x14ac:dyDescent="0.25">
      <c r="A1984" s="170">
        <v>44924</v>
      </c>
      <c r="B1984" s="116">
        <v>390.15</v>
      </c>
      <c r="C1984" s="116">
        <v>385.9</v>
      </c>
      <c r="D1984" s="116">
        <v>383</v>
      </c>
      <c r="E1984" s="116">
        <v>389.5</v>
      </c>
      <c r="F1984" s="116">
        <v>385.9</v>
      </c>
      <c r="G1984">
        <v>1006593</v>
      </c>
      <c r="H1984" s="116"/>
      <c r="I1984" s="116"/>
      <c r="L1984" s="170">
        <v>44924</v>
      </c>
      <c r="M1984" s="116">
        <v>385.9</v>
      </c>
      <c r="N1984" s="116">
        <v>390</v>
      </c>
      <c r="O1984" s="116">
        <v>383.05</v>
      </c>
      <c r="P1984" s="116">
        <v>389</v>
      </c>
      <c r="Q1984" s="116">
        <v>385.9</v>
      </c>
      <c r="R1984">
        <v>15627403</v>
      </c>
    </row>
    <row r="1985" spans="1:18" x14ac:dyDescent="0.25">
      <c r="A1985" s="170">
        <v>44925</v>
      </c>
      <c r="B1985" s="116">
        <v>392.1</v>
      </c>
      <c r="C1985" s="116">
        <v>388.1</v>
      </c>
      <c r="D1985" s="116">
        <v>387.05</v>
      </c>
      <c r="E1985" s="116">
        <v>391</v>
      </c>
      <c r="F1985" s="116">
        <v>388.1</v>
      </c>
      <c r="G1985">
        <v>717322</v>
      </c>
      <c r="H1985" s="116"/>
      <c r="I1985" s="116"/>
      <c r="L1985" s="170">
        <v>44925</v>
      </c>
      <c r="M1985" s="116">
        <v>387.95</v>
      </c>
      <c r="N1985" s="116">
        <v>392.2</v>
      </c>
      <c r="O1985" s="116">
        <v>387</v>
      </c>
      <c r="P1985" s="116">
        <v>391</v>
      </c>
      <c r="Q1985" s="116">
        <v>387.95</v>
      </c>
      <c r="R1985">
        <v>9198673</v>
      </c>
    </row>
    <row r="1986" spans="1:18" x14ac:dyDescent="0.25">
      <c r="A1986" s="170">
        <v>44928</v>
      </c>
      <c r="B1986" s="116">
        <v>396</v>
      </c>
      <c r="C1986" s="116">
        <v>394.8</v>
      </c>
      <c r="D1986" s="116">
        <v>390.75</v>
      </c>
      <c r="E1986" s="116">
        <v>392</v>
      </c>
      <c r="F1986" s="116">
        <v>394.8</v>
      </c>
      <c r="G1986">
        <v>867309</v>
      </c>
      <c r="H1986" s="116"/>
      <c r="I1986" s="116"/>
      <c r="L1986" s="170">
        <v>44928</v>
      </c>
      <c r="M1986" s="116">
        <v>394.8</v>
      </c>
      <c r="N1986" s="116">
        <v>396</v>
      </c>
      <c r="O1986" s="116">
        <v>391</v>
      </c>
      <c r="P1986" s="116">
        <v>392.5</v>
      </c>
      <c r="Q1986" s="116">
        <v>394.8</v>
      </c>
      <c r="R1986">
        <v>10501357</v>
      </c>
    </row>
    <row r="1987" spans="1:18" x14ac:dyDescent="0.25">
      <c r="A1987" s="170">
        <v>44929</v>
      </c>
      <c r="B1987" s="116">
        <v>398.2</v>
      </c>
      <c r="C1987" s="116">
        <v>394</v>
      </c>
      <c r="D1987" s="116">
        <v>393</v>
      </c>
      <c r="E1987" s="116">
        <v>395.5</v>
      </c>
      <c r="F1987" s="116">
        <v>394</v>
      </c>
      <c r="G1987">
        <v>323014</v>
      </c>
      <c r="H1987" s="116"/>
      <c r="I1987" s="116"/>
      <c r="L1987" s="170">
        <v>44929</v>
      </c>
      <c r="M1987" s="116">
        <v>393.9</v>
      </c>
      <c r="N1987" s="116">
        <v>398.35</v>
      </c>
      <c r="O1987" s="116">
        <v>393</v>
      </c>
      <c r="P1987" s="116">
        <v>396</v>
      </c>
      <c r="Q1987" s="116">
        <v>393.9</v>
      </c>
      <c r="R1987">
        <v>9431220</v>
      </c>
    </row>
    <row r="1988" spans="1:18" x14ac:dyDescent="0.25">
      <c r="A1988" s="170">
        <v>44930</v>
      </c>
      <c r="B1988" s="116">
        <v>395.15</v>
      </c>
      <c r="C1988" s="116">
        <v>385.75</v>
      </c>
      <c r="D1988" s="116">
        <v>385</v>
      </c>
      <c r="E1988" s="116">
        <v>395.15</v>
      </c>
      <c r="F1988" s="116">
        <v>385.75</v>
      </c>
      <c r="G1988">
        <v>902928</v>
      </c>
      <c r="H1988" s="116"/>
      <c r="I1988" s="116"/>
      <c r="L1988" s="170">
        <v>44930</v>
      </c>
      <c r="M1988" s="116">
        <v>385.6</v>
      </c>
      <c r="N1988" s="116">
        <v>394.8</v>
      </c>
      <c r="O1988" s="116">
        <v>385</v>
      </c>
      <c r="P1988" s="116">
        <v>394.8</v>
      </c>
      <c r="Q1988" s="116">
        <v>385.6</v>
      </c>
      <c r="R1988">
        <v>16121049</v>
      </c>
    </row>
    <row r="1989" spans="1:18" x14ac:dyDescent="0.25">
      <c r="A1989" s="170">
        <v>44931</v>
      </c>
      <c r="B1989" s="116">
        <v>388.7</v>
      </c>
      <c r="C1989" s="116">
        <v>387</v>
      </c>
      <c r="D1989" s="116">
        <v>382.55</v>
      </c>
      <c r="E1989" s="116">
        <v>388.4</v>
      </c>
      <c r="F1989" s="116">
        <v>387</v>
      </c>
      <c r="G1989">
        <v>854360</v>
      </c>
      <c r="H1989" s="116"/>
      <c r="I1989" s="116"/>
      <c r="L1989" s="170">
        <v>44931</v>
      </c>
      <c r="M1989" s="116">
        <v>386.9</v>
      </c>
      <c r="N1989" s="116">
        <v>388.75</v>
      </c>
      <c r="O1989" s="116">
        <v>382.5</v>
      </c>
      <c r="P1989" s="116">
        <v>387.9</v>
      </c>
      <c r="Q1989" s="116">
        <v>386.9</v>
      </c>
      <c r="R1989">
        <v>10443908</v>
      </c>
    </row>
    <row r="1990" spans="1:18" x14ac:dyDescent="0.25">
      <c r="A1990" s="170">
        <v>44932</v>
      </c>
      <c r="B1990" s="116">
        <v>388.3</v>
      </c>
      <c r="C1990" s="116">
        <v>382.15</v>
      </c>
      <c r="D1990" s="116">
        <v>381</v>
      </c>
      <c r="E1990" s="116">
        <v>386</v>
      </c>
      <c r="F1990" s="116">
        <v>382.15</v>
      </c>
      <c r="G1990">
        <v>705947</v>
      </c>
      <c r="H1990" s="116"/>
      <c r="I1990" s="116"/>
      <c r="L1990" s="170">
        <v>44932</v>
      </c>
      <c r="M1990" s="116">
        <v>382</v>
      </c>
      <c r="N1990" s="116">
        <v>388.4</v>
      </c>
      <c r="O1990" s="116">
        <v>381</v>
      </c>
      <c r="P1990" s="116">
        <v>386.1</v>
      </c>
      <c r="Q1990" s="116">
        <v>382</v>
      </c>
      <c r="R1990">
        <v>8715469</v>
      </c>
    </row>
    <row r="1991" spans="1:18" x14ac:dyDescent="0.25">
      <c r="A1991" s="170">
        <v>44935</v>
      </c>
      <c r="B1991" s="116">
        <v>392.5</v>
      </c>
      <c r="C1991" s="116">
        <v>389.4</v>
      </c>
      <c r="D1991" s="116">
        <v>384.85</v>
      </c>
      <c r="E1991" s="116">
        <v>386</v>
      </c>
      <c r="F1991" s="116">
        <v>389.4</v>
      </c>
      <c r="G1991">
        <v>986248</v>
      </c>
      <c r="H1991" s="116"/>
      <c r="I1991" s="116"/>
      <c r="L1991" s="170">
        <v>44935</v>
      </c>
      <c r="M1991" s="116">
        <v>389.45</v>
      </c>
      <c r="N1991" s="116">
        <v>392.7</v>
      </c>
      <c r="O1991" s="116">
        <v>385</v>
      </c>
      <c r="P1991" s="116">
        <v>386.35</v>
      </c>
      <c r="Q1991" s="116">
        <v>389.45</v>
      </c>
      <c r="R1991">
        <v>14693099</v>
      </c>
    </row>
    <row r="1992" spans="1:18" x14ac:dyDescent="0.25">
      <c r="A1992" s="170">
        <v>44936</v>
      </c>
      <c r="B1992" s="116">
        <v>417.7</v>
      </c>
      <c r="C1992" s="116">
        <v>413.05</v>
      </c>
      <c r="D1992" s="116">
        <v>399.3</v>
      </c>
      <c r="E1992" s="116">
        <v>399.3</v>
      </c>
      <c r="F1992" s="116">
        <v>413.05</v>
      </c>
      <c r="G1992">
        <v>1959923</v>
      </c>
      <c r="H1992" s="116"/>
      <c r="I1992" s="116"/>
      <c r="L1992" s="170">
        <v>44936</v>
      </c>
      <c r="M1992" s="116">
        <v>412.9</v>
      </c>
      <c r="N1992" s="116">
        <v>417.75</v>
      </c>
      <c r="O1992" s="116">
        <v>400</v>
      </c>
      <c r="P1992" s="116">
        <v>400</v>
      </c>
      <c r="Q1992" s="116">
        <v>412.9</v>
      </c>
      <c r="R1992">
        <v>54021379</v>
      </c>
    </row>
    <row r="1993" spans="1:18" x14ac:dyDescent="0.25">
      <c r="A1993" s="170">
        <v>44937</v>
      </c>
      <c r="B1993" s="116">
        <v>419.95</v>
      </c>
      <c r="C1993" s="116">
        <v>418.05</v>
      </c>
      <c r="D1993" s="116">
        <v>413.55</v>
      </c>
      <c r="E1993" s="116">
        <v>415.55</v>
      </c>
      <c r="F1993" s="116">
        <v>418.05</v>
      </c>
      <c r="G1993">
        <v>1476595</v>
      </c>
      <c r="H1993" s="116"/>
      <c r="I1993" s="116"/>
      <c r="L1993" s="170">
        <v>44937</v>
      </c>
      <c r="M1993" s="116">
        <v>418.2</v>
      </c>
      <c r="N1993" s="116">
        <v>420</v>
      </c>
      <c r="O1993" s="116">
        <v>413.55</v>
      </c>
      <c r="P1993" s="116">
        <v>415.75</v>
      </c>
      <c r="Q1993" s="116">
        <v>418.2</v>
      </c>
      <c r="R1993">
        <v>22224361</v>
      </c>
    </row>
    <row r="1994" spans="1:18" x14ac:dyDescent="0.25">
      <c r="A1994" s="170">
        <v>44938</v>
      </c>
      <c r="B1994" s="116">
        <v>420.45</v>
      </c>
      <c r="C1994" s="116">
        <v>412.2</v>
      </c>
      <c r="D1994" s="116">
        <v>410</v>
      </c>
      <c r="E1994" s="116">
        <v>419.2</v>
      </c>
      <c r="F1994" s="116">
        <v>412.2</v>
      </c>
      <c r="G1994">
        <v>489818</v>
      </c>
      <c r="H1994" s="116"/>
      <c r="I1994" s="116"/>
      <c r="L1994" s="170">
        <v>44938</v>
      </c>
      <c r="M1994" s="116">
        <v>412.25</v>
      </c>
      <c r="N1994" s="116">
        <v>420.5</v>
      </c>
      <c r="O1994" s="116">
        <v>410.05</v>
      </c>
      <c r="P1994" s="116">
        <v>420.3</v>
      </c>
      <c r="Q1994" s="116">
        <v>412.25</v>
      </c>
      <c r="R1994">
        <v>12479034</v>
      </c>
    </row>
    <row r="1995" spans="1:18" x14ac:dyDescent="0.25">
      <c r="A1995" s="170">
        <v>44939</v>
      </c>
      <c r="B1995" s="116">
        <v>416.4</v>
      </c>
      <c r="C1995" s="116">
        <v>411.45</v>
      </c>
      <c r="D1995" s="116">
        <v>408</v>
      </c>
      <c r="E1995" s="116">
        <v>412.2</v>
      </c>
      <c r="F1995" s="116">
        <v>411.45</v>
      </c>
      <c r="G1995">
        <v>472205</v>
      </c>
      <c r="H1995" s="116"/>
      <c r="I1995" s="116"/>
      <c r="L1995" s="170">
        <v>44939</v>
      </c>
      <c r="M1995" s="116">
        <v>411.5</v>
      </c>
      <c r="N1995" s="116">
        <v>416.35</v>
      </c>
      <c r="O1995" s="116">
        <v>408</v>
      </c>
      <c r="P1995" s="116">
        <v>413</v>
      </c>
      <c r="Q1995" s="116">
        <v>411.5</v>
      </c>
      <c r="R1995">
        <v>10449630</v>
      </c>
    </row>
    <row r="1996" spans="1:18" x14ac:dyDescent="0.25">
      <c r="A1996" s="170">
        <v>44942</v>
      </c>
      <c r="B1996" s="116">
        <v>414.85</v>
      </c>
      <c r="C1996" s="116">
        <v>413.15</v>
      </c>
      <c r="D1996" s="116">
        <v>407.8</v>
      </c>
      <c r="E1996" s="116">
        <v>412.6</v>
      </c>
      <c r="F1996" s="116">
        <v>413.15</v>
      </c>
      <c r="G1996">
        <v>269441</v>
      </c>
      <c r="H1996" s="116"/>
      <c r="I1996" s="116"/>
      <c r="L1996" s="170">
        <v>44942</v>
      </c>
      <c r="M1996" s="116">
        <v>413</v>
      </c>
      <c r="N1996" s="116">
        <v>414.9</v>
      </c>
      <c r="O1996" s="116">
        <v>407.6</v>
      </c>
      <c r="P1996" s="116">
        <v>413.5</v>
      </c>
      <c r="Q1996" s="116">
        <v>413</v>
      </c>
      <c r="R1996">
        <v>11462140</v>
      </c>
    </row>
    <row r="1997" spans="1:18" x14ac:dyDescent="0.25">
      <c r="A1997" s="170">
        <v>44943</v>
      </c>
      <c r="B1997" s="116">
        <v>419.35</v>
      </c>
      <c r="C1997" s="116">
        <v>415.25</v>
      </c>
      <c r="D1997" s="116">
        <v>411.1</v>
      </c>
      <c r="E1997" s="116">
        <v>411.1</v>
      </c>
      <c r="F1997" s="116">
        <v>415.25</v>
      </c>
      <c r="G1997">
        <v>807592</v>
      </c>
      <c r="H1997" s="116"/>
      <c r="I1997" s="116"/>
      <c r="L1997" s="170">
        <v>44943</v>
      </c>
      <c r="M1997" s="116">
        <v>415.3</v>
      </c>
      <c r="N1997" s="116">
        <v>419.45</v>
      </c>
      <c r="O1997" s="116">
        <v>412.5</v>
      </c>
      <c r="P1997" s="116">
        <v>413</v>
      </c>
      <c r="Q1997" s="116">
        <v>415.3</v>
      </c>
      <c r="R1997">
        <v>12337969</v>
      </c>
    </row>
    <row r="1998" spans="1:18" x14ac:dyDescent="0.25">
      <c r="A1998" s="170">
        <v>44944</v>
      </c>
      <c r="B1998" s="116">
        <v>416</v>
      </c>
      <c r="C1998" s="116">
        <v>408.4</v>
      </c>
      <c r="D1998" s="116">
        <v>407.6</v>
      </c>
      <c r="E1998" s="116">
        <v>415.4</v>
      </c>
      <c r="F1998" s="116">
        <v>408.4</v>
      </c>
      <c r="G1998">
        <v>317840</v>
      </c>
      <c r="H1998" s="116"/>
      <c r="I1998" s="116"/>
      <c r="L1998" s="170">
        <v>44944</v>
      </c>
      <c r="M1998" s="116">
        <v>408.4</v>
      </c>
      <c r="N1998" s="116">
        <v>415.95</v>
      </c>
      <c r="O1998" s="116">
        <v>407.45</v>
      </c>
      <c r="P1998" s="116">
        <v>415.9</v>
      </c>
      <c r="Q1998" s="116">
        <v>408.4</v>
      </c>
      <c r="R1998">
        <v>13310316</v>
      </c>
    </row>
    <row r="1999" spans="1:18" x14ac:dyDescent="0.25">
      <c r="A1999" s="170">
        <v>44945</v>
      </c>
      <c r="B1999" s="116">
        <v>407.7</v>
      </c>
      <c r="C1999" s="116">
        <v>400.75</v>
      </c>
      <c r="D1999" s="116">
        <v>400</v>
      </c>
      <c r="E1999" s="116">
        <v>406.9</v>
      </c>
      <c r="F1999" s="116">
        <v>400.75</v>
      </c>
      <c r="G1999">
        <v>520781</v>
      </c>
      <c r="H1999" s="116"/>
      <c r="I1999" s="116"/>
      <c r="L1999" s="170">
        <v>44945</v>
      </c>
      <c r="M1999" s="116">
        <v>400.75</v>
      </c>
      <c r="N1999" s="116">
        <v>407.8</v>
      </c>
      <c r="O1999" s="116">
        <v>400.1</v>
      </c>
      <c r="P1999" s="116">
        <v>406.5</v>
      </c>
      <c r="Q1999" s="116">
        <v>400.75</v>
      </c>
      <c r="R1999">
        <v>13126520</v>
      </c>
    </row>
    <row r="2000" spans="1:18" x14ac:dyDescent="0.25">
      <c r="A2000" s="170">
        <v>44946</v>
      </c>
      <c r="B2000" s="116">
        <v>412.4</v>
      </c>
      <c r="C2000" s="116">
        <v>403.1</v>
      </c>
      <c r="D2000" s="116">
        <v>401.3</v>
      </c>
      <c r="E2000" s="116">
        <v>404</v>
      </c>
      <c r="F2000" s="116">
        <v>403.1</v>
      </c>
      <c r="G2000">
        <v>550468</v>
      </c>
      <c r="H2000" s="116"/>
      <c r="I2000" s="116"/>
      <c r="L2000" s="170">
        <v>44946</v>
      </c>
      <c r="M2000" s="116">
        <v>403.15</v>
      </c>
      <c r="N2000" s="116">
        <v>412.5</v>
      </c>
      <c r="O2000" s="116">
        <v>401.2</v>
      </c>
      <c r="P2000" s="116">
        <v>404</v>
      </c>
      <c r="Q2000" s="116">
        <v>403.15</v>
      </c>
      <c r="R2000">
        <v>23906114</v>
      </c>
    </row>
    <row r="2001" spans="1:18" x14ac:dyDescent="0.25">
      <c r="A2001" s="170">
        <v>44949</v>
      </c>
      <c r="B2001" s="116">
        <v>411</v>
      </c>
      <c r="C2001" s="116">
        <v>408.45</v>
      </c>
      <c r="D2001" s="116">
        <v>405.05</v>
      </c>
      <c r="E2001" s="116">
        <v>406.5</v>
      </c>
      <c r="F2001" s="116">
        <v>408.45</v>
      </c>
      <c r="G2001">
        <v>362823</v>
      </c>
      <c r="H2001" s="116"/>
      <c r="I2001" s="116"/>
      <c r="L2001" s="170">
        <v>44949</v>
      </c>
      <c r="M2001" s="116">
        <v>408.4</v>
      </c>
      <c r="N2001" s="116">
        <v>410.95</v>
      </c>
      <c r="O2001" s="116">
        <v>405</v>
      </c>
      <c r="P2001" s="116">
        <v>407</v>
      </c>
      <c r="Q2001" s="116">
        <v>408.4</v>
      </c>
      <c r="R2001">
        <v>13113183</v>
      </c>
    </row>
    <row r="2002" spans="1:18" x14ac:dyDescent="0.25">
      <c r="A2002" s="170">
        <v>44950</v>
      </c>
      <c r="B2002" s="116">
        <v>423.8</v>
      </c>
      <c r="C2002" s="116">
        <v>422.1</v>
      </c>
      <c r="D2002" s="116">
        <v>409.1</v>
      </c>
      <c r="E2002" s="116">
        <v>409.1</v>
      </c>
      <c r="F2002" s="116">
        <v>422.1</v>
      </c>
      <c r="G2002">
        <v>2278461</v>
      </c>
      <c r="H2002" s="116"/>
      <c r="I2002" s="116"/>
      <c r="L2002" s="170">
        <v>44950</v>
      </c>
      <c r="M2002" s="116">
        <v>422.15</v>
      </c>
      <c r="N2002" s="116">
        <v>424</v>
      </c>
      <c r="O2002" s="116">
        <v>410</v>
      </c>
      <c r="P2002" s="116">
        <v>410</v>
      </c>
      <c r="Q2002" s="116">
        <v>422.15</v>
      </c>
      <c r="R2002">
        <v>30197475</v>
      </c>
    </row>
    <row r="2003" spans="1:18" x14ac:dyDescent="0.25">
      <c r="A2003" s="170">
        <v>44951</v>
      </c>
      <c r="B2003" s="116">
        <v>427</v>
      </c>
      <c r="C2003" s="116">
        <v>419</v>
      </c>
      <c r="D2003" s="116">
        <v>417.7</v>
      </c>
      <c r="E2003" s="116">
        <v>423.2</v>
      </c>
      <c r="F2003" s="116">
        <v>419</v>
      </c>
      <c r="G2003">
        <v>787830</v>
      </c>
      <c r="H2003" s="116"/>
      <c r="I2003" s="116"/>
      <c r="L2003" s="170">
        <v>44951</v>
      </c>
      <c r="M2003" s="116">
        <v>419.05</v>
      </c>
      <c r="N2003" s="116">
        <v>427.25</v>
      </c>
      <c r="O2003" s="116">
        <v>417.7</v>
      </c>
      <c r="P2003" s="116">
        <v>423.75</v>
      </c>
      <c r="Q2003" s="116">
        <v>419.05</v>
      </c>
      <c r="R2003">
        <v>22975581</v>
      </c>
    </row>
    <row r="2004" spans="1:18" x14ac:dyDescent="0.25">
      <c r="A2004" s="170">
        <v>44953</v>
      </c>
      <c r="B2004" s="116">
        <v>453.2</v>
      </c>
      <c r="C2004" s="116">
        <v>445.55</v>
      </c>
      <c r="D2004" s="116">
        <v>435.85</v>
      </c>
      <c r="E2004" s="116">
        <v>440</v>
      </c>
      <c r="F2004" s="116">
        <v>445.55</v>
      </c>
      <c r="G2004">
        <v>2478762</v>
      </c>
      <c r="H2004" s="116"/>
      <c r="I2004" s="116"/>
      <c r="L2004" s="170">
        <v>44953</v>
      </c>
      <c r="M2004" s="116">
        <v>445.6</v>
      </c>
      <c r="N2004" s="116">
        <v>453.4</v>
      </c>
      <c r="O2004" s="116">
        <v>435.15</v>
      </c>
      <c r="P2004" s="116">
        <v>438</v>
      </c>
      <c r="Q2004" s="116">
        <v>445.6</v>
      </c>
      <c r="R2004">
        <v>63360467</v>
      </c>
    </row>
    <row r="2005" spans="1:18" x14ac:dyDescent="0.25">
      <c r="A2005" s="170">
        <v>44956</v>
      </c>
      <c r="B2005" s="116">
        <v>450.1</v>
      </c>
      <c r="C2005" s="116">
        <v>443.55</v>
      </c>
      <c r="D2005" s="116">
        <v>437.7</v>
      </c>
      <c r="E2005" s="116">
        <v>445</v>
      </c>
      <c r="F2005" s="116">
        <v>443.55</v>
      </c>
      <c r="G2005">
        <v>819204</v>
      </c>
      <c r="H2005" s="116"/>
      <c r="I2005" s="116"/>
      <c r="L2005" s="170">
        <v>44956</v>
      </c>
      <c r="M2005" s="116">
        <v>443.65</v>
      </c>
      <c r="N2005" s="116">
        <v>450</v>
      </c>
      <c r="O2005" s="116">
        <v>437.65</v>
      </c>
      <c r="P2005" s="116">
        <v>445.6</v>
      </c>
      <c r="Q2005" s="116">
        <v>443.65</v>
      </c>
      <c r="R2005">
        <v>18316743</v>
      </c>
    </row>
    <row r="2006" spans="1:18" x14ac:dyDescent="0.25">
      <c r="A2006" s="170">
        <v>44957</v>
      </c>
      <c r="B2006" s="116">
        <v>454.85</v>
      </c>
      <c r="C2006" s="116">
        <v>452.15</v>
      </c>
      <c r="D2006" s="116">
        <v>440.95</v>
      </c>
      <c r="E2006" s="116">
        <v>443.55</v>
      </c>
      <c r="F2006" s="116">
        <v>452.15</v>
      </c>
      <c r="G2006">
        <v>846645</v>
      </c>
      <c r="H2006" s="116"/>
      <c r="I2006" s="116"/>
      <c r="L2006" s="170">
        <v>44957</v>
      </c>
      <c r="M2006" s="116">
        <v>452.1</v>
      </c>
      <c r="N2006" s="116">
        <v>454.8</v>
      </c>
      <c r="O2006" s="116">
        <v>440.9</v>
      </c>
      <c r="P2006" s="116">
        <v>443.7</v>
      </c>
      <c r="Q2006" s="116">
        <v>452.1</v>
      </c>
      <c r="R2006">
        <v>25154475</v>
      </c>
    </row>
    <row r="2007" spans="1:18" x14ac:dyDescent="0.25">
      <c r="A2007" s="170">
        <v>44958</v>
      </c>
      <c r="B2007" s="116">
        <v>461.3</v>
      </c>
      <c r="C2007" s="116">
        <v>446.65</v>
      </c>
      <c r="D2007" s="116">
        <v>437.5</v>
      </c>
      <c r="E2007" s="116">
        <v>455.05</v>
      </c>
      <c r="F2007" s="116">
        <v>446.65</v>
      </c>
      <c r="G2007">
        <v>2508356</v>
      </c>
      <c r="H2007" s="116"/>
      <c r="I2007" s="116"/>
      <c r="L2007" s="170">
        <v>44958</v>
      </c>
      <c r="M2007" s="116">
        <v>446.65</v>
      </c>
      <c r="N2007" s="116">
        <v>461.5</v>
      </c>
      <c r="O2007" s="116">
        <v>437.65</v>
      </c>
      <c r="P2007" s="116">
        <v>456.8</v>
      </c>
      <c r="Q2007" s="116">
        <v>446.65</v>
      </c>
      <c r="R2007">
        <v>23798589</v>
      </c>
    </row>
    <row r="2008" spans="1:18" x14ac:dyDescent="0.25">
      <c r="A2008" s="170">
        <v>44959</v>
      </c>
      <c r="B2008" s="116">
        <v>449.1</v>
      </c>
      <c r="C2008" s="116">
        <v>444.65</v>
      </c>
      <c r="D2008" s="116">
        <v>440.9</v>
      </c>
      <c r="E2008" s="116">
        <v>446</v>
      </c>
      <c r="F2008" s="116">
        <v>444.65</v>
      </c>
      <c r="G2008">
        <v>429009</v>
      </c>
      <c r="H2008" s="116"/>
      <c r="I2008" s="116"/>
      <c r="L2008" s="170">
        <v>44959</v>
      </c>
      <c r="M2008" s="116">
        <v>444.8</v>
      </c>
      <c r="N2008" s="116">
        <v>449.2</v>
      </c>
      <c r="O2008" s="116">
        <v>440.7</v>
      </c>
      <c r="P2008" s="116">
        <v>446.75</v>
      </c>
      <c r="Q2008" s="116">
        <v>444.8</v>
      </c>
      <c r="R2008">
        <v>11344554</v>
      </c>
    </row>
    <row r="2009" spans="1:18" x14ac:dyDescent="0.25">
      <c r="A2009" s="170">
        <v>44960</v>
      </c>
      <c r="B2009" s="116">
        <v>450.75</v>
      </c>
      <c r="C2009" s="116">
        <v>445.45</v>
      </c>
      <c r="D2009" s="116">
        <v>442.4</v>
      </c>
      <c r="E2009" s="116">
        <v>445.55</v>
      </c>
      <c r="F2009" s="116">
        <v>445.45</v>
      </c>
      <c r="G2009">
        <v>439224</v>
      </c>
      <c r="H2009" s="116"/>
      <c r="I2009" s="116"/>
      <c r="L2009" s="170">
        <v>44960</v>
      </c>
      <c r="M2009" s="116">
        <v>445.45</v>
      </c>
      <c r="N2009" s="116">
        <v>450.8</v>
      </c>
      <c r="O2009" s="116">
        <v>442.35</v>
      </c>
      <c r="P2009" s="116">
        <v>447</v>
      </c>
      <c r="Q2009" s="116">
        <v>445.45</v>
      </c>
      <c r="R2009">
        <v>13067403</v>
      </c>
    </row>
    <row r="2010" spans="1:18" x14ac:dyDescent="0.25">
      <c r="A2010" s="170">
        <v>44963</v>
      </c>
      <c r="B2010" s="116">
        <v>447.1</v>
      </c>
      <c r="C2010" s="116">
        <v>441.9</v>
      </c>
      <c r="D2010" s="116">
        <v>439.5</v>
      </c>
      <c r="E2010" s="116">
        <v>444</v>
      </c>
      <c r="F2010" s="116">
        <v>441.9</v>
      </c>
      <c r="G2010">
        <v>302970</v>
      </c>
      <c r="H2010" s="116"/>
      <c r="I2010" s="116"/>
      <c r="L2010" s="170">
        <v>44963</v>
      </c>
      <c r="M2010" s="116">
        <v>442</v>
      </c>
      <c r="N2010" s="116">
        <v>447</v>
      </c>
      <c r="O2010" s="116">
        <v>439.55</v>
      </c>
      <c r="P2010" s="116">
        <v>444.45</v>
      </c>
      <c r="Q2010" s="116">
        <v>442</v>
      </c>
      <c r="R2010">
        <v>6795084</v>
      </c>
    </row>
    <row r="2011" spans="1:18" x14ac:dyDescent="0.25">
      <c r="A2011" s="170">
        <v>44964</v>
      </c>
      <c r="B2011" s="116">
        <v>443.25</v>
      </c>
      <c r="C2011" s="116">
        <v>435.25</v>
      </c>
      <c r="D2011" s="116">
        <v>432.95</v>
      </c>
      <c r="E2011" s="116">
        <v>442</v>
      </c>
      <c r="F2011" s="116">
        <v>435.25</v>
      </c>
      <c r="G2011">
        <v>336122</v>
      </c>
      <c r="H2011" s="116"/>
      <c r="I2011" s="116"/>
      <c r="L2011" s="170">
        <v>44964</v>
      </c>
      <c r="M2011" s="116">
        <v>435.45</v>
      </c>
      <c r="N2011" s="116">
        <v>443.4</v>
      </c>
      <c r="O2011" s="116">
        <v>432.9</v>
      </c>
      <c r="P2011" s="116">
        <v>441.7</v>
      </c>
      <c r="Q2011" s="116">
        <v>435.45</v>
      </c>
      <c r="R2011">
        <v>9023645</v>
      </c>
    </row>
    <row r="2012" spans="1:18" x14ac:dyDescent="0.25">
      <c r="A2012" s="170">
        <v>44965</v>
      </c>
      <c r="B2012" s="116">
        <v>441</v>
      </c>
      <c r="C2012" s="116">
        <v>440.1</v>
      </c>
      <c r="D2012" s="116">
        <v>431.6</v>
      </c>
      <c r="E2012" s="116">
        <v>435.65</v>
      </c>
      <c r="F2012" s="116">
        <v>440.1</v>
      </c>
      <c r="G2012">
        <v>342518</v>
      </c>
      <c r="H2012" s="116"/>
      <c r="I2012" s="116"/>
      <c r="L2012" s="170">
        <v>44965</v>
      </c>
      <c r="M2012" s="116">
        <v>440.1</v>
      </c>
      <c r="N2012" s="116">
        <v>441</v>
      </c>
      <c r="O2012" s="116">
        <v>431.55</v>
      </c>
      <c r="P2012" s="116">
        <v>435.45</v>
      </c>
      <c r="Q2012" s="116">
        <v>440.1</v>
      </c>
      <c r="R2012">
        <v>8668267</v>
      </c>
    </row>
    <row r="2013" spans="1:18" x14ac:dyDescent="0.25">
      <c r="A2013" s="170">
        <v>44966</v>
      </c>
      <c r="B2013" s="116">
        <v>440.6</v>
      </c>
      <c r="C2013" s="116">
        <v>436.65</v>
      </c>
      <c r="D2013" s="116">
        <v>433.65</v>
      </c>
      <c r="E2013" s="116">
        <v>439.05</v>
      </c>
      <c r="F2013" s="116">
        <v>436.65</v>
      </c>
      <c r="G2013">
        <v>253863</v>
      </c>
      <c r="H2013" s="116"/>
      <c r="I2013" s="116"/>
      <c r="L2013" s="170">
        <v>44966</v>
      </c>
      <c r="M2013" s="116">
        <v>436.75</v>
      </c>
      <c r="N2013" s="116">
        <v>440.7</v>
      </c>
      <c r="O2013" s="116">
        <v>433.55</v>
      </c>
      <c r="P2013" s="116">
        <v>440</v>
      </c>
      <c r="Q2013" s="116">
        <v>436.75</v>
      </c>
      <c r="R2013">
        <v>7349418</v>
      </c>
    </row>
    <row r="2014" spans="1:18" x14ac:dyDescent="0.25">
      <c r="A2014" s="170">
        <v>44967</v>
      </c>
      <c r="B2014" s="116">
        <v>447.75</v>
      </c>
      <c r="C2014" s="116">
        <v>445.6</v>
      </c>
      <c r="D2014" s="116">
        <v>431.3</v>
      </c>
      <c r="E2014" s="116">
        <v>437</v>
      </c>
      <c r="F2014" s="116">
        <v>445.6</v>
      </c>
      <c r="G2014">
        <v>453624</v>
      </c>
      <c r="H2014" s="116"/>
      <c r="I2014" s="116"/>
      <c r="L2014" s="170">
        <v>44967</v>
      </c>
      <c r="M2014" s="116">
        <v>445.85</v>
      </c>
      <c r="N2014" s="116">
        <v>447.8</v>
      </c>
      <c r="O2014" s="116">
        <v>431.2</v>
      </c>
      <c r="P2014" s="116">
        <v>437.95</v>
      </c>
      <c r="Q2014" s="116">
        <v>445.85</v>
      </c>
      <c r="R2014">
        <v>14798390</v>
      </c>
    </row>
    <row r="2015" spans="1:18" x14ac:dyDescent="0.25">
      <c r="A2015" s="170">
        <v>44970</v>
      </c>
      <c r="B2015" s="116">
        <v>446.9</v>
      </c>
      <c r="C2015" s="116">
        <v>441.1</v>
      </c>
      <c r="D2015" s="116">
        <v>439.05</v>
      </c>
      <c r="E2015" s="116">
        <v>445.3</v>
      </c>
      <c r="F2015" s="116">
        <v>441.1</v>
      </c>
      <c r="G2015">
        <v>331727</v>
      </c>
      <c r="H2015" s="116"/>
      <c r="I2015" s="116"/>
      <c r="L2015" s="170">
        <v>44970</v>
      </c>
      <c r="M2015" s="116">
        <v>441.05</v>
      </c>
      <c r="N2015" s="116">
        <v>446.9</v>
      </c>
      <c r="O2015" s="116">
        <v>438.9</v>
      </c>
      <c r="P2015" s="116">
        <v>445.5</v>
      </c>
      <c r="Q2015" s="116">
        <v>441.05</v>
      </c>
      <c r="R2015">
        <v>8333767</v>
      </c>
    </row>
    <row r="2016" spans="1:18" x14ac:dyDescent="0.25">
      <c r="A2016" s="170">
        <v>44971</v>
      </c>
      <c r="B2016" s="116">
        <v>444.2</v>
      </c>
      <c r="C2016" s="116">
        <v>440.35</v>
      </c>
      <c r="D2016" s="116">
        <v>434.4</v>
      </c>
      <c r="E2016" s="116">
        <v>441.2</v>
      </c>
      <c r="F2016" s="116">
        <v>440.35</v>
      </c>
      <c r="G2016">
        <v>604730</v>
      </c>
      <c r="H2016" s="116"/>
      <c r="I2016" s="116"/>
      <c r="L2016" s="170">
        <v>44971</v>
      </c>
      <c r="M2016" s="116">
        <v>440.55</v>
      </c>
      <c r="N2016" s="116">
        <v>444.3</v>
      </c>
      <c r="O2016" s="116">
        <v>434.4</v>
      </c>
      <c r="P2016" s="116">
        <v>442</v>
      </c>
      <c r="Q2016" s="116">
        <v>440.55</v>
      </c>
      <c r="R2016">
        <v>8565559</v>
      </c>
    </row>
    <row r="2017" spans="1:18" x14ac:dyDescent="0.25">
      <c r="A2017" s="170">
        <v>44972</v>
      </c>
      <c r="B2017" s="116">
        <v>444.8</v>
      </c>
      <c r="C2017" s="116">
        <v>444</v>
      </c>
      <c r="D2017" s="116">
        <v>438.1</v>
      </c>
      <c r="E2017" s="116">
        <v>438.2</v>
      </c>
      <c r="F2017" s="116">
        <v>444</v>
      </c>
      <c r="G2017">
        <v>299904</v>
      </c>
      <c r="H2017" s="116"/>
      <c r="I2017" s="116"/>
      <c r="L2017" s="170">
        <v>44972</v>
      </c>
      <c r="M2017" s="116">
        <v>444.15</v>
      </c>
      <c r="N2017" s="116">
        <v>444.9</v>
      </c>
      <c r="O2017" s="116">
        <v>438.15</v>
      </c>
      <c r="P2017" s="116">
        <v>438.5</v>
      </c>
      <c r="Q2017" s="116">
        <v>444.15</v>
      </c>
      <c r="R2017">
        <v>9857016</v>
      </c>
    </row>
    <row r="2018" spans="1:18" x14ac:dyDescent="0.25">
      <c r="A2018" s="170">
        <v>44973</v>
      </c>
      <c r="B2018" s="116">
        <v>447.9</v>
      </c>
      <c r="C2018" s="116">
        <v>441.55</v>
      </c>
      <c r="D2018" s="116">
        <v>440.6</v>
      </c>
      <c r="E2018" s="116">
        <v>444.05</v>
      </c>
      <c r="F2018" s="116">
        <v>441.55</v>
      </c>
      <c r="G2018">
        <v>251756</v>
      </c>
      <c r="H2018" s="116"/>
      <c r="I2018" s="116"/>
      <c r="L2018" s="170">
        <v>44973</v>
      </c>
      <c r="M2018" s="116">
        <v>441.6</v>
      </c>
      <c r="N2018" s="116">
        <v>448.25</v>
      </c>
      <c r="O2018" s="116">
        <v>440.5</v>
      </c>
      <c r="P2018" s="116">
        <v>445</v>
      </c>
      <c r="Q2018" s="116">
        <v>441.6</v>
      </c>
      <c r="R2018">
        <v>7670688</v>
      </c>
    </row>
    <row r="2019" spans="1:18" x14ac:dyDescent="0.25">
      <c r="A2019" s="170">
        <v>44974</v>
      </c>
      <c r="B2019" s="116">
        <v>442.25</v>
      </c>
      <c r="C2019" s="116">
        <v>439.9</v>
      </c>
      <c r="D2019" s="116">
        <v>435.6</v>
      </c>
      <c r="E2019" s="116">
        <v>435.6</v>
      </c>
      <c r="F2019" s="116">
        <v>439.9</v>
      </c>
      <c r="G2019">
        <v>226091</v>
      </c>
      <c r="H2019" s="116"/>
      <c r="I2019" s="116"/>
      <c r="L2019" s="170">
        <v>44974</v>
      </c>
      <c r="M2019" s="116">
        <v>439.9</v>
      </c>
      <c r="N2019" s="116">
        <v>442.45</v>
      </c>
      <c r="O2019" s="116">
        <v>436</v>
      </c>
      <c r="P2019" s="116">
        <v>436</v>
      </c>
      <c r="Q2019" s="116">
        <v>439.9</v>
      </c>
      <c r="R2019">
        <v>6955445</v>
      </c>
    </row>
    <row r="2020" spans="1:18" x14ac:dyDescent="0.25">
      <c r="A2020" s="170">
        <v>44977</v>
      </c>
      <c r="B2020" s="116">
        <v>445.2</v>
      </c>
      <c r="C2020" s="116">
        <v>442.85</v>
      </c>
      <c r="D2020" s="116">
        <v>436.5</v>
      </c>
      <c r="E2020" s="116">
        <v>441.45</v>
      </c>
      <c r="F2020" s="116">
        <v>442.85</v>
      </c>
      <c r="G2020">
        <v>320138</v>
      </c>
      <c r="H2020" s="116"/>
      <c r="I2020" s="116"/>
      <c r="L2020" s="170">
        <v>44977</v>
      </c>
      <c r="M2020" s="116">
        <v>443</v>
      </c>
      <c r="N2020" s="116">
        <v>445.3</v>
      </c>
      <c r="O2020" s="116">
        <v>436.25</v>
      </c>
      <c r="P2020" s="116">
        <v>441.8</v>
      </c>
      <c r="Q2020" s="116">
        <v>443</v>
      </c>
      <c r="R2020">
        <v>9717197</v>
      </c>
    </row>
    <row r="2021" spans="1:18" x14ac:dyDescent="0.25">
      <c r="A2021" s="170">
        <v>44978</v>
      </c>
      <c r="B2021" s="116">
        <v>445.95</v>
      </c>
      <c r="C2021" s="116">
        <v>436.55</v>
      </c>
      <c r="D2021" s="116">
        <v>435.5</v>
      </c>
      <c r="E2021" s="116">
        <v>445.95</v>
      </c>
      <c r="F2021" s="116">
        <v>436.55</v>
      </c>
      <c r="G2021">
        <v>283217</v>
      </c>
      <c r="H2021" s="116"/>
      <c r="I2021" s="116"/>
      <c r="L2021" s="170">
        <v>44978</v>
      </c>
      <c r="M2021" s="116">
        <v>436.5</v>
      </c>
      <c r="N2021" s="116">
        <v>445.2</v>
      </c>
      <c r="O2021" s="116">
        <v>435.25</v>
      </c>
      <c r="P2021" s="116">
        <v>445.2</v>
      </c>
      <c r="Q2021" s="116">
        <v>436.5</v>
      </c>
      <c r="R2021">
        <v>8957930</v>
      </c>
    </row>
    <row r="2022" spans="1:18" x14ac:dyDescent="0.25">
      <c r="A2022" s="170">
        <v>44979</v>
      </c>
      <c r="B2022" s="116">
        <v>436</v>
      </c>
      <c r="C2022" s="116">
        <v>429.5</v>
      </c>
      <c r="D2022" s="116">
        <v>428.5</v>
      </c>
      <c r="E2022" s="116">
        <v>436</v>
      </c>
      <c r="F2022" s="116">
        <v>429.5</v>
      </c>
      <c r="G2022">
        <v>572896</v>
      </c>
      <c r="H2022" s="116"/>
      <c r="I2022" s="116"/>
      <c r="L2022" s="170">
        <v>44979</v>
      </c>
      <c r="M2022" s="116">
        <v>429.45</v>
      </c>
      <c r="N2022" s="116">
        <v>435.85</v>
      </c>
      <c r="O2022" s="116">
        <v>428.25</v>
      </c>
      <c r="P2022" s="116">
        <v>435.3</v>
      </c>
      <c r="Q2022" s="116">
        <v>429.45</v>
      </c>
      <c r="R2022">
        <v>7209130</v>
      </c>
    </row>
    <row r="2023" spans="1:18" x14ac:dyDescent="0.25">
      <c r="A2023" s="170">
        <v>44980</v>
      </c>
      <c r="B2023" s="116">
        <v>436.5</v>
      </c>
      <c r="C2023" s="116">
        <v>433.2</v>
      </c>
      <c r="D2023" s="116">
        <v>427.1</v>
      </c>
      <c r="E2023" s="116">
        <v>427.2</v>
      </c>
      <c r="F2023" s="116">
        <v>433.2</v>
      </c>
      <c r="G2023">
        <v>539789</v>
      </c>
      <c r="H2023" s="116"/>
      <c r="I2023" s="116"/>
      <c r="L2023" s="170">
        <v>44980</v>
      </c>
      <c r="M2023" s="116">
        <v>433.2</v>
      </c>
      <c r="N2023" s="116">
        <v>436.45</v>
      </c>
      <c r="O2023" s="116">
        <v>427.2</v>
      </c>
      <c r="P2023" s="116">
        <v>428.65</v>
      </c>
      <c r="Q2023" s="116">
        <v>433.2</v>
      </c>
      <c r="R2023">
        <v>9278920</v>
      </c>
    </row>
    <row r="2024" spans="1:18" x14ac:dyDescent="0.25">
      <c r="A2024" s="170">
        <v>44981</v>
      </c>
      <c r="B2024" s="116">
        <v>436.85</v>
      </c>
      <c r="C2024" s="116">
        <v>427.7</v>
      </c>
      <c r="D2024" s="116">
        <v>427</v>
      </c>
      <c r="E2024" s="116">
        <v>434.5</v>
      </c>
      <c r="F2024" s="116">
        <v>427.7</v>
      </c>
      <c r="G2024">
        <v>421608</v>
      </c>
      <c r="H2024" s="116"/>
      <c r="I2024" s="116"/>
      <c r="L2024" s="170">
        <v>44981</v>
      </c>
      <c r="M2024" s="116">
        <v>427.75</v>
      </c>
      <c r="N2024" s="116">
        <v>436.7</v>
      </c>
      <c r="O2024" s="116">
        <v>427</v>
      </c>
      <c r="P2024" s="116">
        <v>435.4</v>
      </c>
      <c r="Q2024" s="116">
        <v>427.75</v>
      </c>
      <c r="R2024">
        <v>7895024</v>
      </c>
    </row>
    <row r="2025" spans="1:18" x14ac:dyDescent="0.25">
      <c r="A2025" s="170">
        <v>44984</v>
      </c>
      <c r="B2025" s="116">
        <v>428.25</v>
      </c>
      <c r="C2025" s="116">
        <v>417.9</v>
      </c>
      <c r="D2025" s="116">
        <v>413.35</v>
      </c>
      <c r="E2025" s="116">
        <v>427.7</v>
      </c>
      <c r="F2025" s="116">
        <v>417.9</v>
      </c>
      <c r="G2025">
        <v>381939</v>
      </c>
      <c r="H2025" s="116"/>
      <c r="I2025" s="116"/>
      <c r="L2025" s="170">
        <v>44984</v>
      </c>
      <c r="M2025" s="116">
        <v>417.95</v>
      </c>
      <c r="N2025" s="116">
        <v>428.05</v>
      </c>
      <c r="O2025" s="116">
        <v>413.05</v>
      </c>
      <c r="P2025" s="116">
        <v>427.75</v>
      </c>
      <c r="Q2025" s="116">
        <v>417.95</v>
      </c>
      <c r="R2025">
        <v>10438928</v>
      </c>
    </row>
    <row r="2026" spans="1:18" x14ac:dyDescent="0.25">
      <c r="A2026" s="170">
        <v>44985</v>
      </c>
      <c r="B2026" s="116">
        <v>424.8</v>
      </c>
      <c r="C2026" s="116">
        <v>420.6</v>
      </c>
      <c r="D2026" s="116">
        <v>418.2</v>
      </c>
      <c r="E2026" s="116">
        <v>418.2</v>
      </c>
      <c r="F2026" s="116">
        <v>420.6</v>
      </c>
      <c r="G2026">
        <v>240081</v>
      </c>
      <c r="H2026" s="116"/>
      <c r="I2026" s="116"/>
      <c r="L2026" s="170">
        <v>44985</v>
      </c>
      <c r="M2026" s="116">
        <v>420.7</v>
      </c>
      <c r="N2026" s="116">
        <v>424.8</v>
      </c>
      <c r="O2026" s="116">
        <v>419</v>
      </c>
      <c r="P2026" s="116">
        <v>419</v>
      </c>
      <c r="Q2026" s="116">
        <v>420.7</v>
      </c>
      <c r="R2026">
        <v>9652088</v>
      </c>
    </row>
    <row r="2027" spans="1:18" x14ac:dyDescent="0.25">
      <c r="A2027" s="170">
        <v>44986</v>
      </c>
      <c r="B2027" s="116">
        <v>428</v>
      </c>
      <c r="C2027" s="116">
        <v>425.95</v>
      </c>
      <c r="D2027" s="116">
        <v>421</v>
      </c>
      <c r="E2027" s="116">
        <v>421</v>
      </c>
      <c r="F2027" s="116">
        <v>425.95</v>
      </c>
      <c r="G2027">
        <v>175713</v>
      </c>
      <c r="H2027" s="116"/>
      <c r="I2027" s="116"/>
      <c r="L2027" s="170">
        <v>44986</v>
      </c>
      <c r="M2027" s="116">
        <v>426</v>
      </c>
      <c r="N2027" s="116">
        <v>428</v>
      </c>
      <c r="O2027" s="116">
        <v>421.5</v>
      </c>
      <c r="P2027" s="116">
        <v>421.5</v>
      </c>
      <c r="Q2027" s="116">
        <v>426</v>
      </c>
      <c r="R2027">
        <v>7595114</v>
      </c>
    </row>
    <row r="2028" spans="1:18" x14ac:dyDescent="0.25">
      <c r="A2028" s="170">
        <v>44987</v>
      </c>
      <c r="B2028" s="116">
        <v>426</v>
      </c>
      <c r="C2028" s="116">
        <v>420.45</v>
      </c>
      <c r="D2028" s="116">
        <v>419.6</v>
      </c>
      <c r="E2028" s="116">
        <v>425.05</v>
      </c>
      <c r="F2028" s="116">
        <v>420.45</v>
      </c>
      <c r="G2028">
        <v>189677</v>
      </c>
      <c r="H2028" s="116"/>
      <c r="I2028" s="116"/>
      <c r="L2028" s="170">
        <v>44987</v>
      </c>
      <c r="M2028" s="116">
        <v>420.45</v>
      </c>
      <c r="N2028" s="116">
        <v>426.25</v>
      </c>
      <c r="O2028" s="116">
        <v>419.55</v>
      </c>
      <c r="P2028" s="116">
        <v>426</v>
      </c>
      <c r="Q2028" s="116">
        <v>420.45</v>
      </c>
      <c r="R2028">
        <v>5661103</v>
      </c>
    </row>
    <row r="2029" spans="1:18" x14ac:dyDescent="0.25">
      <c r="A2029" s="170">
        <v>44988</v>
      </c>
      <c r="B2029" s="116">
        <v>430.55</v>
      </c>
      <c r="C2029" s="116">
        <v>428</v>
      </c>
      <c r="D2029" s="116">
        <v>422</v>
      </c>
      <c r="E2029" s="116">
        <v>422</v>
      </c>
      <c r="F2029" s="116">
        <v>428</v>
      </c>
      <c r="G2029">
        <v>231223</v>
      </c>
      <c r="H2029" s="116"/>
      <c r="I2029" s="116"/>
      <c r="L2029" s="170">
        <v>44988</v>
      </c>
      <c r="M2029" s="116">
        <v>428</v>
      </c>
      <c r="N2029" s="116">
        <v>430.5</v>
      </c>
      <c r="O2029" s="116">
        <v>421.95</v>
      </c>
      <c r="P2029" s="116">
        <v>422.6</v>
      </c>
      <c r="Q2029" s="116">
        <v>428</v>
      </c>
      <c r="R2029">
        <v>8027522</v>
      </c>
    </row>
    <row r="2030" spans="1:18" x14ac:dyDescent="0.25">
      <c r="A2030" s="170">
        <v>44991</v>
      </c>
      <c r="B2030" s="116">
        <v>441.3</v>
      </c>
      <c r="C2030" s="116">
        <v>439.95</v>
      </c>
      <c r="D2030" s="116">
        <v>430</v>
      </c>
      <c r="E2030" s="116">
        <v>431</v>
      </c>
      <c r="F2030" s="116">
        <v>439.95</v>
      </c>
      <c r="G2030">
        <v>396458</v>
      </c>
      <c r="H2030" s="116"/>
      <c r="I2030" s="116"/>
      <c r="L2030" s="170">
        <v>44991</v>
      </c>
      <c r="M2030" s="116">
        <v>440.1</v>
      </c>
      <c r="N2030" s="116">
        <v>441.45</v>
      </c>
      <c r="O2030" s="116">
        <v>430</v>
      </c>
      <c r="P2030" s="116">
        <v>430.95</v>
      </c>
      <c r="Q2030" s="116">
        <v>440.1</v>
      </c>
      <c r="R2030">
        <v>11307064</v>
      </c>
    </row>
    <row r="2031" spans="1:18" x14ac:dyDescent="0.25">
      <c r="A2031" s="170">
        <v>44993</v>
      </c>
      <c r="B2031" s="116">
        <v>441.25</v>
      </c>
      <c r="C2031" s="116">
        <v>439.45</v>
      </c>
      <c r="D2031" s="116">
        <v>436.2</v>
      </c>
      <c r="E2031" s="116">
        <v>438.35</v>
      </c>
      <c r="F2031" s="116">
        <v>439.45</v>
      </c>
      <c r="G2031">
        <v>262147</v>
      </c>
      <c r="H2031" s="116"/>
      <c r="I2031" s="116"/>
      <c r="L2031" s="170">
        <v>44993</v>
      </c>
      <c r="M2031" s="116">
        <v>439.3</v>
      </c>
      <c r="N2031" s="116">
        <v>441.25</v>
      </c>
      <c r="O2031" s="116">
        <v>436.1</v>
      </c>
      <c r="P2031" s="116">
        <v>439</v>
      </c>
      <c r="Q2031" s="116">
        <v>439.3</v>
      </c>
      <c r="R2031">
        <v>7850052</v>
      </c>
    </row>
    <row r="2032" spans="1:18" x14ac:dyDescent="0.25">
      <c r="A2032" s="170">
        <v>44994</v>
      </c>
      <c r="B2032" s="116">
        <v>442</v>
      </c>
      <c r="C2032" s="116">
        <v>432.2</v>
      </c>
      <c r="D2032" s="116">
        <v>431.35</v>
      </c>
      <c r="E2032" s="116">
        <v>438.3</v>
      </c>
      <c r="F2032" s="116">
        <v>432.2</v>
      </c>
      <c r="G2032">
        <v>521478</v>
      </c>
      <c r="H2032" s="116"/>
      <c r="I2032" s="116"/>
      <c r="L2032" s="170">
        <v>44994</v>
      </c>
      <c r="M2032" s="116">
        <v>432.2</v>
      </c>
      <c r="N2032" s="116">
        <v>442.05</v>
      </c>
      <c r="O2032" s="116">
        <v>431.3</v>
      </c>
      <c r="P2032" s="116">
        <v>439.1</v>
      </c>
      <c r="Q2032" s="116">
        <v>432.2</v>
      </c>
      <c r="R2032">
        <v>5696737</v>
      </c>
    </row>
    <row r="2033" spans="1:18" x14ac:dyDescent="0.25">
      <c r="A2033" s="170">
        <v>44995</v>
      </c>
      <c r="B2033" s="116">
        <v>437.85</v>
      </c>
      <c r="C2033" s="116">
        <v>435.75</v>
      </c>
      <c r="D2033" s="116">
        <v>431.15</v>
      </c>
      <c r="E2033" s="116">
        <v>433.85</v>
      </c>
      <c r="F2033" s="116">
        <v>435.75</v>
      </c>
      <c r="G2033">
        <v>401312</v>
      </c>
      <c r="H2033" s="116"/>
      <c r="I2033" s="116"/>
      <c r="L2033" s="170">
        <v>44995</v>
      </c>
      <c r="M2033" s="116">
        <v>435.85</v>
      </c>
      <c r="N2033" s="116">
        <v>437.8</v>
      </c>
      <c r="O2033" s="116">
        <v>430.8</v>
      </c>
      <c r="P2033" s="116">
        <v>433</v>
      </c>
      <c r="Q2033" s="116">
        <v>435.85</v>
      </c>
      <c r="R2033">
        <v>10417015</v>
      </c>
    </row>
    <row r="2034" spans="1:18" x14ac:dyDescent="0.25">
      <c r="A2034" s="170">
        <v>44998</v>
      </c>
      <c r="B2034" s="116">
        <v>437</v>
      </c>
      <c r="C2034" s="116">
        <v>422.4</v>
      </c>
      <c r="D2034" s="116">
        <v>419.35</v>
      </c>
      <c r="E2034" s="116">
        <v>435</v>
      </c>
      <c r="F2034" s="116">
        <v>422.4</v>
      </c>
      <c r="G2034">
        <v>358809</v>
      </c>
      <c r="H2034" s="116"/>
      <c r="I2034" s="116"/>
      <c r="L2034" s="170">
        <v>44998</v>
      </c>
      <c r="M2034" s="116">
        <v>422.4</v>
      </c>
      <c r="N2034" s="116">
        <v>437</v>
      </c>
      <c r="O2034" s="116">
        <v>419.1</v>
      </c>
      <c r="P2034" s="116">
        <v>436.1</v>
      </c>
      <c r="Q2034" s="116">
        <v>422.4</v>
      </c>
      <c r="R2034">
        <v>8780169</v>
      </c>
    </row>
    <row r="2035" spans="1:18" x14ac:dyDescent="0.25">
      <c r="A2035" s="170">
        <v>44999</v>
      </c>
      <c r="B2035" s="116">
        <v>424.05</v>
      </c>
      <c r="C2035" s="116">
        <v>416.75</v>
      </c>
      <c r="D2035" s="116">
        <v>413.55</v>
      </c>
      <c r="E2035" s="116">
        <v>422.4</v>
      </c>
      <c r="F2035" s="116">
        <v>416.75</v>
      </c>
      <c r="G2035">
        <v>293547</v>
      </c>
      <c r="H2035" s="116"/>
      <c r="I2035" s="116"/>
      <c r="L2035" s="170">
        <v>44999</v>
      </c>
      <c r="M2035" s="116">
        <v>416.65</v>
      </c>
      <c r="N2035" s="116">
        <v>424.2</v>
      </c>
      <c r="O2035" s="116">
        <v>413.4</v>
      </c>
      <c r="P2035" s="116">
        <v>422.85</v>
      </c>
      <c r="Q2035" s="116">
        <v>416.65</v>
      </c>
      <c r="R2035">
        <v>9189043</v>
      </c>
    </row>
    <row r="2036" spans="1:18" x14ac:dyDescent="0.25">
      <c r="A2036" s="170">
        <v>45000</v>
      </c>
      <c r="B2036" s="116">
        <v>424.75</v>
      </c>
      <c r="C2036" s="116">
        <v>411.25</v>
      </c>
      <c r="D2036" s="116">
        <v>410.15</v>
      </c>
      <c r="E2036" s="116">
        <v>421.4</v>
      </c>
      <c r="F2036" s="116">
        <v>411.25</v>
      </c>
      <c r="G2036">
        <v>571536</v>
      </c>
      <c r="H2036" s="116"/>
      <c r="I2036" s="116"/>
      <c r="L2036" s="170">
        <v>45000</v>
      </c>
      <c r="M2036" s="116">
        <v>411.35</v>
      </c>
      <c r="N2036" s="116">
        <v>425</v>
      </c>
      <c r="O2036" s="116">
        <v>410.1</v>
      </c>
      <c r="P2036" s="116">
        <v>422</v>
      </c>
      <c r="Q2036" s="116">
        <v>411.35</v>
      </c>
      <c r="R2036">
        <v>7681009</v>
      </c>
    </row>
    <row r="2037" spans="1:18" x14ac:dyDescent="0.25">
      <c r="A2037" s="170">
        <v>45001</v>
      </c>
      <c r="B2037" s="116">
        <v>418.7</v>
      </c>
      <c r="C2037" s="116">
        <v>415.65</v>
      </c>
      <c r="D2037" s="116">
        <v>405</v>
      </c>
      <c r="E2037" s="116">
        <v>413.5</v>
      </c>
      <c r="F2037" s="116">
        <v>415.65</v>
      </c>
      <c r="G2037">
        <v>339485</v>
      </c>
      <c r="H2037" s="116"/>
      <c r="I2037" s="116"/>
      <c r="L2037" s="170">
        <v>45001</v>
      </c>
      <c r="M2037" s="116">
        <v>415.7</v>
      </c>
      <c r="N2037" s="116">
        <v>418.5</v>
      </c>
      <c r="O2037" s="116">
        <v>405</v>
      </c>
      <c r="P2037" s="116">
        <v>413.3</v>
      </c>
      <c r="Q2037" s="116">
        <v>415.7</v>
      </c>
      <c r="R2037">
        <v>11854885</v>
      </c>
    </row>
    <row r="2038" spans="1:18" x14ac:dyDescent="0.25">
      <c r="A2038" s="170">
        <v>45002</v>
      </c>
      <c r="B2038" s="116">
        <v>423.15</v>
      </c>
      <c r="C2038" s="116">
        <v>418.95</v>
      </c>
      <c r="D2038" s="116">
        <v>414.6</v>
      </c>
      <c r="E2038" s="116">
        <v>418.4</v>
      </c>
      <c r="F2038" s="116">
        <v>418.95</v>
      </c>
      <c r="G2038">
        <v>214237</v>
      </c>
      <c r="H2038" s="116"/>
      <c r="I2038" s="116"/>
      <c r="L2038" s="170">
        <v>45002</v>
      </c>
      <c r="M2038" s="116">
        <v>419</v>
      </c>
      <c r="N2038" s="116">
        <v>423.45</v>
      </c>
      <c r="O2038" s="116">
        <v>414.55</v>
      </c>
      <c r="P2038" s="116">
        <v>419</v>
      </c>
      <c r="Q2038" s="116">
        <v>419</v>
      </c>
      <c r="R2038">
        <v>8658701</v>
      </c>
    </row>
    <row r="2039" spans="1:18" x14ac:dyDescent="0.25">
      <c r="A2039" s="170">
        <v>45005</v>
      </c>
      <c r="B2039" s="116">
        <v>416.8</v>
      </c>
      <c r="C2039" s="116">
        <v>410.75</v>
      </c>
      <c r="D2039" s="116">
        <v>405.5</v>
      </c>
      <c r="E2039" s="116">
        <v>414.6</v>
      </c>
      <c r="F2039" s="116">
        <v>410.75</v>
      </c>
      <c r="G2039">
        <v>315082</v>
      </c>
      <c r="H2039" s="116"/>
      <c r="I2039" s="116"/>
      <c r="L2039" s="170">
        <v>45005</v>
      </c>
      <c r="M2039" s="116">
        <v>410.75</v>
      </c>
      <c r="N2039" s="116">
        <v>416.95</v>
      </c>
      <c r="O2039" s="116">
        <v>405.5</v>
      </c>
      <c r="P2039" s="116">
        <v>415.6</v>
      </c>
      <c r="Q2039" s="116">
        <v>410.75</v>
      </c>
      <c r="R2039">
        <v>10075022</v>
      </c>
    </row>
    <row r="2040" spans="1:18" x14ac:dyDescent="0.25">
      <c r="A2040" s="170">
        <v>45006</v>
      </c>
      <c r="B2040" s="116">
        <v>413.9</v>
      </c>
      <c r="C2040" s="116">
        <v>412.4</v>
      </c>
      <c r="D2040" s="116">
        <v>407.85</v>
      </c>
      <c r="E2040" s="116">
        <v>412.2</v>
      </c>
      <c r="F2040" s="116">
        <v>412.4</v>
      </c>
      <c r="G2040">
        <v>198155</v>
      </c>
      <c r="H2040" s="116"/>
      <c r="I2040" s="116"/>
      <c r="L2040" s="170">
        <v>45006</v>
      </c>
      <c r="M2040" s="116">
        <v>412.55</v>
      </c>
      <c r="N2040" s="116">
        <v>413.9</v>
      </c>
      <c r="O2040" s="116">
        <v>407.7</v>
      </c>
      <c r="P2040" s="116">
        <v>412.85</v>
      </c>
      <c r="Q2040" s="116">
        <v>412.55</v>
      </c>
      <c r="R2040">
        <v>7391950</v>
      </c>
    </row>
    <row r="2041" spans="1:18" x14ac:dyDescent="0.25">
      <c r="A2041" s="170">
        <v>45007</v>
      </c>
      <c r="B2041" s="116">
        <v>418.35</v>
      </c>
      <c r="C2041" s="116">
        <v>416.05</v>
      </c>
      <c r="D2041" s="116">
        <v>413.85</v>
      </c>
      <c r="E2041" s="116">
        <v>415</v>
      </c>
      <c r="F2041" s="116">
        <v>416.05</v>
      </c>
      <c r="G2041">
        <v>226272</v>
      </c>
      <c r="H2041" s="116"/>
      <c r="I2041" s="116"/>
      <c r="L2041" s="170">
        <v>45007</v>
      </c>
      <c r="M2041" s="116">
        <v>416.1</v>
      </c>
      <c r="N2041" s="116">
        <v>418.4</v>
      </c>
      <c r="O2041" s="116">
        <v>413.75</v>
      </c>
      <c r="P2041" s="116">
        <v>416</v>
      </c>
      <c r="Q2041" s="116">
        <v>416.1</v>
      </c>
      <c r="R2041">
        <v>5728054</v>
      </c>
    </row>
    <row r="2042" spans="1:18" x14ac:dyDescent="0.25">
      <c r="A2042" s="170">
        <v>45008</v>
      </c>
      <c r="B2042" s="116">
        <v>422.55</v>
      </c>
      <c r="C2042" s="116">
        <v>419.1</v>
      </c>
      <c r="D2042" s="116">
        <v>415.6</v>
      </c>
      <c r="E2042" s="116">
        <v>415.6</v>
      </c>
      <c r="F2042" s="116">
        <v>419.1</v>
      </c>
      <c r="G2042">
        <v>284865</v>
      </c>
      <c r="H2042" s="116"/>
      <c r="I2042" s="116"/>
      <c r="L2042" s="170">
        <v>45008</v>
      </c>
      <c r="M2042" s="116">
        <v>419.15</v>
      </c>
      <c r="N2042" s="116">
        <v>422.5</v>
      </c>
      <c r="O2042" s="116">
        <v>416</v>
      </c>
      <c r="P2042" s="116">
        <v>416</v>
      </c>
      <c r="Q2042" s="116">
        <v>419.15</v>
      </c>
      <c r="R2042">
        <v>9817460</v>
      </c>
    </row>
    <row r="2043" spans="1:18" x14ac:dyDescent="0.25">
      <c r="A2043" s="170">
        <v>45009</v>
      </c>
      <c r="B2043" s="116">
        <v>420.5</v>
      </c>
      <c r="C2043" s="116">
        <v>416.25</v>
      </c>
      <c r="D2043" s="116">
        <v>414.85</v>
      </c>
      <c r="E2043" s="116">
        <v>419.7</v>
      </c>
      <c r="F2043" s="116">
        <v>416.25</v>
      </c>
      <c r="G2043">
        <v>160747</v>
      </c>
      <c r="H2043" s="116"/>
      <c r="I2043" s="116"/>
      <c r="L2043" s="170">
        <v>45009</v>
      </c>
      <c r="M2043" s="116">
        <v>416.5</v>
      </c>
      <c r="N2043" s="116">
        <v>420.55</v>
      </c>
      <c r="O2043" s="116">
        <v>414.8</v>
      </c>
      <c r="P2043" s="116">
        <v>419</v>
      </c>
      <c r="Q2043" s="116">
        <v>416.5</v>
      </c>
      <c r="R2043">
        <v>6877960</v>
      </c>
    </row>
    <row r="2044" spans="1:18" x14ac:dyDescent="0.25">
      <c r="A2044" s="170">
        <v>45012</v>
      </c>
      <c r="B2044" s="116">
        <v>418.4</v>
      </c>
      <c r="C2044" s="116">
        <v>411.85</v>
      </c>
      <c r="D2044" s="116">
        <v>410.15</v>
      </c>
      <c r="E2044" s="116">
        <v>413.4</v>
      </c>
      <c r="F2044" s="116">
        <v>411.85</v>
      </c>
      <c r="G2044">
        <v>180542</v>
      </c>
      <c r="H2044" s="116"/>
      <c r="I2044" s="116"/>
      <c r="L2044" s="170">
        <v>45012</v>
      </c>
      <c r="M2044" s="116">
        <v>412.05</v>
      </c>
      <c r="N2044" s="116">
        <v>418.5</v>
      </c>
      <c r="O2044" s="116">
        <v>410.25</v>
      </c>
      <c r="P2044" s="116">
        <v>416</v>
      </c>
      <c r="Q2044" s="116">
        <v>412.05</v>
      </c>
      <c r="R2044">
        <v>7433933</v>
      </c>
    </row>
    <row r="2045" spans="1:18" x14ac:dyDescent="0.25">
      <c r="A2045" s="170">
        <v>45013</v>
      </c>
      <c r="B2045" s="116">
        <v>414.8</v>
      </c>
      <c r="C2045" s="116">
        <v>401.7</v>
      </c>
      <c r="D2045" s="116">
        <v>400.4</v>
      </c>
      <c r="E2045" s="116">
        <v>414.8</v>
      </c>
      <c r="F2045" s="116">
        <v>401.7</v>
      </c>
      <c r="G2045">
        <v>303288</v>
      </c>
      <c r="H2045" s="116"/>
      <c r="I2045" s="116"/>
      <c r="L2045" s="170">
        <v>45013</v>
      </c>
      <c r="M2045" s="116">
        <v>401.6</v>
      </c>
      <c r="N2045" s="116">
        <v>414.5</v>
      </c>
      <c r="O2045" s="116">
        <v>400.45</v>
      </c>
      <c r="P2045" s="116">
        <v>414.15</v>
      </c>
      <c r="Q2045" s="116">
        <v>401.6</v>
      </c>
      <c r="R2045">
        <v>9553659</v>
      </c>
    </row>
    <row r="2046" spans="1:18" x14ac:dyDescent="0.25">
      <c r="A2046" s="170">
        <v>45014</v>
      </c>
      <c r="B2046" s="116">
        <v>410.5</v>
      </c>
      <c r="C2046" s="116">
        <v>409.15</v>
      </c>
      <c r="D2046" s="116">
        <v>401.1</v>
      </c>
      <c r="E2046" s="116">
        <v>401.1</v>
      </c>
      <c r="F2046" s="116">
        <v>409.15</v>
      </c>
      <c r="G2046">
        <v>517035</v>
      </c>
      <c r="H2046" s="116"/>
      <c r="I2046" s="116"/>
      <c r="L2046" s="170">
        <v>45014</v>
      </c>
      <c r="M2046" s="116">
        <v>409.2</v>
      </c>
      <c r="N2046" s="116">
        <v>410.6</v>
      </c>
      <c r="O2046" s="116">
        <v>401.6</v>
      </c>
      <c r="P2046" s="116">
        <v>401.6</v>
      </c>
      <c r="Q2046" s="116">
        <v>409.2</v>
      </c>
      <c r="R2046">
        <v>10478506</v>
      </c>
    </row>
    <row r="2047" spans="1:18" x14ac:dyDescent="0.25">
      <c r="A2047" s="170">
        <v>45016</v>
      </c>
      <c r="B2047" s="116">
        <v>421.8</v>
      </c>
      <c r="C2047" s="116">
        <v>420.6</v>
      </c>
      <c r="D2047" s="116">
        <v>410.05</v>
      </c>
      <c r="E2047" s="116">
        <v>410.05</v>
      </c>
      <c r="F2047" s="116">
        <v>420.6</v>
      </c>
      <c r="G2047">
        <v>357910</v>
      </c>
      <c r="H2047" s="116"/>
      <c r="I2047" s="116"/>
      <c r="L2047" s="170">
        <v>45016</v>
      </c>
      <c r="M2047" s="116">
        <v>420.8</v>
      </c>
      <c r="N2047" s="116">
        <v>421.75</v>
      </c>
      <c r="O2047" s="116">
        <v>411</v>
      </c>
      <c r="P2047" s="116">
        <v>411.35</v>
      </c>
      <c r="Q2047" s="116">
        <v>420.8</v>
      </c>
      <c r="R2047">
        <v>11037881</v>
      </c>
    </row>
    <row r="2048" spans="1:18" x14ac:dyDescent="0.25">
      <c r="A2048" s="170">
        <v>45019</v>
      </c>
      <c r="B2048" s="116">
        <v>424.9</v>
      </c>
      <c r="C2048" s="116">
        <v>424.25</v>
      </c>
      <c r="D2048" s="116">
        <v>419.45</v>
      </c>
      <c r="E2048" s="116">
        <v>423.1</v>
      </c>
      <c r="F2048" s="116">
        <v>424.25</v>
      </c>
      <c r="G2048">
        <v>267405</v>
      </c>
      <c r="H2048" s="116"/>
      <c r="I2048" s="116"/>
      <c r="L2048" s="170">
        <v>45019</v>
      </c>
      <c r="M2048" s="116">
        <v>424.25</v>
      </c>
      <c r="N2048" s="116">
        <v>424.95</v>
      </c>
      <c r="O2048" s="116">
        <v>419.5</v>
      </c>
      <c r="P2048" s="116">
        <v>423</v>
      </c>
      <c r="Q2048" s="116">
        <v>424.25</v>
      </c>
      <c r="R2048">
        <v>6948329</v>
      </c>
    </row>
    <row r="2049" spans="1:18" x14ac:dyDescent="0.25">
      <c r="A2049" s="170">
        <v>45021</v>
      </c>
      <c r="B2049" s="116">
        <v>428.8</v>
      </c>
      <c r="C2049" s="116">
        <v>426.4</v>
      </c>
      <c r="D2049" s="116">
        <v>421.5</v>
      </c>
      <c r="E2049" s="116">
        <v>421.5</v>
      </c>
      <c r="F2049" s="116">
        <v>426.4</v>
      </c>
      <c r="G2049">
        <v>306016</v>
      </c>
      <c r="H2049" s="116"/>
      <c r="I2049" s="116"/>
      <c r="L2049" s="170">
        <v>45021</v>
      </c>
      <c r="M2049" s="116">
        <v>426.55</v>
      </c>
      <c r="N2049" s="116">
        <v>428.75</v>
      </c>
      <c r="O2049" s="116">
        <v>423.15</v>
      </c>
      <c r="P2049" s="116">
        <v>424.25</v>
      </c>
      <c r="Q2049" s="116">
        <v>426.55</v>
      </c>
      <c r="R2049">
        <v>8821326</v>
      </c>
    </row>
    <row r="2050" spans="1:18" x14ac:dyDescent="0.25">
      <c r="A2050" s="170">
        <v>45022</v>
      </c>
      <c r="B2050" s="116">
        <v>439</v>
      </c>
      <c r="C2050" s="116">
        <v>437.55</v>
      </c>
      <c r="D2050" s="116">
        <v>423.75</v>
      </c>
      <c r="E2050" s="116">
        <v>426.05</v>
      </c>
      <c r="F2050" s="116">
        <v>437.55</v>
      </c>
      <c r="G2050">
        <v>430488</v>
      </c>
      <c r="H2050" s="116"/>
      <c r="I2050" s="116"/>
      <c r="L2050" s="170">
        <v>45022</v>
      </c>
      <c r="M2050" s="116">
        <v>437.65</v>
      </c>
      <c r="N2050" s="116">
        <v>439.3</v>
      </c>
      <c r="O2050" s="116">
        <v>423.75</v>
      </c>
      <c r="P2050" s="116">
        <v>426.5</v>
      </c>
      <c r="Q2050" s="116">
        <v>437.65</v>
      </c>
      <c r="R2050">
        <v>10907492</v>
      </c>
    </row>
    <row r="2051" spans="1:18" x14ac:dyDescent="0.25">
      <c r="A2051" s="170">
        <v>45026</v>
      </c>
      <c r="B2051" s="116">
        <v>473.1</v>
      </c>
      <c r="C2051" s="116">
        <v>461.05</v>
      </c>
      <c r="D2051" s="116">
        <v>450.05</v>
      </c>
      <c r="E2051" s="116">
        <v>450.05</v>
      </c>
      <c r="F2051" s="116">
        <v>461.05</v>
      </c>
      <c r="G2051">
        <v>2059522</v>
      </c>
      <c r="H2051" s="116"/>
      <c r="I2051" s="116"/>
      <c r="L2051" s="170">
        <v>45026</v>
      </c>
      <c r="M2051" s="116">
        <v>461.3</v>
      </c>
      <c r="N2051" s="116">
        <v>473.3</v>
      </c>
      <c r="O2051" s="116">
        <v>452</v>
      </c>
      <c r="P2051" s="116">
        <v>452.05</v>
      </c>
      <c r="Q2051" s="116">
        <v>461.3</v>
      </c>
      <c r="R2051">
        <v>50462653</v>
      </c>
    </row>
    <row r="2052" spans="1:18" x14ac:dyDescent="0.25">
      <c r="A2052" s="170">
        <v>45027</v>
      </c>
      <c r="B2052" s="116">
        <v>464.05</v>
      </c>
      <c r="C2052" s="116">
        <v>458.75</v>
      </c>
      <c r="D2052" s="116">
        <v>455.8</v>
      </c>
      <c r="E2052" s="116">
        <v>463.85</v>
      </c>
      <c r="F2052" s="116">
        <v>458.75</v>
      </c>
      <c r="G2052">
        <v>517405</v>
      </c>
      <c r="H2052" s="116"/>
      <c r="I2052" s="116"/>
      <c r="L2052" s="170">
        <v>45027</v>
      </c>
      <c r="M2052" s="116">
        <v>458.7</v>
      </c>
      <c r="N2052" s="116">
        <v>463.75</v>
      </c>
      <c r="O2052" s="116">
        <v>455.8</v>
      </c>
      <c r="P2052" s="116">
        <v>463.75</v>
      </c>
      <c r="Q2052" s="116">
        <v>458.7</v>
      </c>
      <c r="R2052">
        <v>14495222</v>
      </c>
    </row>
    <row r="2053" spans="1:18" x14ac:dyDescent="0.25">
      <c r="A2053" s="170">
        <v>45028</v>
      </c>
      <c r="B2053" s="116">
        <v>468.5</v>
      </c>
      <c r="C2053" s="116">
        <v>465.25</v>
      </c>
      <c r="D2053" s="116">
        <v>458.5</v>
      </c>
      <c r="E2053" s="116">
        <v>459.15</v>
      </c>
      <c r="F2053" s="116">
        <v>465.25</v>
      </c>
      <c r="G2053">
        <v>1178658</v>
      </c>
      <c r="H2053" s="116"/>
      <c r="I2053" s="116"/>
      <c r="L2053" s="170">
        <v>45028</v>
      </c>
      <c r="M2053" s="116">
        <v>465.5</v>
      </c>
      <c r="N2053" s="116">
        <v>468.6</v>
      </c>
      <c r="O2053" s="116">
        <v>458.2</v>
      </c>
      <c r="P2053" s="116">
        <v>459.35</v>
      </c>
      <c r="Q2053" s="116">
        <v>465.5</v>
      </c>
      <c r="R2053">
        <v>13552440</v>
      </c>
    </row>
    <row r="2054" spans="1:18" x14ac:dyDescent="0.25">
      <c r="A2054" s="170">
        <v>45029</v>
      </c>
      <c r="B2054" s="116">
        <v>471.9</v>
      </c>
      <c r="C2054" s="116">
        <v>469.55</v>
      </c>
      <c r="D2054" s="116">
        <v>463.05</v>
      </c>
      <c r="E2054" s="116">
        <v>464.4</v>
      </c>
      <c r="F2054" s="116">
        <v>469.55</v>
      </c>
      <c r="G2054">
        <v>529190</v>
      </c>
      <c r="H2054" s="116"/>
      <c r="I2054" s="116"/>
      <c r="L2054" s="170">
        <v>45029</v>
      </c>
      <c r="M2054" s="116">
        <v>469.5</v>
      </c>
      <c r="N2054" s="116">
        <v>472</v>
      </c>
      <c r="O2054" s="116">
        <v>463.25</v>
      </c>
      <c r="P2054" s="116">
        <v>464.95</v>
      </c>
      <c r="Q2054" s="116">
        <v>469.5</v>
      </c>
      <c r="R2054">
        <v>12733670</v>
      </c>
    </row>
    <row r="2055" spans="1:18" x14ac:dyDescent="0.25">
      <c r="A2055" s="170">
        <v>45033</v>
      </c>
      <c r="B2055" s="116">
        <v>472.85</v>
      </c>
      <c r="C2055" s="116">
        <v>471.9</v>
      </c>
      <c r="D2055" s="116">
        <v>465.75</v>
      </c>
      <c r="E2055" s="116">
        <v>470</v>
      </c>
      <c r="F2055" s="116">
        <v>471.9</v>
      </c>
      <c r="G2055">
        <v>1031898</v>
      </c>
      <c r="H2055" s="116"/>
      <c r="I2055" s="116"/>
      <c r="L2055" s="170">
        <v>45033</v>
      </c>
      <c r="M2055" s="116">
        <v>472.15</v>
      </c>
      <c r="N2055" s="116">
        <v>473</v>
      </c>
      <c r="O2055" s="116">
        <v>465.8</v>
      </c>
      <c r="P2055" s="116">
        <v>471</v>
      </c>
      <c r="Q2055" s="116">
        <v>472.15</v>
      </c>
      <c r="R2055">
        <v>10710167</v>
      </c>
    </row>
    <row r="2056" spans="1:18" x14ac:dyDescent="0.25">
      <c r="A2056" s="170">
        <v>45034</v>
      </c>
      <c r="B2056" s="116">
        <v>483.5</v>
      </c>
      <c r="C2056" s="116">
        <v>472.95</v>
      </c>
      <c r="D2056" s="116">
        <v>468.15</v>
      </c>
      <c r="E2056" s="116">
        <v>472</v>
      </c>
      <c r="F2056" s="116">
        <v>472.95</v>
      </c>
      <c r="G2056">
        <v>805257</v>
      </c>
      <c r="H2056" s="116"/>
      <c r="I2056" s="116"/>
      <c r="L2056" s="170">
        <v>45034</v>
      </c>
      <c r="M2056" s="116">
        <v>473</v>
      </c>
      <c r="N2056" s="116">
        <v>483.35</v>
      </c>
      <c r="O2056" s="116">
        <v>468.1</v>
      </c>
      <c r="P2056" s="116">
        <v>475</v>
      </c>
      <c r="Q2056" s="116">
        <v>473</v>
      </c>
      <c r="R2056">
        <v>16140056</v>
      </c>
    </row>
    <row r="2057" spans="1:18" x14ac:dyDescent="0.25">
      <c r="A2057" s="170">
        <v>45035</v>
      </c>
      <c r="B2057" s="116">
        <v>475.6</v>
      </c>
      <c r="C2057" s="116">
        <v>468.95</v>
      </c>
      <c r="D2057" s="116">
        <v>468</v>
      </c>
      <c r="E2057" s="116">
        <v>472.95</v>
      </c>
      <c r="F2057" s="116">
        <v>468.95</v>
      </c>
      <c r="G2057">
        <v>410346</v>
      </c>
      <c r="H2057" s="116"/>
      <c r="I2057" s="116"/>
      <c r="L2057" s="170">
        <v>45035</v>
      </c>
      <c r="M2057" s="116">
        <v>469.4</v>
      </c>
      <c r="N2057" s="116">
        <v>475.5</v>
      </c>
      <c r="O2057" s="116">
        <v>467.85</v>
      </c>
      <c r="P2057" s="116">
        <v>473</v>
      </c>
      <c r="Q2057" s="116">
        <v>469.4</v>
      </c>
      <c r="R2057">
        <v>7368610</v>
      </c>
    </row>
    <row r="2058" spans="1:18" x14ac:dyDescent="0.25">
      <c r="A2058" s="170">
        <v>45036</v>
      </c>
      <c r="B2058" s="116">
        <v>479.7</v>
      </c>
      <c r="C2058" s="116">
        <v>476.8</v>
      </c>
      <c r="D2058" s="116">
        <v>469.25</v>
      </c>
      <c r="E2058" s="116">
        <v>472.6</v>
      </c>
      <c r="F2058" s="116">
        <v>476.8</v>
      </c>
      <c r="G2058">
        <v>524346</v>
      </c>
      <c r="H2058" s="116"/>
      <c r="I2058" s="116"/>
      <c r="L2058" s="170">
        <v>45036</v>
      </c>
      <c r="M2058" s="116">
        <v>476.8</v>
      </c>
      <c r="N2058" s="116">
        <v>479.7</v>
      </c>
      <c r="O2058" s="116">
        <v>469.4</v>
      </c>
      <c r="P2058" s="116">
        <v>473.7</v>
      </c>
      <c r="Q2058" s="116">
        <v>476.8</v>
      </c>
      <c r="R2058">
        <v>14264206</v>
      </c>
    </row>
    <row r="2059" spans="1:18" x14ac:dyDescent="0.25">
      <c r="A2059" s="170">
        <v>45037</v>
      </c>
      <c r="B2059" s="116">
        <v>476.8</v>
      </c>
      <c r="C2059" s="116">
        <v>471</v>
      </c>
      <c r="D2059" s="116">
        <v>467.2</v>
      </c>
      <c r="E2059" s="116">
        <v>476.15</v>
      </c>
      <c r="F2059" s="116">
        <v>471</v>
      </c>
      <c r="G2059">
        <v>450971</v>
      </c>
      <c r="H2059" s="116"/>
      <c r="I2059" s="116"/>
      <c r="L2059" s="170">
        <v>45037</v>
      </c>
      <c r="M2059" s="116">
        <v>471.2</v>
      </c>
      <c r="N2059" s="116">
        <v>476.7</v>
      </c>
      <c r="O2059" s="116">
        <v>467.2</v>
      </c>
      <c r="P2059" s="116">
        <v>476.7</v>
      </c>
      <c r="Q2059" s="116">
        <v>471.2</v>
      </c>
      <c r="R2059">
        <v>8478118</v>
      </c>
    </row>
    <row r="2060" spans="1:18" x14ac:dyDescent="0.25">
      <c r="A2060" s="170">
        <v>45040</v>
      </c>
      <c r="B2060" s="116">
        <v>475.9</v>
      </c>
      <c r="C2060" s="116">
        <v>475.05</v>
      </c>
      <c r="D2060" s="116">
        <v>468.5</v>
      </c>
      <c r="E2060" s="116">
        <v>471</v>
      </c>
      <c r="F2060" s="116">
        <v>475.05</v>
      </c>
      <c r="G2060">
        <v>425797</v>
      </c>
      <c r="H2060" s="116"/>
      <c r="I2060" s="116"/>
      <c r="L2060" s="170">
        <v>45040</v>
      </c>
      <c r="M2060" s="116">
        <v>475.2</v>
      </c>
      <c r="N2060" s="116">
        <v>476</v>
      </c>
      <c r="O2060" s="116">
        <v>468.3</v>
      </c>
      <c r="P2060" s="116">
        <v>471.2</v>
      </c>
      <c r="Q2060" s="116">
        <v>475.2</v>
      </c>
      <c r="R2060">
        <v>8020593</v>
      </c>
    </row>
    <row r="2061" spans="1:18" x14ac:dyDescent="0.25">
      <c r="A2061" s="170">
        <v>45041</v>
      </c>
      <c r="B2061" s="116">
        <v>476.25</v>
      </c>
      <c r="C2061" s="116">
        <v>473.3</v>
      </c>
      <c r="D2061" s="116">
        <v>471.05</v>
      </c>
      <c r="E2061" s="116">
        <v>471.05</v>
      </c>
      <c r="F2061" s="116">
        <v>473.3</v>
      </c>
      <c r="G2061">
        <v>279323</v>
      </c>
      <c r="H2061" s="116"/>
      <c r="I2061" s="116"/>
      <c r="L2061" s="170">
        <v>45041</v>
      </c>
      <c r="M2061" s="116">
        <v>473.55</v>
      </c>
      <c r="N2061" s="116">
        <v>476.4</v>
      </c>
      <c r="O2061" s="116">
        <v>471.9</v>
      </c>
      <c r="P2061" s="116">
        <v>475.2</v>
      </c>
      <c r="Q2061" s="116">
        <v>473.55</v>
      </c>
      <c r="R2061">
        <v>6888352</v>
      </c>
    </row>
    <row r="2062" spans="1:18" x14ac:dyDescent="0.25">
      <c r="A2062" s="170">
        <v>45042</v>
      </c>
      <c r="B2062" s="116">
        <v>479.55</v>
      </c>
      <c r="C2062" s="116">
        <v>478.05</v>
      </c>
      <c r="D2062" s="116">
        <v>472.35</v>
      </c>
      <c r="E2062" s="116">
        <v>472.35</v>
      </c>
      <c r="F2062" s="116">
        <v>478.05</v>
      </c>
      <c r="G2062">
        <v>429651</v>
      </c>
      <c r="H2062" s="116"/>
      <c r="I2062" s="116"/>
      <c r="L2062" s="170">
        <v>45042</v>
      </c>
      <c r="M2062" s="116">
        <v>478.2</v>
      </c>
      <c r="N2062" s="116">
        <v>479.5</v>
      </c>
      <c r="O2062" s="116">
        <v>472.6</v>
      </c>
      <c r="P2062" s="116">
        <v>473</v>
      </c>
      <c r="Q2062" s="116">
        <v>478.2</v>
      </c>
      <c r="R2062">
        <v>7791425</v>
      </c>
    </row>
    <row r="2063" spans="1:18" x14ac:dyDescent="0.25">
      <c r="A2063" s="170">
        <v>45043</v>
      </c>
      <c r="B2063" s="116">
        <v>482</v>
      </c>
      <c r="C2063" s="116">
        <v>481.5</v>
      </c>
      <c r="D2063" s="116">
        <v>475.7</v>
      </c>
      <c r="E2063" s="116">
        <v>475.7</v>
      </c>
      <c r="F2063" s="116">
        <v>481.5</v>
      </c>
      <c r="G2063">
        <v>228717</v>
      </c>
      <c r="H2063" s="116"/>
      <c r="I2063" s="116"/>
      <c r="L2063" s="170">
        <v>45043</v>
      </c>
      <c r="M2063" s="116">
        <v>481.6</v>
      </c>
      <c r="N2063" s="116">
        <v>482</v>
      </c>
      <c r="O2063" s="116">
        <v>476.5</v>
      </c>
      <c r="P2063" s="116">
        <v>478.5</v>
      </c>
      <c r="Q2063" s="116">
        <v>481.6</v>
      </c>
      <c r="R2063">
        <v>7085793</v>
      </c>
    </row>
    <row r="2064" spans="1:18" x14ac:dyDescent="0.25">
      <c r="A2064" s="170">
        <v>45044</v>
      </c>
      <c r="B2064" s="116">
        <v>487.9</v>
      </c>
      <c r="C2064" s="116">
        <v>485.15</v>
      </c>
      <c r="D2064" s="116">
        <v>478.4</v>
      </c>
      <c r="E2064" s="116">
        <v>481.1</v>
      </c>
      <c r="F2064" s="116">
        <v>485.15</v>
      </c>
      <c r="G2064">
        <v>426312</v>
      </c>
      <c r="H2064" s="116"/>
      <c r="I2064" s="116"/>
      <c r="L2064" s="170">
        <v>45044</v>
      </c>
      <c r="M2064" s="116">
        <v>484.95</v>
      </c>
      <c r="N2064" s="116">
        <v>488</v>
      </c>
      <c r="O2064" s="116">
        <v>478.35</v>
      </c>
      <c r="P2064" s="116">
        <v>481.4</v>
      </c>
      <c r="Q2064" s="116">
        <v>484.95</v>
      </c>
      <c r="R2064">
        <v>9947813</v>
      </c>
    </row>
    <row r="2065" spans="1:18" x14ac:dyDescent="0.25">
      <c r="A2065" s="170">
        <v>45048</v>
      </c>
      <c r="B2065" s="116">
        <v>484.1</v>
      </c>
      <c r="C2065" s="116">
        <v>480.25</v>
      </c>
      <c r="D2065" s="116">
        <v>474.6</v>
      </c>
      <c r="E2065" s="116">
        <v>482.25</v>
      </c>
      <c r="F2065" s="116">
        <v>480.25</v>
      </c>
      <c r="G2065">
        <v>901669</v>
      </c>
      <c r="H2065" s="116"/>
      <c r="I2065" s="116"/>
      <c r="L2065" s="170">
        <v>45048</v>
      </c>
      <c r="M2065" s="116">
        <v>480.25</v>
      </c>
      <c r="N2065" s="116">
        <v>484</v>
      </c>
      <c r="O2065" s="116">
        <v>474.55</v>
      </c>
      <c r="P2065" s="116">
        <v>482.5</v>
      </c>
      <c r="Q2065" s="116">
        <v>480.25</v>
      </c>
      <c r="R2065">
        <v>11542592</v>
      </c>
    </row>
    <row r="2066" spans="1:18" x14ac:dyDescent="0.25">
      <c r="A2066" s="170">
        <v>45049</v>
      </c>
      <c r="B2066" s="116">
        <v>485</v>
      </c>
      <c r="C2066" s="116">
        <v>483.9</v>
      </c>
      <c r="D2066" s="116">
        <v>477.05</v>
      </c>
      <c r="E2066" s="116">
        <v>477.05</v>
      </c>
      <c r="F2066" s="116">
        <v>483.9</v>
      </c>
      <c r="G2066">
        <v>332157</v>
      </c>
      <c r="H2066" s="116"/>
      <c r="I2066" s="116"/>
      <c r="L2066" s="170">
        <v>45049</v>
      </c>
      <c r="M2066" s="116">
        <v>483.7</v>
      </c>
      <c r="N2066" s="116">
        <v>485.1</v>
      </c>
      <c r="O2066" s="116">
        <v>477.75</v>
      </c>
      <c r="P2066" s="116">
        <v>480.25</v>
      </c>
      <c r="Q2066" s="116">
        <v>483.7</v>
      </c>
      <c r="R2066">
        <v>8529233</v>
      </c>
    </row>
    <row r="2067" spans="1:18" x14ac:dyDescent="0.25">
      <c r="A2067" s="170">
        <v>45050</v>
      </c>
      <c r="B2067" s="116">
        <v>486.5</v>
      </c>
      <c r="C2067" s="116">
        <v>480.75</v>
      </c>
      <c r="D2067" s="116">
        <v>479</v>
      </c>
      <c r="E2067" s="116">
        <v>482.75</v>
      </c>
      <c r="F2067" s="116">
        <v>480.75</v>
      </c>
      <c r="G2067">
        <v>513232</v>
      </c>
      <c r="H2067" s="116"/>
      <c r="I2067" s="116"/>
      <c r="L2067" s="170">
        <v>45050</v>
      </c>
      <c r="M2067" s="116">
        <v>480.8</v>
      </c>
      <c r="N2067" s="116">
        <v>486.4</v>
      </c>
      <c r="O2067" s="116">
        <v>478.75</v>
      </c>
      <c r="P2067" s="116">
        <v>483.6</v>
      </c>
      <c r="Q2067" s="116">
        <v>480.8</v>
      </c>
      <c r="R2067">
        <v>5650101</v>
      </c>
    </row>
    <row r="2068" spans="1:18" x14ac:dyDescent="0.25">
      <c r="A2068" s="170">
        <v>45051</v>
      </c>
      <c r="B2068" s="116">
        <v>484.75</v>
      </c>
      <c r="C2068" s="116">
        <v>477.2</v>
      </c>
      <c r="D2068" s="116">
        <v>476.25</v>
      </c>
      <c r="E2068" s="116">
        <v>480.75</v>
      </c>
      <c r="F2068" s="116">
        <v>477.2</v>
      </c>
      <c r="G2068">
        <v>285804</v>
      </c>
      <c r="H2068" s="116"/>
      <c r="I2068" s="116"/>
      <c r="L2068" s="170">
        <v>45051</v>
      </c>
      <c r="M2068" s="116">
        <v>477.1</v>
      </c>
      <c r="N2068" s="116">
        <v>484.7</v>
      </c>
      <c r="O2068" s="116">
        <v>476.15</v>
      </c>
      <c r="P2068" s="116">
        <v>481.65</v>
      </c>
      <c r="Q2068" s="116">
        <v>477.1</v>
      </c>
      <c r="R2068">
        <v>4830674</v>
      </c>
    </row>
    <row r="2069" spans="1:18" x14ac:dyDescent="0.25">
      <c r="A2069" s="170">
        <v>45054</v>
      </c>
      <c r="B2069" s="116">
        <v>502</v>
      </c>
      <c r="C2069" s="116">
        <v>500.2</v>
      </c>
      <c r="D2069" s="116">
        <v>478.45</v>
      </c>
      <c r="E2069" s="116">
        <v>478.45</v>
      </c>
      <c r="F2069" s="116">
        <v>500.2</v>
      </c>
      <c r="G2069">
        <v>2637706</v>
      </c>
      <c r="H2069" s="116"/>
      <c r="I2069" s="116"/>
      <c r="L2069" s="170">
        <v>45054</v>
      </c>
      <c r="M2069" s="116">
        <v>500.5</v>
      </c>
      <c r="N2069" s="116">
        <v>502.3</v>
      </c>
      <c r="O2069" s="116">
        <v>478.1</v>
      </c>
      <c r="P2069" s="116">
        <v>480</v>
      </c>
      <c r="Q2069" s="116">
        <v>500.5</v>
      </c>
      <c r="R2069">
        <v>23515333</v>
      </c>
    </row>
    <row r="2070" spans="1:18" x14ac:dyDescent="0.25">
      <c r="A2070" s="170">
        <v>45055</v>
      </c>
      <c r="B2070" s="116">
        <v>512.65</v>
      </c>
      <c r="C2070" s="116">
        <v>503.55</v>
      </c>
      <c r="D2070" s="116">
        <v>501.15</v>
      </c>
      <c r="E2070" s="116">
        <v>501.15</v>
      </c>
      <c r="F2070" s="116">
        <v>503.55</v>
      </c>
      <c r="G2070">
        <v>1024419</v>
      </c>
      <c r="H2070" s="116"/>
      <c r="I2070" s="116"/>
      <c r="L2070" s="170">
        <v>45055</v>
      </c>
      <c r="M2070" s="116">
        <v>503.65</v>
      </c>
      <c r="N2070" s="116">
        <v>512.79999999999995</v>
      </c>
      <c r="O2070" s="116">
        <v>501.55</v>
      </c>
      <c r="P2070" s="116">
        <v>502</v>
      </c>
      <c r="Q2070" s="116">
        <v>503.65</v>
      </c>
      <c r="R2070">
        <v>19818780</v>
      </c>
    </row>
    <row r="2071" spans="1:18" x14ac:dyDescent="0.25">
      <c r="A2071" s="170">
        <v>45056</v>
      </c>
      <c r="B2071" s="116">
        <v>513</v>
      </c>
      <c r="C2071" s="116">
        <v>509.45</v>
      </c>
      <c r="D2071" s="116">
        <v>504.45</v>
      </c>
      <c r="E2071" s="116">
        <v>508</v>
      </c>
      <c r="F2071" s="116">
        <v>509.45</v>
      </c>
      <c r="G2071">
        <v>545627</v>
      </c>
      <c r="H2071" s="116"/>
      <c r="I2071" s="116"/>
      <c r="L2071" s="170">
        <v>45056</v>
      </c>
      <c r="M2071" s="116">
        <v>509.5</v>
      </c>
      <c r="N2071" s="116">
        <v>512.9</v>
      </c>
      <c r="O2071" s="116">
        <v>504.35</v>
      </c>
      <c r="P2071" s="116">
        <v>508</v>
      </c>
      <c r="Q2071" s="116">
        <v>509.5</v>
      </c>
      <c r="R2071">
        <v>12481404</v>
      </c>
    </row>
    <row r="2072" spans="1:18" x14ac:dyDescent="0.25">
      <c r="A2072" s="170">
        <v>45057</v>
      </c>
      <c r="B2072" s="116">
        <v>514.20000000000005</v>
      </c>
      <c r="C2072" s="116">
        <v>511.65</v>
      </c>
      <c r="D2072" s="116">
        <v>505.55</v>
      </c>
      <c r="E2072" s="116">
        <v>511.15</v>
      </c>
      <c r="F2072" s="116">
        <v>511.65</v>
      </c>
      <c r="G2072">
        <v>496748</v>
      </c>
      <c r="H2072" s="116"/>
      <c r="I2072" s="116"/>
      <c r="L2072" s="170">
        <v>45057</v>
      </c>
      <c r="M2072" s="116">
        <v>511.6</v>
      </c>
      <c r="N2072" s="116">
        <v>514.15</v>
      </c>
      <c r="O2072" s="116">
        <v>505.5</v>
      </c>
      <c r="P2072" s="116">
        <v>512</v>
      </c>
      <c r="Q2072" s="116">
        <v>511.6</v>
      </c>
      <c r="R2072">
        <v>11454020</v>
      </c>
    </row>
    <row r="2073" spans="1:18" x14ac:dyDescent="0.25">
      <c r="A2073" s="170">
        <v>45058</v>
      </c>
      <c r="B2073" s="116">
        <v>520.4</v>
      </c>
      <c r="C2073" s="116">
        <v>515.65</v>
      </c>
      <c r="D2073" s="116">
        <v>510.15</v>
      </c>
      <c r="E2073" s="116">
        <v>514</v>
      </c>
      <c r="F2073" s="116">
        <v>515.65</v>
      </c>
      <c r="G2073">
        <v>2013400</v>
      </c>
      <c r="H2073" s="116"/>
      <c r="I2073" s="116"/>
      <c r="L2073" s="170">
        <v>45058</v>
      </c>
      <c r="M2073" s="116">
        <v>515.95000000000005</v>
      </c>
      <c r="N2073" s="116">
        <v>520.5</v>
      </c>
      <c r="O2073" s="116">
        <v>510.3</v>
      </c>
      <c r="P2073" s="116">
        <v>513.9</v>
      </c>
      <c r="Q2073" s="116">
        <v>515.95000000000005</v>
      </c>
      <c r="R2073">
        <v>19766717</v>
      </c>
    </row>
    <row r="2074" spans="1:18" x14ac:dyDescent="0.25">
      <c r="A2074" s="170">
        <v>45061</v>
      </c>
      <c r="B2074" s="116">
        <v>537.15</v>
      </c>
      <c r="C2074" s="116">
        <v>530.79999999999995</v>
      </c>
      <c r="D2074" s="116">
        <v>521.4</v>
      </c>
      <c r="E2074" s="116">
        <v>525</v>
      </c>
      <c r="F2074" s="116">
        <v>530.79999999999995</v>
      </c>
      <c r="G2074">
        <v>1518106</v>
      </c>
      <c r="H2074" s="116"/>
      <c r="I2074" s="116"/>
      <c r="L2074" s="170">
        <v>45061</v>
      </c>
      <c r="M2074" s="116">
        <v>530.85</v>
      </c>
      <c r="N2074" s="116">
        <v>537.15</v>
      </c>
      <c r="O2074" s="116">
        <v>521.5</v>
      </c>
      <c r="P2074" s="116">
        <v>523.85</v>
      </c>
      <c r="Q2074" s="116">
        <v>530.85</v>
      </c>
      <c r="R2074">
        <v>38270067</v>
      </c>
    </row>
    <row r="2075" spans="1:18" x14ac:dyDescent="0.25">
      <c r="A2075" s="170">
        <v>45062</v>
      </c>
      <c r="B2075" s="116">
        <v>536</v>
      </c>
      <c r="C2075" s="116">
        <v>521.04999999999995</v>
      </c>
      <c r="D2075" s="116">
        <v>519</v>
      </c>
      <c r="E2075" s="116">
        <v>533.25</v>
      </c>
      <c r="F2075" s="116">
        <v>521.04999999999995</v>
      </c>
      <c r="G2075">
        <v>849919</v>
      </c>
      <c r="H2075" s="116"/>
      <c r="I2075" s="116"/>
      <c r="L2075" s="170">
        <v>45062</v>
      </c>
      <c r="M2075" s="116">
        <v>521.15</v>
      </c>
      <c r="N2075" s="116">
        <v>535.95000000000005</v>
      </c>
      <c r="O2075" s="116">
        <v>518.85</v>
      </c>
      <c r="P2075" s="116">
        <v>533.95000000000005</v>
      </c>
      <c r="Q2075" s="116">
        <v>521.15</v>
      </c>
      <c r="R2075">
        <v>16514882</v>
      </c>
    </row>
    <row r="2076" spans="1:18" x14ac:dyDescent="0.25">
      <c r="A2076" s="170">
        <v>45063</v>
      </c>
      <c r="B2076" s="116">
        <v>523.95000000000005</v>
      </c>
      <c r="C2076" s="116">
        <v>515.54999999999995</v>
      </c>
      <c r="D2076" s="116">
        <v>512.5</v>
      </c>
      <c r="E2076" s="116">
        <v>522.79999999999995</v>
      </c>
      <c r="F2076" s="116">
        <v>515.54999999999995</v>
      </c>
      <c r="G2076">
        <v>727239</v>
      </c>
      <c r="H2076" s="116"/>
      <c r="I2076" s="116"/>
      <c r="L2076" s="170">
        <v>45063</v>
      </c>
      <c r="M2076" s="116">
        <v>515.5</v>
      </c>
      <c r="N2076" s="116">
        <v>523.95000000000005</v>
      </c>
      <c r="O2076" s="116">
        <v>512.5</v>
      </c>
      <c r="P2076" s="116">
        <v>522.5</v>
      </c>
      <c r="Q2076" s="116">
        <v>515.5</v>
      </c>
      <c r="R2076">
        <v>13684847</v>
      </c>
    </row>
    <row r="2077" spans="1:18" x14ac:dyDescent="0.25">
      <c r="A2077" s="170">
        <v>45064</v>
      </c>
      <c r="B2077" s="116">
        <v>520.45000000000005</v>
      </c>
      <c r="C2077" s="116">
        <v>508.4</v>
      </c>
      <c r="D2077" s="116">
        <v>507</v>
      </c>
      <c r="E2077" s="116">
        <v>518.35</v>
      </c>
      <c r="F2077" s="116">
        <v>508.4</v>
      </c>
      <c r="G2077">
        <v>1179045</v>
      </c>
      <c r="H2077" s="116"/>
      <c r="I2077" s="116"/>
      <c r="L2077" s="170">
        <v>45064</v>
      </c>
      <c r="M2077" s="116">
        <v>508.45</v>
      </c>
      <c r="N2077" s="116">
        <v>520.9</v>
      </c>
      <c r="O2077" s="116">
        <v>507.1</v>
      </c>
      <c r="P2077" s="116">
        <v>518.79999999999995</v>
      </c>
      <c r="Q2077" s="116">
        <v>508.45</v>
      </c>
      <c r="R2077">
        <v>12293322</v>
      </c>
    </row>
    <row r="2078" spans="1:18" x14ac:dyDescent="0.25">
      <c r="A2078" s="170">
        <v>45065</v>
      </c>
      <c r="B2078" s="116">
        <v>526.5</v>
      </c>
      <c r="C2078" s="116">
        <v>524.75</v>
      </c>
      <c r="D2078" s="116">
        <v>504.75</v>
      </c>
      <c r="E2078" s="116">
        <v>509.05</v>
      </c>
      <c r="F2078" s="116">
        <v>524.75</v>
      </c>
      <c r="G2078">
        <v>814048</v>
      </c>
      <c r="H2078" s="116"/>
      <c r="I2078" s="116"/>
      <c r="L2078" s="170">
        <v>45065</v>
      </c>
      <c r="M2078" s="116">
        <v>524.95000000000005</v>
      </c>
      <c r="N2078" s="116">
        <v>526.4</v>
      </c>
      <c r="O2078" s="116">
        <v>504.75</v>
      </c>
      <c r="P2078" s="116">
        <v>509.8</v>
      </c>
      <c r="Q2078" s="116">
        <v>524.95000000000005</v>
      </c>
      <c r="R2078">
        <v>19343560</v>
      </c>
    </row>
    <row r="2079" spans="1:18" x14ac:dyDescent="0.25">
      <c r="A2079" s="170">
        <v>45068</v>
      </c>
      <c r="B2079" s="116">
        <v>526.95000000000005</v>
      </c>
      <c r="C2079" s="116">
        <v>522.35</v>
      </c>
      <c r="D2079" s="116">
        <v>519.45000000000005</v>
      </c>
      <c r="E2079" s="116">
        <v>524.04999999999995</v>
      </c>
      <c r="F2079" s="116">
        <v>522.35</v>
      </c>
      <c r="G2079">
        <v>451341</v>
      </c>
      <c r="H2079" s="116"/>
      <c r="I2079" s="116"/>
      <c r="L2079" s="170">
        <v>45068</v>
      </c>
      <c r="M2079" s="116">
        <v>522.5</v>
      </c>
      <c r="N2079" s="116">
        <v>527</v>
      </c>
      <c r="O2079" s="116">
        <v>519.35</v>
      </c>
      <c r="P2079" s="116">
        <v>524.95000000000005</v>
      </c>
      <c r="Q2079" s="116">
        <v>522.5</v>
      </c>
      <c r="R2079">
        <v>9978339</v>
      </c>
    </row>
    <row r="2080" spans="1:18" x14ac:dyDescent="0.25">
      <c r="A2080" s="170">
        <v>45069</v>
      </c>
      <c r="B2080" s="116">
        <v>531</v>
      </c>
      <c r="C2080" s="116">
        <v>528.5</v>
      </c>
      <c r="D2080" s="116">
        <v>521.29999999999995</v>
      </c>
      <c r="E2080" s="116">
        <v>521.54999999999995</v>
      </c>
      <c r="F2080" s="116">
        <v>528.5</v>
      </c>
      <c r="G2080">
        <v>459653</v>
      </c>
      <c r="H2080" s="116"/>
      <c r="I2080" s="116"/>
      <c r="L2080" s="170">
        <v>45069</v>
      </c>
      <c r="M2080" s="116">
        <v>528.5</v>
      </c>
      <c r="N2080" s="116">
        <v>531</v>
      </c>
      <c r="O2080" s="116">
        <v>521.15</v>
      </c>
      <c r="P2080" s="116">
        <v>522.5</v>
      </c>
      <c r="Q2080" s="116">
        <v>528.5</v>
      </c>
      <c r="R2080">
        <v>12256902</v>
      </c>
    </row>
    <row r="2081" spans="1:18" x14ac:dyDescent="0.25">
      <c r="A2081" s="170">
        <v>45070</v>
      </c>
      <c r="B2081" s="116">
        <v>529.65</v>
      </c>
      <c r="C2081" s="116">
        <v>520.20000000000005</v>
      </c>
      <c r="D2081" s="116">
        <v>519.25</v>
      </c>
      <c r="E2081" s="116">
        <v>528</v>
      </c>
      <c r="F2081" s="116">
        <v>520.20000000000005</v>
      </c>
      <c r="G2081">
        <v>319439</v>
      </c>
      <c r="H2081" s="116"/>
      <c r="I2081" s="116"/>
      <c r="L2081" s="170">
        <v>45070</v>
      </c>
      <c r="M2081" s="116">
        <v>520.20000000000005</v>
      </c>
      <c r="N2081" s="116">
        <v>529.65</v>
      </c>
      <c r="O2081" s="116">
        <v>519.15</v>
      </c>
      <c r="P2081" s="116">
        <v>527.15</v>
      </c>
      <c r="Q2081" s="116">
        <v>520.20000000000005</v>
      </c>
      <c r="R2081">
        <v>7648284</v>
      </c>
    </row>
    <row r="2082" spans="1:18" x14ac:dyDescent="0.25">
      <c r="A2082" s="170">
        <v>45071</v>
      </c>
      <c r="B2082" s="116">
        <v>518.79999999999995</v>
      </c>
      <c r="C2082" s="116">
        <v>514.70000000000005</v>
      </c>
      <c r="D2082" s="116">
        <v>509.1</v>
      </c>
      <c r="E2082" s="116">
        <v>518.79999999999995</v>
      </c>
      <c r="F2082" s="116">
        <v>514.70000000000005</v>
      </c>
      <c r="G2082">
        <v>519276</v>
      </c>
      <c r="H2082" s="116"/>
      <c r="I2082" s="116"/>
      <c r="L2082" s="170">
        <v>45071</v>
      </c>
      <c r="M2082" s="116">
        <v>514.85</v>
      </c>
      <c r="N2082" s="116">
        <v>518</v>
      </c>
      <c r="O2082" s="116">
        <v>509.1</v>
      </c>
      <c r="P2082" s="116">
        <v>518</v>
      </c>
      <c r="Q2082" s="116">
        <v>514.85</v>
      </c>
      <c r="R2082">
        <v>11543712</v>
      </c>
    </row>
    <row r="2083" spans="1:18" x14ac:dyDescent="0.25">
      <c r="A2083" s="170">
        <v>45072</v>
      </c>
      <c r="B2083" s="116">
        <v>519.75</v>
      </c>
      <c r="C2083" s="116">
        <v>518.54999999999995</v>
      </c>
      <c r="D2083" s="116">
        <v>512.20000000000005</v>
      </c>
      <c r="E2083" s="116">
        <v>513.04999999999995</v>
      </c>
      <c r="F2083" s="116">
        <v>518.54999999999995</v>
      </c>
      <c r="G2083">
        <v>352576</v>
      </c>
      <c r="H2083" s="116"/>
      <c r="I2083" s="116"/>
      <c r="L2083" s="170">
        <v>45072</v>
      </c>
      <c r="M2083" s="116">
        <v>518.45000000000005</v>
      </c>
      <c r="N2083" s="116">
        <v>519.75</v>
      </c>
      <c r="O2083" s="116">
        <v>512.20000000000005</v>
      </c>
      <c r="P2083" s="116">
        <v>514.9</v>
      </c>
      <c r="Q2083" s="116">
        <v>518.45000000000005</v>
      </c>
      <c r="R2083">
        <v>8360570</v>
      </c>
    </row>
    <row r="2084" spans="1:18" x14ac:dyDescent="0.25">
      <c r="A2084" s="170">
        <v>45075</v>
      </c>
      <c r="B2084" s="116">
        <v>524.85</v>
      </c>
      <c r="C2084" s="116">
        <v>521.25</v>
      </c>
      <c r="D2084" s="116">
        <v>519.70000000000005</v>
      </c>
      <c r="E2084" s="116">
        <v>524.5</v>
      </c>
      <c r="F2084" s="116">
        <v>521.25</v>
      </c>
      <c r="G2084">
        <v>539272</v>
      </c>
      <c r="H2084" s="116"/>
      <c r="I2084" s="116"/>
      <c r="L2084" s="170">
        <v>45075</v>
      </c>
      <c r="M2084" s="116">
        <v>521.45000000000005</v>
      </c>
      <c r="N2084" s="116">
        <v>525.1</v>
      </c>
      <c r="O2084" s="116">
        <v>519.70000000000005</v>
      </c>
      <c r="P2084" s="116">
        <v>525</v>
      </c>
      <c r="Q2084" s="116">
        <v>521.45000000000005</v>
      </c>
      <c r="R2084">
        <v>6596504</v>
      </c>
    </row>
    <row r="2085" spans="1:18" x14ac:dyDescent="0.25">
      <c r="A2085" s="170">
        <v>45076</v>
      </c>
      <c r="B2085" s="116">
        <v>523.65</v>
      </c>
      <c r="C2085" s="116">
        <v>518.79999999999995</v>
      </c>
      <c r="D2085" s="116">
        <v>518.04999999999995</v>
      </c>
      <c r="E2085" s="116">
        <v>520.54999999999995</v>
      </c>
      <c r="F2085" s="116">
        <v>518.79999999999995</v>
      </c>
      <c r="G2085">
        <v>184065</v>
      </c>
      <c r="H2085" s="116"/>
      <c r="I2085" s="116"/>
      <c r="L2085" s="170">
        <v>45076</v>
      </c>
      <c r="M2085" s="116">
        <v>518.79999999999995</v>
      </c>
      <c r="N2085" s="116">
        <v>523.5</v>
      </c>
      <c r="O2085" s="116">
        <v>518</v>
      </c>
      <c r="P2085" s="116">
        <v>521.45000000000005</v>
      </c>
      <c r="Q2085" s="116">
        <v>518.79999999999995</v>
      </c>
      <c r="R2085">
        <v>5134688</v>
      </c>
    </row>
    <row r="2086" spans="1:18" x14ac:dyDescent="0.25">
      <c r="A2086" s="170">
        <v>45077</v>
      </c>
      <c r="B2086" s="116">
        <v>527.65</v>
      </c>
      <c r="C2086" s="116">
        <v>526.45000000000005</v>
      </c>
      <c r="D2086" s="116">
        <v>517</v>
      </c>
      <c r="E2086" s="116">
        <v>520.1</v>
      </c>
      <c r="F2086" s="116">
        <v>526.45000000000005</v>
      </c>
      <c r="G2086">
        <v>388590</v>
      </c>
      <c r="H2086" s="116"/>
      <c r="I2086" s="116"/>
      <c r="L2086" s="170">
        <v>45077</v>
      </c>
      <c r="M2086" s="116">
        <v>526.29999999999995</v>
      </c>
      <c r="N2086" s="116">
        <v>527.5</v>
      </c>
      <c r="O2086" s="116">
        <v>516.4</v>
      </c>
      <c r="P2086" s="116">
        <v>519.95000000000005</v>
      </c>
      <c r="Q2086" s="116">
        <v>526.29999999999995</v>
      </c>
      <c r="R2086">
        <v>12327284</v>
      </c>
    </row>
    <row r="2087" spans="1:18" x14ac:dyDescent="0.25">
      <c r="A2087" s="170">
        <v>45078</v>
      </c>
      <c r="B2087" s="116">
        <v>536.20000000000005</v>
      </c>
      <c r="C2087" s="116">
        <v>535.25</v>
      </c>
      <c r="D2087" s="116">
        <v>522.79999999999995</v>
      </c>
      <c r="E2087" s="116">
        <v>526.6</v>
      </c>
      <c r="F2087" s="116">
        <v>535.25</v>
      </c>
      <c r="G2087">
        <v>1174802</v>
      </c>
      <c r="H2087" s="116"/>
      <c r="I2087" s="116"/>
      <c r="L2087" s="170">
        <v>45078</v>
      </c>
      <c r="M2087" s="116">
        <v>535.20000000000005</v>
      </c>
      <c r="N2087" s="116">
        <v>536.25</v>
      </c>
      <c r="O2087" s="116">
        <v>522.85</v>
      </c>
      <c r="P2087" s="116">
        <v>527.5</v>
      </c>
      <c r="Q2087" s="116">
        <v>535.20000000000005</v>
      </c>
      <c r="R2087">
        <v>12511265</v>
      </c>
    </row>
    <row r="2088" spans="1:18" x14ac:dyDescent="0.25">
      <c r="A2088" s="170">
        <v>45079</v>
      </c>
      <c r="B2088" s="116">
        <v>541.1</v>
      </c>
      <c r="C2088" s="116">
        <v>535.75</v>
      </c>
      <c r="D2088" s="116">
        <v>532.79999999999995</v>
      </c>
      <c r="E2088" s="116">
        <v>536.6</v>
      </c>
      <c r="F2088" s="116">
        <v>535.75</v>
      </c>
      <c r="G2088">
        <v>952306</v>
      </c>
      <c r="H2088" s="116"/>
      <c r="I2088" s="116"/>
      <c r="L2088" s="170">
        <v>45079</v>
      </c>
      <c r="M2088" s="116">
        <v>535.9</v>
      </c>
      <c r="N2088" s="116">
        <v>541.25</v>
      </c>
      <c r="O2088" s="116">
        <v>532.75</v>
      </c>
      <c r="P2088" s="116">
        <v>537</v>
      </c>
      <c r="Q2088" s="116">
        <v>535.9</v>
      </c>
      <c r="R2088">
        <v>12294728</v>
      </c>
    </row>
    <row r="2089" spans="1:18" x14ac:dyDescent="0.25">
      <c r="A2089" s="170">
        <v>45082</v>
      </c>
      <c r="B2089" s="116">
        <v>548.65</v>
      </c>
      <c r="C2089" s="116">
        <v>546.45000000000005</v>
      </c>
      <c r="D2089" s="116">
        <v>538</v>
      </c>
      <c r="E2089" s="116">
        <v>538.04999999999995</v>
      </c>
      <c r="F2089" s="116">
        <v>546.45000000000005</v>
      </c>
      <c r="G2089">
        <v>787700</v>
      </c>
      <c r="H2089" s="116"/>
      <c r="I2089" s="116"/>
      <c r="L2089" s="170">
        <v>45082</v>
      </c>
      <c r="M2089" s="116">
        <v>546.25</v>
      </c>
      <c r="N2089" s="116">
        <v>548.79999999999995</v>
      </c>
      <c r="O2089" s="116">
        <v>537.9</v>
      </c>
      <c r="P2089" s="116">
        <v>539</v>
      </c>
      <c r="Q2089" s="116">
        <v>546.25</v>
      </c>
      <c r="R2089">
        <v>15008325</v>
      </c>
    </row>
    <row r="2090" spans="1:18" x14ac:dyDescent="0.25">
      <c r="A2090" s="170">
        <v>45083</v>
      </c>
      <c r="B2090" s="116">
        <v>557</v>
      </c>
      <c r="C2090" s="116">
        <v>555.65</v>
      </c>
      <c r="D2090" s="116">
        <v>545.5</v>
      </c>
      <c r="E2090" s="116">
        <v>548.6</v>
      </c>
      <c r="F2090" s="116">
        <v>555.65</v>
      </c>
      <c r="G2090">
        <v>1232722</v>
      </c>
      <c r="H2090" s="116"/>
      <c r="I2090" s="116"/>
      <c r="L2090" s="170">
        <v>45083</v>
      </c>
      <c r="M2090" s="116">
        <v>555.75</v>
      </c>
      <c r="N2090" s="116">
        <v>557</v>
      </c>
      <c r="O2090" s="116">
        <v>545.35</v>
      </c>
      <c r="P2090" s="116">
        <v>549.45000000000005</v>
      </c>
      <c r="Q2090" s="116">
        <v>555.75</v>
      </c>
      <c r="R2090">
        <v>15395092</v>
      </c>
    </row>
    <row r="2091" spans="1:18" x14ac:dyDescent="0.25">
      <c r="A2091" s="170">
        <v>45084</v>
      </c>
      <c r="B2091" s="116">
        <v>574.95000000000005</v>
      </c>
      <c r="C2091" s="116">
        <v>567.95000000000005</v>
      </c>
      <c r="D2091" s="116">
        <v>552.1</v>
      </c>
      <c r="E2091" s="116">
        <v>557.6</v>
      </c>
      <c r="F2091" s="116">
        <v>567.95000000000005</v>
      </c>
      <c r="G2091">
        <v>1076315</v>
      </c>
      <c r="H2091" s="116"/>
      <c r="I2091" s="116"/>
      <c r="L2091" s="170">
        <v>45084</v>
      </c>
      <c r="M2091" s="116">
        <v>567.95000000000005</v>
      </c>
      <c r="N2091" s="116">
        <v>575</v>
      </c>
      <c r="O2091" s="116">
        <v>552.15</v>
      </c>
      <c r="P2091" s="116">
        <v>558.79999999999995</v>
      </c>
      <c r="Q2091" s="116">
        <v>567.95000000000005</v>
      </c>
      <c r="R2091">
        <v>20855239</v>
      </c>
    </row>
    <row r="2092" spans="1:18" x14ac:dyDescent="0.25">
      <c r="A2092" s="170">
        <v>45085</v>
      </c>
      <c r="B2092" s="116">
        <v>576.5</v>
      </c>
      <c r="C2092" s="116">
        <v>559.65</v>
      </c>
      <c r="D2092" s="116">
        <v>557.15</v>
      </c>
      <c r="E2092" s="116">
        <v>569.65</v>
      </c>
      <c r="F2092" s="116">
        <v>559.65</v>
      </c>
      <c r="G2092">
        <v>1567856</v>
      </c>
      <c r="H2092" s="116"/>
      <c r="I2092" s="116"/>
      <c r="L2092" s="170">
        <v>45085</v>
      </c>
      <c r="M2092" s="116">
        <v>559.70000000000005</v>
      </c>
      <c r="N2092" s="116">
        <v>576.54999999999995</v>
      </c>
      <c r="O2092" s="116">
        <v>557</v>
      </c>
      <c r="P2092" s="116">
        <v>570</v>
      </c>
      <c r="Q2092" s="116">
        <v>559.70000000000005</v>
      </c>
      <c r="R2092">
        <v>21527339</v>
      </c>
    </row>
    <row r="2093" spans="1:18" x14ac:dyDescent="0.25">
      <c r="A2093" s="170">
        <v>45086</v>
      </c>
      <c r="B2093" s="116">
        <v>566.4</v>
      </c>
      <c r="C2093" s="116">
        <v>562.20000000000005</v>
      </c>
      <c r="D2093" s="116">
        <v>559.4</v>
      </c>
      <c r="E2093" s="116">
        <v>564.1</v>
      </c>
      <c r="F2093" s="116">
        <v>562.20000000000005</v>
      </c>
      <c r="G2093">
        <v>475377</v>
      </c>
      <c r="H2093" s="116"/>
      <c r="I2093" s="116"/>
      <c r="L2093" s="170">
        <v>45086</v>
      </c>
      <c r="M2093" s="116">
        <v>562.29999999999995</v>
      </c>
      <c r="N2093" s="116">
        <v>566.45000000000005</v>
      </c>
      <c r="O2093" s="116">
        <v>559.29999999999995</v>
      </c>
      <c r="P2093" s="116">
        <v>564.4</v>
      </c>
      <c r="Q2093" s="116">
        <v>562.29999999999995</v>
      </c>
      <c r="R2093">
        <v>9361533</v>
      </c>
    </row>
    <row r="2094" spans="1:18" x14ac:dyDescent="0.25">
      <c r="A2094" s="170">
        <v>45089</v>
      </c>
      <c r="B2094" s="116">
        <v>568.85</v>
      </c>
      <c r="C2094" s="116">
        <v>563.70000000000005</v>
      </c>
      <c r="D2094" s="116">
        <v>560.79999999999995</v>
      </c>
      <c r="E2094" s="116">
        <v>566.20000000000005</v>
      </c>
      <c r="F2094" s="116">
        <v>563.70000000000005</v>
      </c>
      <c r="G2094">
        <v>333405</v>
      </c>
      <c r="H2094" s="116"/>
      <c r="I2094" s="116"/>
      <c r="L2094" s="170">
        <v>45089</v>
      </c>
      <c r="M2094" s="116">
        <v>564.15</v>
      </c>
      <c r="N2094" s="116">
        <v>568.9</v>
      </c>
      <c r="O2094" s="116">
        <v>560.65</v>
      </c>
      <c r="P2094" s="116">
        <v>567</v>
      </c>
      <c r="Q2094" s="116">
        <v>564.15</v>
      </c>
      <c r="R2094">
        <v>7599572</v>
      </c>
    </row>
    <row r="2095" spans="1:18" x14ac:dyDescent="0.25">
      <c r="A2095" s="170">
        <v>45090</v>
      </c>
      <c r="B2095" s="116">
        <v>571.20000000000005</v>
      </c>
      <c r="C2095" s="116">
        <v>561.79999999999995</v>
      </c>
      <c r="D2095" s="116">
        <v>560.79999999999995</v>
      </c>
      <c r="E2095" s="116">
        <v>568.20000000000005</v>
      </c>
      <c r="F2095" s="116">
        <v>561.79999999999995</v>
      </c>
      <c r="G2095">
        <v>539003</v>
      </c>
      <c r="H2095" s="116"/>
      <c r="I2095" s="116"/>
      <c r="L2095" s="170">
        <v>45090</v>
      </c>
      <c r="M2095" s="116">
        <v>562.20000000000005</v>
      </c>
      <c r="N2095" s="116">
        <v>571.04999999999995</v>
      </c>
      <c r="O2095" s="116">
        <v>560.75</v>
      </c>
      <c r="P2095" s="116">
        <v>567.70000000000005</v>
      </c>
      <c r="Q2095" s="116">
        <v>562.20000000000005</v>
      </c>
      <c r="R2095">
        <v>12845897</v>
      </c>
    </row>
    <row r="2096" spans="1:18" x14ac:dyDescent="0.25">
      <c r="A2096" s="170">
        <v>45091</v>
      </c>
      <c r="B2096" s="116">
        <v>570.95000000000005</v>
      </c>
      <c r="C2096" s="116">
        <v>570.15</v>
      </c>
      <c r="D2096" s="116">
        <v>563.70000000000005</v>
      </c>
      <c r="E2096" s="116">
        <v>567</v>
      </c>
      <c r="F2096" s="116">
        <v>570.15</v>
      </c>
      <c r="G2096">
        <v>516739</v>
      </c>
      <c r="H2096" s="116"/>
      <c r="I2096" s="116"/>
      <c r="L2096" s="170">
        <v>45091</v>
      </c>
      <c r="M2096" s="116">
        <v>570.29999999999995</v>
      </c>
      <c r="N2096" s="116">
        <v>571.20000000000005</v>
      </c>
      <c r="O2096" s="116">
        <v>564</v>
      </c>
      <c r="P2096" s="116">
        <v>566</v>
      </c>
      <c r="Q2096" s="116">
        <v>570.29999999999995</v>
      </c>
      <c r="R2096">
        <v>12713256</v>
      </c>
    </row>
    <row r="2097" spans="1:18" x14ac:dyDescent="0.25">
      <c r="A2097" s="170">
        <v>45092</v>
      </c>
      <c r="B2097" s="116">
        <v>575</v>
      </c>
      <c r="C2097" s="116">
        <v>568.25</v>
      </c>
      <c r="D2097" s="116">
        <v>567.54999999999995</v>
      </c>
      <c r="E2097" s="116">
        <v>571.20000000000005</v>
      </c>
      <c r="F2097" s="116">
        <v>568.25</v>
      </c>
      <c r="G2097">
        <v>316729</v>
      </c>
      <c r="H2097" s="116"/>
      <c r="I2097" s="116"/>
      <c r="L2097" s="170">
        <v>45092</v>
      </c>
      <c r="M2097" s="116">
        <v>568.45000000000005</v>
      </c>
      <c r="N2097" s="116">
        <v>575</v>
      </c>
      <c r="O2097" s="116">
        <v>567.75</v>
      </c>
      <c r="P2097" s="116">
        <v>571.79999999999995</v>
      </c>
      <c r="Q2097" s="116">
        <v>568.45000000000005</v>
      </c>
      <c r="R2097">
        <v>12475759</v>
      </c>
    </row>
    <row r="2098" spans="1:18" x14ac:dyDescent="0.25">
      <c r="A2098" s="170">
        <v>45093</v>
      </c>
      <c r="B2098" s="116">
        <v>572.04999999999995</v>
      </c>
      <c r="C2098" s="116">
        <v>569.54999999999995</v>
      </c>
      <c r="D2098" s="116">
        <v>566.15</v>
      </c>
      <c r="E2098" s="116">
        <v>569</v>
      </c>
      <c r="F2098" s="116">
        <v>569.54999999999995</v>
      </c>
      <c r="G2098">
        <v>258002</v>
      </c>
      <c r="H2098" s="116"/>
      <c r="I2098" s="116"/>
      <c r="L2098" s="170">
        <v>45093</v>
      </c>
      <c r="M2098" s="116">
        <v>569.79999999999995</v>
      </c>
      <c r="N2098" s="116">
        <v>572.20000000000005</v>
      </c>
      <c r="O2098" s="116">
        <v>566.04999999999995</v>
      </c>
      <c r="P2098" s="116">
        <v>569.65</v>
      </c>
      <c r="Q2098" s="116">
        <v>569.79999999999995</v>
      </c>
      <c r="R2098">
        <v>8736313</v>
      </c>
    </row>
    <row r="2099" spans="1:18" x14ac:dyDescent="0.25">
      <c r="A2099" s="170">
        <v>45096</v>
      </c>
      <c r="B2099" s="116">
        <v>573.29999999999995</v>
      </c>
      <c r="C2099" s="116">
        <v>565.75</v>
      </c>
      <c r="D2099" s="116">
        <v>564.35</v>
      </c>
      <c r="E2099" s="116">
        <v>570.5</v>
      </c>
      <c r="F2099" s="116">
        <v>565.75</v>
      </c>
      <c r="G2099">
        <v>296851</v>
      </c>
      <c r="H2099" s="116"/>
      <c r="I2099" s="116"/>
      <c r="L2099" s="170">
        <v>45096</v>
      </c>
      <c r="M2099" s="116">
        <v>566.04999999999995</v>
      </c>
      <c r="N2099" s="116">
        <v>573.20000000000005</v>
      </c>
      <c r="O2099" s="116">
        <v>564.20000000000005</v>
      </c>
      <c r="P2099" s="116">
        <v>570.65</v>
      </c>
      <c r="Q2099" s="116">
        <v>566.04999999999995</v>
      </c>
      <c r="R2099">
        <v>6280388</v>
      </c>
    </row>
    <row r="2100" spans="1:18" x14ac:dyDescent="0.25">
      <c r="A2100" s="170">
        <v>45097</v>
      </c>
      <c r="B2100" s="116">
        <v>584</v>
      </c>
      <c r="C2100" s="116">
        <v>583.29999999999995</v>
      </c>
      <c r="D2100" s="116">
        <v>562.4</v>
      </c>
      <c r="E2100" s="116">
        <v>565.75</v>
      </c>
      <c r="F2100" s="116">
        <v>583.29999999999995</v>
      </c>
      <c r="G2100">
        <v>572894</v>
      </c>
      <c r="H2100" s="116"/>
      <c r="I2100" s="116"/>
      <c r="L2100" s="170">
        <v>45097</v>
      </c>
      <c r="M2100" s="116">
        <v>583.25</v>
      </c>
      <c r="N2100" s="116">
        <v>583.95000000000005</v>
      </c>
      <c r="O2100" s="116">
        <v>562.5</v>
      </c>
      <c r="P2100" s="116">
        <v>566.04999999999995</v>
      </c>
      <c r="Q2100" s="116">
        <v>583.25</v>
      </c>
      <c r="R2100">
        <v>18074902</v>
      </c>
    </row>
    <row r="2101" spans="1:18" x14ac:dyDescent="0.25">
      <c r="A2101" s="170">
        <v>45098</v>
      </c>
      <c r="B2101" s="116">
        <v>585.95000000000005</v>
      </c>
      <c r="C2101" s="116">
        <v>581.20000000000005</v>
      </c>
      <c r="D2101" s="116">
        <v>574.5</v>
      </c>
      <c r="E2101" s="116">
        <v>585</v>
      </c>
      <c r="F2101" s="116">
        <v>581.20000000000005</v>
      </c>
      <c r="G2101">
        <v>779848</v>
      </c>
      <c r="H2101" s="116"/>
      <c r="I2101" s="116"/>
      <c r="L2101" s="170">
        <v>45098</v>
      </c>
      <c r="M2101" s="116">
        <v>581.4</v>
      </c>
      <c r="N2101" s="116">
        <v>585.9</v>
      </c>
      <c r="O2101" s="116">
        <v>574.5</v>
      </c>
      <c r="P2101" s="116">
        <v>584.95000000000005</v>
      </c>
      <c r="Q2101" s="116">
        <v>581.4</v>
      </c>
      <c r="R2101">
        <v>9146332</v>
      </c>
    </row>
    <row r="2102" spans="1:18" x14ac:dyDescent="0.25">
      <c r="A2102" s="170">
        <v>45099</v>
      </c>
      <c r="B2102" s="116">
        <v>584.65</v>
      </c>
      <c r="C2102" s="116">
        <v>569.29999999999995</v>
      </c>
      <c r="D2102" s="116">
        <v>568.4</v>
      </c>
      <c r="E2102" s="116">
        <v>583.79999999999995</v>
      </c>
      <c r="F2102" s="116">
        <v>569.29999999999995</v>
      </c>
      <c r="G2102">
        <v>416157</v>
      </c>
      <c r="H2102" s="116"/>
      <c r="I2102" s="116"/>
      <c r="L2102" s="170">
        <v>45099</v>
      </c>
      <c r="M2102" s="116">
        <v>569.35</v>
      </c>
      <c r="N2102" s="116">
        <v>584.70000000000005</v>
      </c>
      <c r="O2102" s="116">
        <v>568.20000000000005</v>
      </c>
      <c r="P2102" s="116">
        <v>584</v>
      </c>
      <c r="Q2102" s="116">
        <v>569.35</v>
      </c>
      <c r="R2102">
        <v>11229179</v>
      </c>
    </row>
    <row r="2103" spans="1:18" x14ac:dyDescent="0.25">
      <c r="A2103" s="170">
        <v>45100</v>
      </c>
      <c r="B2103" s="116">
        <v>570.79999999999995</v>
      </c>
      <c r="C2103" s="116">
        <v>559.25</v>
      </c>
      <c r="D2103" s="116">
        <v>557.45000000000005</v>
      </c>
      <c r="E2103" s="116">
        <v>570</v>
      </c>
      <c r="F2103" s="116">
        <v>559.25</v>
      </c>
      <c r="G2103">
        <v>486222</v>
      </c>
      <c r="H2103" s="116"/>
      <c r="I2103" s="116"/>
      <c r="L2103" s="170">
        <v>45100</v>
      </c>
      <c r="M2103" s="116">
        <v>559.65</v>
      </c>
      <c r="N2103" s="116">
        <v>571.15</v>
      </c>
      <c r="O2103" s="116">
        <v>557.70000000000005</v>
      </c>
      <c r="P2103" s="116">
        <v>570</v>
      </c>
      <c r="Q2103" s="116">
        <v>559.65</v>
      </c>
      <c r="R2103">
        <v>9362695</v>
      </c>
    </row>
    <row r="2104" spans="1:18" x14ac:dyDescent="0.25">
      <c r="A2104" s="170">
        <v>45103</v>
      </c>
      <c r="B2104" s="116">
        <v>569</v>
      </c>
      <c r="C2104" s="116">
        <v>567.85</v>
      </c>
      <c r="D2104" s="116">
        <v>557.75</v>
      </c>
      <c r="E2104" s="116">
        <v>560</v>
      </c>
      <c r="F2104" s="116">
        <v>567.85</v>
      </c>
      <c r="G2104">
        <v>278045</v>
      </c>
      <c r="H2104" s="116"/>
      <c r="I2104" s="116"/>
      <c r="L2104" s="170">
        <v>45103</v>
      </c>
      <c r="M2104" s="116">
        <v>567.85</v>
      </c>
      <c r="N2104" s="116">
        <v>569</v>
      </c>
      <c r="O2104" s="116">
        <v>557.79999999999995</v>
      </c>
      <c r="P2104" s="116">
        <v>560</v>
      </c>
      <c r="Q2104" s="116">
        <v>567.85</v>
      </c>
      <c r="R2104">
        <v>6986621</v>
      </c>
    </row>
    <row r="2105" spans="1:18" x14ac:dyDescent="0.25">
      <c r="A2105" s="170">
        <v>45104</v>
      </c>
      <c r="B2105" s="116">
        <v>576.9</v>
      </c>
      <c r="C2105" s="116">
        <v>573.04999999999995</v>
      </c>
      <c r="D2105" s="116">
        <v>568.85</v>
      </c>
      <c r="E2105" s="116">
        <v>570.29999999999995</v>
      </c>
      <c r="F2105" s="116">
        <v>573.04999999999995</v>
      </c>
      <c r="G2105">
        <v>635864</v>
      </c>
      <c r="H2105" s="116"/>
      <c r="I2105" s="116"/>
      <c r="L2105" s="170">
        <v>45104</v>
      </c>
      <c r="M2105" s="116">
        <v>573.1</v>
      </c>
      <c r="N2105" s="116">
        <v>576.9</v>
      </c>
      <c r="O2105" s="116">
        <v>568.45000000000005</v>
      </c>
      <c r="P2105" s="116">
        <v>570</v>
      </c>
      <c r="Q2105" s="116">
        <v>573.1</v>
      </c>
      <c r="R2105">
        <v>9404450</v>
      </c>
    </row>
    <row r="2106" spans="1:18" x14ac:dyDescent="0.25">
      <c r="A2106" s="170">
        <v>45105</v>
      </c>
      <c r="B2106" s="116">
        <v>589.95000000000005</v>
      </c>
      <c r="C2106" s="116">
        <v>586.70000000000005</v>
      </c>
      <c r="D2106" s="116">
        <v>575.70000000000005</v>
      </c>
      <c r="E2106" s="116">
        <v>579.95000000000005</v>
      </c>
      <c r="F2106" s="116">
        <v>586.70000000000005</v>
      </c>
      <c r="G2106">
        <v>810157</v>
      </c>
      <c r="H2106" s="116"/>
      <c r="I2106" s="116"/>
      <c r="L2106" s="170">
        <v>45105</v>
      </c>
      <c r="M2106" s="116">
        <v>586.65</v>
      </c>
      <c r="N2106" s="116">
        <v>590</v>
      </c>
      <c r="O2106" s="116">
        <v>575.5</v>
      </c>
      <c r="P2106" s="116">
        <v>579</v>
      </c>
      <c r="Q2106" s="116">
        <v>586.65</v>
      </c>
      <c r="R2106">
        <v>16720940</v>
      </c>
    </row>
    <row r="2107" spans="1:18" x14ac:dyDescent="0.25">
      <c r="A2107" s="170">
        <v>45107</v>
      </c>
      <c r="B2107" s="116">
        <v>599</v>
      </c>
      <c r="C2107" s="116">
        <v>595.5</v>
      </c>
      <c r="D2107" s="116">
        <v>587.6</v>
      </c>
      <c r="E2107" s="116">
        <v>587.6</v>
      </c>
      <c r="F2107" s="116">
        <v>595.5</v>
      </c>
      <c r="G2107">
        <v>1360905</v>
      </c>
      <c r="H2107" s="116"/>
      <c r="I2107" s="116"/>
      <c r="L2107" s="170">
        <v>45107</v>
      </c>
      <c r="M2107" s="116">
        <v>595.54999999999995</v>
      </c>
      <c r="N2107" s="116">
        <v>599</v>
      </c>
      <c r="O2107" s="116">
        <v>588</v>
      </c>
      <c r="P2107" s="116">
        <v>588.35</v>
      </c>
      <c r="Q2107" s="116">
        <v>595.54999999999995</v>
      </c>
      <c r="R2107">
        <v>12488047</v>
      </c>
    </row>
    <row r="2108" spans="1:18" x14ac:dyDescent="0.25">
      <c r="A2108" s="170">
        <v>45110</v>
      </c>
      <c r="B2108" s="116">
        <v>602.5</v>
      </c>
      <c r="C2108" s="116">
        <v>590.9</v>
      </c>
      <c r="D2108" s="116">
        <v>590</v>
      </c>
      <c r="E2108" s="116">
        <v>600</v>
      </c>
      <c r="F2108" s="116">
        <v>590.9</v>
      </c>
      <c r="G2108">
        <v>498272</v>
      </c>
      <c r="H2108" s="116"/>
      <c r="I2108" s="116"/>
      <c r="L2108" s="170">
        <v>45110</v>
      </c>
      <c r="M2108" s="116">
        <v>590.79999999999995</v>
      </c>
      <c r="N2108" s="116">
        <v>602.29999999999995</v>
      </c>
      <c r="O2108" s="116">
        <v>590</v>
      </c>
      <c r="P2108" s="116">
        <v>600</v>
      </c>
      <c r="Q2108" s="116">
        <v>590.79999999999995</v>
      </c>
      <c r="R2108">
        <v>11131048</v>
      </c>
    </row>
    <row r="2109" spans="1:18" x14ac:dyDescent="0.25">
      <c r="A2109" s="170">
        <v>45111</v>
      </c>
      <c r="B2109" s="116">
        <v>596.35</v>
      </c>
      <c r="C2109" s="116">
        <v>591.29999999999995</v>
      </c>
      <c r="D2109" s="116">
        <v>589.70000000000005</v>
      </c>
      <c r="E2109" s="116">
        <v>593</v>
      </c>
      <c r="F2109" s="116">
        <v>591.29999999999995</v>
      </c>
      <c r="G2109">
        <v>588469</v>
      </c>
      <c r="H2109" s="116"/>
      <c r="I2109" s="116"/>
      <c r="L2109" s="170">
        <v>45111</v>
      </c>
      <c r="M2109" s="116">
        <v>591.45000000000005</v>
      </c>
      <c r="N2109" s="116">
        <v>596.4</v>
      </c>
      <c r="O2109" s="116">
        <v>589.5</v>
      </c>
      <c r="P2109" s="116">
        <v>594.4</v>
      </c>
      <c r="Q2109" s="116">
        <v>591.45000000000005</v>
      </c>
      <c r="R2109">
        <v>6917886</v>
      </c>
    </row>
    <row r="2110" spans="1:18" x14ac:dyDescent="0.25">
      <c r="A2110" s="170">
        <v>45112</v>
      </c>
      <c r="B2110" s="116">
        <v>592.95000000000005</v>
      </c>
      <c r="C2110" s="116">
        <v>588.35</v>
      </c>
      <c r="D2110" s="116">
        <v>585</v>
      </c>
      <c r="E2110" s="116">
        <v>592.95000000000005</v>
      </c>
      <c r="F2110" s="116">
        <v>588.35</v>
      </c>
      <c r="G2110">
        <v>358494</v>
      </c>
      <c r="H2110" s="116"/>
      <c r="I2110" s="116"/>
      <c r="L2110" s="170">
        <v>45112</v>
      </c>
      <c r="M2110" s="116">
        <v>588.25</v>
      </c>
      <c r="N2110" s="116">
        <v>593</v>
      </c>
      <c r="O2110" s="116">
        <v>584.95000000000005</v>
      </c>
      <c r="P2110" s="116">
        <v>592</v>
      </c>
      <c r="Q2110" s="116">
        <v>588.25</v>
      </c>
      <c r="R2110">
        <v>8715919</v>
      </c>
    </row>
    <row r="2111" spans="1:18" x14ac:dyDescent="0.25">
      <c r="A2111" s="170">
        <v>45113</v>
      </c>
      <c r="B2111" s="116">
        <v>605</v>
      </c>
      <c r="C2111" s="116">
        <v>600.79999999999995</v>
      </c>
      <c r="D2111" s="116">
        <v>588.5</v>
      </c>
      <c r="E2111" s="116">
        <v>588.54999999999995</v>
      </c>
      <c r="F2111" s="116">
        <v>600.79999999999995</v>
      </c>
      <c r="G2111">
        <v>1273605</v>
      </c>
      <c r="H2111" s="116"/>
      <c r="I2111" s="116"/>
      <c r="L2111" s="170">
        <v>45113</v>
      </c>
      <c r="M2111" s="116">
        <v>600.79999999999995</v>
      </c>
      <c r="N2111" s="116">
        <v>604.95000000000005</v>
      </c>
      <c r="O2111" s="116">
        <v>588.54999999999995</v>
      </c>
      <c r="P2111" s="116">
        <v>590.79999999999995</v>
      </c>
      <c r="Q2111" s="116">
        <v>600.79999999999995</v>
      </c>
      <c r="R2111">
        <v>14356681</v>
      </c>
    </row>
    <row r="2112" spans="1:18" x14ac:dyDescent="0.25">
      <c r="A2112" s="170">
        <v>45114</v>
      </c>
      <c r="B2112" s="116">
        <v>624.65</v>
      </c>
      <c r="C2112" s="116">
        <v>618.45000000000005</v>
      </c>
      <c r="D2112" s="116">
        <v>592.25</v>
      </c>
      <c r="E2112" s="116">
        <v>600.79999999999995</v>
      </c>
      <c r="F2112" s="116">
        <v>618.45000000000005</v>
      </c>
      <c r="G2112">
        <v>1690986</v>
      </c>
      <c r="H2112" s="116"/>
      <c r="I2112" s="116"/>
      <c r="L2112" s="170">
        <v>45114</v>
      </c>
      <c r="M2112" s="116">
        <v>618.20000000000005</v>
      </c>
      <c r="N2112" s="116">
        <v>624.79999999999995</v>
      </c>
      <c r="O2112" s="116">
        <v>592.20000000000005</v>
      </c>
      <c r="P2112" s="116">
        <v>600</v>
      </c>
      <c r="Q2112" s="116">
        <v>618.20000000000005</v>
      </c>
      <c r="R2112">
        <v>21066726</v>
      </c>
    </row>
    <row r="2113" spans="1:18" x14ac:dyDescent="0.25">
      <c r="A2113" s="170">
        <v>45117</v>
      </c>
      <c r="B2113" s="116">
        <v>634.6</v>
      </c>
      <c r="C2113" s="116">
        <v>618.45000000000005</v>
      </c>
      <c r="D2113" s="116">
        <v>617.5</v>
      </c>
      <c r="E2113" s="116">
        <v>625</v>
      </c>
      <c r="F2113" s="116">
        <v>618.45000000000005</v>
      </c>
      <c r="G2113">
        <v>2131852</v>
      </c>
      <c r="H2113" s="116"/>
      <c r="I2113" s="116"/>
      <c r="L2113" s="170">
        <v>45117</v>
      </c>
      <c r="M2113" s="116">
        <v>618.65</v>
      </c>
      <c r="N2113" s="116">
        <v>634.79999999999995</v>
      </c>
      <c r="O2113" s="116">
        <v>617.54999999999995</v>
      </c>
      <c r="P2113" s="116">
        <v>624</v>
      </c>
      <c r="Q2113" s="116">
        <v>618.65</v>
      </c>
      <c r="R2113">
        <v>23802524</v>
      </c>
    </row>
    <row r="2114" spans="1:18" x14ac:dyDescent="0.25">
      <c r="A2114" s="170">
        <v>45118</v>
      </c>
      <c r="B2114" s="116">
        <v>630.4</v>
      </c>
      <c r="C2114" s="116">
        <v>628.5</v>
      </c>
      <c r="D2114" s="116">
        <v>622.15</v>
      </c>
      <c r="E2114" s="116">
        <v>625.70000000000005</v>
      </c>
      <c r="F2114" s="116">
        <v>628.5</v>
      </c>
      <c r="G2114">
        <v>431810</v>
      </c>
      <c r="H2114" s="116"/>
      <c r="I2114" s="116"/>
      <c r="L2114" s="170">
        <v>45118</v>
      </c>
      <c r="M2114" s="116">
        <v>628.5</v>
      </c>
      <c r="N2114" s="116">
        <v>630.45000000000005</v>
      </c>
      <c r="O2114" s="116">
        <v>622.15</v>
      </c>
      <c r="P2114" s="116">
        <v>624.95000000000005</v>
      </c>
      <c r="Q2114" s="116">
        <v>628.5</v>
      </c>
      <c r="R2114">
        <v>12051173</v>
      </c>
    </row>
    <row r="2115" spans="1:18" x14ac:dyDescent="0.25">
      <c r="A2115" s="170">
        <v>45119</v>
      </c>
      <c r="B2115" s="116">
        <v>630.85</v>
      </c>
      <c r="C2115" s="116">
        <v>621.25</v>
      </c>
      <c r="D2115" s="116">
        <v>620</v>
      </c>
      <c r="E2115" s="116">
        <v>629.5</v>
      </c>
      <c r="F2115" s="116">
        <v>621.25</v>
      </c>
      <c r="G2115">
        <v>856746</v>
      </c>
      <c r="H2115" s="116"/>
      <c r="I2115" s="116"/>
      <c r="L2115" s="170">
        <v>45119</v>
      </c>
      <c r="M2115" s="116">
        <v>621.45000000000005</v>
      </c>
      <c r="N2115" s="116">
        <v>630.79999999999995</v>
      </c>
      <c r="O2115" s="116">
        <v>619.35</v>
      </c>
      <c r="P2115" s="116">
        <v>629.95000000000005</v>
      </c>
      <c r="Q2115" s="116">
        <v>621.45000000000005</v>
      </c>
      <c r="R2115">
        <v>10785502</v>
      </c>
    </row>
    <row r="2116" spans="1:18" x14ac:dyDescent="0.25">
      <c r="A2116" s="170">
        <v>45120</v>
      </c>
      <c r="B2116" s="116">
        <v>626.4</v>
      </c>
      <c r="C2116" s="116">
        <v>621.1</v>
      </c>
      <c r="D2116" s="116">
        <v>615.35</v>
      </c>
      <c r="E2116" s="116">
        <v>625</v>
      </c>
      <c r="F2116" s="116">
        <v>621.1</v>
      </c>
      <c r="G2116">
        <v>536798</v>
      </c>
      <c r="H2116" s="116"/>
      <c r="I2116" s="116"/>
      <c r="L2116" s="170">
        <v>45120</v>
      </c>
      <c r="M2116" s="116">
        <v>620.65</v>
      </c>
      <c r="N2116" s="116">
        <v>626.5</v>
      </c>
      <c r="O2116" s="116">
        <v>615.5</v>
      </c>
      <c r="P2116" s="116">
        <v>625</v>
      </c>
      <c r="Q2116" s="116">
        <v>620.65</v>
      </c>
      <c r="R2116">
        <v>9689708</v>
      </c>
    </row>
    <row r="2117" spans="1:18" x14ac:dyDescent="0.25">
      <c r="A2117" s="170">
        <v>45121</v>
      </c>
      <c r="B2117" s="116">
        <v>625.70000000000005</v>
      </c>
      <c r="C2117" s="116">
        <v>624.75</v>
      </c>
      <c r="D2117" s="116">
        <v>619.35</v>
      </c>
      <c r="E2117" s="116">
        <v>623</v>
      </c>
      <c r="F2117" s="116">
        <v>624.75</v>
      </c>
      <c r="G2117">
        <v>652257</v>
      </c>
      <c r="H2117" s="116"/>
      <c r="I2117" s="116"/>
      <c r="L2117" s="170">
        <v>45121</v>
      </c>
      <c r="M2117" s="116">
        <v>624.9</v>
      </c>
      <c r="N2117" s="116">
        <v>626</v>
      </c>
      <c r="O2117" s="116">
        <v>619.5</v>
      </c>
      <c r="P2117" s="116">
        <v>623</v>
      </c>
      <c r="Q2117" s="116">
        <v>624.9</v>
      </c>
      <c r="R2117">
        <v>7010179</v>
      </c>
    </row>
    <row r="2118" spans="1:18" x14ac:dyDescent="0.25">
      <c r="A2118" s="170">
        <v>45124</v>
      </c>
      <c r="B2118" s="116">
        <v>627</v>
      </c>
      <c r="C2118" s="116">
        <v>618.35</v>
      </c>
      <c r="D2118" s="116">
        <v>617.1</v>
      </c>
      <c r="E2118" s="116">
        <v>626.25</v>
      </c>
      <c r="F2118" s="116">
        <v>618.35</v>
      </c>
      <c r="G2118">
        <v>437804</v>
      </c>
      <c r="H2118" s="116"/>
      <c r="I2118" s="116"/>
      <c r="L2118" s="170">
        <v>45124</v>
      </c>
      <c r="M2118" s="116">
        <v>618.5</v>
      </c>
      <c r="N2118" s="116">
        <v>627</v>
      </c>
      <c r="O2118" s="116">
        <v>617.15</v>
      </c>
      <c r="P2118" s="116">
        <v>626.9</v>
      </c>
      <c r="Q2118" s="116">
        <v>618.5</v>
      </c>
      <c r="R2118">
        <v>7580645</v>
      </c>
    </row>
    <row r="2119" spans="1:18" x14ac:dyDescent="0.25">
      <c r="A2119" s="170">
        <v>45125</v>
      </c>
      <c r="B2119" s="116">
        <v>621</v>
      </c>
      <c r="C2119" s="116">
        <v>612.20000000000005</v>
      </c>
      <c r="D2119" s="116">
        <v>607.20000000000005</v>
      </c>
      <c r="E2119" s="116">
        <v>621</v>
      </c>
      <c r="F2119" s="116">
        <v>612.20000000000005</v>
      </c>
      <c r="G2119">
        <v>626084</v>
      </c>
      <c r="H2119" s="116"/>
      <c r="I2119" s="116"/>
      <c r="L2119" s="170">
        <v>45125</v>
      </c>
      <c r="M2119" s="116">
        <v>612.1</v>
      </c>
      <c r="N2119" s="116">
        <v>620.85</v>
      </c>
      <c r="O2119" s="116">
        <v>607</v>
      </c>
      <c r="P2119" s="116">
        <v>620.4</v>
      </c>
      <c r="Q2119" s="116">
        <v>612.1</v>
      </c>
      <c r="R2119">
        <v>10359400</v>
      </c>
    </row>
    <row r="2120" spans="1:18" x14ac:dyDescent="0.25">
      <c r="A2120" s="170">
        <v>45126</v>
      </c>
      <c r="B2120" s="116">
        <v>625.15</v>
      </c>
      <c r="C2120" s="116">
        <v>620.45000000000005</v>
      </c>
      <c r="D2120" s="116">
        <v>610</v>
      </c>
      <c r="E2120" s="116">
        <v>613.75</v>
      </c>
      <c r="F2120" s="116">
        <v>620.45000000000005</v>
      </c>
      <c r="G2120">
        <v>1038206</v>
      </c>
      <c r="H2120" s="116"/>
      <c r="I2120" s="116"/>
      <c r="L2120" s="170">
        <v>45126</v>
      </c>
      <c r="M2120" s="116">
        <v>620.6</v>
      </c>
      <c r="N2120" s="116">
        <v>625.29999999999995</v>
      </c>
      <c r="O2120" s="116">
        <v>610.15</v>
      </c>
      <c r="P2120" s="116">
        <v>614</v>
      </c>
      <c r="Q2120" s="116">
        <v>620.6</v>
      </c>
      <c r="R2120">
        <v>11128348</v>
      </c>
    </row>
    <row r="2121" spans="1:18" x14ac:dyDescent="0.25">
      <c r="A2121" s="170">
        <v>45127</v>
      </c>
      <c r="B2121" s="116">
        <v>623.5</v>
      </c>
      <c r="C2121" s="116">
        <v>621.54999999999995</v>
      </c>
      <c r="D2121" s="116">
        <v>616.35</v>
      </c>
      <c r="E2121" s="116">
        <v>621.35</v>
      </c>
      <c r="F2121" s="116">
        <v>621.54999999999995</v>
      </c>
      <c r="G2121">
        <v>514509</v>
      </c>
      <c r="H2121" s="116"/>
      <c r="I2121" s="116"/>
      <c r="L2121" s="170">
        <v>45127</v>
      </c>
      <c r="M2121" s="116">
        <v>621.65</v>
      </c>
      <c r="N2121" s="116">
        <v>623.6</v>
      </c>
      <c r="O2121" s="116">
        <v>616.20000000000005</v>
      </c>
      <c r="P2121" s="116">
        <v>622.65</v>
      </c>
      <c r="Q2121" s="116">
        <v>621.65</v>
      </c>
      <c r="R2121">
        <v>7834891</v>
      </c>
    </row>
    <row r="2122" spans="1:18" x14ac:dyDescent="0.25">
      <c r="A2122" s="170">
        <v>45128</v>
      </c>
      <c r="B2122" s="116">
        <v>631</v>
      </c>
      <c r="C2122" s="116">
        <v>625.79999999999995</v>
      </c>
      <c r="D2122" s="116">
        <v>617.25</v>
      </c>
      <c r="E2122" s="116">
        <v>621</v>
      </c>
      <c r="F2122" s="116">
        <v>625.79999999999995</v>
      </c>
      <c r="G2122">
        <v>728979</v>
      </c>
      <c r="H2122" s="116"/>
      <c r="I2122" s="116"/>
      <c r="L2122" s="170">
        <v>45128</v>
      </c>
      <c r="M2122" s="116">
        <v>625.75</v>
      </c>
      <c r="N2122" s="116">
        <v>631</v>
      </c>
      <c r="O2122" s="116">
        <v>617.70000000000005</v>
      </c>
      <c r="P2122" s="116">
        <v>621</v>
      </c>
      <c r="Q2122" s="116">
        <v>625.75</v>
      </c>
      <c r="R2122">
        <v>12914610</v>
      </c>
    </row>
    <row r="2123" spans="1:18" x14ac:dyDescent="0.25">
      <c r="A2123" s="170">
        <v>45131</v>
      </c>
      <c r="B2123" s="116">
        <v>634.35</v>
      </c>
      <c r="C2123" s="116">
        <v>629.25</v>
      </c>
      <c r="D2123" s="116">
        <v>625.79999999999995</v>
      </c>
      <c r="E2123" s="116">
        <v>628</v>
      </c>
      <c r="F2123" s="116">
        <v>629.25</v>
      </c>
      <c r="G2123">
        <v>1035136</v>
      </c>
      <c r="H2123" s="116"/>
      <c r="I2123" s="116"/>
      <c r="L2123" s="170">
        <v>45131</v>
      </c>
      <c r="M2123" s="116">
        <v>629.25</v>
      </c>
      <c r="N2123" s="116">
        <v>634.45000000000005</v>
      </c>
      <c r="O2123" s="116">
        <v>626.25</v>
      </c>
      <c r="P2123" s="116">
        <v>627.95000000000005</v>
      </c>
      <c r="Q2123" s="116">
        <v>629.25</v>
      </c>
      <c r="R2123">
        <v>12247844</v>
      </c>
    </row>
    <row r="2124" spans="1:18" x14ac:dyDescent="0.25">
      <c r="A2124" s="170">
        <v>45132</v>
      </c>
      <c r="B2124" s="116">
        <v>642.5</v>
      </c>
      <c r="C2124" s="116">
        <v>639.45000000000005</v>
      </c>
      <c r="D2124" s="116">
        <v>633.35</v>
      </c>
      <c r="E2124" s="116">
        <v>635.35</v>
      </c>
      <c r="F2124" s="116">
        <v>639.45000000000005</v>
      </c>
      <c r="G2124">
        <v>1227362</v>
      </c>
      <c r="H2124" s="116"/>
      <c r="I2124" s="116"/>
      <c r="L2124" s="170">
        <v>45132</v>
      </c>
      <c r="M2124" s="116">
        <v>639.45000000000005</v>
      </c>
      <c r="N2124" s="116">
        <v>642.5</v>
      </c>
      <c r="O2124" s="116">
        <v>633.35</v>
      </c>
      <c r="P2124" s="116">
        <v>636</v>
      </c>
      <c r="Q2124" s="116">
        <v>639.45000000000005</v>
      </c>
      <c r="R2124">
        <v>13988137</v>
      </c>
    </row>
    <row r="2125" spans="1:18" x14ac:dyDescent="0.25">
      <c r="A2125" s="170">
        <v>45133</v>
      </c>
      <c r="B2125" s="116">
        <v>665.3</v>
      </c>
      <c r="C2125" s="116">
        <v>640.6</v>
      </c>
      <c r="D2125" s="116">
        <v>639</v>
      </c>
      <c r="E2125" s="116">
        <v>642</v>
      </c>
      <c r="F2125" s="116">
        <v>640.6</v>
      </c>
      <c r="G2125">
        <v>2002646</v>
      </c>
      <c r="H2125" s="116"/>
      <c r="I2125" s="116"/>
      <c r="L2125" s="170">
        <v>45133</v>
      </c>
      <c r="M2125" s="116">
        <v>641.1</v>
      </c>
      <c r="N2125" s="116">
        <v>665.4</v>
      </c>
      <c r="O2125" s="116">
        <v>639</v>
      </c>
      <c r="P2125" s="116">
        <v>640</v>
      </c>
      <c r="Q2125" s="116">
        <v>641.1</v>
      </c>
      <c r="R2125">
        <v>31673714</v>
      </c>
    </row>
    <row r="2126" spans="1:18" x14ac:dyDescent="0.25">
      <c r="A2126" s="170">
        <v>45134</v>
      </c>
      <c r="B2126" s="116">
        <v>657</v>
      </c>
      <c r="C2126" s="116">
        <v>645.9</v>
      </c>
      <c r="D2126" s="116">
        <v>636.79999999999995</v>
      </c>
      <c r="E2126" s="116">
        <v>642.6</v>
      </c>
      <c r="F2126" s="116">
        <v>645.9</v>
      </c>
      <c r="G2126">
        <v>535919</v>
      </c>
      <c r="H2126" s="116"/>
      <c r="I2126" s="116"/>
      <c r="L2126" s="170">
        <v>45134</v>
      </c>
      <c r="M2126" s="116">
        <v>643.70000000000005</v>
      </c>
      <c r="N2126" s="116">
        <v>648.45000000000005</v>
      </c>
      <c r="O2126" s="116">
        <v>636.75</v>
      </c>
      <c r="P2126" s="116">
        <v>647</v>
      </c>
      <c r="Q2126" s="116">
        <v>643.70000000000005</v>
      </c>
      <c r="R2126">
        <v>11696851</v>
      </c>
    </row>
    <row r="2127" spans="1:18" x14ac:dyDescent="0.25">
      <c r="A2127" s="170">
        <v>45135</v>
      </c>
      <c r="B2127" s="116">
        <v>646.20000000000005</v>
      </c>
      <c r="C2127" s="116">
        <v>635.20000000000005</v>
      </c>
      <c r="D2127" s="116">
        <v>632.15</v>
      </c>
      <c r="E2127" s="116">
        <v>646.20000000000005</v>
      </c>
      <c r="F2127" s="116">
        <v>635.20000000000005</v>
      </c>
      <c r="G2127">
        <v>767391</v>
      </c>
      <c r="H2127" s="116"/>
      <c r="I2127" s="116"/>
      <c r="L2127" s="170">
        <v>45135</v>
      </c>
      <c r="M2127" s="116">
        <v>635.29999999999995</v>
      </c>
      <c r="N2127" s="116">
        <v>646</v>
      </c>
      <c r="O2127" s="116">
        <v>631.79999999999995</v>
      </c>
      <c r="P2127" s="116">
        <v>646</v>
      </c>
      <c r="Q2127" s="116">
        <v>635.29999999999995</v>
      </c>
      <c r="R2127">
        <v>9299530</v>
      </c>
    </row>
    <row r="2128" spans="1:18" x14ac:dyDescent="0.25">
      <c r="A2128" s="170">
        <v>45138</v>
      </c>
      <c r="B2128" s="116">
        <v>645.6</v>
      </c>
      <c r="C2128" s="116">
        <v>644.04999999999995</v>
      </c>
      <c r="D2128" s="116">
        <v>636.70000000000005</v>
      </c>
      <c r="E2128" s="116">
        <v>640</v>
      </c>
      <c r="F2128" s="116">
        <v>644.04999999999995</v>
      </c>
      <c r="G2128">
        <v>335793</v>
      </c>
      <c r="H2128" s="116"/>
      <c r="I2128" s="116"/>
      <c r="L2128" s="170">
        <v>45138</v>
      </c>
      <c r="M2128" s="116">
        <v>644.29999999999995</v>
      </c>
      <c r="N2128" s="116">
        <v>645.54999999999995</v>
      </c>
      <c r="O2128" s="116">
        <v>635.9</v>
      </c>
      <c r="P2128" s="116">
        <v>640.20000000000005</v>
      </c>
      <c r="Q2128" s="116">
        <v>644.29999999999995</v>
      </c>
      <c r="R2128">
        <v>7502361</v>
      </c>
    </row>
    <row r="2129" spans="1:18" x14ac:dyDescent="0.25">
      <c r="A2129" s="170">
        <v>45139</v>
      </c>
      <c r="B2129" s="116">
        <v>652.9</v>
      </c>
      <c r="C2129" s="116">
        <v>643.25</v>
      </c>
      <c r="D2129" s="116">
        <v>642.1</v>
      </c>
      <c r="E2129" s="116">
        <v>644.65</v>
      </c>
      <c r="F2129" s="116">
        <v>643.25</v>
      </c>
      <c r="G2129">
        <v>511173</v>
      </c>
      <c r="H2129" s="116"/>
      <c r="I2129" s="116"/>
      <c r="L2129" s="170">
        <v>45139</v>
      </c>
      <c r="M2129" s="116">
        <v>643.65</v>
      </c>
      <c r="N2129" s="116">
        <v>652.9</v>
      </c>
      <c r="O2129" s="116">
        <v>642</v>
      </c>
      <c r="P2129" s="116">
        <v>645</v>
      </c>
      <c r="Q2129" s="116">
        <v>643.65</v>
      </c>
      <c r="R2129">
        <v>8924219</v>
      </c>
    </row>
    <row r="2130" spans="1:18" x14ac:dyDescent="0.25">
      <c r="A2130" s="170">
        <v>45140</v>
      </c>
      <c r="B2130" s="116">
        <v>644</v>
      </c>
      <c r="C2130" s="116">
        <v>622.70000000000005</v>
      </c>
      <c r="D2130" s="116">
        <v>616.5</v>
      </c>
      <c r="E2130" s="116">
        <v>643.4</v>
      </c>
      <c r="F2130" s="116">
        <v>622.70000000000005</v>
      </c>
      <c r="G2130">
        <v>923596</v>
      </c>
      <c r="H2130" s="116"/>
      <c r="I2130" s="116"/>
      <c r="L2130" s="170">
        <v>45140</v>
      </c>
      <c r="M2130" s="116">
        <v>622.65</v>
      </c>
      <c r="N2130" s="116">
        <v>644.29999999999995</v>
      </c>
      <c r="O2130" s="116">
        <v>616.45000000000005</v>
      </c>
      <c r="P2130" s="116">
        <v>644</v>
      </c>
      <c r="Q2130" s="116">
        <v>622.65</v>
      </c>
      <c r="R2130">
        <v>15762687</v>
      </c>
    </row>
    <row r="2131" spans="1:18" x14ac:dyDescent="0.25">
      <c r="A2131" s="170">
        <v>45141</v>
      </c>
      <c r="B2131" s="116">
        <v>626.25</v>
      </c>
      <c r="C2131" s="116">
        <v>618.79999999999995</v>
      </c>
      <c r="D2131" s="116">
        <v>614.35</v>
      </c>
      <c r="E2131" s="116">
        <v>624.25</v>
      </c>
      <c r="F2131" s="116">
        <v>618.79999999999995</v>
      </c>
      <c r="G2131">
        <v>1108607</v>
      </c>
      <c r="H2131" s="116"/>
      <c r="I2131" s="116"/>
      <c r="L2131" s="170">
        <v>45141</v>
      </c>
      <c r="M2131" s="116">
        <v>618.95000000000005</v>
      </c>
      <c r="N2131" s="116">
        <v>626.45000000000005</v>
      </c>
      <c r="O2131" s="116">
        <v>614.15</v>
      </c>
      <c r="P2131" s="116">
        <v>623</v>
      </c>
      <c r="Q2131" s="116">
        <v>618.95000000000005</v>
      </c>
      <c r="R2131">
        <v>11458920</v>
      </c>
    </row>
    <row r="2132" spans="1:18" x14ac:dyDescent="0.25">
      <c r="A2132" s="170">
        <v>45142</v>
      </c>
      <c r="B2132" s="116">
        <v>625.25</v>
      </c>
      <c r="C2132" s="116">
        <v>614.54999999999995</v>
      </c>
      <c r="D2132" s="116">
        <v>612.70000000000005</v>
      </c>
      <c r="E2132" s="116">
        <v>625</v>
      </c>
      <c r="F2132" s="116">
        <v>614.54999999999995</v>
      </c>
      <c r="G2132">
        <v>670421</v>
      </c>
      <c r="H2132" s="116"/>
      <c r="I2132" s="116"/>
      <c r="L2132" s="170">
        <v>45142</v>
      </c>
      <c r="M2132" s="116">
        <v>615</v>
      </c>
      <c r="N2132" s="116">
        <v>625</v>
      </c>
      <c r="O2132" s="116">
        <v>613.29999999999995</v>
      </c>
      <c r="P2132" s="116">
        <v>624.85</v>
      </c>
      <c r="Q2132" s="116">
        <v>615</v>
      </c>
      <c r="R2132">
        <v>11806739</v>
      </c>
    </row>
    <row r="2133" spans="1:18" x14ac:dyDescent="0.25">
      <c r="A2133" s="170">
        <v>45145</v>
      </c>
      <c r="B2133" s="116">
        <v>618.6</v>
      </c>
      <c r="C2133" s="116">
        <v>609.54999999999995</v>
      </c>
      <c r="D2133" s="116">
        <v>608.70000000000005</v>
      </c>
      <c r="E2133" s="116">
        <v>618.54999999999995</v>
      </c>
      <c r="F2133" s="116">
        <v>609.54999999999995</v>
      </c>
      <c r="G2133">
        <v>850986</v>
      </c>
      <c r="H2133" s="116"/>
      <c r="I2133" s="116"/>
      <c r="L2133" s="170">
        <v>45145</v>
      </c>
      <c r="M2133" s="116">
        <v>609.5</v>
      </c>
      <c r="N2133" s="116">
        <v>619</v>
      </c>
      <c r="O2133" s="116">
        <v>608.5</v>
      </c>
      <c r="P2133" s="116">
        <v>619</v>
      </c>
      <c r="Q2133" s="116">
        <v>609.5</v>
      </c>
      <c r="R2133">
        <v>9893466</v>
      </c>
    </row>
    <row r="2134" spans="1:18" x14ac:dyDescent="0.25">
      <c r="A2134" s="170">
        <v>45146</v>
      </c>
      <c r="B2134" s="116">
        <v>614.79999999999995</v>
      </c>
      <c r="C2134" s="116">
        <v>607.20000000000005</v>
      </c>
      <c r="D2134" s="116">
        <v>605.29999999999995</v>
      </c>
      <c r="E2134" s="116">
        <v>611.35</v>
      </c>
      <c r="F2134" s="116">
        <v>607.20000000000005</v>
      </c>
      <c r="G2134">
        <v>1000655</v>
      </c>
      <c r="H2134" s="116"/>
      <c r="I2134" s="116"/>
      <c r="L2134" s="170">
        <v>45146</v>
      </c>
      <c r="M2134" s="116">
        <v>607.29999999999995</v>
      </c>
      <c r="N2134" s="116">
        <v>614.75</v>
      </c>
      <c r="O2134" s="116">
        <v>605.25</v>
      </c>
      <c r="P2134" s="116">
        <v>612.54999999999995</v>
      </c>
      <c r="Q2134" s="116">
        <v>607.29999999999995</v>
      </c>
      <c r="R2134">
        <v>8863640</v>
      </c>
    </row>
    <row r="2135" spans="1:18" x14ac:dyDescent="0.25">
      <c r="A2135" s="170">
        <v>45147</v>
      </c>
      <c r="B2135" s="116">
        <v>624.1</v>
      </c>
      <c r="C2135" s="116">
        <v>622.79999999999995</v>
      </c>
      <c r="D2135" s="116">
        <v>605.5</v>
      </c>
      <c r="E2135" s="116">
        <v>610</v>
      </c>
      <c r="F2135" s="116">
        <v>622.79999999999995</v>
      </c>
      <c r="G2135">
        <v>868341</v>
      </c>
      <c r="H2135" s="116"/>
      <c r="I2135" s="116"/>
      <c r="L2135" s="170">
        <v>45147</v>
      </c>
      <c r="M2135" s="116">
        <v>622.54999999999995</v>
      </c>
      <c r="N2135" s="116">
        <v>624</v>
      </c>
      <c r="O2135" s="116">
        <v>605.35</v>
      </c>
      <c r="P2135" s="116">
        <v>610.6</v>
      </c>
      <c r="Q2135" s="116">
        <v>622.54999999999995</v>
      </c>
      <c r="R2135">
        <v>13362350</v>
      </c>
    </row>
    <row r="2136" spans="1:18" x14ac:dyDescent="0.25">
      <c r="A2136" s="170">
        <v>45148</v>
      </c>
      <c r="B2136" s="116">
        <v>628.25</v>
      </c>
      <c r="C2136" s="116">
        <v>618.1</v>
      </c>
      <c r="D2136" s="116">
        <v>601.6</v>
      </c>
      <c r="E2136" s="116">
        <v>623</v>
      </c>
      <c r="F2136" s="116">
        <v>618.1</v>
      </c>
      <c r="G2136">
        <v>1410506</v>
      </c>
      <c r="H2136" s="116"/>
      <c r="I2136" s="116"/>
      <c r="L2136" s="170">
        <v>45148</v>
      </c>
      <c r="M2136" s="116">
        <v>618.25</v>
      </c>
      <c r="N2136" s="116">
        <v>628.29999999999995</v>
      </c>
      <c r="O2136" s="116">
        <v>598</v>
      </c>
      <c r="P2136" s="116">
        <v>623</v>
      </c>
      <c r="Q2136" s="116">
        <v>618.25</v>
      </c>
      <c r="R2136">
        <v>53116980</v>
      </c>
    </row>
    <row r="2137" spans="1:18" x14ac:dyDescent="0.25">
      <c r="A2137" s="170">
        <v>45149</v>
      </c>
      <c r="B2137" s="116">
        <v>624.5</v>
      </c>
      <c r="C2137" s="116">
        <v>611.70000000000005</v>
      </c>
      <c r="D2137" s="116">
        <v>610.29999999999995</v>
      </c>
      <c r="E2137" s="116">
        <v>620.9</v>
      </c>
      <c r="F2137" s="116">
        <v>611.70000000000005</v>
      </c>
      <c r="G2137">
        <v>689271</v>
      </c>
      <c r="H2137" s="116"/>
      <c r="I2137" s="116"/>
      <c r="L2137" s="170">
        <v>45149</v>
      </c>
      <c r="M2137" s="116">
        <v>611.79999999999995</v>
      </c>
      <c r="N2137" s="116">
        <v>624.75</v>
      </c>
      <c r="O2137" s="116">
        <v>610</v>
      </c>
      <c r="P2137" s="116">
        <v>619.75</v>
      </c>
      <c r="Q2137" s="116">
        <v>611.79999999999995</v>
      </c>
      <c r="R2137">
        <v>9347707</v>
      </c>
    </row>
    <row r="2138" spans="1:18" x14ac:dyDescent="0.25">
      <c r="A2138" s="170">
        <v>45152</v>
      </c>
      <c r="B2138" s="116">
        <v>611.70000000000005</v>
      </c>
      <c r="C2138" s="116">
        <v>607.15</v>
      </c>
      <c r="D2138" s="116">
        <v>594.6</v>
      </c>
      <c r="E2138" s="116">
        <v>611.04999999999995</v>
      </c>
      <c r="F2138" s="116">
        <v>607.15</v>
      </c>
      <c r="G2138">
        <v>533603</v>
      </c>
      <c r="H2138" s="116"/>
      <c r="I2138" s="116"/>
      <c r="L2138" s="170">
        <v>45152</v>
      </c>
      <c r="M2138" s="116">
        <v>607.35</v>
      </c>
      <c r="N2138" s="116">
        <v>612</v>
      </c>
      <c r="O2138" s="116">
        <v>594.5</v>
      </c>
      <c r="P2138" s="116">
        <v>612</v>
      </c>
      <c r="Q2138" s="116">
        <v>607.35</v>
      </c>
      <c r="R2138">
        <v>14492164</v>
      </c>
    </row>
    <row r="2139" spans="1:18" x14ac:dyDescent="0.25">
      <c r="A2139" s="170">
        <v>45154</v>
      </c>
      <c r="B2139" s="116">
        <v>621.15</v>
      </c>
      <c r="C2139" s="116">
        <v>618.79999999999995</v>
      </c>
      <c r="D2139" s="116">
        <v>597.25</v>
      </c>
      <c r="E2139" s="116">
        <v>605.29999999999995</v>
      </c>
      <c r="F2139" s="116">
        <v>618.79999999999995</v>
      </c>
      <c r="G2139">
        <v>587907</v>
      </c>
      <c r="H2139" s="116"/>
      <c r="I2139" s="116"/>
      <c r="L2139" s="170">
        <v>45154</v>
      </c>
      <c r="M2139" s="116">
        <v>618.75</v>
      </c>
      <c r="N2139" s="116">
        <v>621.35</v>
      </c>
      <c r="O2139" s="116">
        <v>597.29999999999995</v>
      </c>
      <c r="P2139" s="116">
        <v>606.70000000000005</v>
      </c>
      <c r="Q2139" s="116">
        <v>618.75</v>
      </c>
      <c r="R2139">
        <v>14562074</v>
      </c>
    </row>
    <row r="2140" spans="1:18" x14ac:dyDescent="0.25">
      <c r="A2140" s="170">
        <v>45155</v>
      </c>
      <c r="B2140" s="116">
        <v>621.9</v>
      </c>
      <c r="C2140" s="116">
        <v>613.54999999999995</v>
      </c>
      <c r="D2140" s="116">
        <v>611</v>
      </c>
      <c r="E2140" s="116">
        <v>619.35</v>
      </c>
      <c r="F2140" s="116">
        <v>613.54999999999995</v>
      </c>
      <c r="G2140">
        <v>902619</v>
      </c>
      <c r="H2140" s="116"/>
      <c r="I2140" s="116"/>
      <c r="L2140" s="170">
        <v>45155</v>
      </c>
      <c r="M2140" s="116">
        <v>613.75</v>
      </c>
      <c r="N2140" s="116">
        <v>622</v>
      </c>
      <c r="O2140" s="116">
        <v>611</v>
      </c>
      <c r="P2140" s="116">
        <v>620</v>
      </c>
      <c r="Q2140" s="116">
        <v>613.75</v>
      </c>
      <c r="R2140">
        <v>12119293</v>
      </c>
    </row>
    <row r="2141" spans="1:18" x14ac:dyDescent="0.25">
      <c r="A2141" s="170">
        <v>45156</v>
      </c>
      <c r="B2141" s="116">
        <v>620.04999999999995</v>
      </c>
      <c r="C2141" s="116">
        <v>615.75</v>
      </c>
      <c r="D2141" s="116">
        <v>610.75</v>
      </c>
      <c r="E2141" s="116">
        <v>613.54999999999995</v>
      </c>
      <c r="F2141" s="116">
        <v>615.75</v>
      </c>
      <c r="G2141">
        <v>722987</v>
      </c>
      <c r="H2141" s="116"/>
      <c r="I2141" s="116"/>
      <c r="L2141" s="170">
        <v>45156</v>
      </c>
      <c r="M2141" s="116">
        <v>615.79999999999995</v>
      </c>
      <c r="N2141" s="116">
        <v>620.1</v>
      </c>
      <c r="O2141" s="116">
        <v>610.9</v>
      </c>
      <c r="P2141" s="116">
        <v>612.79999999999995</v>
      </c>
      <c r="Q2141" s="116">
        <v>615.79999999999995</v>
      </c>
      <c r="R2141">
        <v>11190760</v>
      </c>
    </row>
    <row r="2142" spans="1:18" x14ac:dyDescent="0.25">
      <c r="A2142" s="170">
        <v>45159</v>
      </c>
      <c r="B2142" s="116">
        <v>623</v>
      </c>
      <c r="C2142" s="116">
        <v>620.65</v>
      </c>
      <c r="D2142" s="116">
        <v>614.6</v>
      </c>
      <c r="E2142" s="116">
        <v>616.04999999999995</v>
      </c>
      <c r="F2142" s="116">
        <v>620.65</v>
      </c>
      <c r="G2142">
        <v>672435</v>
      </c>
      <c r="H2142" s="116"/>
      <c r="I2142" s="116"/>
      <c r="L2142" s="170">
        <v>45159</v>
      </c>
      <c r="M2142" s="116">
        <v>620.5</v>
      </c>
      <c r="N2142" s="116">
        <v>623.29999999999995</v>
      </c>
      <c r="O2142" s="116">
        <v>614.79999999999995</v>
      </c>
      <c r="P2142" s="116">
        <v>617</v>
      </c>
      <c r="Q2142" s="116">
        <v>620.5</v>
      </c>
      <c r="R2142">
        <v>9580365</v>
      </c>
    </row>
    <row r="2143" spans="1:18" x14ac:dyDescent="0.25">
      <c r="A2143" s="170">
        <v>45160</v>
      </c>
      <c r="B2143" s="116">
        <v>626.5</v>
      </c>
      <c r="C2143" s="116">
        <v>619.85</v>
      </c>
      <c r="D2143" s="116">
        <v>618.5</v>
      </c>
      <c r="E2143" s="116">
        <v>620.70000000000005</v>
      </c>
      <c r="F2143" s="116">
        <v>619.85</v>
      </c>
      <c r="G2143">
        <v>713442</v>
      </c>
      <c r="H2143" s="116"/>
      <c r="I2143" s="116"/>
      <c r="L2143" s="170">
        <v>45160</v>
      </c>
      <c r="M2143" s="116">
        <v>620.20000000000005</v>
      </c>
      <c r="N2143" s="116">
        <v>626.5</v>
      </c>
      <c r="O2143" s="116">
        <v>618.6</v>
      </c>
      <c r="P2143" s="116">
        <v>621.79999999999995</v>
      </c>
      <c r="Q2143" s="116">
        <v>620.20000000000005</v>
      </c>
      <c r="R2143">
        <v>8534395</v>
      </c>
    </row>
    <row r="2144" spans="1:18" x14ac:dyDescent="0.25">
      <c r="A2144" s="170">
        <v>45161</v>
      </c>
      <c r="B2144" s="116">
        <v>622.65</v>
      </c>
      <c r="C2144" s="116">
        <v>613.6</v>
      </c>
      <c r="D2144" s="116">
        <v>612.35</v>
      </c>
      <c r="E2144" s="116">
        <v>621.6</v>
      </c>
      <c r="F2144" s="116">
        <v>613.6</v>
      </c>
      <c r="G2144">
        <v>574470</v>
      </c>
      <c r="H2144" s="116"/>
      <c r="I2144" s="116"/>
      <c r="L2144" s="170">
        <v>45161</v>
      </c>
      <c r="M2144" s="116">
        <v>613.9</v>
      </c>
      <c r="N2144" s="116">
        <v>622.75</v>
      </c>
      <c r="O2144" s="116">
        <v>613.15</v>
      </c>
      <c r="P2144" s="116">
        <v>622.75</v>
      </c>
      <c r="Q2144" s="116">
        <v>613.9</v>
      </c>
      <c r="R2144">
        <v>8248333</v>
      </c>
    </row>
    <row r="2145" spans="1:18" x14ac:dyDescent="0.25">
      <c r="A2145" s="170">
        <v>45162</v>
      </c>
      <c r="B2145" s="116">
        <v>619</v>
      </c>
      <c r="C2145" s="116">
        <v>610.85</v>
      </c>
      <c r="D2145" s="116">
        <v>609.70000000000005</v>
      </c>
      <c r="E2145" s="116">
        <v>618</v>
      </c>
      <c r="F2145" s="116">
        <v>610.85</v>
      </c>
      <c r="G2145">
        <v>392136</v>
      </c>
      <c r="H2145" s="116"/>
      <c r="I2145" s="116"/>
      <c r="L2145" s="170">
        <v>45162</v>
      </c>
      <c r="M2145" s="116">
        <v>610.95000000000005</v>
      </c>
      <c r="N2145" s="116">
        <v>619</v>
      </c>
      <c r="O2145" s="116">
        <v>609.65</v>
      </c>
      <c r="P2145" s="116">
        <v>618</v>
      </c>
      <c r="Q2145" s="116">
        <v>610.95000000000005</v>
      </c>
      <c r="R2145">
        <v>7096025</v>
      </c>
    </row>
    <row r="2146" spans="1:18" x14ac:dyDescent="0.25">
      <c r="A2146" s="170">
        <v>45163</v>
      </c>
      <c r="B2146" s="116">
        <v>616.29999999999995</v>
      </c>
      <c r="C2146" s="116">
        <v>605.45000000000005</v>
      </c>
      <c r="D2146" s="116">
        <v>593.5</v>
      </c>
      <c r="E2146" s="116">
        <v>611.4</v>
      </c>
      <c r="F2146" s="116">
        <v>605.45000000000005</v>
      </c>
      <c r="G2146">
        <v>1616061</v>
      </c>
      <c r="H2146" s="116"/>
      <c r="I2146" s="116"/>
      <c r="L2146" s="170">
        <v>45163</v>
      </c>
      <c r="M2146" s="116">
        <v>605.1</v>
      </c>
      <c r="N2146" s="116">
        <v>616.70000000000005</v>
      </c>
      <c r="O2146" s="116">
        <v>593.29999999999995</v>
      </c>
      <c r="P2146" s="116">
        <v>610.85</v>
      </c>
      <c r="Q2146" s="116">
        <v>605.1</v>
      </c>
      <c r="R2146">
        <v>16075509</v>
      </c>
    </row>
    <row r="2147" spans="1:18" x14ac:dyDescent="0.25">
      <c r="A2147" s="170">
        <v>45166</v>
      </c>
      <c r="B2147" s="116">
        <v>608.4</v>
      </c>
      <c r="C2147" s="116">
        <v>602.20000000000005</v>
      </c>
      <c r="D2147" s="116">
        <v>601.54999999999995</v>
      </c>
      <c r="E2147" s="116">
        <v>606.29999999999995</v>
      </c>
      <c r="F2147" s="116">
        <v>602.20000000000005</v>
      </c>
      <c r="G2147">
        <v>1317553</v>
      </c>
      <c r="H2147" s="116"/>
      <c r="I2147" s="116"/>
      <c r="L2147" s="170">
        <v>45166</v>
      </c>
      <c r="M2147" s="116">
        <v>602.4</v>
      </c>
      <c r="N2147" s="116">
        <v>608.5</v>
      </c>
      <c r="O2147" s="116">
        <v>601.54999999999995</v>
      </c>
      <c r="P2147" s="116">
        <v>605.4</v>
      </c>
      <c r="Q2147" s="116">
        <v>602.4</v>
      </c>
      <c r="R2147">
        <v>7479254</v>
      </c>
    </row>
    <row r="2148" spans="1:18" x14ac:dyDescent="0.25">
      <c r="A2148" s="170">
        <v>45167</v>
      </c>
      <c r="B2148" s="116">
        <v>610.54999999999995</v>
      </c>
      <c r="C2148" s="116">
        <v>606.54999999999995</v>
      </c>
      <c r="D2148" s="116">
        <v>603</v>
      </c>
      <c r="E2148" s="116">
        <v>604.9</v>
      </c>
      <c r="F2148" s="116">
        <v>606.54999999999995</v>
      </c>
      <c r="G2148">
        <v>524651</v>
      </c>
      <c r="H2148" s="116"/>
      <c r="I2148" s="116"/>
      <c r="L2148" s="170">
        <v>45167</v>
      </c>
      <c r="M2148" s="116">
        <v>607.15</v>
      </c>
      <c r="N2148" s="116">
        <v>610.5</v>
      </c>
      <c r="O2148" s="116">
        <v>603.6</v>
      </c>
      <c r="P2148" s="116">
        <v>603.6</v>
      </c>
      <c r="Q2148" s="116">
        <v>607.15</v>
      </c>
      <c r="R2148">
        <v>6956667</v>
      </c>
    </row>
    <row r="2149" spans="1:18" x14ac:dyDescent="0.25">
      <c r="A2149" s="170">
        <v>45168</v>
      </c>
      <c r="B2149" s="116">
        <v>613</v>
      </c>
      <c r="C2149" s="116">
        <v>605.54999999999995</v>
      </c>
      <c r="D2149" s="116">
        <v>604.79999999999995</v>
      </c>
      <c r="E2149" s="116">
        <v>611.20000000000005</v>
      </c>
      <c r="F2149" s="116">
        <v>605.54999999999995</v>
      </c>
      <c r="G2149">
        <v>523411</v>
      </c>
      <c r="H2149" s="116"/>
      <c r="I2149" s="116"/>
      <c r="L2149" s="170">
        <v>45168</v>
      </c>
      <c r="M2149" s="116">
        <v>605.54999999999995</v>
      </c>
      <c r="N2149" s="116">
        <v>612.9</v>
      </c>
      <c r="O2149" s="116">
        <v>605</v>
      </c>
      <c r="P2149" s="116">
        <v>611.20000000000005</v>
      </c>
      <c r="Q2149" s="116">
        <v>605.54999999999995</v>
      </c>
      <c r="R2149">
        <v>5676055</v>
      </c>
    </row>
    <row r="2150" spans="1:18" x14ac:dyDescent="0.25">
      <c r="A2150" s="170">
        <v>45169</v>
      </c>
      <c r="B2150" s="116">
        <v>609.65</v>
      </c>
      <c r="C2150" s="116">
        <v>601.1</v>
      </c>
      <c r="D2150" s="116">
        <v>599.1</v>
      </c>
      <c r="E2150" s="116">
        <v>608.04999999999995</v>
      </c>
      <c r="F2150" s="116">
        <v>601.1</v>
      </c>
      <c r="G2150">
        <v>1242644</v>
      </c>
      <c r="H2150" s="116"/>
      <c r="I2150" s="116"/>
      <c r="L2150" s="170">
        <v>45169</v>
      </c>
      <c r="M2150" s="116">
        <v>601</v>
      </c>
      <c r="N2150" s="116">
        <v>609.65</v>
      </c>
      <c r="O2150" s="116">
        <v>599.04999999999995</v>
      </c>
      <c r="P2150" s="116">
        <v>608.79999999999995</v>
      </c>
      <c r="Q2150" s="116">
        <v>601</v>
      </c>
      <c r="R2150">
        <v>10544271</v>
      </c>
    </row>
    <row r="2151" spans="1:18" x14ac:dyDescent="0.25">
      <c r="A2151" s="170">
        <v>45170</v>
      </c>
      <c r="B2151" s="116">
        <v>614.79999999999995</v>
      </c>
      <c r="C2151" s="116">
        <v>611.20000000000005</v>
      </c>
      <c r="D2151" s="116">
        <v>601.65</v>
      </c>
      <c r="E2151" s="116">
        <v>603.54999999999995</v>
      </c>
      <c r="F2151" s="116">
        <v>611.20000000000005</v>
      </c>
      <c r="G2151">
        <v>1454215</v>
      </c>
      <c r="H2151" s="116"/>
      <c r="I2151" s="116"/>
      <c r="L2151" s="170">
        <v>45170</v>
      </c>
      <c r="M2151" s="116">
        <v>611.20000000000005</v>
      </c>
      <c r="N2151" s="116">
        <v>614.9</v>
      </c>
      <c r="O2151" s="116">
        <v>601.9</v>
      </c>
      <c r="P2151" s="116">
        <v>604.20000000000005</v>
      </c>
      <c r="Q2151" s="116">
        <v>611.20000000000005</v>
      </c>
      <c r="R2151">
        <v>10297492</v>
      </c>
    </row>
    <row r="2152" spans="1:18" x14ac:dyDescent="0.25">
      <c r="A2152" s="170">
        <v>45173</v>
      </c>
      <c r="B2152" s="116">
        <v>615</v>
      </c>
      <c r="C2152" s="116">
        <v>608.79999999999995</v>
      </c>
      <c r="D2152" s="116">
        <v>606.1</v>
      </c>
      <c r="E2152" s="116">
        <v>612.15</v>
      </c>
      <c r="F2152" s="116">
        <v>608.79999999999995</v>
      </c>
      <c r="G2152">
        <v>727501</v>
      </c>
      <c r="H2152" s="116"/>
      <c r="I2152" s="116"/>
      <c r="L2152" s="170">
        <v>45173</v>
      </c>
      <c r="M2152" s="116">
        <v>609</v>
      </c>
      <c r="N2152" s="116">
        <v>615.6</v>
      </c>
      <c r="O2152" s="116">
        <v>606</v>
      </c>
      <c r="P2152" s="116">
        <v>615.6</v>
      </c>
      <c r="Q2152" s="116">
        <v>609</v>
      </c>
      <c r="R2152">
        <v>8392665</v>
      </c>
    </row>
    <row r="2153" spans="1:18" x14ac:dyDescent="0.25">
      <c r="A2153" s="170">
        <v>45174</v>
      </c>
      <c r="B2153" s="116">
        <v>618.79999999999995</v>
      </c>
      <c r="C2153" s="116">
        <v>611.04999999999995</v>
      </c>
      <c r="D2153" s="116">
        <v>608.29999999999995</v>
      </c>
      <c r="E2153" s="116">
        <v>609.04999999999995</v>
      </c>
      <c r="F2153" s="116">
        <v>611.04999999999995</v>
      </c>
      <c r="G2153">
        <v>373652</v>
      </c>
      <c r="H2153" s="116"/>
      <c r="I2153" s="116"/>
      <c r="L2153" s="170">
        <v>45174</v>
      </c>
      <c r="M2153" s="116">
        <v>611.15</v>
      </c>
      <c r="N2153" s="116">
        <v>618.9</v>
      </c>
      <c r="O2153" s="116">
        <v>608.04999999999995</v>
      </c>
      <c r="P2153" s="116">
        <v>610</v>
      </c>
      <c r="Q2153" s="116">
        <v>611.15</v>
      </c>
      <c r="R2153">
        <v>8560651</v>
      </c>
    </row>
    <row r="2154" spans="1:18" x14ac:dyDescent="0.25">
      <c r="A2154" s="170">
        <v>45175</v>
      </c>
      <c r="B2154" s="116">
        <v>612</v>
      </c>
      <c r="C2154" s="116">
        <v>610.25</v>
      </c>
      <c r="D2154" s="116">
        <v>605.6</v>
      </c>
      <c r="E2154" s="116">
        <v>611</v>
      </c>
      <c r="F2154" s="116">
        <v>610.25</v>
      </c>
      <c r="G2154">
        <v>290810</v>
      </c>
      <c r="H2154" s="116"/>
      <c r="I2154" s="116"/>
      <c r="L2154" s="170">
        <v>45175</v>
      </c>
      <c r="M2154" s="116">
        <v>610.25</v>
      </c>
      <c r="N2154" s="116">
        <v>612.54999999999995</v>
      </c>
      <c r="O2154" s="116">
        <v>605.6</v>
      </c>
      <c r="P2154" s="116">
        <v>611.15</v>
      </c>
      <c r="Q2154" s="116">
        <v>610.25</v>
      </c>
      <c r="R2154">
        <v>6520064</v>
      </c>
    </row>
    <row r="2155" spans="1:18" x14ac:dyDescent="0.25">
      <c r="A2155" s="170">
        <v>45176</v>
      </c>
      <c r="B2155" s="116">
        <v>616.6</v>
      </c>
      <c r="C2155" s="116">
        <v>614.75</v>
      </c>
      <c r="D2155" s="116">
        <v>609.04999999999995</v>
      </c>
      <c r="E2155" s="116">
        <v>611.70000000000005</v>
      </c>
      <c r="F2155" s="116">
        <v>614.75</v>
      </c>
      <c r="G2155">
        <v>578338</v>
      </c>
      <c r="H2155" s="116"/>
      <c r="I2155" s="116"/>
      <c r="L2155" s="170">
        <v>45176</v>
      </c>
      <c r="M2155" s="116">
        <v>614.9</v>
      </c>
      <c r="N2155" s="116">
        <v>616.5</v>
      </c>
      <c r="O2155" s="116">
        <v>609.04999999999995</v>
      </c>
      <c r="P2155" s="116">
        <v>610.9</v>
      </c>
      <c r="Q2155" s="116">
        <v>614.9</v>
      </c>
      <c r="R2155">
        <v>6520293</v>
      </c>
    </row>
    <row r="2156" spans="1:18" x14ac:dyDescent="0.25">
      <c r="A2156" s="170">
        <v>45177</v>
      </c>
      <c r="B2156" s="116">
        <v>628.9</v>
      </c>
      <c r="C2156" s="116">
        <v>627.15</v>
      </c>
      <c r="D2156" s="116">
        <v>614.15</v>
      </c>
      <c r="E2156" s="116">
        <v>616.35</v>
      </c>
      <c r="F2156" s="116">
        <v>627.15</v>
      </c>
      <c r="G2156">
        <v>634517</v>
      </c>
      <c r="H2156" s="116"/>
      <c r="I2156" s="116"/>
      <c r="L2156" s="170">
        <v>45177</v>
      </c>
      <c r="M2156" s="116">
        <v>627.25</v>
      </c>
      <c r="N2156" s="116">
        <v>628.9</v>
      </c>
      <c r="O2156" s="116">
        <v>614.20000000000005</v>
      </c>
      <c r="P2156" s="116">
        <v>617.95000000000005</v>
      </c>
      <c r="Q2156" s="116">
        <v>627.25</v>
      </c>
      <c r="R2156">
        <v>16190749</v>
      </c>
    </row>
    <row r="2157" spans="1:18" x14ac:dyDescent="0.25">
      <c r="A2157" s="170">
        <v>45180</v>
      </c>
      <c r="B2157" s="116">
        <v>635.54999999999995</v>
      </c>
      <c r="C2157" s="116">
        <v>634.70000000000005</v>
      </c>
      <c r="D2157" s="116">
        <v>630.5</v>
      </c>
      <c r="E2157" s="116">
        <v>632.54999999999995</v>
      </c>
      <c r="F2157" s="116">
        <v>634.70000000000005</v>
      </c>
      <c r="G2157">
        <v>398510</v>
      </c>
      <c r="H2157" s="116"/>
      <c r="I2157" s="116"/>
      <c r="L2157" s="170">
        <v>45180</v>
      </c>
      <c r="M2157" s="116">
        <v>634.85</v>
      </c>
      <c r="N2157" s="116">
        <v>635.4</v>
      </c>
      <c r="O2157" s="116">
        <v>630.5</v>
      </c>
      <c r="P2157" s="116">
        <v>634.65</v>
      </c>
      <c r="Q2157" s="116">
        <v>634.85</v>
      </c>
      <c r="R2157">
        <v>8780510</v>
      </c>
    </row>
    <row r="2158" spans="1:18" x14ac:dyDescent="0.25">
      <c r="A2158" s="170">
        <v>45181</v>
      </c>
      <c r="B2158" s="116">
        <v>639.75</v>
      </c>
      <c r="C2158" s="116">
        <v>620.79999999999995</v>
      </c>
      <c r="D2158" s="116">
        <v>615.6</v>
      </c>
      <c r="E2158" s="116">
        <v>639.75</v>
      </c>
      <c r="F2158" s="116">
        <v>620.79999999999995</v>
      </c>
      <c r="G2158">
        <v>505118</v>
      </c>
      <c r="H2158" s="116"/>
      <c r="I2158" s="116"/>
      <c r="L2158" s="170">
        <v>45181</v>
      </c>
      <c r="M2158" s="116">
        <v>620.79999999999995</v>
      </c>
      <c r="N2158" s="116">
        <v>639</v>
      </c>
      <c r="O2158" s="116">
        <v>615.25</v>
      </c>
      <c r="P2158" s="116">
        <v>638</v>
      </c>
      <c r="Q2158" s="116">
        <v>620.79999999999995</v>
      </c>
      <c r="R2158">
        <v>12541377</v>
      </c>
    </row>
    <row r="2159" spans="1:18" x14ac:dyDescent="0.25">
      <c r="A2159" s="170">
        <v>45182</v>
      </c>
      <c r="B2159" s="116">
        <v>628.45000000000005</v>
      </c>
      <c r="C2159" s="116">
        <v>625.95000000000005</v>
      </c>
      <c r="D2159" s="116">
        <v>619.20000000000005</v>
      </c>
      <c r="E2159" s="116">
        <v>620.79999999999995</v>
      </c>
      <c r="F2159" s="116">
        <v>625.95000000000005</v>
      </c>
      <c r="G2159">
        <v>587632</v>
      </c>
      <c r="H2159" s="116"/>
      <c r="I2159" s="116"/>
      <c r="L2159" s="170">
        <v>45182</v>
      </c>
      <c r="M2159" s="116">
        <v>625.9</v>
      </c>
      <c r="N2159" s="116">
        <v>628.5</v>
      </c>
      <c r="O2159" s="116">
        <v>619.54999999999995</v>
      </c>
      <c r="P2159" s="116">
        <v>621</v>
      </c>
      <c r="Q2159" s="116">
        <v>625.9</v>
      </c>
      <c r="R2159">
        <v>6988358</v>
      </c>
    </row>
    <row r="2160" spans="1:18" x14ac:dyDescent="0.25">
      <c r="A2160" s="170">
        <v>45183</v>
      </c>
      <c r="B2160" s="116">
        <v>630.75</v>
      </c>
      <c r="C2160" s="116">
        <v>624.35</v>
      </c>
      <c r="D2160" s="116">
        <v>623.15</v>
      </c>
      <c r="E2160" s="116">
        <v>628.95000000000005</v>
      </c>
      <c r="F2160" s="116">
        <v>624.35</v>
      </c>
      <c r="G2160">
        <v>423345</v>
      </c>
      <c r="H2160" s="116"/>
      <c r="I2160" s="116"/>
      <c r="L2160" s="170">
        <v>45183</v>
      </c>
      <c r="M2160" s="116">
        <v>624.6</v>
      </c>
      <c r="N2160" s="116">
        <v>630.79999999999995</v>
      </c>
      <c r="O2160" s="116">
        <v>623.29999999999995</v>
      </c>
      <c r="P2160" s="116">
        <v>628.1</v>
      </c>
      <c r="Q2160" s="116">
        <v>624.6</v>
      </c>
      <c r="R2160">
        <v>5722295</v>
      </c>
    </row>
    <row r="2161" spans="1:18" x14ac:dyDescent="0.25">
      <c r="A2161" s="170">
        <v>45184</v>
      </c>
      <c r="B2161" s="116">
        <v>636.45000000000005</v>
      </c>
      <c r="C2161" s="116">
        <v>634.15</v>
      </c>
      <c r="D2161" s="116">
        <v>627.4</v>
      </c>
      <c r="E2161" s="116">
        <v>628.9</v>
      </c>
      <c r="F2161" s="116">
        <v>634.15</v>
      </c>
      <c r="G2161">
        <v>629479</v>
      </c>
      <c r="H2161" s="116"/>
      <c r="I2161" s="116"/>
      <c r="L2161" s="170">
        <v>45184</v>
      </c>
      <c r="M2161" s="116">
        <v>634.25</v>
      </c>
      <c r="N2161" s="116">
        <v>636.5</v>
      </c>
      <c r="O2161" s="116">
        <v>627.15</v>
      </c>
      <c r="P2161" s="116">
        <v>628.70000000000005</v>
      </c>
      <c r="Q2161" s="116">
        <v>634.25</v>
      </c>
      <c r="R2161">
        <v>18917805</v>
      </c>
    </row>
    <row r="2162" spans="1:18" x14ac:dyDescent="0.25">
      <c r="A2162" s="170">
        <v>45187</v>
      </c>
      <c r="B2162" s="116">
        <v>644.1</v>
      </c>
      <c r="C2162" s="116">
        <v>640.6</v>
      </c>
      <c r="D2162" s="116">
        <v>633.1</v>
      </c>
      <c r="E2162" s="116">
        <v>635.04999999999995</v>
      </c>
      <c r="F2162" s="116">
        <v>640.6</v>
      </c>
      <c r="G2162">
        <v>429830</v>
      </c>
      <c r="H2162" s="116"/>
      <c r="I2162" s="116"/>
      <c r="L2162" s="170">
        <v>45187</v>
      </c>
      <c r="M2162" s="116">
        <v>640.65</v>
      </c>
      <c r="N2162" s="116">
        <v>644.20000000000005</v>
      </c>
      <c r="O2162" s="116">
        <v>633.15</v>
      </c>
      <c r="P2162" s="116">
        <v>635.9</v>
      </c>
      <c r="Q2162" s="116">
        <v>640.65</v>
      </c>
      <c r="R2162">
        <v>11108349</v>
      </c>
    </row>
    <row r="2163" spans="1:18" x14ac:dyDescent="0.25">
      <c r="A2163" s="170">
        <v>45189</v>
      </c>
      <c r="B2163" s="116">
        <v>647</v>
      </c>
      <c r="C2163" s="116">
        <v>638.29999999999995</v>
      </c>
      <c r="D2163" s="116">
        <v>637.04999999999995</v>
      </c>
      <c r="E2163" s="116">
        <v>640.25</v>
      </c>
      <c r="F2163" s="116">
        <v>638.29999999999995</v>
      </c>
      <c r="G2163">
        <v>559937</v>
      </c>
      <c r="H2163" s="116"/>
      <c r="I2163" s="116"/>
      <c r="L2163" s="170">
        <v>45189</v>
      </c>
      <c r="M2163" s="116">
        <v>638.5</v>
      </c>
      <c r="N2163" s="116">
        <v>647</v>
      </c>
      <c r="O2163" s="116">
        <v>637</v>
      </c>
      <c r="P2163" s="116">
        <v>640.70000000000005</v>
      </c>
      <c r="Q2163" s="116">
        <v>638.5</v>
      </c>
      <c r="R2163">
        <v>11777925</v>
      </c>
    </row>
    <row r="2164" spans="1:18" x14ac:dyDescent="0.25">
      <c r="A2164" s="170">
        <v>45190</v>
      </c>
      <c r="B2164" s="116">
        <v>641.79999999999995</v>
      </c>
      <c r="C2164" s="116">
        <v>626.9</v>
      </c>
      <c r="D2164" s="116">
        <v>624.20000000000005</v>
      </c>
      <c r="E2164" s="116">
        <v>638.29999999999995</v>
      </c>
      <c r="F2164" s="116">
        <v>626.9</v>
      </c>
      <c r="G2164">
        <v>347156</v>
      </c>
      <c r="H2164" s="116"/>
      <c r="I2164" s="116"/>
      <c r="L2164" s="170">
        <v>45190</v>
      </c>
      <c r="M2164" s="116">
        <v>627.04999999999995</v>
      </c>
      <c r="N2164" s="116">
        <v>641.70000000000005</v>
      </c>
      <c r="O2164" s="116">
        <v>624</v>
      </c>
      <c r="P2164" s="116">
        <v>638.5</v>
      </c>
      <c r="Q2164" s="116">
        <v>627.04999999999995</v>
      </c>
      <c r="R2164">
        <v>9266854</v>
      </c>
    </row>
    <row r="2165" spans="1:18" x14ac:dyDescent="0.25">
      <c r="A2165" s="170">
        <v>45191</v>
      </c>
      <c r="B2165" s="116">
        <v>631.75</v>
      </c>
      <c r="C2165" s="116">
        <v>621.1</v>
      </c>
      <c r="D2165" s="116">
        <v>619</v>
      </c>
      <c r="E2165" s="116">
        <v>627.35</v>
      </c>
      <c r="F2165" s="116">
        <v>621.1</v>
      </c>
      <c r="G2165">
        <v>448855</v>
      </c>
      <c r="H2165" s="116"/>
      <c r="I2165" s="116"/>
      <c r="L2165" s="170">
        <v>45191</v>
      </c>
      <c r="M2165" s="116">
        <v>620.45000000000005</v>
      </c>
      <c r="N2165" s="116">
        <v>630.79999999999995</v>
      </c>
      <c r="O2165" s="116">
        <v>619</v>
      </c>
      <c r="P2165" s="116">
        <v>628</v>
      </c>
      <c r="Q2165" s="116">
        <v>620.45000000000005</v>
      </c>
      <c r="R2165">
        <v>6551917</v>
      </c>
    </row>
    <row r="2166" spans="1:18" x14ac:dyDescent="0.25">
      <c r="A2166" s="170">
        <v>45194</v>
      </c>
      <c r="B2166" s="116">
        <v>625</v>
      </c>
      <c r="C2166" s="116">
        <v>618.6</v>
      </c>
      <c r="D2166" s="116">
        <v>617.79999999999995</v>
      </c>
      <c r="E2166" s="116">
        <v>622.70000000000005</v>
      </c>
      <c r="F2166" s="116">
        <v>618.6</v>
      </c>
      <c r="G2166">
        <v>872217</v>
      </c>
      <c r="H2166" s="116"/>
      <c r="I2166" s="116"/>
      <c r="L2166" s="170">
        <v>45194</v>
      </c>
      <c r="M2166" s="116">
        <v>618.70000000000005</v>
      </c>
      <c r="N2166" s="116">
        <v>625.20000000000005</v>
      </c>
      <c r="O2166" s="116">
        <v>617.9</v>
      </c>
      <c r="P2166" s="116">
        <v>623.85</v>
      </c>
      <c r="Q2166" s="116">
        <v>618.70000000000005</v>
      </c>
      <c r="R2166">
        <v>6390681</v>
      </c>
    </row>
    <row r="2167" spans="1:18" x14ac:dyDescent="0.25">
      <c r="A2167" s="170">
        <v>45195</v>
      </c>
      <c r="B2167" s="116">
        <v>625.65</v>
      </c>
      <c r="C2167" s="116">
        <v>619.75</v>
      </c>
      <c r="D2167" s="116">
        <v>618</v>
      </c>
      <c r="E2167" s="116">
        <v>619.95000000000005</v>
      </c>
      <c r="F2167" s="116">
        <v>619.75</v>
      </c>
      <c r="G2167">
        <v>648097</v>
      </c>
      <c r="H2167" s="116"/>
      <c r="I2167" s="116"/>
      <c r="L2167" s="170">
        <v>45195</v>
      </c>
      <c r="M2167" s="116">
        <v>619.79999999999995</v>
      </c>
      <c r="N2167" s="116">
        <v>625.70000000000005</v>
      </c>
      <c r="O2167" s="116">
        <v>617.95000000000005</v>
      </c>
      <c r="P2167" s="116">
        <v>618.70000000000005</v>
      </c>
      <c r="Q2167" s="116">
        <v>619.79999999999995</v>
      </c>
      <c r="R2167">
        <v>6271108</v>
      </c>
    </row>
    <row r="2168" spans="1:18" x14ac:dyDescent="0.25">
      <c r="A2168" s="170">
        <v>45196</v>
      </c>
      <c r="B2168" s="116">
        <v>621.95000000000005</v>
      </c>
      <c r="C2168" s="116">
        <v>620.4</v>
      </c>
      <c r="D2168" s="116">
        <v>616.70000000000005</v>
      </c>
      <c r="E2168" s="116">
        <v>620.4</v>
      </c>
      <c r="F2168" s="116">
        <v>620.4</v>
      </c>
      <c r="G2168">
        <v>435244</v>
      </c>
      <c r="H2168" s="116"/>
      <c r="I2168" s="116"/>
      <c r="L2168" s="170">
        <v>45196</v>
      </c>
      <c r="M2168" s="116">
        <v>620.15</v>
      </c>
      <c r="N2168" s="116">
        <v>621.9</v>
      </c>
      <c r="O2168" s="116">
        <v>616.75</v>
      </c>
      <c r="P2168" s="116">
        <v>619.95000000000005</v>
      </c>
      <c r="Q2168" s="116">
        <v>620.15</v>
      </c>
      <c r="R2168">
        <v>5960490</v>
      </c>
    </row>
    <row r="2169" spans="1:18" x14ac:dyDescent="0.25">
      <c r="A2169" s="170">
        <v>45197</v>
      </c>
      <c r="B2169" s="116">
        <v>623.79999999999995</v>
      </c>
      <c r="C2169" s="116">
        <v>613.95000000000005</v>
      </c>
      <c r="D2169" s="116">
        <v>612.45000000000005</v>
      </c>
      <c r="E2169" s="116">
        <v>623.79999999999995</v>
      </c>
      <c r="F2169" s="116">
        <v>613.95000000000005</v>
      </c>
      <c r="G2169">
        <v>535495</v>
      </c>
      <c r="H2169" s="116"/>
      <c r="I2169" s="116"/>
      <c r="L2169" s="170">
        <v>45197</v>
      </c>
      <c r="M2169" s="116">
        <v>614.1</v>
      </c>
      <c r="N2169" s="116">
        <v>623.79999999999995</v>
      </c>
      <c r="O2169" s="116">
        <v>612.25</v>
      </c>
      <c r="P2169" s="116">
        <v>622.9</v>
      </c>
      <c r="Q2169" s="116">
        <v>614.1</v>
      </c>
      <c r="R2169">
        <v>6768196</v>
      </c>
    </row>
    <row r="2170" spans="1:18" x14ac:dyDescent="0.25">
      <c r="A2170" s="170">
        <v>45198</v>
      </c>
      <c r="B2170" s="116">
        <v>633.1</v>
      </c>
      <c r="C2170" s="116">
        <v>630.35</v>
      </c>
      <c r="D2170" s="116">
        <v>616.79999999999995</v>
      </c>
      <c r="E2170" s="116">
        <v>620.35</v>
      </c>
      <c r="F2170" s="116">
        <v>630.35</v>
      </c>
      <c r="G2170">
        <v>334281</v>
      </c>
      <c r="H2170" s="116"/>
      <c r="I2170" s="116"/>
      <c r="L2170" s="170">
        <v>45198</v>
      </c>
      <c r="M2170" s="116">
        <v>630.20000000000005</v>
      </c>
      <c r="N2170" s="116">
        <v>633</v>
      </c>
      <c r="O2170" s="116">
        <v>617</v>
      </c>
      <c r="P2170" s="116">
        <v>618.70000000000005</v>
      </c>
      <c r="Q2170" s="116">
        <v>630.20000000000005</v>
      </c>
      <c r="R2170">
        <v>8969405</v>
      </c>
    </row>
    <row r="2171" spans="1:18" x14ac:dyDescent="0.25">
      <c r="A2171" s="170">
        <v>45202</v>
      </c>
      <c r="B2171" s="116">
        <v>632.54999999999995</v>
      </c>
      <c r="C2171" s="116">
        <v>620.29999999999995</v>
      </c>
      <c r="D2171" s="116">
        <v>618.65</v>
      </c>
      <c r="E2171" s="116">
        <v>632.5</v>
      </c>
      <c r="F2171" s="116">
        <v>620.29999999999995</v>
      </c>
      <c r="G2171">
        <v>831383</v>
      </c>
      <c r="H2171" s="116"/>
      <c r="I2171" s="116"/>
      <c r="L2171" s="170">
        <v>45202</v>
      </c>
      <c r="M2171" s="116">
        <v>620.45000000000005</v>
      </c>
      <c r="N2171" s="116">
        <v>632.65</v>
      </c>
      <c r="O2171" s="116">
        <v>618.6</v>
      </c>
      <c r="P2171" s="116">
        <v>632.6</v>
      </c>
      <c r="Q2171" s="116">
        <v>620.45000000000005</v>
      </c>
      <c r="R2171">
        <v>6894577</v>
      </c>
    </row>
    <row r="2172" spans="1:18" x14ac:dyDescent="0.25">
      <c r="A2172" s="170">
        <v>45203</v>
      </c>
      <c r="B2172" s="116">
        <v>621.85</v>
      </c>
      <c r="C2172" s="116">
        <v>613.5</v>
      </c>
      <c r="D2172" s="116">
        <v>608.45000000000005</v>
      </c>
      <c r="E2172" s="116">
        <v>621.85</v>
      </c>
      <c r="F2172" s="116">
        <v>613.5</v>
      </c>
      <c r="G2172">
        <v>643257</v>
      </c>
      <c r="H2172" s="116"/>
      <c r="I2172" s="116"/>
      <c r="L2172" s="170">
        <v>45203</v>
      </c>
      <c r="M2172" s="116">
        <v>613.6</v>
      </c>
      <c r="N2172" s="116">
        <v>620.79999999999995</v>
      </c>
      <c r="O2172" s="116">
        <v>608.29999999999995</v>
      </c>
      <c r="P2172" s="116">
        <v>620.79999999999995</v>
      </c>
      <c r="Q2172" s="116">
        <v>613.6</v>
      </c>
      <c r="R2172">
        <v>7612709</v>
      </c>
    </row>
    <row r="2173" spans="1:18" x14ac:dyDescent="0.25">
      <c r="A2173" s="170">
        <v>45204</v>
      </c>
      <c r="B2173" s="116">
        <v>621.4</v>
      </c>
      <c r="C2173" s="116">
        <v>619.54999999999995</v>
      </c>
      <c r="D2173" s="116">
        <v>614.5</v>
      </c>
      <c r="E2173" s="116">
        <v>619.45000000000005</v>
      </c>
      <c r="F2173" s="116">
        <v>619.54999999999995</v>
      </c>
      <c r="G2173">
        <v>302387</v>
      </c>
      <c r="H2173" s="116"/>
      <c r="I2173" s="116"/>
      <c r="L2173" s="170">
        <v>45204</v>
      </c>
      <c r="M2173" s="116">
        <v>619.6</v>
      </c>
      <c r="N2173" s="116">
        <v>621.35</v>
      </c>
      <c r="O2173" s="116">
        <v>614.65</v>
      </c>
      <c r="P2173" s="116">
        <v>619</v>
      </c>
      <c r="Q2173" s="116">
        <v>619.6</v>
      </c>
      <c r="R2173">
        <v>7893892</v>
      </c>
    </row>
    <row r="2174" spans="1:18" x14ac:dyDescent="0.25">
      <c r="A2174" s="170">
        <v>45205</v>
      </c>
      <c r="B2174" s="116">
        <v>628</v>
      </c>
      <c r="C2174" s="116">
        <v>622.1</v>
      </c>
      <c r="D2174" s="116">
        <v>620</v>
      </c>
      <c r="E2174" s="116">
        <v>628</v>
      </c>
      <c r="F2174" s="116">
        <v>622.1</v>
      </c>
      <c r="G2174">
        <v>413577</v>
      </c>
      <c r="H2174" s="116"/>
      <c r="I2174" s="116"/>
      <c r="L2174" s="170">
        <v>45205</v>
      </c>
      <c r="M2174" s="116">
        <v>622.45000000000005</v>
      </c>
      <c r="N2174" s="116">
        <v>627.35</v>
      </c>
      <c r="O2174" s="116">
        <v>620</v>
      </c>
      <c r="P2174" s="116">
        <v>627</v>
      </c>
      <c r="Q2174" s="116">
        <v>622.45000000000005</v>
      </c>
      <c r="R2174">
        <v>7922379</v>
      </c>
    </row>
    <row r="2175" spans="1:18" x14ac:dyDescent="0.25">
      <c r="A2175" s="170">
        <v>45208</v>
      </c>
      <c r="B2175" s="116">
        <v>622</v>
      </c>
      <c r="C2175" s="116">
        <v>617.4</v>
      </c>
      <c r="D2175" s="116">
        <v>613.79999999999995</v>
      </c>
      <c r="E2175" s="116">
        <v>621.45000000000005</v>
      </c>
      <c r="F2175" s="116">
        <v>617.4</v>
      </c>
      <c r="G2175">
        <v>226892</v>
      </c>
      <c r="H2175" s="116"/>
      <c r="I2175" s="116"/>
      <c r="L2175" s="170">
        <v>45208</v>
      </c>
      <c r="M2175" s="116">
        <v>617.35</v>
      </c>
      <c r="N2175" s="116">
        <v>622</v>
      </c>
      <c r="O2175" s="116">
        <v>613.70000000000005</v>
      </c>
      <c r="P2175" s="116">
        <v>620.79999999999995</v>
      </c>
      <c r="Q2175" s="116">
        <v>617.35</v>
      </c>
      <c r="R2175">
        <v>6381189</v>
      </c>
    </row>
    <row r="2176" spans="1:18" x14ac:dyDescent="0.25">
      <c r="A2176" s="170">
        <v>45209</v>
      </c>
      <c r="B2176" s="116">
        <v>632.5</v>
      </c>
      <c r="C2176" s="116">
        <v>630.6</v>
      </c>
      <c r="D2176" s="116">
        <v>618.20000000000005</v>
      </c>
      <c r="E2176" s="116">
        <v>620</v>
      </c>
      <c r="F2176" s="116">
        <v>630.6</v>
      </c>
      <c r="G2176">
        <v>1046738</v>
      </c>
      <c r="H2176" s="116"/>
      <c r="I2176" s="116"/>
      <c r="L2176" s="170">
        <v>45209</v>
      </c>
      <c r="M2176" s="116">
        <v>630.54999999999995</v>
      </c>
      <c r="N2176" s="116">
        <v>632.5</v>
      </c>
      <c r="O2176" s="116">
        <v>617.6</v>
      </c>
      <c r="P2176" s="116">
        <v>620</v>
      </c>
      <c r="Q2176" s="116">
        <v>630.54999999999995</v>
      </c>
      <c r="R2176">
        <v>9833429</v>
      </c>
    </row>
    <row r="2177" spans="1:18" x14ac:dyDescent="0.25">
      <c r="A2177" s="170">
        <v>45210</v>
      </c>
      <c r="B2177" s="116">
        <v>637.65</v>
      </c>
      <c r="C2177" s="116">
        <v>633.85</v>
      </c>
      <c r="D2177" s="116">
        <v>632.25</v>
      </c>
      <c r="E2177" s="116">
        <v>632.25</v>
      </c>
      <c r="F2177" s="116">
        <v>633.85</v>
      </c>
      <c r="G2177">
        <v>553727</v>
      </c>
      <c r="H2177" s="116"/>
      <c r="I2177" s="116"/>
      <c r="L2177" s="170">
        <v>45210</v>
      </c>
      <c r="M2177" s="116">
        <v>634</v>
      </c>
      <c r="N2177" s="116">
        <v>637.79999999999995</v>
      </c>
      <c r="O2177" s="116">
        <v>632.6</v>
      </c>
      <c r="P2177" s="116">
        <v>633</v>
      </c>
      <c r="Q2177" s="116">
        <v>634</v>
      </c>
      <c r="R2177">
        <v>7701931</v>
      </c>
    </row>
    <row r="2178" spans="1:18" x14ac:dyDescent="0.25">
      <c r="A2178" s="170">
        <v>45211</v>
      </c>
      <c r="B2178" s="116">
        <v>640.45000000000005</v>
      </c>
      <c r="C2178" s="116">
        <v>636.85</v>
      </c>
      <c r="D2178" s="116">
        <v>635.1</v>
      </c>
      <c r="E2178" s="116">
        <v>636.9</v>
      </c>
      <c r="F2178" s="116">
        <v>636.85</v>
      </c>
      <c r="G2178">
        <v>196495</v>
      </c>
      <c r="H2178" s="116"/>
      <c r="I2178" s="116"/>
      <c r="L2178" s="170">
        <v>45211</v>
      </c>
      <c r="M2178" s="116">
        <v>636.95000000000005</v>
      </c>
      <c r="N2178" s="116">
        <v>640.20000000000005</v>
      </c>
      <c r="O2178" s="116">
        <v>635.04999999999995</v>
      </c>
      <c r="P2178" s="116">
        <v>637</v>
      </c>
      <c r="Q2178" s="116">
        <v>636.95000000000005</v>
      </c>
      <c r="R2178">
        <v>5928732</v>
      </c>
    </row>
    <row r="2179" spans="1:18" x14ac:dyDescent="0.25">
      <c r="A2179" s="170">
        <v>45212</v>
      </c>
      <c r="B2179" s="116">
        <v>669.1</v>
      </c>
      <c r="C2179" s="116">
        <v>667.15</v>
      </c>
      <c r="D2179" s="116">
        <v>633.04999999999995</v>
      </c>
      <c r="E2179" s="116">
        <v>634.95000000000005</v>
      </c>
      <c r="F2179" s="116">
        <v>667.15</v>
      </c>
      <c r="G2179">
        <v>970594</v>
      </c>
      <c r="H2179" s="116"/>
      <c r="I2179" s="116"/>
      <c r="L2179" s="170">
        <v>45212</v>
      </c>
      <c r="M2179" s="116">
        <v>667.1</v>
      </c>
      <c r="N2179" s="116">
        <v>669</v>
      </c>
      <c r="O2179" s="116">
        <v>633</v>
      </c>
      <c r="P2179" s="116">
        <v>633.95000000000005</v>
      </c>
      <c r="Q2179" s="116">
        <v>667.1</v>
      </c>
      <c r="R2179">
        <v>28011678</v>
      </c>
    </row>
    <row r="2180" spans="1:18" x14ac:dyDescent="0.25">
      <c r="A2180" s="170">
        <v>45215</v>
      </c>
      <c r="B2180" s="116">
        <v>677.9</v>
      </c>
      <c r="C2180" s="116">
        <v>666.1</v>
      </c>
      <c r="D2180" s="116">
        <v>661.1</v>
      </c>
      <c r="E2180" s="116">
        <v>668.8</v>
      </c>
      <c r="F2180" s="116">
        <v>666.1</v>
      </c>
      <c r="G2180">
        <v>1353054</v>
      </c>
      <c r="H2180" s="116"/>
      <c r="I2180" s="116"/>
      <c r="L2180" s="170">
        <v>45215</v>
      </c>
      <c r="M2180" s="116">
        <v>666.2</v>
      </c>
      <c r="N2180" s="116">
        <v>677.8</v>
      </c>
      <c r="O2180" s="116">
        <v>661.25</v>
      </c>
      <c r="P2180" s="116">
        <v>668.55</v>
      </c>
      <c r="Q2180" s="116">
        <v>666.2</v>
      </c>
      <c r="R2180">
        <v>20005816</v>
      </c>
    </row>
    <row r="2181" spans="1:18" x14ac:dyDescent="0.25">
      <c r="A2181" s="170">
        <v>45216</v>
      </c>
      <c r="B2181" s="116">
        <v>670.95</v>
      </c>
      <c r="C2181" s="116">
        <v>655.75</v>
      </c>
      <c r="D2181" s="116">
        <v>654.65</v>
      </c>
      <c r="E2181" s="116">
        <v>670.95</v>
      </c>
      <c r="F2181" s="116">
        <v>655.75</v>
      </c>
      <c r="G2181">
        <v>399267</v>
      </c>
      <c r="H2181" s="116"/>
      <c r="I2181" s="116"/>
      <c r="L2181" s="170">
        <v>45216</v>
      </c>
      <c r="M2181" s="116">
        <v>655.7</v>
      </c>
      <c r="N2181" s="116">
        <v>670.9</v>
      </c>
      <c r="O2181" s="116">
        <v>654.65</v>
      </c>
      <c r="P2181" s="116">
        <v>670</v>
      </c>
      <c r="Q2181" s="116">
        <v>655.7</v>
      </c>
      <c r="R2181">
        <v>10263992</v>
      </c>
    </row>
    <row r="2182" spans="1:18" x14ac:dyDescent="0.25">
      <c r="A2182" s="170">
        <v>45217</v>
      </c>
      <c r="B2182" s="116">
        <v>672</v>
      </c>
      <c r="C2182" s="116">
        <v>668.35</v>
      </c>
      <c r="D2182" s="116">
        <v>653.75</v>
      </c>
      <c r="E2182" s="116">
        <v>659.35</v>
      </c>
      <c r="F2182" s="116">
        <v>668.35</v>
      </c>
      <c r="G2182">
        <v>1237175</v>
      </c>
      <c r="H2182" s="116"/>
      <c r="I2182" s="116"/>
      <c r="L2182" s="170">
        <v>45217</v>
      </c>
      <c r="M2182" s="116">
        <v>668.5</v>
      </c>
      <c r="N2182" s="116">
        <v>672.25</v>
      </c>
      <c r="O2182" s="116">
        <v>653.79999999999995</v>
      </c>
      <c r="P2182" s="116">
        <v>658.6</v>
      </c>
      <c r="Q2182" s="116">
        <v>668.5</v>
      </c>
      <c r="R2182">
        <v>14908778</v>
      </c>
    </row>
    <row r="2183" spans="1:18" x14ac:dyDescent="0.25">
      <c r="A2183" s="170">
        <v>45218</v>
      </c>
      <c r="B2183" s="116">
        <v>672.05</v>
      </c>
      <c r="C2183" s="116">
        <v>668.45</v>
      </c>
      <c r="D2183" s="116">
        <v>658.7</v>
      </c>
      <c r="E2183" s="116">
        <v>663.4</v>
      </c>
      <c r="F2183" s="116">
        <v>668.45</v>
      </c>
      <c r="G2183">
        <v>385287</v>
      </c>
      <c r="H2183" s="116"/>
      <c r="I2183" s="116"/>
      <c r="L2183" s="170">
        <v>45218</v>
      </c>
      <c r="M2183" s="116">
        <v>668.8</v>
      </c>
      <c r="N2183" s="116">
        <v>672.3</v>
      </c>
      <c r="O2183" s="116">
        <v>658.6</v>
      </c>
      <c r="P2183" s="116">
        <v>662.95</v>
      </c>
      <c r="Q2183" s="116">
        <v>668.8</v>
      </c>
      <c r="R2183">
        <v>10633043</v>
      </c>
    </row>
    <row r="2184" spans="1:18" x14ac:dyDescent="0.25">
      <c r="A2184" s="170">
        <v>45219</v>
      </c>
      <c r="B2184" s="116">
        <v>676.55</v>
      </c>
      <c r="C2184" s="116">
        <v>662.7</v>
      </c>
      <c r="D2184" s="116">
        <v>660.55</v>
      </c>
      <c r="E2184" s="116">
        <v>667.85</v>
      </c>
      <c r="F2184" s="116">
        <v>662.7</v>
      </c>
      <c r="G2184">
        <v>429147</v>
      </c>
      <c r="H2184" s="116"/>
      <c r="I2184" s="116"/>
      <c r="L2184" s="170">
        <v>45219</v>
      </c>
      <c r="M2184" s="116">
        <v>663.2</v>
      </c>
      <c r="N2184" s="116">
        <v>676.4</v>
      </c>
      <c r="O2184" s="116">
        <v>660.5</v>
      </c>
      <c r="P2184" s="116">
        <v>666.65</v>
      </c>
      <c r="Q2184" s="116">
        <v>663.2</v>
      </c>
      <c r="R2184">
        <v>11759568</v>
      </c>
    </row>
    <row r="2185" spans="1:18" x14ac:dyDescent="0.25">
      <c r="A2185" s="170">
        <v>45222</v>
      </c>
      <c r="B2185" s="116">
        <v>666.7</v>
      </c>
      <c r="C2185" s="116">
        <v>647.35</v>
      </c>
      <c r="D2185" s="116">
        <v>644.20000000000005</v>
      </c>
      <c r="E2185" s="116">
        <v>664</v>
      </c>
      <c r="F2185" s="116">
        <v>647.35</v>
      </c>
      <c r="G2185">
        <v>411816</v>
      </c>
      <c r="H2185" s="116"/>
      <c r="I2185" s="116"/>
      <c r="L2185" s="170">
        <v>45222</v>
      </c>
      <c r="M2185" s="116">
        <v>647.35</v>
      </c>
      <c r="N2185" s="116">
        <v>667.25</v>
      </c>
      <c r="O2185" s="116">
        <v>645</v>
      </c>
      <c r="P2185" s="116">
        <v>663.65</v>
      </c>
      <c r="Q2185" s="116">
        <v>647.35</v>
      </c>
      <c r="R2185">
        <v>8564004</v>
      </c>
    </row>
    <row r="2186" spans="1:18" x14ac:dyDescent="0.25">
      <c r="A2186" s="170">
        <v>45224</v>
      </c>
      <c r="B2186" s="116">
        <v>651.79999999999995</v>
      </c>
      <c r="C2186" s="116">
        <v>637.85</v>
      </c>
      <c r="D2186" s="116">
        <v>636.1</v>
      </c>
      <c r="E2186" s="116">
        <v>649.20000000000005</v>
      </c>
      <c r="F2186" s="116">
        <v>637.85</v>
      </c>
      <c r="G2186">
        <v>686070</v>
      </c>
      <c r="H2186" s="116"/>
      <c r="I2186" s="116"/>
      <c r="L2186" s="170">
        <v>45224</v>
      </c>
      <c r="M2186" s="116">
        <v>637.85</v>
      </c>
      <c r="N2186" s="116">
        <v>651.9</v>
      </c>
      <c r="O2186" s="116">
        <v>636.04999999999995</v>
      </c>
      <c r="P2186" s="116">
        <v>650</v>
      </c>
      <c r="Q2186" s="116">
        <v>637.85</v>
      </c>
      <c r="R2186">
        <v>8229559</v>
      </c>
    </row>
    <row r="2187" spans="1:18" x14ac:dyDescent="0.25">
      <c r="A2187" s="170">
        <v>45225</v>
      </c>
      <c r="B2187" s="116">
        <v>635.65</v>
      </c>
      <c r="C2187" s="116">
        <v>626.45000000000005</v>
      </c>
      <c r="D2187" s="116">
        <v>624.85</v>
      </c>
      <c r="E2187" s="116">
        <v>635.65</v>
      </c>
      <c r="F2187" s="116">
        <v>626.45000000000005</v>
      </c>
      <c r="G2187">
        <v>960187</v>
      </c>
      <c r="H2187" s="116"/>
      <c r="I2187" s="116"/>
      <c r="L2187" s="170">
        <v>45225</v>
      </c>
      <c r="M2187" s="116">
        <v>626.54999999999995</v>
      </c>
      <c r="N2187" s="116">
        <v>635.65</v>
      </c>
      <c r="O2187" s="116">
        <v>624.15</v>
      </c>
      <c r="P2187" s="116">
        <v>635</v>
      </c>
      <c r="Q2187" s="116">
        <v>626.54999999999995</v>
      </c>
      <c r="R2187">
        <v>8889373</v>
      </c>
    </row>
    <row r="2188" spans="1:18" x14ac:dyDescent="0.25">
      <c r="A2188" s="170">
        <v>45226</v>
      </c>
      <c r="B2188" s="116">
        <v>644.04999999999995</v>
      </c>
      <c r="C2188" s="116">
        <v>640.70000000000005</v>
      </c>
      <c r="D2188" s="116">
        <v>628.4</v>
      </c>
      <c r="E2188" s="116">
        <v>630</v>
      </c>
      <c r="F2188" s="116">
        <v>640.70000000000005</v>
      </c>
      <c r="G2188">
        <v>873517</v>
      </c>
      <c r="H2188" s="116"/>
      <c r="I2188" s="116"/>
      <c r="L2188" s="170">
        <v>45226</v>
      </c>
      <c r="M2188" s="116">
        <v>641.04999999999995</v>
      </c>
      <c r="N2188" s="116">
        <v>643.95000000000005</v>
      </c>
      <c r="O2188" s="116">
        <v>628.45000000000005</v>
      </c>
      <c r="P2188" s="116">
        <v>630</v>
      </c>
      <c r="Q2188" s="116">
        <v>641.04999999999995</v>
      </c>
      <c r="R2188">
        <v>10232856</v>
      </c>
    </row>
    <row r="2189" spans="1:18" x14ac:dyDescent="0.25">
      <c r="A2189" s="170">
        <v>45229</v>
      </c>
      <c r="B2189" s="116">
        <v>643.9</v>
      </c>
      <c r="C2189" s="116">
        <v>628.25</v>
      </c>
      <c r="D2189" s="116">
        <v>622</v>
      </c>
      <c r="E2189" s="116">
        <v>643.70000000000005</v>
      </c>
      <c r="F2189" s="116">
        <v>628.25</v>
      </c>
      <c r="G2189">
        <v>878990</v>
      </c>
      <c r="H2189" s="116"/>
      <c r="I2189" s="116"/>
      <c r="L2189" s="170">
        <v>45229</v>
      </c>
      <c r="M2189" s="116">
        <v>628.5</v>
      </c>
      <c r="N2189" s="116">
        <v>643.79999999999995</v>
      </c>
      <c r="O2189" s="116">
        <v>621.85</v>
      </c>
      <c r="P2189" s="116">
        <v>643.79999999999995</v>
      </c>
      <c r="Q2189" s="116">
        <v>628.5</v>
      </c>
      <c r="R2189">
        <v>12786883</v>
      </c>
    </row>
    <row r="2190" spans="1:18" x14ac:dyDescent="0.25">
      <c r="A2190" s="170">
        <v>45230</v>
      </c>
      <c r="B2190" s="116">
        <v>642.5</v>
      </c>
      <c r="C2190" s="116">
        <v>628.5</v>
      </c>
      <c r="D2190" s="116">
        <v>627.15</v>
      </c>
      <c r="E2190" s="116">
        <v>642.5</v>
      </c>
      <c r="F2190" s="116">
        <v>628.5</v>
      </c>
      <c r="G2190">
        <v>611547</v>
      </c>
      <c r="H2190" s="116"/>
      <c r="I2190" s="116"/>
      <c r="L2190" s="170">
        <v>45230</v>
      </c>
      <c r="M2190" s="116">
        <v>628.65</v>
      </c>
      <c r="N2190" s="116">
        <v>642</v>
      </c>
      <c r="O2190" s="116">
        <v>627.29999999999995</v>
      </c>
      <c r="P2190" s="116">
        <v>642</v>
      </c>
      <c r="Q2190" s="116">
        <v>628.65</v>
      </c>
      <c r="R2190">
        <v>11395766</v>
      </c>
    </row>
    <row r="2191" spans="1:18" x14ac:dyDescent="0.25">
      <c r="A2191" s="170">
        <v>45231</v>
      </c>
      <c r="B2191" s="116">
        <v>633.95000000000005</v>
      </c>
      <c r="C2191" s="116">
        <v>627.35</v>
      </c>
      <c r="D2191" s="116">
        <v>626.35</v>
      </c>
      <c r="E2191" s="116">
        <v>630.70000000000005</v>
      </c>
      <c r="F2191" s="116">
        <v>627.35</v>
      </c>
      <c r="G2191">
        <v>551203</v>
      </c>
      <c r="H2191" s="116"/>
      <c r="I2191" s="116"/>
      <c r="L2191" s="170">
        <v>45231</v>
      </c>
      <c r="M2191" s="116">
        <v>627.70000000000005</v>
      </c>
      <c r="N2191" s="116">
        <v>633.79999999999995</v>
      </c>
      <c r="O2191" s="116">
        <v>626.29999999999995</v>
      </c>
      <c r="P2191" s="116">
        <v>630</v>
      </c>
      <c r="Q2191" s="116">
        <v>627.70000000000005</v>
      </c>
      <c r="R2191">
        <v>8785264</v>
      </c>
    </row>
    <row r="2192" spans="1:18" x14ac:dyDescent="0.25">
      <c r="A2192" s="170">
        <v>45232</v>
      </c>
      <c r="B2192" s="116">
        <v>638.20000000000005</v>
      </c>
      <c r="C2192" s="116">
        <v>636.79999999999995</v>
      </c>
      <c r="D2192" s="116">
        <v>630.04999999999995</v>
      </c>
      <c r="E2192" s="116">
        <v>633.15</v>
      </c>
      <c r="F2192" s="116">
        <v>636.79999999999995</v>
      </c>
      <c r="G2192">
        <v>352552</v>
      </c>
      <c r="H2192" s="116"/>
      <c r="I2192" s="116"/>
      <c r="L2192" s="170">
        <v>45232</v>
      </c>
      <c r="M2192" s="116">
        <v>636.45000000000005</v>
      </c>
      <c r="N2192" s="116">
        <v>638.20000000000005</v>
      </c>
      <c r="O2192" s="116">
        <v>630.1</v>
      </c>
      <c r="P2192" s="116">
        <v>632</v>
      </c>
      <c r="Q2192" s="116">
        <v>636.45000000000005</v>
      </c>
      <c r="R2192">
        <v>9934305</v>
      </c>
    </row>
    <row r="2193" spans="1:18" x14ac:dyDescent="0.25">
      <c r="A2193" s="170">
        <v>45233</v>
      </c>
      <c r="B2193" s="116">
        <v>665.45</v>
      </c>
      <c r="C2193" s="116">
        <v>647.79999999999995</v>
      </c>
      <c r="D2193" s="116">
        <v>646</v>
      </c>
      <c r="E2193" s="116">
        <v>661</v>
      </c>
      <c r="F2193" s="116">
        <v>647.79999999999995</v>
      </c>
      <c r="G2193">
        <v>2265004</v>
      </c>
      <c r="H2193" s="116"/>
      <c r="I2193" s="116"/>
      <c r="L2193" s="170">
        <v>45233</v>
      </c>
      <c r="M2193" s="116">
        <v>647.5</v>
      </c>
      <c r="N2193" s="116">
        <v>666</v>
      </c>
      <c r="O2193" s="116">
        <v>646.20000000000005</v>
      </c>
      <c r="P2193" s="116">
        <v>662</v>
      </c>
      <c r="Q2193" s="116">
        <v>647.5</v>
      </c>
      <c r="R2193">
        <v>23087856</v>
      </c>
    </row>
    <row r="2194" spans="1:18" x14ac:dyDescent="0.25">
      <c r="A2194" s="170">
        <v>45236</v>
      </c>
      <c r="B2194" s="116">
        <v>653</v>
      </c>
      <c r="C2194" s="116">
        <v>645.95000000000005</v>
      </c>
      <c r="D2194" s="116">
        <v>643.20000000000005</v>
      </c>
      <c r="E2194" s="116">
        <v>653</v>
      </c>
      <c r="F2194" s="116">
        <v>645.95000000000005</v>
      </c>
      <c r="G2194">
        <v>899686</v>
      </c>
      <c r="H2194" s="116"/>
      <c r="I2194" s="116"/>
      <c r="L2194" s="170">
        <v>45236</v>
      </c>
      <c r="M2194" s="116">
        <v>646.04999999999995</v>
      </c>
      <c r="N2194" s="116">
        <v>652.85</v>
      </c>
      <c r="O2194" s="116">
        <v>643.20000000000005</v>
      </c>
      <c r="P2194" s="116">
        <v>652.85</v>
      </c>
      <c r="Q2194" s="116">
        <v>646.04999999999995</v>
      </c>
      <c r="R2194">
        <v>10801301</v>
      </c>
    </row>
    <row r="2195" spans="1:18" x14ac:dyDescent="0.25">
      <c r="A2195" s="170">
        <v>45237</v>
      </c>
      <c r="B2195" s="116">
        <v>649.79999999999995</v>
      </c>
      <c r="C2195" s="116">
        <v>645.15</v>
      </c>
      <c r="D2195" s="116">
        <v>643.79999999999995</v>
      </c>
      <c r="E2195" s="116">
        <v>645.45000000000005</v>
      </c>
      <c r="F2195" s="116">
        <v>645.15</v>
      </c>
      <c r="G2195">
        <v>356829</v>
      </c>
      <c r="H2195" s="116"/>
      <c r="I2195" s="116"/>
      <c r="L2195" s="170">
        <v>45237</v>
      </c>
      <c r="M2195" s="116">
        <v>645</v>
      </c>
      <c r="N2195" s="116">
        <v>649.9</v>
      </c>
      <c r="O2195" s="116">
        <v>643.29999999999995</v>
      </c>
      <c r="P2195" s="116">
        <v>645</v>
      </c>
      <c r="Q2195" s="116">
        <v>645</v>
      </c>
      <c r="R2195">
        <v>6588073</v>
      </c>
    </row>
    <row r="2196" spans="1:18" x14ac:dyDescent="0.25">
      <c r="A2196" s="170">
        <v>45238</v>
      </c>
      <c r="B2196" s="116">
        <v>649.45000000000005</v>
      </c>
      <c r="C2196" s="116">
        <v>642.25</v>
      </c>
      <c r="D2196" s="116">
        <v>641.25</v>
      </c>
      <c r="E2196" s="116">
        <v>649.45000000000005</v>
      </c>
      <c r="F2196" s="116">
        <v>642.25</v>
      </c>
      <c r="G2196">
        <v>769192</v>
      </c>
      <c r="H2196" s="116"/>
      <c r="I2196" s="116"/>
      <c r="L2196" s="170">
        <v>45238</v>
      </c>
      <c r="M2196" s="116">
        <v>642.54999999999995</v>
      </c>
      <c r="N2196" s="116">
        <v>649.04999999999995</v>
      </c>
      <c r="O2196" s="116">
        <v>641.9</v>
      </c>
      <c r="P2196" s="116">
        <v>648</v>
      </c>
      <c r="Q2196" s="116">
        <v>642.54999999999995</v>
      </c>
      <c r="R2196">
        <v>6551864</v>
      </c>
    </row>
    <row r="2197" spans="1:18" x14ac:dyDescent="0.25">
      <c r="A2197" s="170">
        <v>45239</v>
      </c>
      <c r="B2197" s="116">
        <v>653.45000000000005</v>
      </c>
      <c r="C2197" s="116">
        <v>649.04999999999995</v>
      </c>
      <c r="D2197" s="116">
        <v>642.65</v>
      </c>
      <c r="E2197" s="116">
        <v>643.35</v>
      </c>
      <c r="F2197" s="116">
        <v>649.04999999999995</v>
      </c>
      <c r="G2197">
        <v>323363</v>
      </c>
      <c r="H2197" s="116"/>
      <c r="I2197" s="116"/>
      <c r="L2197" s="170">
        <v>45239</v>
      </c>
      <c r="M2197" s="116">
        <v>649.35</v>
      </c>
      <c r="N2197" s="116">
        <v>653.65</v>
      </c>
      <c r="O2197" s="116">
        <v>642.70000000000005</v>
      </c>
      <c r="P2197" s="116">
        <v>644</v>
      </c>
      <c r="Q2197" s="116">
        <v>649.35</v>
      </c>
      <c r="R2197">
        <v>10155047</v>
      </c>
    </row>
    <row r="2198" spans="1:18" x14ac:dyDescent="0.25">
      <c r="A2198" s="170">
        <v>45240</v>
      </c>
      <c r="B2198" s="116">
        <v>652.79999999999995</v>
      </c>
      <c r="C2198" s="116">
        <v>650.79999999999995</v>
      </c>
      <c r="D2198" s="116">
        <v>644.1</v>
      </c>
      <c r="E2198" s="116">
        <v>649.9</v>
      </c>
      <c r="F2198" s="116">
        <v>650.79999999999995</v>
      </c>
      <c r="G2198">
        <v>765764</v>
      </c>
      <c r="H2198" s="116"/>
      <c r="I2198" s="116"/>
      <c r="L2198" s="170">
        <v>45240</v>
      </c>
      <c r="M2198" s="116">
        <v>651.04999999999995</v>
      </c>
      <c r="N2198" s="116">
        <v>652.95000000000005</v>
      </c>
      <c r="O2198" s="116">
        <v>644</v>
      </c>
      <c r="P2198" s="116">
        <v>649.35</v>
      </c>
      <c r="Q2198" s="116">
        <v>651.04999999999995</v>
      </c>
      <c r="R2198">
        <v>6425792</v>
      </c>
    </row>
    <row r="2199" spans="1:18" x14ac:dyDescent="0.25">
      <c r="A2199" s="170">
        <v>45242</v>
      </c>
      <c r="B2199" s="116">
        <v>659.4</v>
      </c>
      <c r="C2199" s="116">
        <v>653.6</v>
      </c>
      <c r="D2199" s="116">
        <v>652.65</v>
      </c>
      <c r="E2199" s="116">
        <v>659.4</v>
      </c>
      <c r="F2199" s="116">
        <v>653.6</v>
      </c>
      <c r="G2199">
        <v>136264</v>
      </c>
      <c r="H2199" s="116"/>
      <c r="I2199" s="116"/>
      <c r="L2199" s="170">
        <v>45242</v>
      </c>
      <c r="M2199" s="116">
        <v>653.54999999999995</v>
      </c>
      <c r="N2199" s="116">
        <v>657.95</v>
      </c>
      <c r="O2199" s="116">
        <v>652.4</v>
      </c>
      <c r="P2199" s="116">
        <v>657.95</v>
      </c>
      <c r="Q2199" s="116">
        <v>653.54999999999995</v>
      </c>
      <c r="R2199">
        <v>2245583</v>
      </c>
    </row>
    <row r="2200" spans="1:18" x14ac:dyDescent="0.25">
      <c r="A2200" s="170">
        <v>45243</v>
      </c>
      <c r="B2200" s="116">
        <v>654</v>
      </c>
      <c r="C2200" s="116">
        <v>653.1</v>
      </c>
      <c r="D2200" s="116">
        <v>649.25</v>
      </c>
      <c r="E2200" s="116">
        <v>653.5</v>
      </c>
      <c r="F2200" s="116">
        <v>653.1</v>
      </c>
      <c r="G2200">
        <v>340813</v>
      </c>
      <c r="H2200" s="116"/>
      <c r="I2200" s="116"/>
      <c r="L2200" s="170">
        <v>45243</v>
      </c>
      <c r="M2200" s="116">
        <v>653.25</v>
      </c>
      <c r="N2200" s="116">
        <v>654</v>
      </c>
      <c r="O2200" s="116">
        <v>649.29999999999995</v>
      </c>
      <c r="P2200" s="116">
        <v>653</v>
      </c>
      <c r="Q2200" s="116">
        <v>653.25</v>
      </c>
      <c r="R2200">
        <v>3279829</v>
      </c>
    </row>
    <row r="2201" spans="1:18" x14ac:dyDescent="0.25">
      <c r="A2201" s="170">
        <v>45245</v>
      </c>
      <c r="B2201" s="116">
        <v>673.45</v>
      </c>
      <c r="C2201" s="116">
        <v>671.65</v>
      </c>
      <c r="D2201" s="116">
        <v>656.65</v>
      </c>
      <c r="E2201" s="116">
        <v>660</v>
      </c>
      <c r="F2201" s="116">
        <v>671.65</v>
      </c>
      <c r="G2201">
        <v>438757</v>
      </c>
      <c r="H2201" s="116"/>
      <c r="I2201" s="116"/>
      <c r="L2201" s="170">
        <v>45245</v>
      </c>
      <c r="M2201" s="116">
        <v>671.55</v>
      </c>
      <c r="N2201" s="116">
        <v>673.5</v>
      </c>
      <c r="O2201" s="116">
        <v>656.55</v>
      </c>
      <c r="P2201" s="116">
        <v>660</v>
      </c>
      <c r="Q2201" s="116">
        <v>671.55</v>
      </c>
      <c r="R2201">
        <v>11324434</v>
      </c>
    </row>
    <row r="2202" spans="1:18" x14ac:dyDescent="0.25">
      <c r="A2202" s="170">
        <v>45246</v>
      </c>
      <c r="B2202" s="116">
        <v>685.25</v>
      </c>
      <c r="C2202" s="116">
        <v>680.1</v>
      </c>
      <c r="D2202" s="116">
        <v>670.6</v>
      </c>
      <c r="E2202" s="116">
        <v>674.4</v>
      </c>
      <c r="F2202" s="116">
        <v>680.1</v>
      </c>
      <c r="G2202">
        <v>1421345</v>
      </c>
      <c r="H2202" s="116"/>
      <c r="I2202" s="116"/>
      <c r="L2202" s="170">
        <v>45246</v>
      </c>
      <c r="M2202" s="116">
        <v>680.4</v>
      </c>
      <c r="N2202" s="116">
        <v>685.5</v>
      </c>
      <c r="O2202" s="116">
        <v>670.9</v>
      </c>
      <c r="P2202" s="116">
        <v>674</v>
      </c>
      <c r="Q2202" s="116">
        <v>680.4</v>
      </c>
      <c r="R2202">
        <v>17501373</v>
      </c>
    </row>
    <row r="2203" spans="1:18" x14ac:dyDescent="0.25">
      <c r="A2203" s="170">
        <v>45247</v>
      </c>
      <c r="B2203" s="116">
        <v>687.55</v>
      </c>
      <c r="C2203" s="116">
        <v>681</v>
      </c>
      <c r="D2203" s="116">
        <v>679.45</v>
      </c>
      <c r="E2203" s="116">
        <v>684</v>
      </c>
      <c r="F2203" s="116">
        <v>681</v>
      </c>
      <c r="G2203">
        <v>568304</v>
      </c>
      <c r="H2203" s="116"/>
      <c r="I2203" s="116"/>
      <c r="L2203" s="170">
        <v>45247</v>
      </c>
      <c r="M2203" s="116">
        <v>681.55</v>
      </c>
      <c r="N2203" s="116">
        <v>687.65</v>
      </c>
      <c r="O2203" s="116">
        <v>679.6</v>
      </c>
      <c r="P2203" s="116">
        <v>682.5</v>
      </c>
      <c r="Q2203" s="116">
        <v>681.55</v>
      </c>
      <c r="R2203">
        <v>9563220</v>
      </c>
    </row>
    <row r="2204" spans="1:18" x14ac:dyDescent="0.25">
      <c r="A2204" s="170">
        <v>45250</v>
      </c>
      <c r="B2204" s="116">
        <v>686.7</v>
      </c>
      <c r="C2204" s="116">
        <v>674.05</v>
      </c>
      <c r="D2204" s="116">
        <v>670.6</v>
      </c>
      <c r="E2204" s="116">
        <v>683.85</v>
      </c>
      <c r="F2204" s="116">
        <v>674.05</v>
      </c>
      <c r="G2204">
        <v>461589</v>
      </c>
      <c r="H2204" s="116"/>
      <c r="I2204" s="116"/>
      <c r="L2204" s="170">
        <v>45250</v>
      </c>
      <c r="M2204" s="116">
        <v>674.3</v>
      </c>
      <c r="N2204" s="116">
        <v>686.75</v>
      </c>
      <c r="O2204" s="116">
        <v>670.7</v>
      </c>
      <c r="P2204" s="116">
        <v>682</v>
      </c>
      <c r="Q2204" s="116">
        <v>674.3</v>
      </c>
      <c r="R2204">
        <v>8324354</v>
      </c>
    </row>
    <row r="2205" spans="1:18" x14ac:dyDescent="0.25">
      <c r="A2205" s="170">
        <v>45251</v>
      </c>
      <c r="B2205" s="116">
        <v>683.3</v>
      </c>
      <c r="C2205" s="116">
        <v>680.95</v>
      </c>
      <c r="D2205" s="116">
        <v>674.75</v>
      </c>
      <c r="E2205" s="116">
        <v>678.65</v>
      </c>
      <c r="F2205" s="116">
        <v>680.95</v>
      </c>
      <c r="G2205">
        <v>296198</v>
      </c>
      <c r="H2205" s="116"/>
      <c r="I2205" s="116"/>
      <c r="L2205" s="170">
        <v>45251</v>
      </c>
      <c r="M2205" s="116">
        <v>681.7</v>
      </c>
      <c r="N2205" s="116">
        <v>683.3</v>
      </c>
      <c r="O2205" s="116">
        <v>675</v>
      </c>
      <c r="P2205" s="116">
        <v>677</v>
      </c>
      <c r="Q2205" s="116">
        <v>681.7</v>
      </c>
      <c r="R2205">
        <v>7291057</v>
      </c>
    </row>
    <row r="2206" spans="1:18" x14ac:dyDescent="0.25">
      <c r="A2206" s="170">
        <v>45252</v>
      </c>
      <c r="B2206" s="116">
        <v>687.35</v>
      </c>
      <c r="C2206" s="116">
        <v>681.1</v>
      </c>
      <c r="D2206" s="116">
        <v>675.9</v>
      </c>
      <c r="E2206" s="116">
        <v>684.75</v>
      </c>
      <c r="F2206" s="116">
        <v>681.1</v>
      </c>
      <c r="G2206">
        <v>553593</v>
      </c>
      <c r="H2206" s="116"/>
      <c r="I2206" s="116"/>
      <c r="L2206" s="170">
        <v>45252</v>
      </c>
      <c r="M2206" s="116">
        <v>681.2</v>
      </c>
      <c r="N2206" s="116">
        <v>687.35</v>
      </c>
      <c r="O2206" s="116">
        <v>676.05</v>
      </c>
      <c r="P2206" s="116">
        <v>683.95</v>
      </c>
      <c r="Q2206" s="116">
        <v>681.2</v>
      </c>
      <c r="R2206">
        <v>9279642</v>
      </c>
    </row>
    <row r="2207" spans="1:18" x14ac:dyDescent="0.25">
      <c r="A2207" s="170">
        <v>45253</v>
      </c>
      <c r="B2207" s="116">
        <v>685.9</v>
      </c>
      <c r="C2207" s="116">
        <v>679.85</v>
      </c>
      <c r="D2207" s="116">
        <v>677.1</v>
      </c>
      <c r="E2207" s="116">
        <v>682.15</v>
      </c>
      <c r="F2207" s="116">
        <v>679.85</v>
      </c>
      <c r="G2207">
        <v>343592</v>
      </c>
      <c r="H2207" s="116"/>
      <c r="I2207" s="116"/>
      <c r="L2207" s="170">
        <v>45253</v>
      </c>
      <c r="M2207" s="116">
        <v>679.95</v>
      </c>
      <c r="N2207" s="116">
        <v>685.9</v>
      </c>
      <c r="O2207" s="116">
        <v>677.05</v>
      </c>
      <c r="P2207" s="116">
        <v>683.2</v>
      </c>
      <c r="Q2207" s="116">
        <v>679.95</v>
      </c>
      <c r="R2207">
        <v>5885370</v>
      </c>
    </row>
    <row r="2208" spans="1:18" x14ac:dyDescent="0.25">
      <c r="A2208" s="170">
        <v>45254</v>
      </c>
      <c r="B2208" s="116">
        <v>682.4</v>
      </c>
      <c r="C2208" s="116">
        <v>673.65</v>
      </c>
      <c r="D2208" s="116">
        <v>671.5</v>
      </c>
      <c r="E2208" s="116">
        <v>682.4</v>
      </c>
      <c r="F2208" s="116">
        <v>673.65</v>
      </c>
      <c r="G2208">
        <v>542886</v>
      </c>
      <c r="H2208" s="116"/>
      <c r="I2208" s="116"/>
      <c r="L2208" s="170">
        <v>45254</v>
      </c>
      <c r="M2208" s="116">
        <v>673.7</v>
      </c>
      <c r="N2208" s="116">
        <v>681.95</v>
      </c>
      <c r="O2208" s="116">
        <v>671.25</v>
      </c>
      <c r="P2208" s="116">
        <v>681.4</v>
      </c>
      <c r="Q2208" s="116">
        <v>673.7</v>
      </c>
      <c r="R2208">
        <v>6951690</v>
      </c>
    </row>
    <row r="2209" spans="1:18" x14ac:dyDescent="0.25">
      <c r="A2209" s="170">
        <v>45258</v>
      </c>
      <c r="B2209" s="116">
        <v>699.45</v>
      </c>
      <c r="C2209" s="116">
        <v>697.6</v>
      </c>
      <c r="D2209" s="116">
        <v>674.3</v>
      </c>
      <c r="E2209" s="116">
        <v>678.7</v>
      </c>
      <c r="F2209" s="116">
        <v>697.6</v>
      </c>
      <c r="G2209">
        <v>666111</v>
      </c>
      <c r="H2209" s="116"/>
      <c r="I2209" s="116"/>
      <c r="L2209" s="170">
        <v>45258</v>
      </c>
      <c r="M2209" s="116">
        <v>697.5</v>
      </c>
      <c r="N2209" s="116">
        <v>699.45</v>
      </c>
      <c r="O2209" s="116">
        <v>674.25</v>
      </c>
      <c r="P2209" s="116">
        <v>677.45</v>
      </c>
      <c r="Q2209" s="116">
        <v>697.5</v>
      </c>
      <c r="R2209">
        <v>16015860</v>
      </c>
    </row>
    <row r="2210" spans="1:18" x14ac:dyDescent="0.25">
      <c r="A2210" s="170">
        <v>45259</v>
      </c>
      <c r="B2210" s="116">
        <v>714.4</v>
      </c>
      <c r="C2210" s="116">
        <v>712.15</v>
      </c>
      <c r="D2210" s="116">
        <v>694.25</v>
      </c>
      <c r="E2210" s="116">
        <v>701.2</v>
      </c>
      <c r="F2210" s="116">
        <v>712.15</v>
      </c>
      <c r="G2210">
        <v>1394705</v>
      </c>
      <c r="H2210" s="116"/>
      <c r="I2210" s="116"/>
      <c r="L2210" s="170">
        <v>45259</v>
      </c>
      <c r="M2210" s="116">
        <v>712.35</v>
      </c>
      <c r="N2210" s="116">
        <v>714.4</v>
      </c>
      <c r="O2210" s="116">
        <v>694.35</v>
      </c>
      <c r="P2210" s="116">
        <v>702.75</v>
      </c>
      <c r="Q2210" s="116">
        <v>712.35</v>
      </c>
      <c r="R2210">
        <v>16122864</v>
      </c>
    </row>
    <row r="2211" spans="1:18" x14ac:dyDescent="0.25">
      <c r="A2211" s="170">
        <v>45260</v>
      </c>
      <c r="B2211" s="116">
        <v>717</v>
      </c>
      <c r="C2211" s="116">
        <v>706.25</v>
      </c>
      <c r="D2211" s="116">
        <v>696.85</v>
      </c>
      <c r="E2211" s="116">
        <v>717</v>
      </c>
      <c r="F2211" s="116">
        <v>706.25</v>
      </c>
      <c r="G2211">
        <v>924172</v>
      </c>
      <c r="H2211" s="116"/>
      <c r="I2211" s="116"/>
      <c r="L2211" s="170">
        <v>45260</v>
      </c>
      <c r="M2211" s="116">
        <v>706.4</v>
      </c>
      <c r="N2211" s="116">
        <v>717.25</v>
      </c>
      <c r="O2211" s="116">
        <v>697</v>
      </c>
      <c r="P2211" s="116">
        <v>716.3</v>
      </c>
      <c r="Q2211" s="116">
        <v>706.4</v>
      </c>
      <c r="R2211">
        <v>24275245</v>
      </c>
    </row>
    <row r="2212" spans="1:18" x14ac:dyDescent="0.25">
      <c r="A2212" s="170">
        <v>45261</v>
      </c>
      <c r="B2212" s="116">
        <v>711.4</v>
      </c>
      <c r="C2212" s="116">
        <v>705.7</v>
      </c>
      <c r="D2212" s="116">
        <v>703</v>
      </c>
      <c r="E2212" s="116">
        <v>709.7</v>
      </c>
      <c r="F2212" s="116">
        <v>705.7</v>
      </c>
      <c r="G2212">
        <v>818163</v>
      </c>
      <c r="H2212" s="116"/>
      <c r="I2212" s="116"/>
      <c r="L2212" s="170">
        <v>45261</v>
      </c>
      <c r="M2212" s="116">
        <v>705.45</v>
      </c>
      <c r="N2212" s="116">
        <v>711</v>
      </c>
      <c r="O2212" s="116">
        <v>703</v>
      </c>
      <c r="P2212" s="116">
        <v>708</v>
      </c>
      <c r="Q2212" s="116">
        <v>705.45</v>
      </c>
      <c r="R2212">
        <v>10565415</v>
      </c>
    </row>
    <row r="2213" spans="1:18" x14ac:dyDescent="0.25">
      <c r="A2213" s="170">
        <v>45264</v>
      </c>
      <c r="B2213" s="116">
        <v>716.2</v>
      </c>
      <c r="C2213" s="116">
        <v>705.45</v>
      </c>
      <c r="D2213" s="116">
        <v>704.65</v>
      </c>
      <c r="E2213" s="116">
        <v>715.85</v>
      </c>
      <c r="F2213" s="116">
        <v>705.45</v>
      </c>
      <c r="G2213">
        <v>882686</v>
      </c>
      <c r="H2213" s="116"/>
      <c r="I2213" s="116"/>
      <c r="L2213" s="170">
        <v>45264</v>
      </c>
      <c r="M2213" s="116">
        <v>705.6</v>
      </c>
      <c r="N2213" s="116">
        <v>717</v>
      </c>
      <c r="O2213" s="116">
        <v>704.8</v>
      </c>
      <c r="P2213" s="116">
        <v>716</v>
      </c>
      <c r="Q2213" s="116">
        <v>705.6</v>
      </c>
      <c r="R2213">
        <v>9348036</v>
      </c>
    </row>
    <row r="2214" spans="1:18" x14ac:dyDescent="0.25">
      <c r="A2214" s="170">
        <v>45265</v>
      </c>
      <c r="B2214" s="116">
        <v>715</v>
      </c>
      <c r="C2214" s="116">
        <v>708.3</v>
      </c>
      <c r="D2214" s="116">
        <v>705.3</v>
      </c>
      <c r="E2214" s="116">
        <v>709.95</v>
      </c>
      <c r="F2214" s="116">
        <v>708.3</v>
      </c>
      <c r="G2214">
        <v>671733</v>
      </c>
      <c r="H2214" s="116"/>
      <c r="I2214" s="116"/>
      <c r="L2214" s="170">
        <v>45265</v>
      </c>
      <c r="M2214" s="116">
        <v>708.95</v>
      </c>
      <c r="N2214" s="116">
        <v>714.9</v>
      </c>
      <c r="O2214" s="116">
        <v>705</v>
      </c>
      <c r="P2214" s="116">
        <v>705.9</v>
      </c>
      <c r="Q2214" s="116">
        <v>708.95</v>
      </c>
      <c r="R2214">
        <v>9601509</v>
      </c>
    </row>
    <row r="2215" spans="1:18" x14ac:dyDescent="0.25">
      <c r="A2215" s="170">
        <v>45266</v>
      </c>
      <c r="B2215" s="116">
        <v>724.5</v>
      </c>
      <c r="C2215" s="116">
        <v>722.4</v>
      </c>
      <c r="D2215" s="116">
        <v>708.8</v>
      </c>
      <c r="E2215" s="116">
        <v>709.95</v>
      </c>
      <c r="F2215" s="116">
        <v>722.4</v>
      </c>
      <c r="G2215">
        <v>717210</v>
      </c>
      <c r="H2215" s="116"/>
      <c r="I2215" s="116"/>
      <c r="L2215" s="170">
        <v>45266</v>
      </c>
      <c r="M2215" s="116">
        <v>722.45</v>
      </c>
      <c r="N2215" s="116">
        <v>724.8</v>
      </c>
      <c r="O2215" s="116">
        <v>709</v>
      </c>
      <c r="P2215" s="116">
        <v>709.05</v>
      </c>
      <c r="Q2215" s="116">
        <v>722.45</v>
      </c>
      <c r="R2215">
        <v>12148825</v>
      </c>
    </row>
    <row r="2216" spans="1:18" x14ac:dyDescent="0.25">
      <c r="A2216" s="170">
        <v>45267</v>
      </c>
      <c r="B2216" s="116">
        <v>727.45</v>
      </c>
      <c r="C2216" s="116">
        <v>721.9</v>
      </c>
      <c r="D2216" s="116">
        <v>716</v>
      </c>
      <c r="E2216" s="116">
        <v>724</v>
      </c>
      <c r="F2216" s="116">
        <v>721.9</v>
      </c>
      <c r="G2216">
        <v>631043</v>
      </c>
      <c r="H2216" s="116"/>
      <c r="I2216" s="116"/>
      <c r="L2216" s="170">
        <v>45267</v>
      </c>
      <c r="M2216" s="116">
        <v>721.95</v>
      </c>
      <c r="N2216" s="116">
        <v>727.5</v>
      </c>
      <c r="O2216" s="116">
        <v>716</v>
      </c>
      <c r="P2216" s="116">
        <v>725</v>
      </c>
      <c r="Q2216" s="116">
        <v>721.95</v>
      </c>
      <c r="R2216">
        <v>10451801</v>
      </c>
    </row>
    <row r="2217" spans="1:18" x14ac:dyDescent="0.25">
      <c r="A2217" s="170">
        <v>45268</v>
      </c>
      <c r="B2217" s="116">
        <v>727.5</v>
      </c>
      <c r="C2217" s="116">
        <v>714.65</v>
      </c>
      <c r="D2217" s="116">
        <v>707.6</v>
      </c>
      <c r="E2217" s="116">
        <v>723.65</v>
      </c>
      <c r="F2217" s="116">
        <v>714.65</v>
      </c>
      <c r="G2217">
        <v>800663</v>
      </c>
      <c r="H2217" s="116"/>
      <c r="I2217" s="116"/>
      <c r="L2217" s="170">
        <v>45268</v>
      </c>
      <c r="M2217" s="116">
        <v>714.55</v>
      </c>
      <c r="N2217" s="116">
        <v>727.6</v>
      </c>
      <c r="O2217" s="116">
        <v>707.5</v>
      </c>
      <c r="P2217" s="116">
        <v>722.05</v>
      </c>
      <c r="Q2217" s="116">
        <v>714.55</v>
      </c>
      <c r="R2217">
        <v>8557203</v>
      </c>
    </row>
    <row r="2218" spans="1:18" x14ac:dyDescent="0.25">
      <c r="A2218" s="170">
        <v>45271</v>
      </c>
      <c r="B2218" s="116">
        <v>726.35</v>
      </c>
      <c r="C2218" s="116">
        <v>720.75</v>
      </c>
      <c r="D2218" s="116">
        <v>717</v>
      </c>
      <c r="E2218" s="116">
        <v>718.3</v>
      </c>
      <c r="F2218" s="116">
        <v>720.75</v>
      </c>
      <c r="G2218">
        <v>694724</v>
      </c>
      <c r="H2218" s="116"/>
      <c r="I2218" s="116"/>
      <c r="L2218" s="170">
        <v>45271</v>
      </c>
      <c r="M2218" s="116">
        <v>720.8</v>
      </c>
      <c r="N2218" s="116">
        <v>726.5</v>
      </c>
      <c r="O2218" s="116">
        <v>716.55</v>
      </c>
      <c r="P2218" s="116">
        <v>717.8</v>
      </c>
      <c r="Q2218" s="116">
        <v>720.8</v>
      </c>
      <c r="R2218">
        <v>6403209</v>
      </c>
    </row>
    <row r="2219" spans="1:18" x14ac:dyDescent="0.25">
      <c r="A2219" s="170">
        <v>45272</v>
      </c>
      <c r="B2219" s="116">
        <v>725.85</v>
      </c>
      <c r="C2219" s="116">
        <v>715.3</v>
      </c>
      <c r="D2219" s="116">
        <v>713</v>
      </c>
      <c r="E2219" s="116">
        <v>725.85</v>
      </c>
      <c r="F2219" s="116">
        <v>715.3</v>
      </c>
      <c r="G2219">
        <v>294597</v>
      </c>
      <c r="H2219" s="116"/>
      <c r="I2219" s="116"/>
      <c r="L2219" s="170">
        <v>45272</v>
      </c>
      <c r="M2219" s="116">
        <v>715.4</v>
      </c>
      <c r="N2219" s="116">
        <v>724.8</v>
      </c>
      <c r="O2219" s="116">
        <v>713</v>
      </c>
      <c r="P2219" s="116">
        <v>724.8</v>
      </c>
      <c r="Q2219" s="116">
        <v>715.4</v>
      </c>
      <c r="R2219">
        <v>6461539</v>
      </c>
    </row>
    <row r="2220" spans="1:18" x14ac:dyDescent="0.25">
      <c r="A2220" s="170">
        <v>45273</v>
      </c>
      <c r="B2220" s="116">
        <v>721.2</v>
      </c>
      <c r="C2220" s="116">
        <v>720.25</v>
      </c>
      <c r="D2220" s="116">
        <v>713.7</v>
      </c>
      <c r="E2220" s="116">
        <v>716.8</v>
      </c>
      <c r="F2220" s="116">
        <v>720.25</v>
      </c>
      <c r="G2220">
        <v>308155</v>
      </c>
      <c r="H2220" s="116"/>
      <c r="I2220" s="116"/>
      <c r="L2220" s="170">
        <v>45273</v>
      </c>
      <c r="M2220" s="116">
        <v>720.3</v>
      </c>
      <c r="N2220" s="116">
        <v>721.45</v>
      </c>
      <c r="O2220" s="116">
        <v>713.5</v>
      </c>
      <c r="P2220" s="116">
        <v>716</v>
      </c>
      <c r="Q2220" s="116">
        <v>720.3</v>
      </c>
      <c r="R2220">
        <v>5807736</v>
      </c>
    </row>
    <row r="2221" spans="1:18" x14ac:dyDescent="0.25">
      <c r="A2221" s="170">
        <v>45274</v>
      </c>
      <c r="B2221" s="116">
        <v>725</v>
      </c>
      <c r="C2221" s="116">
        <v>719.65</v>
      </c>
      <c r="D2221" s="116">
        <v>718.4</v>
      </c>
      <c r="E2221" s="116">
        <v>725</v>
      </c>
      <c r="F2221" s="116">
        <v>719.65</v>
      </c>
      <c r="G2221">
        <v>299733</v>
      </c>
      <c r="H2221" s="116"/>
      <c r="I2221" s="116"/>
      <c r="L2221" s="170">
        <v>45274</v>
      </c>
      <c r="M2221" s="116">
        <v>719.75</v>
      </c>
      <c r="N2221" s="116">
        <v>724.7</v>
      </c>
      <c r="O2221" s="116">
        <v>718.6</v>
      </c>
      <c r="P2221" s="116">
        <v>724</v>
      </c>
      <c r="Q2221" s="116">
        <v>719.75</v>
      </c>
      <c r="R2221">
        <v>6732352</v>
      </c>
    </row>
    <row r="2222" spans="1:18" x14ac:dyDescent="0.25">
      <c r="A2222" s="170">
        <v>45275</v>
      </c>
      <c r="B2222" s="116">
        <v>734.05</v>
      </c>
      <c r="C2222" s="116">
        <v>732.4</v>
      </c>
      <c r="D2222" s="116">
        <v>721.25</v>
      </c>
      <c r="E2222" s="116">
        <v>724</v>
      </c>
      <c r="F2222" s="116">
        <v>732.4</v>
      </c>
      <c r="G2222">
        <v>621031</v>
      </c>
      <c r="H2222" s="116"/>
      <c r="I2222" s="116"/>
      <c r="L2222" s="170">
        <v>45275</v>
      </c>
      <c r="M2222" s="116">
        <v>732.4</v>
      </c>
      <c r="N2222" s="116">
        <v>734</v>
      </c>
      <c r="O2222" s="116">
        <v>721.25</v>
      </c>
      <c r="P2222" s="116">
        <v>723.9</v>
      </c>
      <c r="Q2222" s="116">
        <v>732.4</v>
      </c>
      <c r="R2222">
        <v>12082079</v>
      </c>
    </row>
    <row r="2223" spans="1:18" x14ac:dyDescent="0.25">
      <c r="A2223" s="170">
        <v>45278</v>
      </c>
      <c r="B2223" s="116">
        <v>734.85</v>
      </c>
      <c r="C2223" s="116">
        <v>730.6</v>
      </c>
      <c r="D2223" s="116">
        <v>728</v>
      </c>
      <c r="E2223" s="116">
        <v>733.8</v>
      </c>
      <c r="F2223" s="116">
        <v>730.6</v>
      </c>
      <c r="G2223">
        <v>554393</v>
      </c>
      <c r="H2223" s="116"/>
      <c r="I2223" s="116"/>
      <c r="L2223" s="170">
        <v>45278</v>
      </c>
      <c r="M2223" s="116">
        <v>730.8</v>
      </c>
      <c r="N2223" s="116">
        <v>734.75</v>
      </c>
      <c r="O2223" s="116">
        <v>728.1</v>
      </c>
      <c r="P2223" s="116">
        <v>732.9</v>
      </c>
      <c r="Q2223" s="116">
        <v>730.8</v>
      </c>
      <c r="R2223">
        <v>5450397</v>
      </c>
    </row>
    <row r="2224" spans="1:18" x14ac:dyDescent="0.25">
      <c r="A2224" s="170">
        <v>45279</v>
      </c>
      <c r="B2224" s="116">
        <v>733.45</v>
      </c>
      <c r="C2224" s="116">
        <v>729.2</v>
      </c>
      <c r="D2224" s="116">
        <v>726.1</v>
      </c>
      <c r="E2224" s="116">
        <v>733.45</v>
      </c>
      <c r="F2224" s="116">
        <v>729.2</v>
      </c>
      <c r="G2224">
        <v>202628</v>
      </c>
      <c r="H2224" s="116"/>
      <c r="I2224" s="116"/>
      <c r="L2224" s="170">
        <v>45279</v>
      </c>
      <c r="M2224" s="116">
        <v>728.95</v>
      </c>
      <c r="N2224" s="116">
        <v>732.6</v>
      </c>
      <c r="O2224" s="116">
        <v>726</v>
      </c>
      <c r="P2224" s="116">
        <v>732.6</v>
      </c>
      <c r="Q2224" s="116">
        <v>728.95</v>
      </c>
      <c r="R2224">
        <v>4511101</v>
      </c>
    </row>
    <row r="2225" spans="1:18" x14ac:dyDescent="0.25">
      <c r="A2225" s="170">
        <v>45280</v>
      </c>
      <c r="B2225" s="116">
        <v>732.95</v>
      </c>
      <c r="C2225" s="116">
        <v>704.95</v>
      </c>
      <c r="D2225" s="116">
        <v>703</v>
      </c>
      <c r="E2225" s="116">
        <v>730.05</v>
      </c>
      <c r="F2225" s="116">
        <v>704.95</v>
      </c>
      <c r="G2225">
        <v>999277</v>
      </c>
      <c r="H2225" s="116"/>
      <c r="I2225" s="116"/>
      <c r="L2225" s="170">
        <v>45280</v>
      </c>
      <c r="M2225" s="116">
        <v>705.25</v>
      </c>
      <c r="N2225" s="116">
        <v>733</v>
      </c>
      <c r="O2225" s="116">
        <v>703.05</v>
      </c>
      <c r="P2225" s="116">
        <v>730.95</v>
      </c>
      <c r="Q2225" s="116">
        <v>705.25</v>
      </c>
      <c r="R2225">
        <v>8107602</v>
      </c>
    </row>
    <row r="2226" spans="1:18" x14ac:dyDescent="0.25">
      <c r="A2226" s="170">
        <v>45281</v>
      </c>
      <c r="B2226" s="116">
        <v>711.9</v>
      </c>
      <c r="C2226" s="116">
        <v>708.75</v>
      </c>
      <c r="D2226" s="116">
        <v>695.9</v>
      </c>
      <c r="E2226" s="116">
        <v>702.45</v>
      </c>
      <c r="F2226" s="116">
        <v>708.75</v>
      </c>
      <c r="G2226">
        <v>364318</v>
      </c>
      <c r="H2226" s="116"/>
      <c r="I2226" s="116"/>
      <c r="L2226" s="170">
        <v>45281</v>
      </c>
      <c r="M2226" s="116">
        <v>708.85</v>
      </c>
      <c r="N2226" s="116">
        <v>711.9</v>
      </c>
      <c r="O2226" s="116">
        <v>696.25</v>
      </c>
      <c r="P2226" s="116">
        <v>703</v>
      </c>
      <c r="Q2226" s="116">
        <v>708.85</v>
      </c>
      <c r="R2226">
        <v>7702232</v>
      </c>
    </row>
    <row r="2227" spans="1:18" x14ac:dyDescent="0.25">
      <c r="A2227" s="170">
        <v>45282</v>
      </c>
      <c r="B2227" s="116">
        <v>731</v>
      </c>
      <c r="C2227" s="116">
        <v>724.6</v>
      </c>
      <c r="D2227" s="116">
        <v>712.05</v>
      </c>
      <c r="E2227" s="116">
        <v>717</v>
      </c>
      <c r="F2227" s="116">
        <v>724.6</v>
      </c>
      <c r="G2227">
        <v>941329</v>
      </c>
      <c r="H2227" s="116"/>
      <c r="I2227" s="116"/>
      <c r="L2227" s="170">
        <v>45282</v>
      </c>
      <c r="M2227" s="116">
        <v>724.7</v>
      </c>
      <c r="N2227" s="116">
        <v>731</v>
      </c>
      <c r="O2227" s="116">
        <v>712</v>
      </c>
      <c r="P2227" s="116">
        <v>716.8</v>
      </c>
      <c r="Q2227" s="116">
        <v>724.7</v>
      </c>
      <c r="R2227">
        <v>12062238</v>
      </c>
    </row>
    <row r="2228" spans="1:18" x14ac:dyDescent="0.25">
      <c r="A2228" s="170">
        <v>45286</v>
      </c>
      <c r="B2228" s="116">
        <v>727.8</v>
      </c>
      <c r="C2228" s="116">
        <v>719.65</v>
      </c>
      <c r="D2228" s="116">
        <v>716.6</v>
      </c>
      <c r="E2228" s="116">
        <v>727</v>
      </c>
      <c r="F2228" s="116">
        <v>719.65</v>
      </c>
      <c r="G2228">
        <v>577179</v>
      </c>
      <c r="H2228" s="116"/>
      <c r="I2228" s="116"/>
      <c r="L2228" s="170">
        <v>45286</v>
      </c>
      <c r="M2228" s="116">
        <v>719.55</v>
      </c>
      <c r="N2228" s="116">
        <v>727.5</v>
      </c>
      <c r="O2228" s="116">
        <v>716.6</v>
      </c>
      <c r="P2228" s="116">
        <v>727.4</v>
      </c>
      <c r="Q2228" s="116">
        <v>719.55</v>
      </c>
      <c r="R2228">
        <v>7229143</v>
      </c>
    </row>
    <row r="2229" spans="1:18" x14ac:dyDescent="0.25">
      <c r="A2229" s="170">
        <v>45287</v>
      </c>
      <c r="B2229" s="116">
        <v>741.8</v>
      </c>
      <c r="C2229" s="116">
        <v>740.6</v>
      </c>
      <c r="D2229" s="116">
        <v>725.1</v>
      </c>
      <c r="E2229" s="116">
        <v>727.35</v>
      </c>
      <c r="F2229" s="116">
        <v>740.6</v>
      </c>
      <c r="G2229">
        <v>1164067</v>
      </c>
      <c r="H2229" s="116"/>
      <c r="I2229" s="116"/>
      <c r="L2229" s="170">
        <v>45287</v>
      </c>
      <c r="M2229" s="116">
        <v>740.9</v>
      </c>
      <c r="N2229" s="116">
        <v>741.85</v>
      </c>
      <c r="O2229" s="116">
        <v>725.15</v>
      </c>
      <c r="P2229" s="116">
        <v>728</v>
      </c>
      <c r="Q2229" s="116">
        <v>740.9</v>
      </c>
      <c r="R2229">
        <v>15052800</v>
      </c>
    </row>
    <row r="2230" spans="1:18" x14ac:dyDescent="0.25">
      <c r="A2230" s="170">
        <v>45288</v>
      </c>
      <c r="B2230" s="116">
        <v>757.85</v>
      </c>
      <c r="C2230" s="116">
        <v>754.2</v>
      </c>
      <c r="D2230" s="116">
        <v>739</v>
      </c>
      <c r="E2230" s="116">
        <v>743.4</v>
      </c>
      <c r="F2230" s="116">
        <v>754.2</v>
      </c>
      <c r="G2230">
        <v>430065</v>
      </c>
      <c r="H2230" s="116"/>
      <c r="I2230" s="116"/>
      <c r="L2230" s="170">
        <v>45288</v>
      </c>
      <c r="M2230" s="116">
        <v>753.9</v>
      </c>
      <c r="N2230" s="116">
        <v>757.95</v>
      </c>
      <c r="O2230" s="116">
        <v>739.05</v>
      </c>
      <c r="P2230" s="116">
        <v>742.65</v>
      </c>
      <c r="Q2230" s="116">
        <v>753.9</v>
      </c>
      <c r="R2230">
        <v>14906199</v>
      </c>
    </row>
    <row r="2231" spans="1:18" x14ac:dyDescent="0.25">
      <c r="A2231" s="170">
        <v>45289</v>
      </c>
      <c r="B2231" s="116">
        <v>802.6</v>
      </c>
      <c r="C2231" s="116">
        <v>780.75</v>
      </c>
      <c r="D2231" s="116">
        <v>753.9</v>
      </c>
      <c r="E2231" s="116">
        <v>756.45</v>
      </c>
      <c r="F2231" s="116">
        <v>780.75</v>
      </c>
      <c r="G2231">
        <v>3504270</v>
      </c>
      <c r="H2231" s="116"/>
      <c r="I2231" s="116"/>
      <c r="L2231" s="170">
        <v>45289</v>
      </c>
      <c r="M2231" s="116">
        <v>779.95</v>
      </c>
      <c r="N2231" s="116">
        <v>802.9</v>
      </c>
      <c r="O2231" s="116">
        <v>754</v>
      </c>
      <c r="P2231" s="116">
        <v>755</v>
      </c>
      <c r="Q2231" s="116">
        <v>779.95</v>
      </c>
      <c r="R2231">
        <v>41170191</v>
      </c>
    </row>
    <row r="2232" spans="1:18" x14ac:dyDescent="0.25">
      <c r="A2232" s="170">
        <v>45292</v>
      </c>
      <c r="B2232" s="116">
        <v>798.5</v>
      </c>
      <c r="C2232" s="116">
        <v>790.5</v>
      </c>
      <c r="D2232" s="116">
        <v>781.4</v>
      </c>
      <c r="E2232" s="116">
        <v>786.7</v>
      </c>
      <c r="F2232" s="116">
        <v>790.5</v>
      </c>
      <c r="G2232">
        <v>1067010</v>
      </c>
      <c r="H2232" s="116"/>
      <c r="I2232" s="116"/>
      <c r="L2232" s="170">
        <v>45292</v>
      </c>
      <c r="M2232" s="116">
        <v>790.6</v>
      </c>
      <c r="N2232" s="116">
        <v>798.7</v>
      </c>
      <c r="O2232" s="116">
        <v>781.05</v>
      </c>
      <c r="P2232" s="116">
        <v>785</v>
      </c>
      <c r="Q2232" s="116">
        <v>790.6</v>
      </c>
      <c r="R2232">
        <v>12570717</v>
      </c>
    </row>
    <row r="2233" spans="1:18" x14ac:dyDescent="0.25">
      <c r="A2233" s="170">
        <v>45293</v>
      </c>
      <c r="B2233" s="116">
        <v>804</v>
      </c>
      <c r="C2233" s="116">
        <v>784.55</v>
      </c>
      <c r="D2233" s="116">
        <v>779.15</v>
      </c>
      <c r="E2233" s="116">
        <v>800.65</v>
      </c>
      <c r="F2233" s="116">
        <v>784.55</v>
      </c>
      <c r="G2233">
        <v>604902</v>
      </c>
      <c r="H2233" s="116"/>
      <c r="I2233" s="116"/>
      <c r="L2233" s="170">
        <v>45293</v>
      </c>
      <c r="M2233" s="116">
        <v>784.4</v>
      </c>
      <c r="N2233" s="116">
        <v>804</v>
      </c>
      <c r="O2233" s="116">
        <v>779</v>
      </c>
      <c r="P2233" s="116">
        <v>800.5</v>
      </c>
      <c r="Q2233" s="116">
        <v>784.4</v>
      </c>
      <c r="R2233">
        <v>13791090</v>
      </c>
    </row>
    <row r="2234" spans="1:18" x14ac:dyDescent="0.25">
      <c r="A2234" s="170">
        <v>45294</v>
      </c>
      <c r="B2234" s="116">
        <v>790</v>
      </c>
      <c r="C2234" s="116">
        <v>781.35</v>
      </c>
      <c r="D2234" s="116">
        <v>776.2</v>
      </c>
      <c r="E2234" s="116">
        <v>786</v>
      </c>
      <c r="F2234" s="116">
        <v>781.35</v>
      </c>
      <c r="G2234">
        <v>652481</v>
      </c>
      <c r="H2234" s="116"/>
      <c r="I2234" s="116"/>
      <c r="L2234" s="170">
        <v>45294</v>
      </c>
      <c r="M2234" s="116">
        <v>781.45</v>
      </c>
      <c r="N2234" s="116">
        <v>790</v>
      </c>
      <c r="O2234" s="116">
        <v>776.25</v>
      </c>
      <c r="P2234" s="116">
        <v>786.05</v>
      </c>
      <c r="Q2234" s="116">
        <v>781.45</v>
      </c>
      <c r="R2234">
        <v>8559060</v>
      </c>
    </row>
    <row r="2235" spans="1:18" x14ac:dyDescent="0.25">
      <c r="A2235" s="170">
        <v>45295</v>
      </c>
      <c r="B2235" s="116">
        <v>801.85</v>
      </c>
      <c r="C2235" s="116">
        <v>795.65</v>
      </c>
      <c r="D2235" s="116">
        <v>791.35</v>
      </c>
      <c r="E2235" s="116">
        <v>797.25</v>
      </c>
      <c r="F2235" s="116">
        <v>795.65</v>
      </c>
      <c r="G2235">
        <v>652726</v>
      </c>
      <c r="H2235" s="116"/>
      <c r="I2235" s="116"/>
      <c r="L2235" s="170">
        <v>45295</v>
      </c>
      <c r="M2235" s="116">
        <v>795.75</v>
      </c>
      <c r="N2235" s="116">
        <v>801.8</v>
      </c>
      <c r="O2235" s="116">
        <v>791.3</v>
      </c>
      <c r="P2235" s="116">
        <v>798</v>
      </c>
      <c r="Q2235" s="116">
        <v>795.75</v>
      </c>
      <c r="R2235">
        <v>14298444</v>
      </c>
    </row>
    <row r="2236" spans="1:18" x14ac:dyDescent="0.25">
      <c r="A2236" s="170">
        <v>45296</v>
      </c>
      <c r="B2236" s="116">
        <v>805.85</v>
      </c>
      <c r="C2236" s="116">
        <v>790.55</v>
      </c>
      <c r="D2236" s="116">
        <v>787.2</v>
      </c>
      <c r="E2236" s="116">
        <v>800</v>
      </c>
      <c r="F2236" s="116">
        <v>790.55</v>
      </c>
      <c r="G2236">
        <v>908403</v>
      </c>
      <c r="H2236" s="116"/>
      <c r="I2236" s="116"/>
      <c r="L2236" s="170">
        <v>45296</v>
      </c>
      <c r="M2236" s="116">
        <v>790.95</v>
      </c>
      <c r="N2236" s="116">
        <v>805.9</v>
      </c>
      <c r="O2236" s="116">
        <v>787.1</v>
      </c>
      <c r="P2236" s="116">
        <v>799</v>
      </c>
      <c r="Q2236" s="116">
        <v>790.95</v>
      </c>
      <c r="R2236">
        <v>11091198</v>
      </c>
    </row>
    <row r="2237" spans="1:18" x14ac:dyDescent="0.25">
      <c r="A2237" s="170">
        <v>45299</v>
      </c>
      <c r="B2237" s="116">
        <v>800.15</v>
      </c>
      <c r="C2237" s="116">
        <v>789.05</v>
      </c>
      <c r="D2237" s="116">
        <v>787.6</v>
      </c>
      <c r="E2237" s="116">
        <v>798.85</v>
      </c>
      <c r="F2237" s="116">
        <v>789.05</v>
      </c>
      <c r="G2237">
        <v>693387</v>
      </c>
      <c r="H2237" s="116"/>
      <c r="I2237" s="116"/>
      <c r="L2237" s="170">
        <v>45299</v>
      </c>
      <c r="M2237" s="116">
        <v>789.1</v>
      </c>
      <c r="N2237" s="116">
        <v>800.35</v>
      </c>
      <c r="O2237" s="116">
        <v>787.5</v>
      </c>
      <c r="P2237" s="116">
        <v>798.4</v>
      </c>
      <c r="Q2237" s="116">
        <v>789.1</v>
      </c>
      <c r="R2237">
        <v>7668471</v>
      </c>
    </row>
    <row r="2238" spans="1:18" x14ac:dyDescent="0.25">
      <c r="A2238" s="170">
        <v>45300</v>
      </c>
      <c r="B2238" s="116">
        <v>809</v>
      </c>
      <c r="C2238" s="116">
        <v>799.5</v>
      </c>
      <c r="D2238" s="116">
        <v>793.7</v>
      </c>
      <c r="E2238" s="116">
        <v>799.1</v>
      </c>
      <c r="F2238" s="116">
        <v>799.5</v>
      </c>
      <c r="G2238">
        <v>560888</v>
      </c>
      <c r="H2238" s="116"/>
      <c r="I2238" s="116"/>
      <c r="L2238" s="170">
        <v>45300</v>
      </c>
      <c r="M2238" s="116">
        <v>799.8</v>
      </c>
      <c r="N2238" s="116">
        <v>809.2</v>
      </c>
      <c r="O2238" s="116">
        <v>793.15</v>
      </c>
      <c r="P2238" s="116">
        <v>799.95</v>
      </c>
      <c r="Q2238" s="116">
        <v>799.8</v>
      </c>
      <c r="R2238">
        <v>12872757</v>
      </c>
    </row>
    <row r="2239" spans="1:18" x14ac:dyDescent="0.25">
      <c r="A2239" s="170">
        <v>45301</v>
      </c>
      <c r="B2239" s="116">
        <v>810.75</v>
      </c>
      <c r="C2239" s="116">
        <v>808.25</v>
      </c>
      <c r="D2239" s="116">
        <v>792.8</v>
      </c>
      <c r="E2239" s="116">
        <v>799.8</v>
      </c>
      <c r="F2239" s="116">
        <v>808.25</v>
      </c>
      <c r="G2239">
        <v>384042</v>
      </c>
      <c r="H2239" s="116"/>
      <c r="I2239" s="116"/>
      <c r="L2239" s="170">
        <v>45301</v>
      </c>
      <c r="M2239" s="116">
        <v>808.45</v>
      </c>
      <c r="N2239" s="116">
        <v>811</v>
      </c>
      <c r="O2239" s="116">
        <v>792.65</v>
      </c>
      <c r="P2239" s="116">
        <v>800</v>
      </c>
      <c r="Q2239" s="116">
        <v>808.45</v>
      </c>
      <c r="R2239">
        <v>9980044</v>
      </c>
    </row>
    <row r="2240" spans="1:18" x14ac:dyDescent="0.25">
      <c r="A2240" s="170">
        <v>45302</v>
      </c>
      <c r="B2240" s="116">
        <v>817.4</v>
      </c>
      <c r="C2240" s="116">
        <v>815.85</v>
      </c>
      <c r="D2240" s="116">
        <v>809</v>
      </c>
      <c r="E2240" s="116">
        <v>812.55</v>
      </c>
      <c r="F2240" s="116">
        <v>815.85</v>
      </c>
      <c r="G2240">
        <v>650222</v>
      </c>
      <c r="H2240" s="116"/>
      <c r="I2240" s="116"/>
      <c r="L2240" s="170">
        <v>45302</v>
      </c>
      <c r="M2240" s="116">
        <v>815.65</v>
      </c>
      <c r="N2240" s="116">
        <v>817.5</v>
      </c>
      <c r="O2240" s="116">
        <v>808.45</v>
      </c>
      <c r="P2240" s="116">
        <v>813.5</v>
      </c>
      <c r="Q2240" s="116">
        <v>815.65</v>
      </c>
      <c r="R2240">
        <v>11075167</v>
      </c>
    </row>
    <row r="2241" spans="1:18" x14ac:dyDescent="0.25">
      <c r="A2241" s="170">
        <v>45303</v>
      </c>
      <c r="B2241" s="116">
        <v>818.95</v>
      </c>
      <c r="C2241" s="116">
        <v>816.25</v>
      </c>
      <c r="D2241" s="116">
        <v>809.5</v>
      </c>
      <c r="E2241" s="116">
        <v>818.95</v>
      </c>
      <c r="F2241" s="116">
        <v>816.25</v>
      </c>
      <c r="G2241">
        <v>1029657</v>
      </c>
      <c r="H2241" s="116"/>
      <c r="I2241" s="116"/>
      <c r="L2241" s="170">
        <v>45303</v>
      </c>
      <c r="M2241" s="116">
        <v>816.45</v>
      </c>
      <c r="N2241" s="116">
        <v>818.55</v>
      </c>
      <c r="O2241" s="116">
        <v>809.15</v>
      </c>
      <c r="P2241" s="116">
        <v>818.15</v>
      </c>
      <c r="Q2241" s="116">
        <v>816.45</v>
      </c>
      <c r="R2241">
        <v>7664094</v>
      </c>
    </row>
    <row r="2242" spans="1:18" x14ac:dyDescent="0.25">
      <c r="A2242" s="170">
        <v>45306</v>
      </c>
      <c r="B2242" s="116">
        <v>821.95</v>
      </c>
      <c r="C2242" s="116">
        <v>812.35</v>
      </c>
      <c r="D2242" s="116">
        <v>810.85</v>
      </c>
      <c r="E2242" s="116">
        <v>821.95</v>
      </c>
      <c r="F2242" s="116">
        <v>812.35</v>
      </c>
      <c r="G2242">
        <v>276367</v>
      </c>
      <c r="H2242" s="116"/>
      <c r="I2242" s="116"/>
      <c r="L2242" s="170">
        <v>45306</v>
      </c>
      <c r="M2242" s="116">
        <v>812.45</v>
      </c>
      <c r="N2242" s="116">
        <v>820.4</v>
      </c>
      <c r="O2242" s="116">
        <v>810.3</v>
      </c>
      <c r="P2242" s="116">
        <v>820</v>
      </c>
      <c r="Q2242" s="116">
        <v>812.45</v>
      </c>
      <c r="R2242">
        <v>4835856</v>
      </c>
    </row>
    <row r="2243" spans="1:18" x14ac:dyDescent="0.25">
      <c r="A2243" s="170">
        <v>45307</v>
      </c>
      <c r="B2243" s="116">
        <v>827</v>
      </c>
      <c r="C2243" s="116">
        <v>818.9</v>
      </c>
      <c r="D2243" s="116">
        <v>812.75</v>
      </c>
      <c r="E2243" s="116">
        <v>814.75</v>
      </c>
      <c r="F2243" s="116">
        <v>818.9</v>
      </c>
      <c r="G2243">
        <v>392615</v>
      </c>
      <c r="H2243" s="116"/>
      <c r="I2243" s="116"/>
      <c r="L2243" s="170">
        <v>45307</v>
      </c>
      <c r="M2243" s="116">
        <v>818.85</v>
      </c>
      <c r="N2243" s="116">
        <v>827</v>
      </c>
      <c r="O2243" s="116">
        <v>812.45</v>
      </c>
      <c r="P2243" s="116">
        <v>812.45</v>
      </c>
      <c r="Q2243" s="116">
        <v>818.85</v>
      </c>
      <c r="R2243">
        <v>10159066</v>
      </c>
    </row>
    <row r="2244" spans="1:18" x14ac:dyDescent="0.25">
      <c r="A2244" s="170">
        <v>45308</v>
      </c>
      <c r="B2244" s="116">
        <v>813.8</v>
      </c>
      <c r="C2244" s="116">
        <v>805.55</v>
      </c>
      <c r="D2244" s="116">
        <v>803.4</v>
      </c>
      <c r="E2244" s="116">
        <v>813.8</v>
      </c>
      <c r="F2244" s="116">
        <v>805.55</v>
      </c>
      <c r="G2244">
        <v>688022</v>
      </c>
      <c r="H2244" s="116"/>
      <c r="I2244" s="116"/>
      <c r="L2244" s="170">
        <v>45308</v>
      </c>
      <c r="M2244" s="116">
        <v>805.55</v>
      </c>
      <c r="N2244" s="116">
        <v>813.7</v>
      </c>
      <c r="O2244" s="116">
        <v>804</v>
      </c>
      <c r="P2244" s="116">
        <v>811</v>
      </c>
      <c r="Q2244" s="116">
        <v>805.55</v>
      </c>
      <c r="R2244">
        <v>7895439</v>
      </c>
    </row>
    <row r="2245" spans="1:18" x14ac:dyDescent="0.25">
      <c r="A2245" s="170">
        <v>45309</v>
      </c>
      <c r="B2245" s="116">
        <v>822.5</v>
      </c>
      <c r="C2245" s="116">
        <v>818.9</v>
      </c>
      <c r="D2245" s="116">
        <v>796.85</v>
      </c>
      <c r="E2245" s="116">
        <v>808</v>
      </c>
      <c r="F2245" s="116">
        <v>818.9</v>
      </c>
      <c r="G2245">
        <v>930961</v>
      </c>
      <c r="H2245" s="116"/>
      <c r="I2245" s="116"/>
      <c r="L2245" s="170">
        <v>45309</v>
      </c>
      <c r="M2245" s="116">
        <v>819.05</v>
      </c>
      <c r="N2245" s="116">
        <v>822.95</v>
      </c>
      <c r="O2245" s="116">
        <v>797</v>
      </c>
      <c r="P2245" s="116">
        <v>807</v>
      </c>
      <c r="Q2245" s="116">
        <v>819.05</v>
      </c>
      <c r="R2245">
        <v>11500495</v>
      </c>
    </row>
    <row r="2246" spans="1:18" x14ac:dyDescent="0.25">
      <c r="A2246" s="170">
        <v>45310</v>
      </c>
      <c r="B2246" s="116">
        <v>825.65</v>
      </c>
      <c r="C2246" s="116">
        <v>823.3</v>
      </c>
      <c r="D2246" s="116">
        <v>819.6</v>
      </c>
      <c r="E2246" s="116">
        <v>824.85</v>
      </c>
      <c r="F2246" s="116">
        <v>823.3</v>
      </c>
      <c r="G2246">
        <v>663451</v>
      </c>
      <c r="H2246" s="116"/>
      <c r="I2246" s="116"/>
      <c r="L2246" s="170">
        <v>45310</v>
      </c>
      <c r="M2246" s="116">
        <v>823.55</v>
      </c>
      <c r="N2246" s="116">
        <v>826</v>
      </c>
      <c r="O2246" s="116">
        <v>819.5</v>
      </c>
      <c r="P2246" s="116">
        <v>823.85</v>
      </c>
      <c r="Q2246" s="116">
        <v>823.55</v>
      </c>
      <c r="R2246">
        <v>5706888</v>
      </c>
    </row>
    <row r="2247" spans="1:18" x14ac:dyDescent="0.25">
      <c r="A2247" s="170">
        <v>45311</v>
      </c>
      <c r="B2247" s="116">
        <v>826.75</v>
      </c>
      <c r="C2247" s="116">
        <v>819</v>
      </c>
      <c r="D2247" s="116">
        <v>817.5</v>
      </c>
      <c r="E2247" s="116">
        <v>826.75</v>
      </c>
      <c r="F2247" s="116">
        <v>819</v>
      </c>
      <c r="G2247">
        <v>164907</v>
      </c>
      <c r="H2247" s="116"/>
      <c r="I2247" s="116"/>
      <c r="L2247" s="170">
        <v>45311</v>
      </c>
      <c r="M2247" s="116">
        <v>818.9</v>
      </c>
      <c r="N2247" s="116">
        <v>827</v>
      </c>
      <c r="O2247" s="116">
        <v>817.05</v>
      </c>
      <c r="P2247" s="116">
        <v>826</v>
      </c>
      <c r="Q2247" s="116">
        <v>818.9</v>
      </c>
      <c r="R2247">
        <v>2837388</v>
      </c>
    </row>
    <row r="2248" spans="1:18" x14ac:dyDescent="0.25">
      <c r="A2248" s="170">
        <v>45314</v>
      </c>
      <c r="B2248" s="116">
        <v>827.7</v>
      </c>
      <c r="C2248" s="116">
        <v>800.4</v>
      </c>
      <c r="D2248" s="116">
        <v>796.3</v>
      </c>
      <c r="E2248" s="116">
        <v>824</v>
      </c>
      <c r="F2248" s="116">
        <v>800.4</v>
      </c>
      <c r="G2248">
        <v>1093429</v>
      </c>
      <c r="H2248" s="116"/>
      <c r="I2248" s="116"/>
      <c r="L2248" s="170">
        <v>45314</v>
      </c>
      <c r="M2248" s="116">
        <v>800.45</v>
      </c>
      <c r="N2248" s="116">
        <v>827.6</v>
      </c>
      <c r="O2248" s="116">
        <v>796.3</v>
      </c>
      <c r="P2248" s="116">
        <v>824.9</v>
      </c>
      <c r="Q2248" s="116">
        <v>800.45</v>
      </c>
      <c r="R2248">
        <v>9436209</v>
      </c>
    </row>
    <row r="2249" spans="1:18" x14ac:dyDescent="0.25">
      <c r="A2249" s="170">
        <v>45315</v>
      </c>
      <c r="B2249" s="116">
        <v>812</v>
      </c>
      <c r="C2249" s="116">
        <v>810.9</v>
      </c>
      <c r="D2249" s="116">
        <v>789</v>
      </c>
      <c r="E2249" s="116">
        <v>803</v>
      </c>
      <c r="F2249" s="116">
        <v>810.9</v>
      </c>
      <c r="G2249">
        <v>375528</v>
      </c>
      <c r="H2249" s="116"/>
      <c r="I2249" s="116"/>
      <c r="L2249" s="170">
        <v>45315</v>
      </c>
      <c r="M2249" s="116">
        <v>810.9</v>
      </c>
      <c r="N2249" s="116">
        <v>812</v>
      </c>
      <c r="O2249" s="116">
        <v>788.5</v>
      </c>
      <c r="P2249" s="116">
        <v>802.4</v>
      </c>
      <c r="Q2249" s="116">
        <v>810.9</v>
      </c>
      <c r="R2249">
        <v>7217542</v>
      </c>
    </row>
    <row r="2250" spans="1:18" x14ac:dyDescent="0.25">
      <c r="A2250" s="170">
        <v>45316</v>
      </c>
      <c r="B2250" s="116">
        <v>813.9</v>
      </c>
      <c r="C2250" s="116">
        <v>811.45</v>
      </c>
      <c r="D2250" s="116">
        <v>800.3</v>
      </c>
      <c r="E2250" s="116">
        <v>813.9</v>
      </c>
      <c r="F2250" s="116">
        <v>811.45</v>
      </c>
      <c r="G2250">
        <v>532450</v>
      </c>
      <c r="H2250" s="116"/>
      <c r="I2250" s="116"/>
      <c r="L2250" s="170">
        <v>45316</v>
      </c>
      <c r="M2250" s="116">
        <v>811.85</v>
      </c>
      <c r="N2250" s="116">
        <v>814.15</v>
      </c>
      <c r="O2250" s="116">
        <v>800.3</v>
      </c>
      <c r="P2250" s="116">
        <v>814</v>
      </c>
      <c r="Q2250" s="116">
        <v>811.85</v>
      </c>
      <c r="R2250">
        <v>10109720</v>
      </c>
    </row>
    <row r="2251" spans="1:18" x14ac:dyDescent="0.25">
      <c r="A2251" s="170">
        <v>45320</v>
      </c>
      <c r="B2251" s="116">
        <v>843.7</v>
      </c>
      <c r="C2251" s="116">
        <v>840.85</v>
      </c>
      <c r="D2251" s="116">
        <v>811</v>
      </c>
      <c r="E2251" s="116">
        <v>813.75</v>
      </c>
      <c r="F2251" s="116">
        <v>840.85</v>
      </c>
      <c r="G2251">
        <v>547076</v>
      </c>
      <c r="H2251" s="116"/>
      <c r="I2251" s="116"/>
      <c r="L2251" s="170">
        <v>45320</v>
      </c>
      <c r="M2251" s="116">
        <v>841</v>
      </c>
      <c r="N2251" s="116">
        <v>843.8</v>
      </c>
      <c r="O2251" s="116">
        <v>811.05</v>
      </c>
      <c r="P2251" s="116">
        <v>811.85</v>
      </c>
      <c r="Q2251" s="116">
        <v>841</v>
      </c>
      <c r="R2251">
        <v>12823686</v>
      </c>
    </row>
    <row r="2252" spans="1:18" x14ac:dyDescent="0.25">
      <c r="A2252" s="170">
        <v>45321</v>
      </c>
      <c r="B2252" s="116">
        <v>886.3</v>
      </c>
      <c r="C2252" s="116">
        <v>859.25</v>
      </c>
      <c r="D2252" s="116">
        <v>842.8</v>
      </c>
      <c r="E2252" s="116">
        <v>842.8</v>
      </c>
      <c r="F2252" s="116">
        <v>859.25</v>
      </c>
      <c r="G2252">
        <v>759508</v>
      </c>
      <c r="H2252" s="116"/>
      <c r="I2252" s="116"/>
      <c r="L2252" s="170">
        <v>45321</v>
      </c>
      <c r="M2252" s="116">
        <v>858.85</v>
      </c>
      <c r="N2252" s="116">
        <v>885.95</v>
      </c>
      <c r="O2252" s="116">
        <v>842.85</v>
      </c>
      <c r="P2252" s="116">
        <v>843</v>
      </c>
      <c r="Q2252" s="116">
        <v>858.85</v>
      </c>
      <c r="R2252">
        <v>19734613</v>
      </c>
    </row>
    <row r="2253" spans="1:18" x14ac:dyDescent="0.25">
      <c r="A2253" s="170">
        <v>45322</v>
      </c>
      <c r="B2253" s="116">
        <v>896.65</v>
      </c>
      <c r="C2253" s="116">
        <v>884.2</v>
      </c>
      <c r="D2253" s="116">
        <v>865.45</v>
      </c>
      <c r="E2253" s="116">
        <v>866.65</v>
      </c>
      <c r="F2253" s="116">
        <v>884.2</v>
      </c>
      <c r="G2253">
        <v>1451000</v>
      </c>
      <c r="H2253" s="116"/>
      <c r="I2253" s="116"/>
      <c r="L2253" s="170">
        <v>45322</v>
      </c>
      <c r="M2253" s="116">
        <v>884.2</v>
      </c>
      <c r="N2253" s="116">
        <v>896.5</v>
      </c>
      <c r="O2253" s="116">
        <v>865.2</v>
      </c>
      <c r="P2253" s="116">
        <v>865.2</v>
      </c>
      <c r="Q2253" s="116">
        <v>884.2</v>
      </c>
      <c r="R2253">
        <v>24562392</v>
      </c>
    </row>
    <row r="2254" spans="1:18" x14ac:dyDescent="0.25">
      <c r="A2254" s="170">
        <v>45323</v>
      </c>
      <c r="B2254" s="116">
        <v>901.9</v>
      </c>
      <c r="C2254" s="116">
        <v>878.35</v>
      </c>
      <c r="D2254" s="116">
        <v>876.1</v>
      </c>
      <c r="E2254" s="116">
        <v>901.9</v>
      </c>
      <c r="F2254" s="116">
        <v>878.35</v>
      </c>
      <c r="G2254">
        <v>1071249</v>
      </c>
      <c r="H2254" s="116"/>
      <c r="I2254" s="116"/>
      <c r="L2254" s="170">
        <v>45323</v>
      </c>
      <c r="M2254" s="116">
        <v>878.5</v>
      </c>
      <c r="N2254" s="116">
        <v>900.15</v>
      </c>
      <c r="O2254" s="116">
        <v>876.3</v>
      </c>
      <c r="P2254" s="116">
        <v>900</v>
      </c>
      <c r="Q2254" s="116">
        <v>878.5</v>
      </c>
      <c r="R2254">
        <v>14505885</v>
      </c>
    </row>
    <row r="2255" spans="1:18" x14ac:dyDescent="0.25">
      <c r="A2255" s="170">
        <v>45324</v>
      </c>
      <c r="B2255" s="116">
        <v>895.75</v>
      </c>
      <c r="C2255" s="116">
        <v>878.8</v>
      </c>
      <c r="D2255" s="116">
        <v>876.8</v>
      </c>
      <c r="E2255" s="116">
        <v>886.8</v>
      </c>
      <c r="F2255" s="116">
        <v>878.8</v>
      </c>
      <c r="G2255">
        <v>741857</v>
      </c>
      <c r="H2255" s="116"/>
      <c r="I2255" s="116"/>
      <c r="L2255" s="170">
        <v>45324</v>
      </c>
      <c r="M2255" s="116">
        <v>878.75</v>
      </c>
      <c r="N2255" s="116">
        <v>895.75</v>
      </c>
      <c r="O2255" s="116">
        <v>876.85</v>
      </c>
      <c r="P2255" s="116">
        <v>886</v>
      </c>
      <c r="Q2255" s="116">
        <v>878.75</v>
      </c>
      <c r="R2255">
        <v>13003437</v>
      </c>
    </row>
    <row r="2256" spans="1:18" x14ac:dyDescent="0.25">
      <c r="A2256" s="170">
        <v>45327</v>
      </c>
      <c r="B2256" s="116">
        <v>949.6</v>
      </c>
      <c r="C2256" s="116">
        <v>926.8</v>
      </c>
      <c r="D2256" s="116">
        <v>915.2</v>
      </c>
      <c r="E2256" s="116">
        <v>942</v>
      </c>
      <c r="F2256" s="116">
        <v>926.8</v>
      </c>
      <c r="G2256">
        <v>2818087</v>
      </c>
      <c r="H2256" s="116"/>
      <c r="I2256" s="116"/>
      <c r="L2256" s="170">
        <v>45327</v>
      </c>
      <c r="M2256" s="116">
        <v>926.8</v>
      </c>
      <c r="N2256" s="116">
        <v>950</v>
      </c>
      <c r="O2256" s="116">
        <v>915.35</v>
      </c>
      <c r="P2256" s="116">
        <v>934</v>
      </c>
      <c r="Q2256" s="116">
        <v>926.8</v>
      </c>
      <c r="R2256">
        <v>38686871</v>
      </c>
    </row>
    <row r="2257" spans="1:18" x14ac:dyDescent="0.25">
      <c r="A2257" s="170">
        <v>45328</v>
      </c>
      <c r="B2257" s="116">
        <v>941</v>
      </c>
      <c r="C2257" s="116">
        <v>939.45</v>
      </c>
      <c r="D2257" s="116">
        <v>928.4</v>
      </c>
      <c r="E2257" s="116">
        <v>939</v>
      </c>
      <c r="F2257" s="116">
        <v>939.45</v>
      </c>
      <c r="G2257">
        <v>916894</v>
      </c>
      <c r="H2257" s="116"/>
      <c r="I2257" s="116"/>
      <c r="L2257" s="170">
        <v>45328</v>
      </c>
      <c r="M2257" s="116">
        <v>939.55</v>
      </c>
      <c r="N2257" s="116">
        <v>941.3</v>
      </c>
      <c r="O2257" s="116">
        <v>928.4</v>
      </c>
      <c r="P2257" s="116">
        <v>936.4</v>
      </c>
      <c r="Q2257" s="116">
        <v>939.55</v>
      </c>
      <c r="R2257">
        <v>12714803</v>
      </c>
    </row>
    <row r="2258" spans="1:18" x14ac:dyDescent="0.25">
      <c r="A2258" s="170">
        <v>45329</v>
      </c>
      <c r="B2258" s="116">
        <v>944.55</v>
      </c>
      <c r="C2258" s="116">
        <v>933.55</v>
      </c>
      <c r="D2258" s="116">
        <v>928.25</v>
      </c>
      <c r="E2258" s="116">
        <v>943.55</v>
      </c>
      <c r="F2258" s="116">
        <v>933.55</v>
      </c>
      <c r="G2258">
        <v>390616</v>
      </c>
      <c r="H2258" s="116"/>
      <c r="I2258" s="116"/>
      <c r="L2258" s="170">
        <v>45329</v>
      </c>
      <c r="M2258" s="116">
        <v>933.8</v>
      </c>
      <c r="N2258" s="116">
        <v>944</v>
      </c>
      <c r="O2258" s="116">
        <v>928.05</v>
      </c>
      <c r="P2258" s="116">
        <v>944</v>
      </c>
      <c r="Q2258" s="116">
        <v>933.8</v>
      </c>
      <c r="R2258">
        <v>7913010</v>
      </c>
    </row>
    <row r="2259" spans="1:18" x14ac:dyDescent="0.25">
      <c r="A2259" s="170">
        <v>45330</v>
      </c>
      <c r="B2259" s="116">
        <v>939.75</v>
      </c>
      <c r="C2259" s="116">
        <v>924.45</v>
      </c>
      <c r="D2259" s="116">
        <v>918.7</v>
      </c>
      <c r="E2259" s="116">
        <v>937.7</v>
      </c>
      <c r="F2259" s="116">
        <v>924.45</v>
      </c>
      <c r="G2259">
        <v>380102</v>
      </c>
      <c r="H2259" s="116"/>
      <c r="I2259" s="116"/>
      <c r="L2259" s="170">
        <v>45330</v>
      </c>
      <c r="M2259" s="116">
        <v>924.3</v>
      </c>
      <c r="N2259" s="116">
        <v>939.7</v>
      </c>
      <c r="O2259" s="116">
        <v>918.8</v>
      </c>
      <c r="P2259" s="116">
        <v>937</v>
      </c>
      <c r="Q2259" s="116">
        <v>924.3</v>
      </c>
      <c r="R2259">
        <v>11576253</v>
      </c>
    </row>
    <row r="2260" spans="1:18" x14ac:dyDescent="0.25">
      <c r="A2260" s="170">
        <v>45331</v>
      </c>
      <c r="B2260" s="116">
        <v>927.7</v>
      </c>
      <c r="C2260" s="116">
        <v>914.95</v>
      </c>
      <c r="D2260" s="116">
        <v>906.05</v>
      </c>
      <c r="E2260" s="116">
        <v>927.7</v>
      </c>
      <c r="F2260" s="116">
        <v>914.95</v>
      </c>
      <c r="G2260">
        <v>897703</v>
      </c>
      <c r="H2260" s="116"/>
      <c r="I2260" s="116"/>
      <c r="L2260" s="170">
        <v>45331</v>
      </c>
      <c r="M2260" s="116">
        <v>915</v>
      </c>
      <c r="N2260" s="116">
        <v>927.4</v>
      </c>
      <c r="O2260" s="116">
        <v>906.05</v>
      </c>
      <c r="P2260" s="116">
        <v>926</v>
      </c>
      <c r="Q2260" s="116">
        <v>915</v>
      </c>
      <c r="R2260">
        <v>7904881</v>
      </c>
    </row>
    <row r="2261" spans="1:18" x14ac:dyDescent="0.25">
      <c r="A2261" s="170">
        <v>45334</v>
      </c>
      <c r="B2261" s="116">
        <v>925</v>
      </c>
      <c r="C2261" s="116">
        <v>911.25</v>
      </c>
      <c r="D2261" s="116">
        <v>908.15</v>
      </c>
      <c r="E2261" s="116">
        <v>917</v>
      </c>
      <c r="F2261" s="116">
        <v>911.25</v>
      </c>
      <c r="G2261">
        <v>269070</v>
      </c>
      <c r="H2261" s="116"/>
      <c r="I2261" s="116"/>
      <c r="L2261" s="170">
        <v>45334</v>
      </c>
      <c r="M2261" s="116">
        <v>911.6</v>
      </c>
      <c r="N2261" s="116">
        <v>925</v>
      </c>
      <c r="O2261" s="116">
        <v>908</v>
      </c>
      <c r="P2261" s="116">
        <v>916.1</v>
      </c>
      <c r="Q2261" s="116">
        <v>911.6</v>
      </c>
      <c r="R2261">
        <v>7286778</v>
      </c>
    </row>
    <row r="2262" spans="1:18" x14ac:dyDescent="0.25">
      <c r="A2262" s="170">
        <v>45335</v>
      </c>
      <c r="B2262" s="116">
        <v>918.55</v>
      </c>
      <c r="C2262" s="116">
        <v>906.9</v>
      </c>
      <c r="D2262" s="116">
        <v>894</v>
      </c>
      <c r="E2262" s="116">
        <v>911</v>
      </c>
      <c r="F2262" s="116">
        <v>906.9</v>
      </c>
      <c r="G2262">
        <v>341848</v>
      </c>
      <c r="H2262" s="116"/>
      <c r="I2262" s="116"/>
      <c r="L2262" s="170">
        <v>45335</v>
      </c>
      <c r="M2262" s="116">
        <v>906.9</v>
      </c>
      <c r="N2262" s="116">
        <v>919.1</v>
      </c>
      <c r="O2262" s="116">
        <v>894</v>
      </c>
      <c r="P2262" s="116">
        <v>911.6</v>
      </c>
      <c r="Q2262" s="116">
        <v>906.9</v>
      </c>
      <c r="R2262">
        <v>8574218</v>
      </c>
    </row>
    <row r="2263" spans="1:18" x14ac:dyDescent="0.25">
      <c r="A2263" s="170">
        <v>45336</v>
      </c>
      <c r="B2263" s="116">
        <v>920</v>
      </c>
      <c r="C2263" s="116">
        <v>918.3</v>
      </c>
      <c r="D2263" s="116">
        <v>894.15</v>
      </c>
      <c r="E2263" s="116">
        <v>900</v>
      </c>
      <c r="F2263" s="116">
        <v>918.3</v>
      </c>
      <c r="G2263">
        <v>524505</v>
      </c>
      <c r="H2263" s="116"/>
      <c r="I2263" s="116"/>
      <c r="L2263" s="170">
        <v>45336</v>
      </c>
      <c r="M2263" s="116">
        <v>918.3</v>
      </c>
      <c r="N2263" s="116">
        <v>919.95</v>
      </c>
      <c r="O2263" s="116">
        <v>894.35</v>
      </c>
      <c r="P2263" s="116">
        <v>900</v>
      </c>
      <c r="Q2263" s="116">
        <v>918.3</v>
      </c>
      <c r="R2263">
        <v>6570939</v>
      </c>
    </row>
    <row r="2264" spans="1:18" x14ac:dyDescent="0.25">
      <c r="A2264" s="170">
        <v>45337</v>
      </c>
      <c r="B2264" s="116">
        <v>927</v>
      </c>
      <c r="C2264" s="116">
        <v>920.2</v>
      </c>
      <c r="D2264" s="116">
        <v>916.5</v>
      </c>
      <c r="E2264" s="116">
        <v>924.7</v>
      </c>
      <c r="F2264" s="116">
        <v>920.2</v>
      </c>
      <c r="G2264">
        <v>442218</v>
      </c>
      <c r="H2264" s="116"/>
      <c r="I2264" s="116"/>
      <c r="L2264" s="170">
        <v>45337</v>
      </c>
      <c r="M2264" s="116">
        <v>920.55</v>
      </c>
      <c r="N2264" s="116">
        <v>927</v>
      </c>
      <c r="O2264" s="116">
        <v>916.35</v>
      </c>
      <c r="P2264" s="116">
        <v>923.7</v>
      </c>
      <c r="Q2264" s="116">
        <v>920.55</v>
      </c>
      <c r="R2264">
        <v>6430799</v>
      </c>
    </row>
    <row r="2265" spans="1:18" x14ac:dyDescent="0.25">
      <c r="A2265" s="170">
        <v>45338</v>
      </c>
      <c r="B2265" s="116">
        <v>948.5</v>
      </c>
      <c r="C2265" s="116">
        <v>938.75</v>
      </c>
      <c r="D2265" s="116">
        <v>925</v>
      </c>
      <c r="E2265" s="116">
        <v>925.95</v>
      </c>
      <c r="F2265" s="116">
        <v>938.75</v>
      </c>
      <c r="G2265">
        <v>566794</v>
      </c>
      <c r="H2265" s="116"/>
      <c r="I2265" s="116"/>
      <c r="L2265" s="170">
        <v>45338</v>
      </c>
      <c r="M2265" s="116">
        <v>938.6</v>
      </c>
      <c r="N2265" s="116">
        <v>948.8</v>
      </c>
      <c r="O2265" s="116">
        <v>924.1</v>
      </c>
      <c r="P2265" s="116">
        <v>925</v>
      </c>
      <c r="Q2265" s="116">
        <v>938.6</v>
      </c>
      <c r="R2265">
        <v>12826164</v>
      </c>
    </row>
    <row r="2266" spans="1:18" x14ac:dyDescent="0.25">
      <c r="A2266" s="170">
        <v>45341</v>
      </c>
      <c r="B2266" s="116">
        <v>945.3</v>
      </c>
      <c r="C2266" s="116">
        <v>932.55</v>
      </c>
      <c r="D2266" s="116">
        <v>931.05</v>
      </c>
      <c r="E2266" s="116">
        <v>945.3</v>
      </c>
      <c r="F2266" s="116">
        <v>932.55</v>
      </c>
      <c r="G2266">
        <v>446515</v>
      </c>
      <c r="H2266" s="116"/>
      <c r="I2266" s="116"/>
      <c r="L2266" s="170">
        <v>45341</v>
      </c>
      <c r="M2266" s="116">
        <v>932.6</v>
      </c>
      <c r="N2266" s="116">
        <v>942.95</v>
      </c>
      <c r="O2266" s="116">
        <v>931.05</v>
      </c>
      <c r="P2266" s="116">
        <v>942.95</v>
      </c>
      <c r="Q2266" s="116">
        <v>932.6</v>
      </c>
      <c r="R2266">
        <v>4632214</v>
      </c>
    </row>
    <row r="2267" spans="1:18" x14ac:dyDescent="0.25">
      <c r="A2267" s="170">
        <v>45342</v>
      </c>
      <c r="B2267" s="116">
        <v>935.7</v>
      </c>
      <c r="C2267" s="116">
        <v>926.4</v>
      </c>
      <c r="D2267" s="116">
        <v>921</v>
      </c>
      <c r="E2267" s="116">
        <v>935.7</v>
      </c>
      <c r="F2267" s="116">
        <v>926.4</v>
      </c>
      <c r="G2267">
        <v>189709</v>
      </c>
      <c r="H2267" s="116"/>
      <c r="I2267" s="116"/>
      <c r="L2267" s="170">
        <v>45342</v>
      </c>
      <c r="M2267" s="116">
        <v>926.35</v>
      </c>
      <c r="N2267" s="116">
        <v>934.65</v>
      </c>
      <c r="O2267" s="116">
        <v>920.4</v>
      </c>
      <c r="P2267" s="116">
        <v>934.45</v>
      </c>
      <c r="Q2267" s="116">
        <v>926.35</v>
      </c>
      <c r="R2267">
        <v>4733639</v>
      </c>
    </row>
    <row r="2268" spans="1:18" x14ac:dyDescent="0.25">
      <c r="A2268" s="170">
        <v>45343</v>
      </c>
      <c r="B2268" s="116">
        <v>937.2</v>
      </c>
      <c r="C2268" s="116">
        <v>921.05</v>
      </c>
      <c r="D2268" s="116">
        <v>916.55</v>
      </c>
      <c r="E2268" s="116">
        <v>926.5</v>
      </c>
      <c r="F2268" s="116">
        <v>921.05</v>
      </c>
      <c r="G2268">
        <v>484474</v>
      </c>
      <c r="H2268" s="116"/>
      <c r="I2268" s="116"/>
      <c r="L2268" s="170">
        <v>45343</v>
      </c>
      <c r="M2268" s="116">
        <v>921.05</v>
      </c>
      <c r="N2268" s="116">
        <v>937.2</v>
      </c>
      <c r="O2268" s="116">
        <v>916.5</v>
      </c>
      <c r="P2268" s="116">
        <v>926.35</v>
      </c>
      <c r="Q2268" s="116">
        <v>921.05</v>
      </c>
      <c r="R2268">
        <v>6011018</v>
      </c>
    </row>
    <row r="2269" spans="1:18" x14ac:dyDescent="0.25">
      <c r="A2269" s="170">
        <v>45344</v>
      </c>
      <c r="B2269" s="116">
        <v>933.85</v>
      </c>
      <c r="C2269" s="116">
        <v>932.1</v>
      </c>
      <c r="D2269" s="116">
        <v>914.45</v>
      </c>
      <c r="E2269" s="116">
        <v>924.95</v>
      </c>
      <c r="F2269" s="116">
        <v>932.1</v>
      </c>
      <c r="G2269">
        <v>406224</v>
      </c>
      <c r="H2269" s="116"/>
      <c r="I2269" s="116"/>
      <c r="L2269" s="170">
        <v>45344</v>
      </c>
      <c r="M2269" s="116">
        <v>932.3</v>
      </c>
      <c r="N2269" s="116">
        <v>933.85</v>
      </c>
      <c r="O2269" s="116">
        <v>914.6</v>
      </c>
      <c r="P2269" s="116">
        <v>924.65</v>
      </c>
      <c r="Q2269" s="116">
        <v>932.3</v>
      </c>
      <c r="R2269">
        <v>6437014</v>
      </c>
    </row>
    <row r="2270" spans="1:18" x14ac:dyDescent="0.25">
      <c r="A2270" s="170">
        <v>45345</v>
      </c>
      <c r="B2270" s="116">
        <v>939.9</v>
      </c>
      <c r="C2270" s="116">
        <v>937.15</v>
      </c>
      <c r="D2270" s="116">
        <v>929.45</v>
      </c>
      <c r="E2270" s="116">
        <v>932.9</v>
      </c>
      <c r="F2270" s="116">
        <v>937.15</v>
      </c>
      <c r="G2270">
        <v>365771</v>
      </c>
      <c r="H2270" s="116"/>
      <c r="I2270" s="116"/>
      <c r="L2270" s="170">
        <v>45345</v>
      </c>
      <c r="M2270" s="116">
        <v>937.4</v>
      </c>
      <c r="N2270" s="116">
        <v>939.8</v>
      </c>
      <c r="O2270" s="116">
        <v>929.4</v>
      </c>
      <c r="P2270" s="116">
        <v>933.1</v>
      </c>
      <c r="Q2270" s="116">
        <v>937.4</v>
      </c>
      <c r="R2270">
        <v>7047473</v>
      </c>
    </row>
    <row r="2271" spans="1:18" x14ac:dyDescent="0.25">
      <c r="A2271" s="170">
        <v>45348</v>
      </c>
      <c r="B2271" s="116">
        <v>944.75</v>
      </c>
      <c r="C2271" s="116">
        <v>936.7</v>
      </c>
      <c r="D2271" s="116">
        <v>931.9</v>
      </c>
      <c r="E2271" s="116">
        <v>938.35</v>
      </c>
      <c r="F2271" s="116">
        <v>936.7</v>
      </c>
      <c r="G2271">
        <v>210657</v>
      </c>
      <c r="H2271" s="116"/>
      <c r="I2271" s="116"/>
      <c r="L2271" s="170">
        <v>45348</v>
      </c>
      <c r="M2271" s="116">
        <v>936.95</v>
      </c>
      <c r="N2271" s="116">
        <v>945</v>
      </c>
      <c r="O2271" s="116">
        <v>930.7</v>
      </c>
      <c r="P2271" s="116">
        <v>937.1</v>
      </c>
      <c r="Q2271" s="116">
        <v>936.95</v>
      </c>
      <c r="R2271">
        <v>5600234</v>
      </c>
    </row>
    <row r="2272" spans="1:18" x14ac:dyDescent="0.25">
      <c r="A2272" s="170">
        <v>45349</v>
      </c>
      <c r="B2272" s="116">
        <v>965</v>
      </c>
      <c r="C2272" s="116">
        <v>962.75</v>
      </c>
      <c r="D2272" s="116">
        <v>935.05</v>
      </c>
      <c r="E2272" s="116">
        <v>937.7</v>
      </c>
      <c r="F2272" s="116">
        <v>962.75</v>
      </c>
      <c r="G2272">
        <v>552128</v>
      </c>
      <c r="H2272" s="116"/>
      <c r="I2272" s="116"/>
      <c r="L2272" s="170">
        <v>45349</v>
      </c>
      <c r="M2272" s="116">
        <v>962.7</v>
      </c>
      <c r="N2272" s="116">
        <v>965</v>
      </c>
      <c r="O2272" s="116">
        <v>935.5</v>
      </c>
      <c r="P2272" s="116">
        <v>936.75</v>
      </c>
      <c r="Q2272" s="116">
        <v>962.7</v>
      </c>
      <c r="R2272">
        <v>12810206</v>
      </c>
    </row>
    <row r="2273" spans="1:18" x14ac:dyDescent="0.25">
      <c r="A2273" s="170">
        <v>45350</v>
      </c>
      <c r="B2273" s="116">
        <v>976.3</v>
      </c>
      <c r="C2273" s="116">
        <v>957.75</v>
      </c>
      <c r="D2273" s="116">
        <v>950.15</v>
      </c>
      <c r="E2273" s="116">
        <v>966.75</v>
      </c>
      <c r="F2273" s="116">
        <v>957.75</v>
      </c>
      <c r="G2273">
        <v>1122864</v>
      </c>
      <c r="H2273" s="116"/>
      <c r="I2273" s="116"/>
      <c r="L2273" s="170">
        <v>45350</v>
      </c>
      <c r="M2273" s="116">
        <v>958.05</v>
      </c>
      <c r="N2273" s="116">
        <v>976</v>
      </c>
      <c r="O2273" s="116">
        <v>950.3</v>
      </c>
      <c r="P2273" s="116">
        <v>966.15</v>
      </c>
      <c r="Q2273" s="116">
        <v>958.05</v>
      </c>
      <c r="R2273">
        <v>15219187</v>
      </c>
    </row>
    <row r="2274" spans="1:18" x14ac:dyDescent="0.25">
      <c r="A2274" s="170">
        <v>45351</v>
      </c>
      <c r="B2274" s="116">
        <v>959</v>
      </c>
      <c r="C2274" s="116">
        <v>950.8</v>
      </c>
      <c r="D2274" s="116">
        <v>943.1</v>
      </c>
      <c r="E2274" s="116">
        <v>959</v>
      </c>
      <c r="F2274" s="116">
        <v>950.8</v>
      </c>
      <c r="G2274">
        <v>236483</v>
      </c>
      <c r="H2274" s="116"/>
      <c r="I2274" s="116"/>
      <c r="L2274" s="170">
        <v>45351</v>
      </c>
      <c r="M2274" s="116">
        <v>950.2</v>
      </c>
      <c r="N2274" s="116">
        <v>959.25</v>
      </c>
      <c r="O2274" s="116">
        <v>942.9</v>
      </c>
      <c r="P2274" s="116">
        <v>959</v>
      </c>
      <c r="Q2274" s="116">
        <v>950.2</v>
      </c>
      <c r="R2274">
        <v>10346657</v>
      </c>
    </row>
    <row r="2275" spans="1:18" x14ac:dyDescent="0.25">
      <c r="A2275" s="170">
        <v>45352</v>
      </c>
      <c r="B2275" s="116">
        <v>979.9</v>
      </c>
      <c r="C2275" s="116">
        <v>977.2</v>
      </c>
      <c r="D2275" s="116">
        <v>957.05</v>
      </c>
      <c r="E2275" s="116">
        <v>957.05</v>
      </c>
      <c r="F2275" s="116">
        <v>977.2</v>
      </c>
      <c r="G2275">
        <v>1152398</v>
      </c>
      <c r="H2275" s="116"/>
      <c r="I2275" s="116"/>
      <c r="L2275" s="170">
        <v>45352</v>
      </c>
      <c r="M2275" s="116">
        <v>977.4</v>
      </c>
      <c r="N2275" s="116">
        <v>980.4</v>
      </c>
      <c r="O2275" s="116">
        <v>956.7</v>
      </c>
      <c r="P2275" s="116">
        <v>958.95</v>
      </c>
      <c r="Q2275" s="116">
        <v>977.4</v>
      </c>
      <c r="R2275">
        <v>10645369</v>
      </c>
    </row>
    <row r="2276" spans="1:18" x14ac:dyDescent="0.25">
      <c r="A2276" s="170">
        <v>45353</v>
      </c>
      <c r="B2276" s="116">
        <v>992.8</v>
      </c>
      <c r="C2276" s="116">
        <v>988.4</v>
      </c>
      <c r="D2276" s="116">
        <v>981.75</v>
      </c>
      <c r="E2276" s="116">
        <v>988.9</v>
      </c>
      <c r="F2276" s="116">
        <v>988.4</v>
      </c>
      <c r="G2276">
        <v>66457</v>
      </c>
      <c r="H2276" s="116"/>
      <c r="I2276" s="116"/>
      <c r="L2276" s="170">
        <v>45353</v>
      </c>
      <c r="M2276" s="116">
        <v>988.35</v>
      </c>
      <c r="N2276" s="116">
        <v>992.6</v>
      </c>
      <c r="O2276" s="116">
        <v>981.55</v>
      </c>
      <c r="P2276" s="116">
        <v>987</v>
      </c>
      <c r="Q2276" s="116">
        <v>988.35</v>
      </c>
      <c r="R2276">
        <v>1783565</v>
      </c>
    </row>
    <row r="2277" spans="1:18" x14ac:dyDescent="0.25">
      <c r="A2277" s="170">
        <v>45355</v>
      </c>
      <c r="B2277" s="116">
        <v>995.75</v>
      </c>
      <c r="C2277" s="116">
        <v>987.2</v>
      </c>
      <c r="D2277" s="116">
        <v>980</v>
      </c>
      <c r="E2277" s="116">
        <v>992.95</v>
      </c>
      <c r="F2277" s="116">
        <v>987.2</v>
      </c>
      <c r="G2277">
        <v>655419</v>
      </c>
      <c r="H2277" s="116"/>
      <c r="I2277" s="116"/>
      <c r="L2277" s="170">
        <v>45355</v>
      </c>
      <c r="M2277" s="116">
        <v>987.2</v>
      </c>
      <c r="N2277" s="116">
        <v>995</v>
      </c>
      <c r="O2277" s="116">
        <v>980.1</v>
      </c>
      <c r="P2277" s="116">
        <v>993.25</v>
      </c>
      <c r="Q2277" s="116">
        <v>987.2</v>
      </c>
      <c r="R2277">
        <v>6084495</v>
      </c>
    </row>
    <row r="2278" spans="1:18" x14ac:dyDescent="0.25">
      <c r="A2278" s="170">
        <v>45356</v>
      </c>
      <c r="B2278" s="116">
        <v>1065.5999999999999</v>
      </c>
      <c r="C2278" s="116">
        <v>1021.95</v>
      </c>
      <c r="D2278" s="116">
        <v>1005.35</v>
      </c>
      <c r="E2278" s="116">
        <v>1031.7</v>
      </c>
      <c r="F2278" s="116">
        <v>1021.95</v>
      </c>
      <c r="G2278">
        <v>4240454</v>
      </c>
      <c r="H2278" s="116"/>
      <c r="I2278" s="116"/>
      <c r="L2278" s="170">
        <v>45356</v>
      </c>
      <c r="M2278" s="116">
        <v>1021.9</v>
      </c>
      <c r="N2278" s="116">
        <v>1065.5999999999999</v>
      </c>
      <c r="O2278" s="116">
        <v>1005.35</v>
      </c>
      <c r="P2278" s="116">
        <v>1027</v>
      </c>
      <c r="Q2278" s="116">
        <v>1021.9</v>
      </c>
      <c r="R2278">
        <v>59811033</v>
      </c>
    </row>
    <row r="2279" spans="1:18" x14ac:dyDescent="0.25">
      <c r="A2279" s="170">
        <v>45357</v>
      </c>
      <c r="B2279" s="116">
        <v>1030.5999999999999</v>
      </c>
      <c r="C2279" s="116">
        <v>1017.6</v>
      </c>
      <c r="D2279" s="116">
        <v>1009</v>
      </c>
      <c r="E2279" s="116">
        <v>1029.95</v>
      </c>
      <c r="F2279" s="116">
        <v>1017.6</v>
      </c>
      <c r="G2279">
        <v>1148559</v>
      </c>
      <c r="H2279" s="116"/>
      <c r="I2279" s="116"/>
      <c r="L2279" s="170">
        <v>45357</v>
      </c>
      <c r="M2279" s="116">
        <v>1017.65</v>
      </c>
      <c r="N2279" s="116">
        <v>1030.6500000000001</v>
      </c>
      <c r="O2279" s="116">
        <v>1009</v>
      </c>
      <c r="P2279" s="116">
        <v>1025</v>
      </c>
      <c r="Q2279" s="116">
        <v>1017.65</v>
      </c>
      <c r="R2279">
        <v>14214823</v>
      </c>
    </row>
    <row r="2280" spans="1:18" x14ac:dyDescent="0.25">
      <c r="A2280" s="170">
        <v>45358</v>
      </c>
      <c r="B2280" s="116">
        <v>1046.8499999999999</v>
      </c>
      <c r="C2280" s="116">
        <v>1039.3499999999999</v>
      </c>
      <c r="D2280" s="116">
        <v>1014</v>
      </c>
      <c r="E2280" s="116">
        <v>1026.8499999999999</v>
      </c>
      <c r="F2280" s="116">
        <v>1039.3499999999999</v>
      </c>
      <c r="G2280">
        <v>790978</v>
      </c>
      <c r="H2280" s="116"/>
      <c r="I2280" s="116"/>
      <c r="L2280" s="170">
        <v>45358</v>
      </c>
      <c r="M2280" s="116">
        <v>1039.3</v>
      </c>
      <c r="N2280" s="116">
        <v>1047</v>
      </c>
      <c r="O2280" s="116">
        <v>1014.05</v>
      </c>
      <c r="P2280" s="116">
        <v>1025</v>
      </c>
      <c r="Q2280" s="116">
        <v>1039.3</v>
      </c>
      <c r="R2280">
        <v>16877082</v>
      </c>
    </row>
    <row r="2281" spans="1:18" x14ac:dyDescent="0.25">
      <c r="A2281" s="170">
        <v>45362</v>
      </c>
      <c r="B2281" s="116">
        <v>1037</v>
      </c>
      <c r="C2281" s="116">
        <v>1028</v>
      </c>
      <c r="D2281" s="116">
        <v>1021</v>
      </c>
      <c r="E2281" s="116">
        <v>1037</v>
      </c>
      <c r="F2281" s="116">
        <v>1028</v>
      </c>
      <c r="G2281">
        <v>763675</v>
      </c>
      <c r="H2281" s="116"/>
      <c r="I2281" s="116"/>
      <c r="L2281" s="170">
        <v>45362</v>
      </c>
      <c r="M2281" s="116">
        <v>1028</v>
      </c>
      <c r="N2281" s="116">
        <v>1035.95</v>
      </c>
      <c r="O2281" s="116">
        <v>1021</v>
      </c>
      <c r="P2281" s="116">
        <v>1034.75</v>
      </c>
      <c r="Q2281" s="116">
        <v>1028</v>
      </c>
      <c r="R2281">
        <v>7502450</v>
      </c>
    </row>
    <row r="2282" spans="1:18" x14ac:dyDescent="0.25">
      <c r="A2282" s="170">
        <v>45363</v>
      </c>
      <c r="B2282" s="116">
        <v>1037</v>
      </c>
      <c r="C2282" s="116">
        <v>1016.6</v>
      </c>
      <c r="D2282" s="116">
        <v>1011.2</v>
      </c>
      <c r="E2282" s="116">
        <v>1028</v>
      </c>
      <c r="F2282" s="116">
        <v>1016.6</v>
      </c>
      <c r="G2282">
        <v>633568</v>
      </c>
      <c r="H2282" s="116"/>
      <c r="I2282" s="116"/>
      <c r="L2282" s="170">
        <v>45363</v>
      </c>
      <c r="M2282" s="116">
        <v>1016.5</v>
      </c>
      <c r="N2282" s="116">
        <v>1037</v>
      </c>
      <c r="O2282" s="116">
        <v>1011.3</v>
      </c>
      <c r="P2282" s="116">
        <v>1027.8</v>
      </c>
      <c r="Q2282" s="116">
        <v>1016.5</v>
      </c>
      <c r="R2282">
        <v>8763820</v>
      </c>
    </row>
    <row r="2283" spans="1:18" x14ac:dyDescent="0.25">
      <c r="A2283" s="170">
        <v>45364</v>
      </c>
      <c r="B2283" s="116">
        <v>1021.45</v>
      </c>
      <c r="C2283" s="116">
        <v>973.05</v>
      </c>
      <c r="D2283" s="116">
        <v>964</v>
      </c>
      <c r="E2283" s="116">
        <v>1017.75</v>
      </c>
      <c r="F2283" s="116">
        <v>973.05</v>
      </c>
      <c r="G2283">
        <v>1868951</v>
      </c>
      <c r="H2283" s="116"/>
      <c r="I2283" s="116"/>
      <c r="L2283" s="170">
        <v>45364</v>
      </c>
      <c r="M2283" s="116">
        <v>973.2</v>
      </c>
      <c r="N2283" s="116">
        <v>1021</v>
      </c>
      <c r="O2283" s="116">
        <v>963.55</v>
      </c>
      <c r="P2283" s="116">
        <v>1019</v>
      </c>
      <c r="Q2283" s="116">
        <v>973.2</v>
      </c>
      <c r="R2283">
        <v>16564155</v>
      </c>
    </row>
    <row r="2284" spans="1:18" x14ac:dyDescent="0.25">
      <c r="A2284" s="170">
        <v>45365</v>
      </c>
      <c r="B2284" s="116">
        <v>982</v>
      </c>
      <c r="C2284" s="116">
        <v>967.8</v>
      </c>
      <c r="D2284" s="116">
        <v>955.9</v>
      </c>
      <c r="E2284" s="116">
        <v>968.95</v>
      </c>
      <c r="F2284" s="116">
        <v>967.8</v>
      </c>
      <c r="G2284">
        <v>626086</v>
      </c>
      <c r="H2284" s="116"/>
      <c r="I2284" s="116"/>
      <c r="L2284" s="170">
        <v>45365</v>
      </c>
      <c r="M2284" s="116">
        <v>967.75</v>
      </c>
      <c r="N2284" s="116">
        <v>982</v>
      </c>
      <c r="O2284" s="116">
        <v>955.4</v>
      </c>
      <c r="P2284" s="116">
        <v>964.95</v>
      </c>
      <c r="Q2284" s="116">
        <v>967.75</v>
      </c>
      <c r="R2284">
        <v>22931801</v>
      </c>
    </row>
    <row r="2285" spans="1:18" x14ac:dyDescent="0.25">
      <c r="A2285" s="170">
        <v>45366</v>
      </c>
      <c r="B2285" s="116">
        <v>980</v>
      </c>
      <c r="C2285" s="116">
        <v>946.2</v>
      </c>
      <c r="D2285" s="116">
        <v>940.1</v>
      </c>
      <c r="E2285" s="116">
        <v>969.65</v>
      </c>
      <c r="F2285" s="116">
        <v>946.2</v>
      </c>
      <c r="G2285">
        <v>1133364</v>
      </c>
      <c r="H2285" s="116"/>
      <c r="I2285" s="116"/>
      <c r="L2285" s="170">
        <v>45366</v>
      </c>
      <c r="M2285" s="116">
        <v>945.85</v>
      </c>
      <c r="N2285" s="116">
        <v>979.75</v>
      </c>
      <c r="O2285" s="116">
        <v>940</v>
      </c>
      <c r="P2285" s="116">
        <v>968.4</v>
      </c>
      <c r="Q2285" s="116">
        <v>945.85</v>
      </c>
      <c r="R2285">
        <v>23390913</v>
      </c>
    </row>
    <row r="2286" spans="1:18" x14ac:dyDescent="0.25">
      <c r="A2286" s="170">
        <v>45369</v>
      </c>
      <c r="B2286" s="116">
        <v>974.4</v>
      </c>
      <c r="C2286" s="116">
        <v>972.2</v>
      </c>
      <c r="D2286" s="116">
        <v>936.85</v>
      </c>
      <c r="E2286" s="116">
        <v>946</v>
      </c>
      <c r="F2286" s="116">
        <v>972.2</v>
      </c>
      <c r="G2286">
        <v>1061895</v>
      </c>
      <c r="H2286" s="116"/>
      <c r="I2286" s="116"/>
      <c r="L2286" s="170">
        <v>45369</v>
      </c>
      <c r="M2286" s="116">
        <v>972.45</v>
      </c>
      <c r="N2286" s="116">
        <v>974.8</v>
      </c>
      <c r="O2286" s="116">
        <v>936.65</v>
      </c>
      <c r="P2286" s="116">
        <v>945.85</v>
      </c>
      <c r="Q2286" s="116">
        <v>972.45</v>
      </c>
      <c r="R2286">
        <v>12121719</v>
      </c>
    </row>
    <row r="2287" spans="1:18" x14ac:dyDescent="0.25">
      <c r="A2287" s="170">
        <v>45370</v>
      </c>
      <c r="B2287" s="116">
        <v>970.55</v>
      </c>
      <c r="C2287" s="116">
        <v>957.55</v>
      </c>
      <c r="D2287" s="116">
        <v>951.95</v>
      </c>
      <c r="E2287" s="116">
        <v>970.55</v>
      </c>
      <c r="F2287" s="116">
        <v>957.55</v>
      </c>
      <c r="G2287">
        <v>273218</v>
      </c>
      <c r="H2287" s="116"/>
      <c r="I2287" s="116"/>
      <c r="L2287" s="170">
        <v>45370</v>
      </c>
      <c r="M2287" s="116">
        <v>957.75</v>
      </c>
      <c r="N2287" s="116">
        <v>970.6</v>
      </c>
      <c r="O2287" s="116">
        <v>951.6</v>
      </c>
      <c r="P2287" s="116">
        <v>968.55</v>
      </c>
      <c r="Q2287" s="116">
        <v>957.75</v>
      </c>
      <c r="R2287">
        <v>9483750</v>
      </c>
    </row>
    <row r="2288" spans="1:18" x14ac:dyDescent="0.25">
      <c r="A2288" s="170">
        <v>45371</v>
      </c>
      <c r="B2288" s="116">
        <v>965</v>
      </c>
      <c r="C2288" s="116">
        <v>940.7</v>
      </c>
      <c r="D2288" s="116">
        <v>921.25</v>
      </c>
      <c r="E2288" s="116">
        <v>961</v>
      </c>
      <c r="F2288" s="116">
        <v>940.7</v>
      </c>
      <c r="G2288">
        <v>426188</v>
      </c>
      <c r="H2288" s="116"/>
      <c r="I2288" s="116"/>
      <c r="L2288" s="170">
        <v>45371</v>
      </c>
      <c r="M2288" s="116">
        <v>940.45</v>
      </c>
      <c r="N2288" s="116">
        <v>965.15</v>
      </c>
      <c r="O2288" s="116">
        <v>921.2</v>
      </c>
      <c r="P2288" s="116">
        <v>960.9</v>
      </c>
      <c r="Q2288" s="116">
        <v>940.45</v>
      </c>
      <c r="R2288">
        <v>13900321</v>
      </c>
    </row>
    <row r="2289" spans="1:18" x14ac:dyDescent="0.25">
      <c r="A2289" s="170">
        <v>45372</v>
      </c>
      <c r="B2289" s="116">
        <v>968.9</v>
      </c>
      <c r="C2289" s="116">
        <v>964.85</v>
      </c>
      <c r="D2289" s="116">
        <v>945.95</v>
      </c>
      <c r="E2289" s="116">
        <v>950.1</v>
      </c>
      <c r="F2289" s="116">
        <v>964.85</v>
      </c>
      <c r="G2289">
        <v>711890</v>
      </c>
      <c r="H2289" s="116"/>
      <c r="I2289" s="116"/>
      <c r="L2289" s="170">
        <v>45372</v>
      </c>
      <c r="M2289" s="116">
        <v>964.9</v>
      </c>
      <c r="N2289" s="116">
        <v>969.25</v>
      </c>
      <c r="O2289" s="116">
        <v>946</v>
      </c>
      <c r="P2289" s="116">
        <v>951</v>
      </c>
      <c r="Q2289" s="116">
        <v>964.9</v>
      </c>
      <c r="R2289">
        <v>11074207</v>
      </c>
    </row>
    <row r="2290" spans="1:18" x14ac:dyDescent="0.25">
      <c r="A2290" s="170">
        <v>45373</v>
      </c>
      <c r="B2290" s="116">
        <v>986.25</v>
      </c>
      <c r="C2290" s="116">
        <v>979.55</v>
      </c>
      <c r="D2290" s="116">
        <v>950.5</v>
      </c>
      <c r="E2290" s="116">
        <v>965.9</v>
      </c>
      <c r="F2290" s="116">
        <v>979.55</v>
      </c>
      <c r="G2290">
        <v>497273</v>
      </c>
      <c r="H2290" s="116"/>
      <c r="I2290" s="116"/>
      <c r="L2290" s="170">
        <v>45373</v>
      </c>
      <c r="M2290" s="116">
        <v>979.8</v>
      </c>
      <c r="N2290" s="116">
        <v>986.2</v>
      </c>
      <c r="O2290" s="116">
        <v>950.35</v>
      </c>
      <c r="P2290" s="116">
        <v>964.9</v>
      </c>
      <c r="Q2290" s="116">
        <v>979.8</v>
      </c>
      <c r="R2290">
        <v>13638296</v>
      </c>
    </row>
    <row r="2291" spans="1:18" x14ac:dyDescent="0.25">
      <c r="A2291" s="170">
        <v>45377</v>
      </c>
      <c r="B2291" s="116">
        <v>994.95</v>
      </c>
      <c r="C2291" s="116">
        <v>986.05</v>
      </c>
      <c r="D2291" s="116">
        <v>976.4</v>
      </c>
      <c r="E2291" s="116">
        <v>977.5</v>
      </c>
      <c r="F2291" s="116">
        <v>986.05</v>
      </c>
      <c r="G2291">
        <v>273613</v>
      </c>
      <c r="H2291" s="116"/>
      <c r="I2291" s="116"/>
      <c r="L2291" s="170">
        <v>45377</v>
      </c>
      <c r="M2291" s="116">
        <v>986.2</v>
      </c>
      <c r="N2291" s="116">
        <v>995</v>
      </c>
      <c r="O2291" s="116">
        <v>976</v>
      </c>
      <c r="P2291" s="116">
        <v>977</v>
      </c>
      <c r="Q2291" s="116">
        <v>986.2</v>
      </c>
      <c r="R2291">
        <v>9461531</v>
      </c>
    </row>
    <row r="2292" spans="1:18" x14ac:dyDescent="0.25">
      <c r="A2292" s="170">
        <v>45378</v>
      </c>
      <c r="B2292" s="116">
        <v>995</v>
      </c>
      <c r="C2292" s="116">
        <v>978.8</v>
      </c>
      <c r="D2292" s="116">
        <v>976.9</v>
      </c>
      <c r="E2292" s="116">
        <v>993.2</v>
      </c>
      <c r="F2292" s="116">
        <v>978.8</v>
      </c>
      <c r="G2292">
        <v>215266</v>
      </c>
      <c r="H2292" s="116"/>
      <c r="I2292" s="116"/>
      <c r="L2292" s="170">
        <v>45378</v>
      </c>
      <c r="M2292" s="116">
        <v>978.65</v>
      </c>
      <c r="N2292" s="116">
        <v>995</v>
      </c>
      <c r="O2292" s="116">
        <v>976.7</v>
      </c>
      <c r="P2292" s="116">
        <v>991.6</v>
      </c>
      <c r="Q2292" s="116">
        <v>978.65</v>
      </c>
      <c r="R2292">
        <v>6640537</v>
      </c>
    </row>
    <row r="2293" spans="1:18" x14ac:dyDescent="0.25">
      <c r="A2293" s="170">
        <v>45379</v>
      </c>
      <c r="B2293" s="116">
        <v>999.5</v>
      </c>
      <c r="C2293" s="116">
        <v>993</v>
      </c>
      <c r="D2293" s="116">
        <v>979</v>
      </c>
      <c r="E2293" s="116">
        <v>983.4</v>
      </c>
      <c r="F2293" s="116">
        <v>993</v>
      </c>
      <c r="G2293">
        <v>713326</v>
      </c>
      <c r="H2293" s="116"/>
      <c r="I2293" s="116"/>
      <c r="L2293" s="170">
        <v>45379</v>
      </c>
      <c r="M2293" s="116">
        <v>992.8</v>
      </c>
      <c r="N2293" s="116">
        <v>999.9</v>
      </c>
      <c r="O2293" s="116">
        <v>979</v>
      </c>
      <c r="P2293" s="116">
        <v>982.5</v>
      </c>
      <c r="Q2293" s="116">
        <v>992.8</v>
      </c>
      <c r="R2293">
        <v>9862996</v>
      </c>
    </row>
    <row r="2294" spans="1:18" x14ac:dyDescent="0.25">
      <c r="A2294" s="170">
        <v>45383</v>
      </c>
      <c r="B2294" s="116">
        <v>1009.75</v>
      </c>
      <c r="C2294" s="116">
        <v>992.1</v>
      </c>
      <c r="D2294" s="116">
        <v>987.1</v>
      </c>
      <c r="E2294" s="116">
        <v>1000</v>
      </c>
      <c r="F2294" s="116">
        <v>992.1</v>
      </c>
      <c r="G2294">
        <v>791404</v>
      </c>
      <c r="H2294" s="116"/>
      <c r="I2294" s="116"/>
      <c r="L2294" s="170">
        <v>45383</v>
      </c>
      <c r="M2294" s="116">
        <v>992.25</v>
      </c>
      <c r="N2294" s="116">
        <v>1009.85</v>
      </c>
      <c r="O2294" s="116">
        <v>987.45</v>
      </c>
      <c r="P2294" s="116">
        <v>1000</v>
      </c>
      <c r="Q2294" s="116">
        <v>992.25</v>
      </c>
      <c r="R2294">
        <v>8629407</v>
      </c>
    </row>
    <row r="2295" spans="1:18" x14ac:dyDescent="0.25">
      <c r="A2295" s="170">
        <v>45384</v>
      </c>
      <c r="B2295" s="116">
        <v>1008</v>
      </c>
      <c r="C2295" s="116">
        <v>1004.3</v>
      </c>
      <c r="D2295" s="116">
        <v>993.25</v>
      </c>
      <c r="E2295" s="116">
        <v>999.7</v>
      </c>
      <c r="F2295" s="116">
        <v>1004.3</v>
      </c>
      <c r="G2295">
        <v>271419</v>
      </c>
      <c r="H2295" s="116"/>
      <c r="I2295" s="116"/>
      <c r="L2295" s="170">
        <v>45384</v>
      </c>
      <c r="M2295" s="116">
        <v>1004.65</v>
      </c>
      <c r="N2295" s="116">
        <v>1008</v>
      </c>
      <c r="O2295" s="116">
        <v>993.4</v>
      </c>
      <c r="P2295" s="116">
        <v>999</v>
      </c>
      <c r="Q2295" s="116">
        <v>1004.65</v>
      </c>
      <c r="R2295">
        <v>7995931</v>
      </c>
    </row>
    <row r="2296" spans="1:18" x14ac:dyDescent="0.25">
      <c r="A2296" s="170">
        <v>45385</v>
      </c>
      <c r="B2296" s="116">
        <v>1014</v>
      </c>
      <c r="C2296" s="116">
        <v>1009.05</v>
      </c>
      <c r="D2296" s="116">
        <v>992.25</v>
      </c>
      <c r="E2296" s="116">
        <v>1005</v>
      </c>
      <c r="F2296" s="116">
        <v>1009.05</v>
      </c>
      <c r="G2296">
        <v>298767</v>
      </c>
      <c r="H2296" s="116"/>
      <c r="I2296" s="116"/>
      <c r="L2296" s="170">
        <v>45385</v>
      </c>
      <c r="M2296" s="116">
        <v>1009.15</v>
      </c>
      <c r="N2296" s="116">
        <v>1014.45</v>
      </c>
      <c r="O2296" s="116">
        <v>992.55</v>
      </c>
      <c r="P2296" s="116">
        <v>1004</v>
      </c>
      <c r="Q2296" s="116">
        <v>1009.15</v>
      </c>
      <c r="R2296">
        <v>8040366</v>
      </c>
    </row>
    <row r="2297" spans="1:18" x14ac:dyDescent="0.25">
      <c r="A2297" s="170">
        <v>45386</v>
      </c>
      <c r="B2297" s="116">
        <v>1017</v>
      </c>
      <c r="C2297" s="116">
        <v>1012.05</v>
      </c>
      <c r="D2297" s="116">
        <v>998.25</v>
      </c>
      <c r="E2297" s="116">
        <v>1016</v>
      </c>
      <c r="F2297" s="116">
        <v>1012.05</v>
      </c>
      <c r="G2297">
        <v>282849</v>
      </c>
      <c r="H2297" s="116"/>
      <c r="I2297" s="116"/>
      <c r="L2297" s="170">
        <v>45386</v>
      </c>
      <c r="M2297" s="116">
        <v>1011.6</v>
      </c>
      <c r="N2297" s="116">
        <v>1017</v>
      </c>
      <c r="O2297" s="116">
        <v>998.15</v>
      </c>
      <c r="P2297" s="116">
        <v>1016</v>
      </c>
      <c r="Q2297" s="116">
        <v>1011.6</v>
      </c>
      <c r="R2297">
        <v>9138276</v>
      </c>
    </row>
    <row r="2298" spans="1:18" x14ac:dyDescent="0.25">
      <c r="A2298" s="170">
        <v>45387</v>
      </c>
      <c r="B2298" s="116">
        <v>1012.05</v>
      </c>
      <c r="C2298" s="116">
        <v>1007.05</v>
      </c>
      <c r="D2298" s="116">
        <v>1004.45</v>
      </c>
      <c r="E2298" s="116">
        <v>1012</v>
      </c>
      <c r="F2298" s="116">
        <v>1007.05</v>
      </c>
      <c r="G2298">
        <v>384700</v>
      </c>
      <c r="H2298" s="116"/>
      <c r="I2298" s="116"/>
      <c r="L2298" s="170">
        <v>45387</v>
      </c>
      <c r="M2298" s="116">
        <v>1007.1</v>
      </c>
      <c r="N2298" s="116">
        <v>1012.5</v>
      </c>
      <c r="O2298" s="116">
        <v>1004.4</v>
      </c>
      <c r="P2298" s="116">
        <v>1011.6</v>
      </c>
      <c r="Q2298" s="116">
        <v>1007.1</v>
      </c>
      <c r="R2298">
        <v>4519120</v>
      </c>
    </row>
    <row r="2299" spans="1:18" x14ac:dyDescent="0.25">
      <c r="A2299" s="170">
        <v>45390</v>
      </c>
      <c r="B2299" s="116">
        <v>1016</v>
      </c>
      <c r="C2299" s="116">
        <v>1012.95</v>
      </c>
      <c r="D2299" s="116">
        <v>1004.05</v>
      </c>
      <c r="E2299" s="116">
        <v>1010.2</v>
      </c>
      <c r="F2299" s="116">
        <v>1012.95</v>
      </c>
      <c r="G2299">
        <v>191475</v>
      </c>
      <c r="H2299" s="116"/>
      <c r="I2299" s="116"/>
      <c r="L2299" s="170">
        <v>45390</v>
      </c>
      <c r="M2299" s="116">
        <v>1013.2</v>
      </c>
      <c r="N2299" s="116">
        <v>1016.4</v>
      </c>
      <c r="O2299" s="116">
        <v>1004</v>
      </c>
      <c r="P2299" s="116">
        <v>1010.05</v>
      </c>
      <c r="Q2299" s="116">
        <v>1013.2</v>
      </c>
      <c r="R2299">
        <v>5188052</v>
      </c>
    </row>
    <row r="2300" spans="1:18" x14ac:dyDescent="0.25">
      <c r="A2300" s="170">
        <v>45391</v>
      </c>
      <c r="B2300" s="116">
        <v>1029.5999999999999</v>
      </c>
      <c r="C2300" s="116">
        <v>1008.2</v>
      </c>
      <c r="D2300" s="116">
        <v>1005</v>
      </c>
      <c r="E2300" s="116">
        <v>1021.95</v>
      </c>
      <c r="F2300" s="116">
        <v>1008.2</v>
      </c>
      <c r="G2300">
        <v>343498</v>
      </c>
      <c r="H2300" s="116"/>
      <c r="I2300" s="116"/>
      <c r="L2300" s="170">
        <v>45391</v>
      </c>
      <c r="M2300" s="116">
        <v>1008.5</v>
      </c>
      <c r="N2300" s="116">
        <v>1029.5</v>
      </c>
      <c r="O2300" s="116">
        <v>1005</v>
      </c>
      <c r="P2300" s="116">
        <v>1021</v>
      </c>
      <c r="Q2300" s="116">
        <v>1008.5</v>
      </c>
      <c r="R2300">
        <v>8539041</v>
      </c>
    </row>
    <row r="2301" spans="1:18" x14ac:dyDescent="0.25">
      <c r="A2301" s="170">
        <v>45392</v>
      </c>
      <c r="B2301" s="116">
        <v>1021</v>
      </c>
      <c r="C2301" s="116">
        <v>1013.15</v>
      </c>
      <c r="D2301" s="116">
        <v>1010</v>
      </c>
      <c r="E2301" s="116">
        <v>1012.9</v>
      </c>
      <c r="F2301" s="116">
        <v>1013.15</v>
      </c>
      <c r="G2301">
        <v>160151</v>
      </c>
      <c r="H2301" s="116"/>
      <c r="I2301" s="116"/>
      <c r="L2301" s="170">
        <v>45392</v>
      </c>
      <c r="M2301" s="116">
        <v>1013.5</v>
      </c>
      <c r="N2301" s="116">
        <v>1021</v>
      </c>
      <c r="O2301" s="116">
        <v>1010</v>
      </c>
      <c r="P2301" s="116">
        <v>1012.25</v>
      </c>
      <c r="Q2301" s="116">
        <v>1013.5</v>
      </c>
      <c r="R2301">
        <v>4554077</v>
      </c>
    </row>
    <row r="2302" spans="1:18" x14ac:dyDescent="0.25">
      <c r="A2302" s="170">
        <v>45394</v>
      </c>
      <c r="B2302" s="116">
        <v>1029.25</v>
      </c>
      <c r="C2302" s="116">
        <v>1018.35</v>
      </c>
      <c r="D2302" s="116">
        <v>1013.5</v>
      </c>
      <c r="E2302" s="116">
        <v>1015.5</v>
      </c>
      <c r="F2302" s="116">
        <v>1018.35</v>
      </c>
      <c r="G2302">
        <v>439390</v>
      </c>
      <c r="H2302" s="116"/>
      <c r="I2302" s="116"/>
      <c r="L2302" s="170">
        <v>45394</v>
      </c>
      <c r="M2302" s="116">
        <v>1018.5</v>
      </c>
      <c r="N2302" s="116">
        <v>1029</v>
      </c>
      <c r="O2302" s="116">
        <v>1013.5</v>
      </c>
      <c r="P2302" s="116">
        <v>1014</v>
      </c>
      <c r="Q2302" s="116">
        <v>1018.5</v>
      </c>
      <c r="R2302">
        <v>11575194</v>
      </c>
    </row>
    <row r="2303" spans="1:18" x14ac:dyDescent="0.25">
      <c r="A2303" s="170">
        <v>45397</v>
      </c>
      <c r="B2303" s="116">
        <v>1006.95</v>
      </c>
      <c r="C2303" s="116">
        <v>998.7</v>
      </c>
      <c r="D2303" s="116">
        <v>978.8</v>
      </c>
      <c r="E2303" s="116">
        <v>997.95</v>
      </c>
      <c r="F2303" s="116">
        <v>998.7</v>
      </c>
      <c r="G2303">
        <v>555439</v>
      </c>
      <c r="H2303" s="116"/>
      <c r="I2303" s="116"/>
      <c r="L2303" s="170">
        <v>45397</v>
      </c>
      <c r="M2303" s="116">
        <v>998.8</v>
      </c>
      <c r="N2303" s="116">
        <v>1006.95</v>
      </c>
      <c r="O2303" s="116">
        <v>978.5</v>
      </c>
      <c r="P2303" s="116">
        <v>998.1</v>
      </c>
      <c r="Q2303" s="116">
        <v>998.8</v>
      </c>
      <c r="R2303">
        <v>12632409</v>
      </c>
    </row>
    <row r="2304" spans="1:18" x14ac:dyDescent="0.25">
      <c r="A2304" s="170">
        <v>45398</v>
      </c>
      <c r="B2304" s="116">
        <v>1004.55</v>
      </c>
      <c r="C2304" s="116">
        <v>992.45</v>
      </c>
      <c r="D2304" s="116">
        <v>982.7</v>
      </c>
      <c r="E2304" s="116">
        <v>990.7</v>
      </c>
      <c r="F2304" s="116">
        <v>992.45</v>
      </c>
      <c r="G2304">
        <v>335575</v>
      </c>
      <c r="H2304" s="116"/>
      <c r="I2304" s="116"/>
      <c r="L2304" s="170">
        <v>45398</v>
      </c>
      <c r="M2304" s="116">
        <v>992.8</v>
      </c>
      <c r="N2304" s="116">
        <v>1004.9</v>
      </c>
      <c r="O2304" s="116">
        <v>982.1</v>
      </c>
      <c r="P2304" s="116">
        <v>990</v>
      </c>
      <c r="Q2304" s="116">
        <v>992.8</v>
      </c>
      <c r="R2304">
        <v>9574762</v>
      </c>
    </row>
    <row r="2305" spans="1:18" x14ac:dyDescent="0.25">
      <c r="A2305" s="170">
        <v>45400</v>
      </c>
      <c r="B2305" s="116">
        <v>1003.05</v>
      </c>
      <c r="C2305" s="116">
        <v>971.4</v>
      </c>
      <c r="D2305" s="116">
        <v>966.45</v>
      </c>
      <c r="E2305" s="116">
        <v>997</v>
      </c>
      <c r="F2305" s="116">
        <v>971.4</v>
      </c>
      <c r="G2305">
        <v>396524</v>
      </c>
      <c r="H2305" s="116"/>
      <c r="I2305" s="116"/>
      <c r="L2305" s="170">
        <v>45400</v>
      </c>
      <c r="M2305" s="116">
        <v>971.35</v>
      </c>
      <c r="N2305" s="116">
        <v>1003.1</v>
      </c>
      <c r="O2305" s="116">
        <v>966.25</v>
      </c>
      <c r="P2305" s="116">
        <v>996.35</v>
      </c>
      <c r="Q2305" s="116">
        <v>971.35</v>
      </c>
      <c r="R2305">
        <v>13540490</v>
      </c>
    </row>
    <row r="2306" spans="1:18" x14ac:dyDescent="0.25">
      <c r="A2306" s="170">
        <v>45401</v>
      </c>
      <c r="B2306" s="116">
        <v>967.9</v>
      </c>
      <c r="C2306" s="116">
        <v>963.2</v>
      </c>
      <c r="D2306" s="116">
        <v>943.95</v>
      </c>
      <c r="E2306" s="116">
        <v>965</v>
      </c>
      <c r="F2306" s="116">
        <v>963.2</v>
      </c>
      <c r="G2306">
        <v>1516408</v>
      </c>
      <c r="H2306" s="116"/>
      <c r="I2306" s="116"/>
      <c r="L2306" s="170">
        <v>45401</v>
      </c>
      <c r="M2306" s="116">
        <v>963.2</v>
      </c>
      <c r="N2306" s="116">
        <v>967.95</v>
      </c>
      <c r="O2306" s="116">
        <v>944</v>
      </c>
      <c r="P2306" s="116">
        <v>964</v>
      </c>
      <c r="Q2306" s="116">
        <v>963.2</v>
      </c>
      <c r="R2306">
        <v>15381310</v>
      </c>
    </row>
    <row r="2307" spans="1:18" x14ac:dyDescent="0.25">
      <c r="A2307" s="170">
        <v>45404</v>
      </c>
      <c r="B2307" s="116">
        <v>979.4</v>
      </c>
      <c r="C2307" s="116">
        <v>973.55</v>
      </c>
      <c r="D2307" s="116">
        <v>965.95</v>
      </c>
      <c r="E2307" s="116">
        <v>979.4</v>
      </c>
      <c r="F2307" s="116">
        <v>973.55</v>
      </c>
      <c r="G2307">
        <v>527555</v>
      </c>
      <c r="H2307" s="116"/>
      <c r="I2307" s="116"/>
      <c r="L2307" s="170">
        <v>45404</v>
      </c>
      <c r="M2307" s="116">
        <v>973.55</v>
      </c>
      <c r="N2307" s="116">
        <v>978.75</v>
      </c>
      <c r="O2307" s="116">
        <v>966</v>
      </c>
      <c r="P2307" s="116">
        <v>978.75</v>
      </c>
      <c r="Q2307" s="116">
        <v>973.55</v>
      </c>
      <c r="R2307">
        <v>7187959</v>
      </c>
    </row>
    <row r="2308" spans="1:18" x14ac:dyDescent="0.25">
      <c r="A2308" s="170">
        <v>45405</v>
      </c>
      <c r="B2308" s="116">
        <v>994.65</v>
      </c>
      <c r="C2308" s="116">
        <v>986.6</v>
      </c>
      <c r="D2308" s="116">
        <v>974.05</v>
      </c>
      <c r="E2308" s="116">
        <v>976.6</v>
      </c>
      <c r="F2308" s="116">
        <v>986.6</v>
      </c>
      <c r="G2308">
        <v>505969</v>
      </c>
      <c r="H2308" s="116"/>
      <c r="I2308" s="116"/>
      <c r="L2308" s="170">
        <v>45405</v>
      </c>
      <c r="M2308" s="116">
        <v>986.75</v>
      </c>
      <c r="N2308" s="116">
        <v>994.5</v>
      </c>
      <c r="O2308" s="116">
        <v>974.05</v>
      </c>
      <c r="P2308" s="116">
        <v>976</v>
      </c>
      <c r="Q2308" s="116">
        <v>986.75</v>
      </c>
      <c r="R2308">
        <v>7994116</v>
      </c>
    </row>
    <row r="2309" spans="1:18" x14ac:dyDescent="0.25">
      <c r="A2309" s="170">
        <v>45406</v>
      </c>
      <c r="B2309" s="116">
        <v>996.2</v>
      </c>
      <c r="C2309" s="116">
        <v>991.6</v>
      </c>
      <c r="D2309" s="116">
        <v>988</v>
      </c>
      <c r="E2309" s="116">
        <v>993.7</v>
      </c>
      <c r="F2309" s="116">
        <v>991.6</v>
      </c>
      <c r="G2309">
        <v>183427</v>
      </c>
      <c r="H2309" s="116"/>
      <c r="I2309" s="116"/>
      <c r="L2309" s="170">
        <v>45406</v>
      </c>
      <c r="M2309" s="116">
        <v>991.65</v>
      </c>
      <c r="N2309" s="116">
        <v>995.9</v>
      </c>
      <c r="O2309" s="116">
        <v>988</v>
      </c>
      <c r="P2309" s="116">
        <v>992.4</v>
      </c>
      <c r="Q2309" s="116">
        <v>991.65</v>
      </c>
      <c r="R2309">
        <v>4671450</v>
      </c>
    </row>
    <row r="2310" spans="1:18" x14ac:dyDescent="0.25">
      <c r="A2310" s="170">
        <v>45407</v>
      </c>
      <c r="B2310" s="116">
        <v>1003.2</v>
      </c>
      <c r="C2310" s="116">
        <v>1000.8</v>
      </c>
      <c r="D2310" s="116">
        <v>991</v>
      </c>
      <c r="E2310" s="116">
        <v>994</v>
      </c>
      <c r="F2310" s="116">
        <v>1000.8</v>
      </c>
      <c r="G2310">
        <v>290886</v>
      </c>
      <c r="H2310" s="116"/>
      <c r="I2310" s="116"/>
      <c r="L2310" s="170">
        <v>45407</v>
      </c>
      <c r="M2310" s="116">
        <v>1001.25</v>
      </c>
      <c r="N2310" s="116">
        <v>1003.3</v>
      </c>
      <c r="O2310" s="116">
        <v>989.5</v>
      </c>
      <c r="P2310" s="116">
        <v>992.5</v>
      </c>
      <c r="Q2310" s="116">
        <v>1001.25</v>
      </c>
      <c r="R2310">
        <v>8366455</v>
      </c>
    </row>
    <row r="2311" spans="1:18" x14ac:dyDescent="0.25">
      <c r="A2311" s="170">
        <v>45408</v>
      </c>
      <c r="B2311" s="116">
        <v>1007.55</v>
      </c>
      <c r="C2311" s="116">
        <v>999.35</v>
      </c>
      <c r="D2311" s="116">
        <v>996.7</v>
      </c>
      <c r="E2311" s="116">
        <v>1005.25</v>
      </c>
      <c r="F2311" s="116">
        <v>999.35</v>
      </c>
      <c r="G2311">
        <v>282091</v>
      </c>
      <c r="H2311" s="116"/>
      <c r="I2311" s="116"/>
      <c r="L2311" s="170">
        <v>45408</v>
      </c>
      <c r="M2311" s="116">
        <v>999.5</v>
      </c>
      <c r="N2311" s="116">
        <v>1008.95</v>
      </c>
      <c r="O2311" s="116">
        <v>996.6</v>
      </c>
      <c r="P2311" s="116">
        <v>1007.8</v>
      </c>
      <c r="Q2311" s="116">
        <v>999.5</v>
      </c>
      <c r="R2311">
        <v>7937500</v>
      </c>
    </row>
    <row r="2312" spans="1:18" x14ac:dyDescent="0.25">
      <c r="A2312" s="170">
        <v>45411</v>
      </c>
      <c r="B2312" s="116">
        <v>1005.5</v>
      </c>
      <c r="C2312" s="116">
        <v>1000.45</v>
      </c>
      <c r="D2312" s="116">
        <v>999.15</v>
      </c>
      <c r="E2312" s="116">
        <v>1004.15</v>
      </c>
      <c r="F2312" s="116">
        <v>1000.45</v>
      </c>
      <c r="G2312">
        <v>147581</v>
      </c>
      <c r="H2312" s="116"/>
      <c r="I2312" s="116"/>
      <c r="L2312" s="170">
        <v>45411</v>
      </c>
      <c r="M2312" s="116">
        <v>1000.6</v>
      </c>
      <c r="N2312" s="116">
        <v>1005.75</v>
      </c>
      <c r="O2312" s="116">
        <v>999</v>
      </c>
      <c r="P2312" s="116">
        <v>1003.05</v>
      </c>
      <c r="Q2312" s="116">
        <v>1000.6</v>
      </c>
      <c r="R2312">
        <v>4764750</v>
      </c>
    </row>
    <row r="2313" spans="1:18" x14ac:dyDescent="0.25">
      <c r="A2313" s="170">
        <v>45412</v>
      </c>
      <c r="B2313" s="116">
        <v>1019.55</v>
      </c>
      <c r="C2313" s="116">
        <v>1007.85</v>
      </c>
      <c r="D2313" s="116">
        <v>999</v>
      </c>
      <c r="E2313" s="116">
        <v>1005</v>
      </c>
      <c r="F2313" s="116">
        <v>1007.85</v>
      </c>
      <c r="G2313">
        <v>282403</v>
      </c>
      <c r="H2313" s="116"/>
      <c r="I2313" s="116"/>
      <c r="L2313" s="170">
        <v>45412</v>
      </c>
      <c r="M2313" s="116">
        <v>1007.9</v>
      </c>
      <c r="N2313" s="116">
        <v>1019.45</v>
      </c>
      <c r="O2313" s="116">
        <v>997.5</v>
      </c>
      <c r="P2313" s="116">
        <v>1005</v>
      </c>
      <c r="Q2313" s="116">
        <v>1007.9</v>
      </c>
      <c r="R2313">
        <v>9047011</v>
      </c>
    </row>
    <row r="2314" spans="1:18" x14ac:dyDescent="0.25">
      <c r="A2314" s="170">
        <v>45414</v>
      </c>
      <c r="B2314" s="116">
        <v>1029.95</v>
      </c>
      <c r="C2314" s="116">
        <v>1027.95</v>
      </c>
      <c r="D2314" s="116">
        <v>1012</v>
      </c>
      <c r="E2314" s="116">
        <v>1018.9</v>
      </c>
      <c r="F2314" s="116">
        <v>1027.95</v>
      </c>
      <c r="G2314">
        <v>360973</v>
      </c>
      <c r="H2314" s="116"/>
      <c r="I2314" s="116"/>
      <c r="L2314" s="170">
        <v>45414</v>
      </c>
      <c r="M2314" s="116">
        <v>1027.8</v>
      </c>
      <c r="N2314" s="116">
        <v>1030</v>
      </c>
      <c r="O2314" s="116">
        <v>1011.55</v>
      </c>
      <c r="P2314" s="116">
        <v>1020</v>
      </c>
      <c r="Q2314" s="116">
        <v>1027.8</v>
      </c>
      <c r="R2314">
        <v>12695047</v>
      </c>
    </row>
    <row r="2315" spans="1:18" x14ac:dyDescent="0.25">
      <c r="A2315" s="170">
        <v>45415</v>
      </c>
      <c r="B2315" s="116">
        <v>1040</v>
      </c>
      <c r="C2315" s="116">
        <v>1013.8</v>
      </c>
      <c r="D2315" s="116">
        <v>996</v>
      </c>
      <c r="E2315" s="116">
        <v>1037.7</v>
      </c>
      <c r="F2315" s="116">
        <v>1013.8</v>
      </c>
      <c r="G2315">
        <v>996767</v>
      </c>
      <c r="H2315" s="116"/>
      <c r="I2315" s="116"/>
      <c r="L2315" s="170">
        <v>45415</v>
      </c>
      <c r="M2315" s="116">
        <v>1013.4</v>
      </c>
      <c r="N2315" s="116">
        <v>1040.2</v>
      </c>
      <c r="O2315" s="116">
        <v>996</v>
      </c>
      <c r="P2315" s="116">
        <v>1038</v>
      </c>
      <c r="Q2315" s="116">
        <v>1013.4</v>
      </c>
      <c r="R2315">
        <v>11871773</v>
      </c>
    </row>
    <row r="2316" spans="1:18" x14ac:dyDescent="0.25">
      <c r="A2316" s="170">
        <v>45418</v>
      </c>
      <c r="B2316" s="116">
        <v>1020</v>
      </c>
      <c r="C2316" s="116">
        <v>1015.8</v>
      </c>
      <c r="D2316" s="116">
        <v>1004.45</v>
      </c>
      <c r="E2316" s="116">
        <v>1017.1</v>
      </c>
      <c r="F2316" s="116">
        <v>1015.8</v>
      </c>
      <c r="G2316">
        <v>525349</v>
      </c>
      <c r="H2316" s="116"/>
      <c r="I2316" s="116"/>
      <c r="L2316" s="170">
        <v>45418</v>
      </c>
      <c r="M2316" s="116">
        <v>1016.2</v>
      </c>
      <c r="N2316" s="116">
        <v>1019.8</v>
      </c>
      <c r="O2316" s="116">
        <v>1005</v>
      </c>
      <c r="P2316" s="116">
        <v>1015</v>
      </c>
      <c r="Q2316" s="116">
        <v>1016.2</v>
      </c>
      <c r="R2316">
        <v>5724760</v>
      </c>
    </row>
    <row r="2317" spans="1:18" x14ac:dyDescent="0.25">
      <c r="A2317" s="170">
        <v>45419</v>
      </c>
      <c r="B2317" s="116">
        <v>1017.45</v>
      </c>
      <c r="C2317" s="116">
        <v>988.2</v>
      </c>
      <c r="D2317" s="116">
        <v>982.25</v>
      </c>
      <c r="E2317" s="116">
        <v>1016</v>
      </c>
      <c r="F2317" s="116">
        <v>988.2</v>
      </c>
      <c r="G2317">
        <v>337111</v>
      </c>
      <c r="H2317" s="116"/>
      <c r="I2317" s="116"/>
      <c r="L2317" s="170">
        <v>45419</v>
      </c>
      <c r="M2317" s="116">
        <v>988.55</v>
      </c>
      <c r="N2317" s="116">
        <v>1017.95</v>
      </c>
      <c r="O2317" s="116">
        <v>982.05</v>
      </c>
      <c r="P2317" s="116">
        <v>1016.2</v>
      </c>
      <c r="Q2317" s="116">
        <v>988.55</v>
      </c>
      <c r="R2317">
        <v>8877426</v>
      </c>
    </row>
    <row r="2318" spans="1:18" x14ac:dyDescent="0.25">
      <c r="A2318" s="170">
        <v>45420</v>
      </c>
      <c r="B2318" s="116">
        <v>1015</v>
      </c>
      <c r="C2318" s="116">
        <v>1012.2</v>
      </c>
      <c r="D2318" s="116">
        <v>977.75</v>
      </c>
      <c r="E2318" s="116">
        <v>987.7</v>
      </c>
      <c r="F2318" s="116">
        <v>1012.2</v>
      </c>
      <c r="G2318">
        <v>417305</v>
      </c>
      <c r="H2318" s="116"/>
      <c r="I2318" s="116"/>
      <c r="L2318" s="170">
        <v>45420</v>
      </c>
      <c r="M2318" s="116">
        <v>1012.1</v>
      </c>
      <c r="N2318" s="116">
        <v>1015</v>
      </c>
      <c r="O2318" s="116">
        <v>977</v>
      </c>
      <c r="P2318" s="116">
        <v>986.95</v>
      </c>
      <c r="Q2318" s="116">
        <v>1012.1</v>
      </c>
      <c r="R2318">
        <v>7519352</v>
      </c>
    </row>
    <row r="2319" spans="1:18" x14ac:dyDescent="0.25">
      <c r="A2319" s="170">
        <v>45421</v>
      </c>
      <c r="B2319" s="116">
        <v>1042.95</v>
      </c>
      <c r="C2319" s="116">
        <v>1030.1500000000001</v>
      </c>
      <c r="D2319" s="116">
        <v>1007.75</v>
      </c>
      <c r="E2319" s="116">
        <v>1012.2</v>
      </c>
      <c r="F2319" s="116">
        <v>1030.1500000000001</v>
      </c>
      <c r="G2319">
        <v>1731104</v>
      </c>
      <c r="H2319" s="116"/>
      <c r="I2319" s="116"/>
      <c r="L2319" s="170">
        <v>45421</v>
      </c>
      <c r="M2319" s="116">
        <v>1030.3</v>
      </c>
      <c r="N2319" s="116">
        <v>1043.2</v>
      </c>
      <c r="O2319" s="116">
        <v>1007.3</v>
      </c>
      <c r="P2319" s="116">
        <v>1011</v>
      </c>
      <c r="Q2319" s="116">
        <v>1030.3</v>
      </c>
      <c r="R2319">
        <v>19189798</v>
      </c>
    </row>
    <row r="2320" spans="1:18" x14ac:dyDescent="0.25">
      <c r="A2320" s="170">
        <v>45422</v>
      </c>
      <c r="B2320" s="116">
        <v>1050</v>
      </c>
      <c r="C2320" s="116">
        <v>1046.8499999999999</v>
      </c>
      <c r="D2320" s="116">
        <v>1030.75</v>
      </c>
      <c r="E2320" s="116">
        <v>1039.2</v>
      </c>
      <c r="F2320" s="116">
        <v>1046.8499999999999</v>
      </c>
      <c r="G2320">
        <v>792542</v>
      </c>
      <c r="H2320" s="116"/>
      <c r="I2320" s="116"/>
      <c r="L2320" s="170">
        <v>45422</v>
      </c>
      <c r="M2320" s="116">
        <v>1046.6500000000001</v>
      </c>
      <c r="N2320" s="116">
        <v>1050.3499999999999</v>
      </c>
      <c r="O2320" s="116">
        <v>1030.4000000000001</v>
      </c>
      <c r="P2320" s="116">
        <v>1037</v>
      </c>
      <c r="Q2320" s="116">
        <v>1046.6500000000001</v>
      </c>
      <c r="R2320">
        <v>13383183</v>
      </c>
    </row>
    <row r="2321" spans="1:18" x14ac:dyDescent="0.25">
      <c r="A2321" s="170">
        <v>45425</v>
      </c>
      <c r="B2321" s="116">
        <v>1010.3</v>
      </c>
      <c r="C2321" s="116">
        <v>959.55</v>
      </c>
      <c r="D2321" s="116">
        <v>948</v>
      </c>
      <c r="E2321" s="116">
        <v>1010.3</v>
      </c>
      <c r="F2321" s="116">
        <v>959.55</v>
      </c>
      <c r="G2321">
        <v>4451744</v>
      </c>
      <c r="H2321" s="116"/>
      <c r="I2321" s="116"/>
      <c r="L2321" s="170">
        <v>45425</v>
      </c>
      <c r="M2321" s="116">
        <v>959.75</v>
      </c>
      <c r="N2321" s="116">
        <v>1008.7</v>
      </c>
      <c r="O2321" s="116">
        <v>947.2</v>
      </c>
      <c r="P2321" s="116">
        <v>1005</v>
      </c>
      <c r="Q2321" s="116">
        <v>959.75</v>
      </c>
      <c r="R2321">
        <v>58974762</v>
      </c>
    </row>
    <row r="2322" spans="1:18" x14ac:dyDescent="0.25">
      <c r="A2322" s="170">
        <v>45426</v>
      </c>
      <c r="B2322" s="116">
        <v>968</v>
      </c>
      <c r="C2322" s="116">
        <v>964.7</v>
      </c>
      <c r="D2322" s="116">
        <v>953.55</v>
      </c>
      <c r="E2322" s="116">
        <v>966.05</v>
      </c>
      <c r="F2322" s="116">
        <v>964.7</v>
      </c>
      <c r="G2322">
        <v>871806</v>
      </c>
      <c r="H2322" s="116"/>
      <c r="I2322" s="116"/>
      <c r="L2322" s="170">
        <v>45426</v>
      </c>
      <c r="M2322" s="116">
        <v>964.65</v>
      </c>
      <c r="N2322" s="116">
        <v>968</v>
      </c>
      <c r="O2322" s="116">
        <v>953.25</v>
      </c>
      <c r="P2322" s="116">
        <v>965.1</v>
      </c>
      <c r="Q2322" s="116">
        <v>964.65</v>
      </c>
      <c r="R2322">
        <v>16325689</v>
      </c>
    </row>
    <row r="2323" spans="1:18" x14ac:dyDescent="0.25">
      <c r="A2323" s="170">
        <v>45427</v>
      </c>
      <c r="B2323" s="116">
        <v>973</v>
      </c>
      <c r="C2323" s="116">
        <v>947.2</v>
      </c>
      <c r="D2323" s="116">
        <v>945.1</v>
      </c>
      <c r="E2323" s="116">
        <v>972.65</v>
      </c>
      <c r="F2323" s="116">
        <v>947.2</v>
      </c>
      <c r="G2323">
        <v>1588448</v>
      </c>
      <c r="H2323" s="116"/>
      <c r="I2323" s="116"/>
      <c r="L2323" s="170">
        <v>45427</v>
      </c>
      <c r="M2323" s="116">
        <v>947.3</v>
      </c>
      <c r="N2323" s="116">
        <v>972.95</v>
      </c>
      <c r="O2323" s="116">
        <v>945.1</v>
      </c>
      <c r="P2323" s="116">
        <v>970.95</v>
      </c>
      <c r="Q2323" s="116">
        <v>947.3</v>
      </c>
      <c r="R2323">
        <v>19668239</v>
      </c>
    </row>
    <row r="2324" spans="1:18" x14ac:dyDescent="0.25">
      <c r="A2324" s="170">
        <v>45428</v>
      </c>
      <c r="B2324" s="116">
        <v>954.65</v>
      </c>
      <c r="C2324" s="116">
        <v>936.35</v>
      </c>
      <c r="D2324" s="116">
        <v>919</v>
      </c>
      <c r="E2324" s="116">
        <v>954.65</v>
      </c>
      <c r="F2324" s="116">
        <v>936.35</v>
      </c>
      <c r="G2324">
        <v>1226843</v>
      </c>
      <c r="H2324" s="116"/>
      <c r="I2324" s="116"/>
      <c r="L2324" s="170">
        <v>45428</v>
      </c>
      <c r="M2324" s="116">
        <v>936.4</v>
      </c>
      <c r="N2324" s="116">
        <v>954.4</v>
      </c>
      <c r="O2324" s="116">
        <v>919</v>
      </c>
      <c r="P2324" s="116">
        <v>953.2</v>
      </c>
      <c r="Q2324" s="116">
        <v>936.4</v>
      </c>
      <c r="R2324">
        <v>31240770</v>
      </c>
    </row>
    <row r="2325" spans="1:18" x14ac:dyDescent="0.25">
      <c r="A2325" s="170">
        <v>45429</v>
      </c>
      <c r="B2325" s="116">
        <v>953.75</v>
      </c>
      <c r="C2325" s="116">
        <v>945.75</v>
      </c>
      <c r="D2325" s="116">
        <v>941.25</v>
      </c>
      <c r="E2325" s="116">
        <v>945</v>
      </c>
      <c r="F2325" s="116">
        <v>945.75</v>
      </c>
      <c r="G2325">
        <v>673840</v>
      </c>
      <c r="H2325" s="116"/>
      <c r="I2325" s="116"/>
      <c r="L2325" s="170">
        <v>45429</v>
      </c>
      <c r="M2325" s="116">
        <v>945.7</v>
      </c>
      <c r="N2325" s="116">
        <v>953.4</v>
      </c>
      <c r="O2325" s="116">
        <v>941</v>
      </c>
      <c r="P2325" s="116">
        <v>944</v>
      </c>
      <c r="Q2325" s="116">
        <v>945.7</v>
      </c>
      <c r="R2325">
        <v>13205512</v>
      </c>
    </row>
    <row r="2326" spans="1:18" x14ac:dyDescent="0.25">
      <c r="A2326" s="170">
        <v>45430</v>
      </c>
      <c r="B2326" s="116">
        <v>958</v>
      </c>
      <c r="C2326" s="116">
        <v>952.95</v>
      </c>
      <c r="D2326" s="116">
        <v>947</v>
      </c>
      <c r="E2326" s="116">
        <v>950.7</v>
      </c>
      <c r="F2326" s="116">
        <v>952.95</v>
      </c>
      <c r="G2326">
        <v>249036</v>
      </c>
      <c r="H2326" s="116"/>
      <c r="I2326" s="116"/>
      <c r="L2326" s="170">
        <v>45430</v>
      </c>
      <c r="M2326" s="116">
        <v>953.95</v>
      </c>
      <c r="N2326" s="116">
        <v>958</v>
      </c>
      <c r="O2326" s="116">
        <v>947</v>
      </c>
      <c r="P2326" s="116">
        <v>950</v>
      </c>
      <c r="Q2326" s="116">
        <v>953.95</v>
      </c>
      <c r="R2326">
        <v>1930324</v>
      </c>
    </row>
    <row r="2327" spans="1:18" x14ac:dyDescent="0.25">
      <c r="A2327" s="170">
        <v>45433</v>
      </c>
      <c r="B2327" s="116">
        <v>957.85</v>
      </c>
      <c r="C2327" s="116">
        <v>951.15</v>
      </c>
      <c r="D2327" s="116">
        <v>949</v>
      </c>
      <c r="E2327" s="116">
        <v>957.85</v>
      </c>
      <c r="F2327" s="116">
        <v>951.15</v>
      </c>
      <c r="G2327">
        <v>438896</v>
      </c>
      <c r="H2327" s="116"/>
      <c r="I2327" s="116"/>
      <c r="L2327" s="170">
        <v>45433</v>
      </c>
      <c r="M2327" s="116">
        <v>951.3</v>
      </c>
      <c r="N2327" s="116">
        <v>956.65</v>
      </c>
      <c r="O2327" s="116">
        <v>948.7</v>
      </c>
      <c r="P2327" s="116">
        <v>954</v>
      </c>
      <c r="Q2327" s="116">
        <v>951.3</v>
      </c>
      <c r="R2327">
        <v>10055258</v>
      </c>
    </row>
    <row r="2328" spans="1:18" x14ac:dyDescent="0.25">
      <c r="A2328" s="170">
        <v>45434</v>
      </c>
      <c r="B2328" s="116">
        <v>955</v>
      </c>
      <c r="C2328" s="116">
        <v>947.4</v>
      </c>
      <c r="D2328" s="116">
        <v>942.75</v>
      </c>
      <c r="E2328" s="116">
        <v>952</v>
      </c>
      <c r="F2328" s="116">
        <v>947.4</v>
      </c>
      <c r="G2328">
        <v>302914</v>
      </c>
      <c r="H2328" s="116"/>
      <c r="I2328" s="116"/>
      <c r="L2328" s="170">
        <v>45434</v>
      </c>
      <c r="M2328" s="116">
        <v>947.5</v>
      </c>
      <c r="N2328" s="116">
        <v>954.9</v>
      </c>
      <c r="O2328" s="116">
        <v>942.55</v>
      </c>
      <c r="P2328" s="116">
        <v>952</v>
      </c>
      <c r="Q2328" s="116">
        <v>947.5</v>
      </c>
      <c r="R2328">
        <v>9495279</v>
      </c>
    </row>
    <row r="2329" spans="1:18" x14ac:dyDescent="0.25">
      <c r="A2329" s="170">
        <v>45435</v>
      </c>
      <c r="B2329" s="116">
        <v>963</v>
      </c>
      <c r="C2329" s="116">
        <v>962.05</v>
      </c>
      <c r="D2329" s="116">
        <v>945.25</v>
      </c>
      <c r="E2329" s="116">
        <v>950</v>
      </c>
      <c r="F2329" s="116">
        <v>962.05</v>
      </c>
      <c r="G2329">
        <v>359571</v>
      </c>
      <c r="H2329" s="116"/>
      <c r="I2329" s="116"/>
      <c r="L2329" s="170">
        <v>45435</v>
      </c>
      <c r="M2329" s="116">
        <v>962.35</v>
      </c>
      <c r="N2329" s="116">
        <v>963.45</v>
      </c>
      <c r="O2329" s="116">
        <v>945.05</v>
      </c>
      <c r="P2329" s="116">
        <v>950</v>
      </c>
      <c r="Q2329" s="116">
        <v>962.35</v>
      </c>
      <c r="R2329">
        <v>11211074</v>
      </c>
    </row>
    <row r="2330" spans="1:18" x14ac:dyDescent="0.25">
      <c r="A2330" s="170">
        <v>45436</v>
      </c>
      <c r="B2330" s="116">
        <v>970.8</v>
      </c>
      <c r="C2330" s="116">
        <v>960.75</v>
      </c>
      <c r="D2330" s="116">
        <v>958</v>
      </c>
      <c r="E2330" s="116">
        <v>964.7</v>
      </c>
      <c r="F2330" s="116">
        <v>960.75</v>
      </c>
      <c r="G2330">
        <v>401991</v>
      </c>
      <c r="H2330" s="116"/>
      <c r="I2330" s="116"/>
      <c r="L2330" s="170">
        <v>45436</v>
      </c>
      <c r="M2330" s="116">
        <v>960.55</v>
      </c>
      <c r="N2330" s="116">
        <v>970.95</v>
      </c>
      <c r="O2330" s="116">
        <v>958</v>
      </c>
      <c r="P2330" s="116">
        <v>962.5</v>
      </c>
      <c r="Q2330" s="116">
        <v>960.55</v>
      </c>
      <c r="R2330">
        <v>9590588</v>
      </c>
    </row>
    <row r="2331" spans="1:18" x14ac:dyDescent="0.25">
      <c r="A2331" s="170">
        <v>45439</v>
      </c>
      <c r="B2331" s="116">
        <v>967.95</v>
      </c>
      <c r="C2331" s="116">
        <v>958</v>
      </c>
      <c r="D2331" s="116">
        <v>952</v>
      </c>
      <c r="E2331" s="116">
        <v>967.95</v>
      </c>
      <c r="F2331" s="116">
        <v>958</v>
      </c>
      <c r="G2331">
        <v>859520</v>
      </c>
      <c r="H2331" s="116"/>
      <c r="I2331" s="116"/>
      <c r="L2331" s="170">
        <v>45439</v>
      </c>
      <c r="M2331" s="116">
        <v>958.5</v>
      </c>
      <c r="N2331" s="116">
        <v>966.45</v>
      </c>
      <c r="O2331" s="116">
        <v>952</v>
      </c>
      <c r="P2331" s="116">
        <v>964.9</v>
      </c>
      <c r="Q2331" s="116">
        <v>958.5</v>
      </c>
      <c r="R2331">
        <v>6916555</v>
      </c>
    </row>
    <row r="2332" spans="1:18" x14ac:dyDescent="0.25">
      <c r="A2332" s="170">
        <v>45440</v>
      </c>
      <c r="B2332" s="116">
        <v>962</v>
      </c>
      <c r="C2332" s="116">
        <v>947.3</v>
      </c>
      <c r="D2332" s="116">
        <v>946.1</v>
      </c>
      <c r="E2332" s="116">
        <v>960</v>
      </c>
      <c r="F2332" s="116">
        <v>947.3</v>
      </c>
      <c r="G2332">
        <v>224987</v>
      </c>
      <c r="H2332" s="116"/>
      <c r="I2332" s="116"/>
      <c r="L2332" s="170">
        <v>45440</v>
      </c>
      <c r="M2332" s="116">
        <v>947.55</v>
      </c>
      <c r="N2332" s="116">
        <v>961.9</v>
      </c>
      <c r="O2332" s="116">
        <v>946</v>
      </c>
      <c r="P2332" s="116">
        <v>959</v>
      </c>
      <c r="Q2332" s="116">
        <v>947.55</v>
      </c>
      <c r="R2332">
        <v>6618946</v>
      </c>
    </row>
    <row r="2333" spans="1:18" x14ac:dyDescent="0.25">
      <c r="A2333" s="170">
        <v>45441</v>
      </c>
      <c r="B2333" s="116">
        <v>950.2</v>
      </c>
      <c r="C2333" s="116">
        <v>943.65</v>
      </c>
      <c r="D2333" s="116">
        <v>938.8</v>
      </c>
      <c r="E2333" s="116">
        <v>947.7</v>
      </c>
      <c r="F2333" s="116">
        <v>943.65</v>
      </c>
      <c r="G2333">
        <v>244360</v>
      </c>
      <c r="H2333" s="116"/>
      <c r="I2333" s="116"/>
      <c r="L2333" s="170">
        <v>45441</v>
      </c>
      <c r="M2333" s="116">
        <v>943.6</v>
      </c>
      <c r="N2333" s="116">
        <v>950.5</v>
      </c>
      <c r="O2333" s="116">
        <v>938.8</v>
      </c>
      <c r="P2333" s="116">
        <v>946.95</v>
      </c>
      <c r="Q2333" s="116">
        <v>943.6</v>
      </c>
      <c r="R2333">
        <v>8184019</v>
      </c>
    </row>
    <row r="2334" spans="1:18" x14ac:dyDescent="0.25">
      <c r="A2334" s="170">
        <v>45442</v>
      </c>
      <c r="B2334" s="116">
        <v>951.45</v>
      </c>
      <c r="C2334" s="116">
        <v>924.15</v>
      </c>
      <c r="D2334" s="116">
        <v>921.5</v>
      </c>
      <c r="E2334" s="116">
        <v>942.55</v>
      </c>
      <c r="F2334" s="116">
        <v>924.15</v>
      </c>
      <c r="G2334">
        <v>919480</v>
      </c>
      <c r="H2334" s="116"/>
      <c r="I2334" s="116"/>
      <c r="L2334" s="170">
        <v>45442</v>
      </c>
      <c r="M2334" s="116">
        <v>923.95</v>
      </c>
      <c r="N2334" s="116">
        <v>951.45</v>
      </c>
      <c r="O2334" s="116">
        <v>921</v>
      </c>
      <c r="P2334" s="116">
        <v>943.5</v>
      </c>
      <c r="Q2334" s="116">
        <v>923.95</v>
      </c>
      <c r="R2334">
        <v>10170912</v>
      </c>
    </row>
    <row r="2335" spans="1:18" x14ac:dyDescent="0.25">
      <c r="A2335" s="170">
        <v>45443</v>
      </c>
      <c r="B2335" s="116">
        <v>937.4</v>
      </c>
      <c r="C2335" s="116">
        <v>922.85</v>
      </c>
      <c r="D2335" s="116">
        <v>920</v>
      </c>
      <c r="E2335" s="116">
        <v>930.9</v>
      </c>
      <c r="F2335" s="116">
        <v>922.85</v>
      </c>
      <c r="G2335">
        <v>1091292</v>
      </c>
      <c r="H2335" s="116"/>
      <c r="I2335" s="116"/>
      <c r="L2335" s="170">
        <v>45443</v>
      </c>
      <c r="M2335" s="116">
        <v>923</v>
      </c>
      <c r="N2335" s="116">
        <v>937.25</v>
      </c>
      <c r="O2335" s="116">
        <v>920.1</v>
      </c>
      <c r="P2335" s="116">
        <v>931.65</v>
      </c>
      <c r="Q2335" s="116">
        <v>923</v>
      </c>
      <c r="R2335">
        <v>14289102</v>
      </c>
    </row>
    <row r="2336" spans="1:18" x14ac:dyDescent="0.25">
      <c r="A2336" s="170">
        <v>45446</v>
      </c>
      <c r="B2336" s="116">
        <v>964.35</v>
      </c>
      <c r="C2336" s="116">
        <v>950.5</v>
      </c>
      <c r="D2336" s="116">
        <v>934</v>
      </c>
      <c r="E2336" s="116">
        <v>964.35</v>
      </c>
      <c r="F2336" s="116">
        <v>950.5</v>
      </c>
      <c r="G2336">
        <v>611484</v>
      </c>
      <c r="H2336" s="116"/>
      <c r="I2336" s="116"/>
      <c r="L2336" s="170">
        <v>45446</v>
      </c>
      <c r="M2336" s="116">
        <v>950.45</v>
      </c>
      <c r="N2336" s="116">
        <v>963</v>
      </c>
      <c r="O2336" s="116">
        <v>934</v>
      </c>
      <c r="P2336" s="116">
        <v>963</v>
      </c>
      <c r="Q2336" s="116">
        <v>950.45</v>
      </c>
      <c r="R2336">
        <v>12314329</v>
      </c>
    </row>
    <row r="2337" spans="1:18" x14ac:dyDescent="0.25">
      <c r="A2337" s="170">
        <v>45447</v>
      </c>
      <c r="B2337" s="116">
        <v>952.95</v>
      </c>
      <c r="C2337" s="116">
        <v>904.15</v>
      </c>
      <c r="D2337" s="116">
        <v>855.45</v>
      </c>
      <c r="E2337" s="116">
        <v>952.95</v>
      </c>
      <c r="F2337" s="116">
        <v>904.15</v>
      </c>
      <c r="G2337">
        <v>3524221</v>
      </c>
      <c r="H2337" s="116"/>
      <c r="I2337" s="116"/>
      <c r="L2337" s="170">
        <v>45447</v>
      </c>
      <c r="M2337" s="116">
        <v>903.9</v>
      </c>
      <c r="N2337" s="116">
        <v>948</v>
      </c>
      <c r="O2337" s="116">
        <v>855.4</v>
      </c>
      <c r="P2337" s="116">
        <v>948</v>
      </c>
      <c r="Q2337" s="116">
        <v>903.9</v>
      </c>
      <c r="R2337">
        <v>26554598</v>
      </c>
    </row>
    <row r="2338" spans="1:18" x14ac:dyDescent="0.25">
      <c r="A2338" s="170">
        <v>45448</v>
      </c>
      <c r="B2338" s="116">
        <v>933.75</v>
      </c>
      <c r="C2338" s="116">
        <v>929.9</v>
      </c>
      <c r="D2338" s="116">
        <v>890</v>
      </c>
      <c r="E2338" s="116">
        <v>922.3</v>
      </c>
      <c r="F2338" s="116">
        <v>929.9</v>
      </c>
      <c r="G2338">
        <v>1228258</v>
      </c>
      <c r="H2338" s="116"/>
      <c r="I2338" s="116"/>
      <c r="L2338" s="170">
        <v>45448</v>
      </c>
      <c r="M2338" s="116">
        <v>929.95</v>
      </c>
      <c r="N2338" s="116">
        <v>933.75</v>
      </c>
      <c r="O2338" s="116">
        <v>890</v>
      </c>
      <c r="P2338" s="116">
        <v>924.95</v>
      </c>
      <c r="Q2338" s="116">
        <v>929.95</v>
      </c>
      <c r="R2338">
        <v>13752553</v>
      </c>
    </row>
    <row r="2339" spans="1:18" x14ac:dyDescent="0.25">
      <c r="A2339" s="170">
        <v>45449</v>
      </c>
      <c r="B2339" s="116">
        <v>946</v>
      </c>
      <c r="C2339" s="116">
        <v>938.15</v>
      </c>
      <c r="D2339" s="116">
        <v>931.5</v>
      </c>
      <c r="E2339" s="116">
        <v>944.4</v>
      </c>
      <c r="F2339" s="116">
        <v>938.15</v>
      </c>
      <c r="G2339">
        <v>446996</v>
      </c>
      <c r="H2339" s="116"/>
      <c r="I2339" s="116"/>
      <c r="L2339" s="170">
        <v>45449</v>
      </c>
      <c r="M2339" s="116">
        <v>938.25</v>
      </c>
      <c r="N2339" s="116">
        <v>946</v>
      </c>
      <c r="O2339" s="116">
        <v>931.2</v>
      </c>
      <c r="P2339" s="116">
        <v>940</v>
      </c>
      <c r="Q2339" s="116">
        <v>938.25</v>
      </c>
      <c r="R2339">
        <v>11792640</v>
      </c>
    </row>
    <row r="2340" spans="1:18" x14ac:dyDescent="0.25">
      <c r="A2340" s="170">
        <v>45450</v>
      </c>
      <c r="B2340" s="116">
        <v>972.95</v>
      </c>
      <c r="C2340" s="116">
        <v>970.4</v>
      </c>
      <c r="D2340" s="116">
        <v>935.3</v>
      </c>
      <c r="E2340" s="116">
        <v>940</v>
      </c>
      <c r="F2340" s="116">
        <v>970.4</v>
      </c>
      <c r="G2340">
        <v>1068469</v>
      </c>
      <c r="H2340" s="116"/>
      <c r="I2340" s="116"/>
      <c r="L2340" s="170">
        <v>45450</v>
      </c>
      <c r="M2340" s="116">
        <v>970.5</v>
      </c>
      <c r="N2340" s="116">
        <v>973</v>
      </c>
      <c r="O2340" s="116">
        <v>935.25</v>
      </c>
      <c r="P2340" s="116">
        <v>940</v>
      </c>
      <c r="Q2340" s="116">
        <v>970.5</v>
      </c>
      <c r="R2340">
        <v>15577866</v>
      </c>
    </row>
    <row r="2341" spans="1:18" x14ac:dyDescent="0.25">
      <c r="A2341" s="170">
        <v>45453</v>
      </c>
      <c r="B2341" s="116">
        <v>985</v>
      </c>
      <c r="C2341" s="116">
        <v>974.8</v>
      </c>
      <c r="D2341" s="116">
        <v>969.15</v>
      </c>
      <c r="E2341" s="116">
        <v>978.8</v>
      </c>
      <c r="F2341" s="116">
        <v>974.8</v>
      </c>
      <c r="G2341">
        <v>413081</v>
      </c>
      <c r="H2341" s="116"/>
      <c r="I2341" s="116"/>
      <c r="L2341" s="170">
        <v>45453</v>
      </c>
      <c r="M2341" s="116">
        <v>975.15</v>
      </c>
      <c r="N2341" s="116">
        <v>984.9</v>
      </c>
      <c r="O2341" s="116">
        <v>969.1</v>
      </c>
      <c r="P2341" s="116">
        <v>977</v>
      </c>
      <c r="Q2341" s="116">
        <v>975.15</v>
      </c>
      <c r="R2341">
        <v>9258931</v>
      </c>
    </row>
    <row r="2342" spans="1:18" x14ac:dyDescent="0.25">
      <c r="A2342" s="170">
        <v>45454</v>
      </c>
      <c r="B2342" s="116">
        <v>992.65</v>
      </c>
      <c r="C2342" s="116">
        <v>987.1</v>
      </c>
      <c r="D2342" s="116">
        <v>966.75</v>
      </c>
      <c r="E2342" s="116">
        <v>973.95</v>
      </c>
      <c r="F2342" s="116">
        <v>987.1</v>
      </c>
      <c r="G2342">
        <v>571900</v>
      </c>
      <c r="H2342" s="116"/>
      <c r="I2342" s="116"/>
      <c r="L2342" s="170">
        <v>45454</v>
      </c>
      <c r="M2342" s="116">
        <v>987.1</v>
      </c>
      <c r="N2342" s="116">
        <v>992.55</v>
      </c>
      <c r="O2342" s="116">
        <v>966.65</v>
      </c>
      <c r="P2342" s="116">
        <v>973.8</v>
      </c>
      <c r="Q2342" s="116">
        <v>987.1</v>
      </c>
      <c r="R2342">
        <v>14828702</v>
      </c>
    </row>
    <row r="2343" spans="1:18" x14ac:dyDescent="0.25">
      <c r="A2343" s="170">
        <v>45455</v>
      </c>
      <c r="B2343" s="116">
        <v>1010</v>
      </c>
      <c r="C2343" s="116">
        <v>988.6</v>
      </c>
      <c r="D2343" s="116">
        <v>987</v>
      </c>
      <c r="E2343" s="116">
        <v>995.6</v>
      </c>
      <c r="F2343" s="116">
        <v>988.6</v>
      </c>
      <c r="G2343">
        <v>1408984</v>
      </c>
      <c r="H2343" s="116"/>
      <c r="I2343" s="116"/>
      <c r="L2343" s="170">
        <v>45455</v>
      </c>
      <c r="M2343" s="116">
        <v>988.7</v>
      </c>
      <c r="N2343" s="116">
        <v>1010.25</v>
      </c>
      <c r="O2343" s="116">
        <v>987</v>
      </c>
      <c r="P2343" s="116">
        <v>994.5</v>
      </c>
      <c r="Q2343" s="116">
        <v>988.7</v>
      </c>
      <c r="R2343">
        <v>17527993</v>
      </c>
    </row>
    <row r="2344" spans="1:18" x14ac:dyDescent="0.25">
      <c r="A2344" s="170">
        <v>45456</v>
      </c>
      <c r="B2344" s="116">
        <v>1001.4</v>
      </c>
      <c r="C2344" s="116">
        <v>985.75</v>
      </c>
      <c r="D2344" s="116">
        <v>980.55</v>
      </c>
      <c r="E2344" s="116">
        <v>1001.4</v>
      </c>
      <c r="F2344" s="116">
        <v>985.75</v>
      </c>
      <c r="G2344">
        <v>450162</v>
      </c>
      <c r="H2344" s="116"/>
      <c r="I2344" s="116"/>
      <c r="L2344" s="170">
        <v>45456</v>
      </c>
      <c r="M2344" s="116">
        <v>985.85</v>
      </c>
      <c r="N2344" s="116">
        <v>1002</v>
      </c>
      <c r="O2344" s="116">
        <v>980.75</v>
      </c>
      <c r="P2344" s="116">
        <v>1002</v>
      </c>
      <c r="Q2344" s="116">
        <v>985.85</v>
      </c>
      <c r="R2344">
        <v>12157226</v>
      </c>
    </row>
    <row r="2345" spans="1:18" x14ac:dyDescent="0.25">
      <c r="A2345" s="170">
        <v>45457</v>
      </c>
      <c r="B2345" s="116">
        <v>997</v>
      </c>
      <c r="C2345" s="116">
        <v>993.4</v>
      </c>
      <c r="D2345" s="116">
        <v>981.4</v>
      </c>
      <c r="E2345" s="116">
        <v>991</v>
      </c>
      <c r="F2345" s="116">
        <v>993.4</v>
      </c>
      <c r="G2345">
        <v>404491</v>
      </c>
      <c r="H2345" s="116"/>
      <c r="I2345" s="116"/>
      <c r="L2345" s="170">
        <v>45457</v>
      </c>
      <c r="M2345" s="116">
        <v>993.4</v>
      </c>
      <c r="N2345" s="116">
        <v>997.25</v>
      </c>
      <c r="O2345" s="116">
        <v>981.4</v>
      </c>
      <c r="P2345" s="116">
        <v>990</v>
      </c>
      <c r="Q2345" s="116">
        <v>993.4</v>
      </c>
      <c r="R2345">
        <v>11591421</v>
      </c>
    </row>
    <row r="2346" spans="1:18" x14ac:dyDescent="0.25">
      <c r="A2346" s="170">
        <v>45461</v>
      </c>
      <c r="B2346" s="116">
        <v>1003.45</v>
      </c>
      <c r="C2346" s="116">
        <v>985.65</v>
      </c>
      <c r="D2346" s="116">
        <v>984.1</v>
      </c>
      <c r="E2346" s="116">
        <v>998.7</v>
      </c>
      <c r="F2346" s="116">
        <v>985.65</v>
      </c>
      <c r="G2346">
        <v>351324</v>
      </c>
      <c r="H2346" s="116"/>
      <c r="I2346" s="116"/>
      <c r="L2346" s="170">
        <v>45461</v>
      </c>
      <c r="M2346" s="116">
        <v>985.9</v>
      </c>
      <c r="N2346" s="116">
        <v>1003.55</v>
      </c>
      <c r="O2346" s="116">
        <v>984</v>
      </c>
      <c r="P2346" s="116">
        <v>1000</v>
      </c>
      <c r="Q2346" s="116">
        <v>985.9</v>
      </c>
      <c r="R2346">
        <v>9845075</v>
      </c>
    </row>
    <row r="2347" spans="1:18" x14ac:dyDescent="0.25">
      <c r="A2347" s="170">
        <v>45462</v>
      </c>
      <c r="B2347" s="116">
        <v>994.9</v>
      </c>
      <c r="C2347" s="116">
        <v>977.4</v>
      </c>
      <c r="D2347" s="116">
        <v>975.55</v>
      </c>
      <c r="E2347" s="116">
        <v>990.9</v>
      </c>
      <c r="F2347" s="116">
        <v>977.4</v>
      </c>
      <c r="G2347">
        <v>312686</v>
      </c>
      <c r="H2347" s="116"/>
      <c r="I2347" s="116"/>
      <c r="L2347" s="170">
        <v>45462</v>
      </c>
      <c r="M2347" s="116">
        <v>977.35</v>
      </c>
      <c r="N2347" s="116">
        <v>994.9</v>
      </c>
      <c r="O2347" s="116">
        <v>975.15</v>
      </c>
      <c r="P2347" s="116">
        <v>990</v>
      </c>
      <c r="Q2347" s="116">
        <v>977.35</v>
      </c>
      <c r="R2347">
        <v>7605719</v>
      </c>
    </row>
    <row r="2348" spans="1:18" x14ac:dyDescent="0.25">
      <c r="A2348" s="170">
        <v>45463</v>
      </c>
      <c r="B2348" s="116">
        <v>988.1</v>
      </c>
      <c r="C2348" s="116">
        <v>978.1</v>
      </c>
      <c r="D2348" s="116">
        <v>976.75</v>
      </c>
      <c r="E2348" s="116">
        <v>981.2</v>
      </c>
      <c r="F2348" s="116">
        <v>978.1</v>
      </c>
      <c r="G2348">
        <v>532805</v>
      </c>
      <c r="H2348" s="116"/>
      <c r="I2348" s="116"/>
      <c r="L2348" s="170">
        <v>45463</v>
      </c>
      <c r="M2348" s="116">
        <v>978.25</v>
      </c>
      <c r="N2348" s="116">
        <v>988.4</v>
      </c>
      <c r="O2348" s="116">
        <v>976.35</v>
      </c>
      <c r="P2348" s="116">
        <v>980</v>
      </c>
      <c r="Q2348" s="116">
        <v>978.25</v>
      </c>
      <c r="R2348">
        <v>7299571</v>
      </c>
    </row>
    <row r="2349" spans="1:18" x14ac:dyDescent="0.25">
      <c r="A2349" s="170">
        <v>45464</v>
      </c>
      <c r="B2349" s="116">
        <v>981</v>
      </c>
      <c r="C2349" s="116">
        <v>961.05</v>
      </c>
      <c r="D2349" s="116">
        <v>958</v>
      </c>
      <c r="E2349" s="116">
        <v>979.9</v>
      </c>
      <c r="F2349" s="116">
        <v>961.05</v>
      </c>
      <c r="G2349">
        <v>905646</v>
      </c>
      <c r="H2349" s="116"/>
      <c r="I2349" s="116"/>
      <c r="L2349" s="170">
        <v>45464</v>
      </c>
      <c r="M2349" s="116">
        <v>961.8</v>
      </c>
      <c r="N2349" s="116">
        <v>980.9</v>
      </c>
      <c r="O2349" s="116">
        <v>958.1</v>
      </c>
      <c r="P2349" s="116">
        <v>979</v>
      </c>
      <c r="Q2349" s="116">
        <v>961.8</v>
      </c>
      <c r="R2349">
        <v>14303735</v>
      </c>
    </row>
    <row r="2350" spans="1:18" x14ac:dyDescent="0.25">
      <c r="A2350" s="170">
        <v>45467</v>
      </c>
      <c r="B2350" s="116">
        <v>963.4</v>
      </c>
      <c r="C2350" s="116">
        <v>958.25</v>
      </c>
      <c r="D2350" s="116">
        <v>950.15</v>
      </c>
      <c r="E2350" s="116">
        <v>961.95</v>
      </c>
      <c r="F2350" s="116">
        <v>958.25</v>
      </c>
      <c r="G2350">
        <v>246092</v>
      </c>
      <c r="H2350" s="116"/>
      <c r="I2350" s="116"/>
      <c r="L2350" s="170">
        <v>45467</v>
      </c>
      <c r="M2350" s="116">
        <v>958.05</v>
      </c>
      <c r="N2350" s="116">
        <v>963.5</v>
      </c>
      <c r="O2350" s="116">
        <v>950.05</v>
      </c>
      <c r="P2350" s="116">
        <v>960.9</v>
      </c>
      <c r="Q2350" s="116">
        <v>958.05</v>
      </c>
      <c r="R2350">
        <v>6655577</v>
      </c>
    </row>
    <row r="2351" spans="1:18" x14ac:dyDescent="0.25">
      <c r="A2351" s="170">
        <v>45468</v>
      </c>
      <c r="B2351" s="116">
        <v>963.35</v>
      </c>
      <c r="C2351" s="116">
        <v>954.85</v>
      </c>
      <c r="D2351" s="116">
        <v>949.5</v>
      </c>
      <c r="E2351" s="116">
        <v>960</v>
      </c>
      <c r="F2351" s="116">
        <v>954.85</v>
      </c>
      <c r="G2351">
        <v>630392</v>
      </c>
      <c r="H2351" s="116"/>
      <c r="I2351" s="116"/>
      <c r="L2351" s="170">
        <v>45468</v>
      </c>
      <c r="M2351" s="116">
        <v>955</v>
      </c>
      <c r="N2351" s="116">
        <v>962.85</v>
      </c>
      <c r="O2351" s="116">
        <v>949.3</v>
      </c>
      <c r="P2351" s="116">
        <v>960</v>
      </c>
      <c r="Q2351" s="116">
        <v>955</v>
      </c>
      <c r="R2351">
        <v>7304128</v>
      </c>
    </row>
    <row r="2352" spans="1:18" x14ac:dyDescent="0.25">
      <c r="A2352" s="170">
        <v>45469</v>
      </c>
      <c r="B2352" s="116">
        <v>962.25</v>
      </c>
      <c r="C2352" s="116">
        <v>951.75</v>
      </c>
      <c r="D2352" s="116">
        <v>950</v>
      </c>
      <c r="E2352" s="116">
        <v>956</v>
      </c>
      <c r="F2352" s="116">
        <v>951.75</v>
      </c>
      <c r="G2352">
        <v>415753</v>
      </c>
      <c r="H2352" s="116"/>
      <c r="I2352" s="116"/>
      <c r="L2352" s="170">
        <v>45469</v>
      </c>
      <c r="M2352" s="116">
        <v>951.85</v>
      </c>
      <c r="N2352" s="116">
        <v>962.5</v>
      </c>
      <c r="O2352" s="116">
        <v>950.1</v>
      </c>
      <c r="P2352" s="116">
        <v>956</v>
      </c>
      <c r="Q2352" s="116">
        <v>951.85</v>
      </c>
      <c r="R2352">
        <v>6908988</v>
      </c>
    </row>
    <row r="2353" spans="1:18" x14ac:dyDescent="0.25">
      <c r="A2353" s="170">
        <v>45470</v>
      </c>
      <c r="B2353" s="116">
        <v>974.7</v>
      </c>
      <c r="C2353" s="116">
        <v>972</v>
      </c>
      <c r="D2353" s="116">
        <v>948.5</v>
      </c>
      <c r="E2353" s="116">
        <v>952.7</v>
      </c>
      <c r="F2353" s="116">
        <v>972</v>
      </c>
      <c r="G2353">
        <v>762172</v>
      </c>
      <c r="H2353" s="116"/>
      <c r="I2353" s="116"/>
      <c r="L2353" s="170">
        <v>45470</v>
      </c>
      <c r="M2353" s="116">
        <v>972.1</v>
      </c>
      <c r="N2353" s="116">
        <v>974.85</v>
      </c>
      <c r="O2353" s="116">
        <v>948.05</v>
      </c>
      <c r="P2353" s="116">
        <v>952.5</v>
      </c>
      <c r="Q2353" s="116">
        <v>972.1</v>
      </c>
      <c r="R2353">
        <v>19385412</v>
      </c>
    </row>
    <row r="2354" spans="1:18" x14ac:dyDescent="0.25">
      <c r="A2354" s="170">
        <v>45471</v>
      </c>
      <c r="B2354" s="116">
        <v>998.6</v>
      </c>
      <c r="C2354" s="116">
        <v>990.1</v>
      </c>
      <c r="D2354" s="116">
        <v>972.1</v>
      </c>
      <c r="E2354" s="116">
        <v>975</v>
      </c>
      <c r="F2354" s="116">
        <v>990.1</v>
      </c>
      <c r="G2354">
        <v>1337488</v>
      </c>
      <c r="H2354" s="116"/>
      <c r="I2354" s="116"/>
      <c r="L2354" s="170">
        <v>45471</v>
      </c>
      <c r="M2354" s="116">
        <v>989.75</v>
      </c>
      <c r="N2354" s="116">
        <v>998.5</v>
      </c>
      <c r="O2354" s="116">
        <v>972.55</v>
      </c>
      <c r="P2354" s="116">
        <v>975</v>
      </c>
      <c r="Q2354" s="116">
        <v>989.75</v>
      </c>
      <c r="R2354">
        <v>23025267</v>
      </c>
    </row>
    <row r="2355" spans="1:18" x14ac:dyDescent="0.25">
      <c r="A2355" s="170">
        <v>45474</v>
      </c>
      <c r="B2355" s="116">
        <v>1005</v>
      </c>
      <c r="C2355" s="116">
        <v>1001.65</v>
      </c>
      <c r="D2355" s="116">
        <v>985.2</v>
      </c>
      <c r="E2355" s="116">
        <v>990</v>
      </c>
      <c r="F2355" s="116">
        <v>1001.65</v>
      </c>
      <c r="G2355">
        <v>1339775</v>
      </c>
      <c r="H2355" s="116"/>
      <c r="I2355" s="116"/>
      <c r="L2355" s="170">
        <v>45474</v>
      </c>
      <c r="M2355" s="116">
        <v>1002.05</v>
      </c>
      <c r="N2355" s="116">
        <v>1005.5</v>
      </c>
      <c r="O2355" s="116">
        <v>985.2</v>
      </c>
      <c r="P2355" s="116">
        <v>989.75</v>
      </c>
      <c r="Q2355" s="116">
        <v>1002.05</v>
      </c>
      <c r="R2355">
        <v>14006105</v>
      </c>
    </row>
    <row r="2356" spans="1:18" x14ac:dyDescent="0.25">
      <c r="A2356" s="170">
        <v>45475</v>
      </c>
      <c r="B2356" s="116">
        <v>1005.05</v>
      </c>
      <c r="C2356" s="116">
        <v>980.95</v>
      </c>
      <c r="D2356" s="116">
        <v>979.45</v>
      </c>
      <c r="E2356" s="116">
        <v>1005.05</v>
      </c>
      <c r="F2356" s="116">
        <v>980.95</v>
      </c>
      <c r="G2356">
        <v>757122</v>
      </c>
      <c r="H2356" s="116"/>
      <c r="I2356" s="116"/>
      <c r="L2356" s="170">
        <v>45475</v>
      </c>
      <c r="M2356" s="116">
        <v>981.3</v>
      </c>
      <c r="N2356" s="116">
        <v>1005</v>
      </c>
      <c r="O2356" s="116">
        <v>979.1</v>
      </c>
      <c r="P2356" s="116">
        <v>1004.05</v>
      </c>
      <c r="Q2356" s="116">
        <v>981.3</v>
      </c>
      <c r="R2356">
        <v>12284132</v>
      </c>
    </row>
    <row r="2357" spans="1:18" x14ac:dyDescent="0.25">
      <c r="A2357" s="170">
        <v>45476</v>
      </c>
      <c r="B2357" s="116">
        <v>986.85</v>
      </c>
      <c r="C2357" s="116">
        <v>975.65</v>
      </c>
      <c r="D2357" s="116">
        <v>974</v>
      </c>
      <c r="E2357" s="116">
        <v>984.05</v>
      </c>
      <c r="F2357" s="116">
        <v>975.65</v>
      </c>
      <c r="G2357">
        <v>303599</v>
      </c>
      <c r="H2357" s="116"/>
      <c r="I2357" s="116"/>
      <c r="L2357" s="170">
        <v>45476</v>
      </c>
      <c r="M2357" s="116">
        <v>975.65</v>
      </c>
      <c r="N2357" s="116">
        <v>987.35</v>
      </c>
      <c r="O2357" s="116">
        <v>973.5</v>
      </c>
      <c r="P2357" s="116">
        <v>984.95</v>
      </c>
      <c r="Q2357" s="116">
        <v>975.65</v>
      </c>
      <c r="R2357">
        <v>7346258</v>
      </c>
    </row>
    <row r="2358" spans="1:18" x14ac:dyDescent="0.25">
      <c r="A2358" s="170">
        <v>45477</v>
      </c>
      <c r="B2358" s="116">
        <v>1004</v>
      </c>
      <c r="C2358" s="116">
        <v>999.05</v>
      </c>
      <c r="D2358" s="116">
        <v>980</v>
      </c>
      <c r="E2358" s="116">
        <v>984.4</v>
      </c>
      <c r="F2358" s="116">
        <v>999.05</v>
      </c>
      <c r="G2358">
        <v>1353037</v>
      </c>
      <c r="H2358" s="116"/>
      <c r="I2358" s="116"/>
      <c r="L2358" s="170">
        <v>45477</v>
      </c>
      <c r="M2358" s="116">
        <v>998.2</v>
      </c>
      <c r="N2358" s="116">
        <v>1004</v>
      </c>
      <c r="O2358" s="116">
        <v>979.6</v>
      </c>
      <c r="P2358" s="116">
        <v>984</v>
      </c>
      <c r="Q2358" s="116">
        <v>998.2</v>
      </c>
      <c r="R2358">
        <v>12139832</v>
      </c>
    </row>
    <row r="2359" spans="1:18" x14ac:dyDescent="0.25">
      <c r="A2359" s="170">
        <v>45478</v>
      </c>
      <c r="B2359" s="116">
        <v>1006</v>
      </c>
      <c r="C2359" s="116">
        <v>993.7</v>
      </c>
      <c r="D2359" s="116">
        <v>990</v>
      </c>
      <c r="E2359" s="116">
        <v>999.75</v>
      </c>
      <c r="F2359" s="116">
        <v>993.7</v>
      </c>
      <c r="G2359">
        <v>1212000</v>
      </c>
      <c r="H2359" s="116"/>
      <c r="I2359" s="116"/>
      <c r="L2359" s="170">
        <v>45478</v>
      </c>
      <c r="M2359" s="116">
        <v>993.65</v>
      </c>
      <c r="N2359" s="116">
        <v>1006.6</v>
      </c>
      <c r="O2359" s="116">
        <v>989.95</v>
      </c>
      <c r="P2359" s="116">
        <v>1005</v>
      </c>
      <c r="Q2359" s="116">
        <v>993.65</v>
      </c>
      <c r="R2359">
        <v>9050375</v>
      </c>
    </row>
    <row r="2360" spans="1:18" x14ac:dyDescent="0.25">
      <c r="A2360" s="170">
        <v>45481</v>
      </c>
      <c r="B2360" s="116">
        <v>1016</v>
      </c>
      <c r="C2360" s="116">
        <v>1002.35</v>
      </c>
      <c r="D2360" s="116">
        <v>996.3</v>
      </c>
      <c r="E2360" s="116">
        <v>1003.5</v>
      </c>
      <c r="F2360" s="116">
        <v>1002.35</v>
      </c>
      <c r="G2360">
        <v>1219765</v>
      </c>
      <c r="H2360" s="116"/>
      <c r="I2360" s="116"/>
      <c r="L2360" s="170">
        <v>45481</v>
      </c>
      <c r="M2360" s="116">
        <v>1002.6</v>
      </c>
      <c r="N2360" s="116">
        <v>1016.6</v>
      </c>
      <c r="O2360" s="116">
        <v>996.2</v>
      </c>
      <c r="P2360" s="116">
        <v>1005</v>
      </c>
      <c r="Q2360" s="116">
        <v>1002.6</v>
      </c>
      <c r="R2360">
        <v>13312085</v>
      </c>
    </row>
    <row r="2361" spans="1:18" x14ac:dyDescent="0.25">
      <c r="A2361" s="170">
        <v>45482</v>
      </c>
      <c r="B2361" s="116">
        <v>1017.35</v>
      </c>
      <c r="C2361" s="116">
        <v>1014.75</v>
      </c>
      <c r="D2361" s="116">
        <v>998.2</v>
      </c>
      <c r="E2361" s="116">
        <v>1002.25</v>
      </c>
      <c r="F2361" s="116">
        <v>1014.75</v>
      </c>
      <c r="G2361">
        <v>378335</v>
      </c>
      <c r="H2361" s="116"/>
      <c r="I2361" s="116"/>
      <c r="L2361" s="170">
        <v>45482</v>
      </c>
      <c r="M2361" s="116">
        <v>1014.95</v>
      </c>
      <c r="N2361" s="116">
        <v>1017</v>
      </c>
      <c r="O2361" s="116">
        <v>998.1</v>
      </c>
      <c r="P2361" s="116">
        <v>1000.95</v>
      </c>
      <c r="Q2361" s="116">
        <v>1014.95</v>
      </c>
      <c r="R2361">
        <v>10948094</v>
      </c>
    </row>
    <row r="2362" spans="1:18" x14ac:dyDescent="0.25">
      <c r="A2362" s="170">
        <v>45483</v>
      </c>
      <c r="B2362" s="116">
        <v>1020</v>
      </c>
      <c r="C2362" s="116">
        <v>1005.45</v>
      </c>
      <c r="D2362" s="116">
        <v>986.8</v>
      </c>
      <c r="E2362" s="116">
        <v>1016.8</v>
      </c>
      <c r="F2362" s="116">
        <v>1005.45</v>
      </c>
      <c r="G2362">
        <v>350650</v>
      </c>
      <c r="H2362" s="116"/>
      <c r="I2362" s="116"/>
      <c r="L2362" s="170">
        <v>45483</v>
      </c>
      <c r="M2362" s="116">
        <v>1005.5</v>
      </c>
      <c r="N2362" s="116">
        <v>1019.85</v>
      </c>
      <c r="O2362" s="116">
        <v>986.05</v>
      </c>
      <c r="P2362" s="116">
        <v>1015</v>
      </c>
      <c r="Q2362" s="116">
        <v>1005.5</v>
      </c>
      <c r="R2362">
        <v>13412206</v>
      </c>
    </row>
    <row r="2363" spans="1:18" x14ac:dyDescent="0.25">
      <c r="A2363" s="170">
        <v>45484</v>
      </c>
      <c r="B2363" s="116">
        <v>1025.45</v>
      </c>
      <c r="C2363" s="116">
        <v>1020.75</v>
      </c>
      <c r="D2363" s="116">
        <v>1007.6</v>
      </c>
      <c r="E2363" s="116">
        <v>1008.9</v>
      </c>
      <c r="F2363" s="116">
        <v>1020.75</v>
      </c>
      <c r="G2363">
        <v>390361</v>
      </c>
      <c r="H2363" s="116"/>
      <c r="I2363" s="116"/>
      <c r="L2363" s="170">
        <v>45484</v>
      </c>
      <c r="M2363" s="116">
        <v>1020.8</v>
      </c>
      <c r="N2363" s="116">
        <v>1025.5</v>
      </c>
      <c r="O2363" s="116">
        <v>1007.05</v>
      </c>
      <c r="P2363" s="116">
        <v>1008</v>
      </c>
      <c r="Q2363" s="116">
        <v>1020.8</v>
      </c>
      <c r="R2363">
        <v>11983571</v>
      </c>
    </row>
    <row r="2364" spans="1:18" x14ac:dyDescent="0.25">
      <c r="A2364" s="170">
        <v>45485</v>
      </c>
      <c r="B2364" s="116">
        <v>1025.8499999999999</v>
      </c>
      <c r="C2364" s="116">
        <v>1016.6</v>
      </c>
      <c r="D2364" s="116">
        <v>1014.45</v>
      </c>
      <c r="E2364" s="116">
        <v>1022.65</v>
      </c>
      <c r="F2364" s="116">
        <v>1016.6</v>
      </c>
      <c r="G2364">
        <v>633079</v>
      </c>
      <c r="H2364" s="116"/>
      <c r="I2364" s="116"/>
      <c r="L2364" s="170">
        <v>45485</v>
      </c>
      <c r="M2364" s="116">
        <v>1016.75</v>
      </c>
      <c r="N2364" s="116">
        <v>1025.9000000000001</v>
      </c>
      <c r="O2364" s="116">
        <v>1015</v>
      </c>
      <c r="P2364" s="116">
        <v>1023.85</v>
      </c>
      <c r="Q2364" s="116">
        <v>1016.75</v>
      </c>
      <c r="R2364">
        <v>7339644</v>
      </c>
    </row>
    <row r="2365" spans="1:18" x14ac:dyDescent="0.25">
      <c r="A2365" s="170">
        <v>45488</v>
      </c>
      <c r="B2365" s="116">
        <v>1029.55</v>
      </c>
      <c r="C2365" s="116">
        <v>1024.3</v>
      </c>
      <c r="D2365" s="116">
        <v>1017.2</v>
      </c>
      <c r="E2365" s="116">
        <v>1020.45</v>
      </c>
      <c r="F2365" s="116">
        <v>1024.3</v>
      </c>
      <c r="G2365">
        <v>224603</v>
      </c>
      <c r="H2365" s="116"/>
      <c r="I2365" s="116"/>
      <c r="L2365" s="170">
        <v>45488</v>
      </c>
      <c r="M2365" s="116">
        <v>1024.45</v>
      </c>
      <c r="N2365" s="116">
        <v>1029.8</v>
      </c>
      <c r="O2365" s="116">
        <v>1017.3</v>
      </c>
      <c r="P2365" s="116">
        <v>1021.35</v>
      </c>
      <c r="Q2365" s="116">
        <v>1024.45</v>
      </c>
      <c r="R2365">
        <v>5847333</v>
      </c>
    </row>
    <row r="2366" spans="1:18" x14ac:dyDescent="0.25">
      <c r="A2366" s="170">
        <v>45489</v>
      </c>
      <c r="B2366" s="116">
        <v>1029.5</v>
      </c>
      <c r="C2366" s="116">
        <v>1021.1</v>
      </c>
      <c r="D2366" s="116">
        <v>1019.35</v>
      </c>
      <c r="E2366" s="116">
        <v>1025.75</v>
      </c>
      <c r="F2366" s="116">
        <v>1021.1</v>
      </c>
      <c r="G2366">
        <v>189615</v>
      </c>
      <c r="H2366" s="116"/>
      <c r="I2366" s="116"/>
      <c r="L2366" s="170">
        <v>45489</v>
      </c>
      <c r="M2366" s="116">
        <v>1021.15</v>
      </c>
      <c r="N2366" s="116">
        <v>1029.5999999999999</v>
      </c>
      <c r="O2366" s="116">
        <v>1019.2</v>
      </c>
      <c r="P2366" s="116">
        <v>1025.5</v>
      </c>
      <c r="Q2366" s="116">
        <v>1021.15</v>
      </c>
      <c r="R2366">
        <v>4824555</v>
      </c>
    </row>
    <row r="2367" spans="1:18" x14ac:dyDescent="0.25">
      <c r="A2367" s="170">
        <v>45491</v>
      </c>
      <c r="B2367" s="116">
        <v>1026.8499999999999</v>
      </c>
      <c r="C2367" s="116">
        <v>1025.0999999999999</v>
      </c>
      <c r="D2367" s="116">
        <v>1007.85</v>
      </c>
      <c r="E2367" s="116">
        <v>1022.2</v>
      </c>
      <c r="F2367" s="116">
        <v>1025.0999999999999</v>
      </c>
      <c r="G2367">
        <v>285619</v>
      </c>
      <c r="H2367" s="116"/>
      <c r="I2367" s="116"/>
      <c r="L2367" s="170">
        <v>45491</v>
      </c>
      <c r="M2367" s="116">
        <v>1024.55</v>
      </c>
      <c r="N2367" s="116">
        <v>1027</v>
      </c>
      <c r="O2367" s="116">
        <v>1008</v>
      </c>
      <c r="P2367" s="116">
        <v>1022.95</v>
      </c>
      <c r="Q2367" s="116">
        <v>1024.55</v>
      </c>
      <c r="R2367">
        <v>8010324</v>
      </c>
    </row>
    <row r="2368" spans="1:18" x14ac:dyDescent="0.25">
      <c r="A2368" s="170">
        <v>45492</v>
      </c>
      <c r="B2368" s="116">
        <v>1024.75</v>
      </c>
      <c r="C2368" s="116">
        <v>989.9</v>
      </c>
      <c r="D2368" s="116">
        <v>986.55</v>
      </c>
      <c r="E2368" s="116">
        <v>1024.75</v>
      </c>
      <c r="F2368" s="116">
        <v>989.9</v>
      </c>
      <c r="G2368">
        <v>917322</v>
      </c>
      <c r="H2368" s="116"/>
      <c r="I2368" s="116"/>
      <c r="L2368" s="170">
        <v>45492</v>
      </c>
      <c r="M2368" s="116">
        <v>990</v>
      </c>
      <c r="N2368" s="116">
        <v>1024</v>
      </c>
      <c r="O2368" s="116">
        <v>986.65</v>
      </c>
      <c r="P2368" s="116">
        <v>1024</v>
      </c>
      <c r="Q2368" s="116">
        <v>990</v>
      </c>
      <c r="R2368">
        <v>7400178</v>
      </c>
    </row>
    <row r="2369" spans="1:18" x14ac:dyDescent="0.25">
      <c r="A2369" s="170">
        <v>45495</v>
      </c>
      <c r="B2369" s="116">
        <v>1008</v>
      </c>
      <c r="C2369" s="116">
        <v>1002.9</v>
      </c>
      <c r="D2369" s="116">
        <v>977</v>
      </c>
      <c r="E2369" s="116">
        <v>989.85</v>
      </c>
      <c r="F2369" s="116">
        <v>1002.9</v>
      </c>
      <c r="G2369">
        <v>302158</v>
      </c>
      <c r="H2369" s="116"/>
      <c r="I2369" s="116"/>
      <c r="L2369" s="170">
        <v>45495</v>
      </c>
      <c r="M2369" s="116">
        <v>1003.15</v>
      </c>
      <c r="N2369" s="116">
        <v>1008</v>
      </c>
      <c r="O2369" s="116">
        <v>976.55</v>
      </c>
      <c r="P2369" s="116">
        <v>990</v>
      </c>
      <c r="Q2369" s="116">
        <v>1003.15</v>
      </c>
      <c r="R2369">
        <v>7396198</v>
      </c>
    </row>
    <row r="2370" spans="1:18" x14ac:dyDescent="0.25">
      <c r="A2370" s="170">
        <v>45496</v>
      </c>
      <c r="B2370" s="116">
        <v>1008.25</v>
      </c>
      <c r="C2370" s="116">
        <v>1001.35</v>
      </c>
      <c r="D2370" s="116">
        <v>967.05</v>
      </c>
      <c r="E2370" s="116">
        <v>1005.55</v>
      </c>
      <c r="F2370" s="116">
        <v>1001.35</v>
      </c>
      <c r="G2370">
        <v>342736</v>
      </c>
      <c r="H2370" s="116"/>
      <c r="I2370" s="116"/>
      <c r="L2370" s="170">
        <v>45496</v>
      </c>
      <c r="M2370" s="116">
        <v>1001.8</v>
      </c>
      <c r="N2370" s="116">
        <v>1008.65</v>
      </c>
      <c r="O2370" s="116">
        <v>967.2</v>
      </c>
      <c r="P2370" s="116">
        <v>1007.9</v>
      </c>
      <c r="Q2370" s="116">
        <v>1001.8</v>
      </c>
      <c r="R2370">
        <v>10384177</v>
      </c>
    </row>
    <row r="2371" spans="1:18" x14ac:dyDescent="0.25">
      <c r="A2371" s="170">
        <v>45497</v>
      </c>
      <c r="B2371" s="116">
        <v>1034</v>
      </c>
      <c r="C2371" s="116">
        <v>1027.6500000000001</v>
      </c>
      <c r="D2371" s="116">
        <v>994.85</v>
      </c>
      <c r="E2371" s="116">
        <v>999</v>
      </c>
      <c r="F2371" s="116">
        <v>1027.6500000000001</v>
      </c>
      <c r="G2371">
        <v>349758</v>
      </c>
      <c r="H2371" s="116"/>
      <c r="I2371" s="116"/>
      <c r="L2371" s="170">
        <v>45497</v>
      </c>
      <c r="M2371" s="116">
        <v>1027.7</v>
      </c>
      <c r="N2371" s="116">
        <v>1034.25</v>
      </c>
      <c r="O2371" s="116">
        <v>995.15</v>
      </c>
      <c r="P2371" s="116">
        <v>997.8</v>
      </c>
      <c r="Q2371" s="116">
        <v>1027.7</v>
      </c>
      <c r="R2371">
        <v>11469098</v>
      </c>
    </row>
    <row r="2372" spans="1:18" x14ac:dyDescent="0.25">
      <c r="A2372" s="170">
        <v>45498</v>
      </c>
      <c r="B2372" s="116">
        <v>1094.0999999999999</v>
      </c>
      <c r="C2372" s="116">
        <v>1091.05</v>
      </c>
      <c r="D2372" s="116">
        <v>1026.0999999999999</v>
      </c>
      <c r="E2372" s="116">
        <v>1027.6500000000001</v>
      </c>
      <c r="F2372" s="116">
        <v>1091.05</v>
      </c>
      <c r="G2372">
        <v>1371608</v>
      </c>
      <c r="H2372" s="116"/>
      <c r="I2372" s="116"/>
      <c r="L2372" s="170">
        <v>45498</v>
      </c>
      <c r="M2372" s="116">
        <v>1090.95</v>
      </c>
      <c r="N2372" s="116">
        <v>1094</v>
      </c>
      <c r="O2372" s="116">
        <v>1024.3499999999999</v>
      </c>
      <c r="P2372" s="116">
        <v>1029</v>
      </c>
      <c r="Q2372" s="116">
        <v>1090.95</v>
      </c>
      <c r="R2372">
        <v>32766835</v>
      </c>
    </row>
    <row r="2373" spans="1:18" x14ac:dyDescent="0.25">
      <c r="A2373" s="170">
        <v>45499</v>
      </c>
      <c r="B2373" s="116">
        <v>1120</v>
      </c>
      <c r="C2373" s="116">
        <v>1118.4000000000001</v>
      </c>
      <c r="D2373" s="116">
        <v>1083.25</v>
      </c>
      <c r="E2373" s="116">
        <v>1105.05</v>
      </c>
      <c r="F2373" s="116">
        <v>1118.4000000000001</v>
      </c>
      <c r="G2373">
        <v>1731805</v>
      </c>
      <c r="H2373" s="116"/>
      <c r="I2373" s="116"/>
      <c r="L2373" s="170">
        <v>45499</v>
      </c>
      <c r="M2373" s="116">
        <v>1118.3</v>
      </c>
      <c r="N2373" s="116">
        <v>1120.5</v>
      </c>
      <c r="O2373" s="116">
        <v>1083.5999999999999</v>
      </c>
      <c r="P2373" s="116">
        <v>1111.95</v>
      </c>
      <c r="Q2373" s="116">
        <v>1118.3</v>
      </c>
      <c r="R2373">
        <v>21232845</v>
      </c>
    </row>
    <row r="2374" spans="1:18" x14ac:dyDescent="0.25">
      <c r="A2374" s="170">
        <v>45502</v>
      </c>
      <c r="B2374" s="116">
        <v>1140</v>
      </c>
      <c r="C2374" s="116">
        <v>1123.8499999999999</v>
      </c>
      <c r="D2374" s="116">
        <v>1118.4000000000001</v>
      </c>
      <c r="E2374" s="116">
        <v>1122.8499999999999</v>
      </c>
      <c r="F2374" s="116">
        <v>1123.8499999999999</v>
      </c>
      <c r="G2374">
        <v>901016</v>
      </c>
      <c r="H2374" s="116"/>
      <c r="I2374" s="116"/>
      <c r="L2374" s="170">
        <v>45502</v>
      </c>
      <c r="M2374" s="116">
        <v>1124</v>
      </c>
      <c r="N2374" s="116">
        <v>1139.9000000000001</v>
      </c>
      <c r="O2374" s="116">
        <v>1118.5999999999999</v>
      </c>
      <c r="P2374" s="116">
        <v>1124</v>
      </c>
      <c r="Q2374" s="116">
        <v>1124</v>
      </c>
      <c r="R2374">
        <v>11850624</v>
      </c>
    </row>
    <row r="2375" spans="1:18" x14ac:dyDescent="0.25">
      <c r="A2375" s="170">
        <v>45503</v>
      </c>
      <c r="B2375" s="116">
        <v>1179.05</v>
      </c>
      <c r="C2375" s="116">
        <v>1162.25</v>
      </c>
      <c r="D2375" s="116">
        <v>1118.55</v>
      </c>
      <c r="E2375" s="116">
        <v>1124.05</v>
      </c>
      <c r="F2375" s="116">
        <v>1162.25</v>
      </c>
      <c r="G2375">
        <v>902513</v>
      </c>
      <c r="H2375" s="116"/>
      <c r="I2375" s="116"/>
      <c r="L2375" s="170">
        <v>45503</v>
      </c>
      <c r="M2375" s="116">
        <v>1161.8499999999999</v>
      </c>
      <c r="N2375" s="116">
        <v>1179</v>
      </c>
      <c r="O2375" s="116">
        <v>1118.5999999999999</v>
      </c>
      <c r="P2375" s="116">
        <v>1125.8</v>
      </c>
      <c r="Q2375" s="116">
        <v>1161.8499999999999</v>
      </c>
      <c r="R2375">
        <v>28592304</v>
      </c>
    </row>
    <row r="2376" spans="1:18" x14ac:dyDescent="0.25">
      <c r="A2376" s="170">
        <v>45504</v>
      </c>
      <c r="B2376" s="116">
        <v>1168.8</v>
      </c>
      <c r="C2376" s="116">
        <v>1156.3499999999999</v>
      </c>
      <c r="D2376" s="116">
        <v>1145.8</v>
      </c>
      <c r="E2376" s="116">
        <v>1168.8</v>
      </c>
      <c r="F2376" s="116">
        <v>1156.3499999999999</v>
      </c>
      <c r="G2376">
        <v>831593</v>
      </c>
      <c r="H2376" s="116"/>
      <c r="I2376" s="116"/>
      <c r="L2376" s="170">
        <v>45504</v>
      </c>
      <c r="M2376" s="116">
        <v>1156.6500000000001</v>
      </c>
      <c r="N2376" s="116">
        <v>1167.9000000000001</v>
      </c>
      <c r="O2376" s="116">
        <v>1145.3</v>
      </c>
      <c r="P2376" s="116">
        <v>1164</v>
      </c>
      <c r="Q2376" s="116">
        <v>1156.6500000000001</v>
      </c>
      <c r="R2376">
        <v>10860623</v>
      </c>
    </row>
    <row r="2377" spans="1:18" x14ac:dyDescent="0.25">
      <c r="A2377" s="170">
        <v>45505</v>
      </c>
      <c r="B2377" s="116">
        <v>1176.3</v>
      </c>
      <c r="C2377" s="116">
        <v>1144.5999999999999</v>
      </c>
      <c r="D2377" s="116">
        <v>1136.55</v>
      </c>
      <c r="E2377" s="116">
        <v>1166.8499999999999</v>
      </c>
      <c r="F2377" s="116">
        <v>1144.5999999999999</v>
      </c>
      <c r="G2377">
        <v>668979</v>
      </c>
      <c r="H2377" s="116"/>
      <c r="I2377" s="116"/>
      <c r="L2377" s="170">
        <v>45505</v>
      </c>
      <c r="M2377" s="116">
        <v>1144.4000000000001</v>
      </c>
      <c r="N2377" s="116">
        <v>1176</v>
      </c>
      <c r="O2377" s="116">
        <v>1136.5</v>
      </c>
      <c r="P2377" s="116">
        <v>1167</v>
      </c>
      <c r="Q2377" s="116">
        <v>1144.4000000000001</v>
      </c>
      <c r="R2377">
        <v>14375948</v>
      </c>
    </row>
    <row r="2378" spans="1:18" x14ac:dyDescent="0.25">
      <c r="A2378" s="170">
        <v>45506</v>
      </c>
      <c r="B2378" s="116">
        <v>1119</v>
      </c>
      <c r="C2378" s="116">
        <v>1096.9000000000001</v>
      </c>
      <c r="D2378" s="116">
        <v>1090.05</v>
      </c>
      <c r="E2378" s="116">
        <v>1119</v>
      </c>
      <c r="F2378" s="116">
        <v>1096.9000000000001</v>
      </c>
      <c r="G2378">
        <v>2016375</v>
      </c>
      <c r="H2378" s="116"/>
      <c r="I2378" s="116"/>
      <c r="L2378" s="170">
        <v>45506</v>
      </c>
      <c r="M2378" s="116">
        <v>1096.6500000000001</v>
      </c>
      <c r="N2378" s="116">
        <v>1120</v>
      </c>
      <c r="O2378" s="116">
        <v>1090.05</v>
      </c>
      <c r="P2378" s="116">
        <v>1120</v>
      </c>
      <c r="Q2378" s="116">
        <v>1096.6500000000001</v>
      </c>
      <c r="R2378">
        <v>21967812</v>
      </c>
    </row>
    <row r="2379" spans="1:18" x14ac:dyDescent="0.25">
      <c r="A2379" s="170">
        <v>45509</v>
      </c>
      <c r="B2379" s="116">
        <v>1064.95</v>
      </c>
      <c r="C2379" s="116">
        <v>1016.65</v>
      </c>
      <c r="D2379" s="116">
        <v>1014.15</v>
      </c>
      <c r="E2379" s="116">
        <v>1050.05</v>
      </c>
      <c r="F2379" s="116">
        <v>1016.65</v>
      </c>
      <c r="G2379">
        <v>3165691</v>
      </c>
      <c r="H2379" s="116"/>
      <c r="I2379" s="116"/>
      <c r="L2379" s="170">
        <v>45509</v>
      </c>
      <c r="M2379" s="116">
        <v>1016.45</v>
      </c>
      <c r="N2379" s="116">
        <v>1065</v>
      </c>
      <c r="O2379" s="116">
        <v>1014.05</v>
      </c>
      <c r="P2379" s="116">
        <v>1059.95</v>
      </c>
      <c r="Q2379" s="116">
        <v>1016.45</v>
      </c>
      <c r="R2379">
        <v>26651144</v>
      </c>
    </row>
    <row r="2380" spans="1:18" x14ac:dyDescent="0.25">
      <c r="A2380" s="170">
        <v>45510</v>
      </c>
      <c r="B2380" s="116">
        <v>1060.5</v>
      </c>
      <c r="C2380" s="116">
        <v>1013.65</v>
      </c>
      <c r="D2380" s="116">
        <v>1008.45</v>
      </c>
      <c r="E2380" s="116">
        <v>1026.05</v>
      </c>
      <c r="F2380" s="116">
        <v>1013.65</v>
      </c>
      <c r="G2380">
        <v>1767022</v>
      </c>
      <c r="H2380" s="116"/>
      <c r="I2380" s="116"/>
      <c r="L2380" s="170">
        <v>45510</v>
      </c>
      <c r="M2380" s="116">
        <v>1013.75</v>
      </c>
      <c r="N2380" s="116">
        <v>1060.6500000000001</v>
      </c>
      <c r="O2380" s="116">
        <v>1008.4</v>
      </c>
      <c r="P2380" s="116">
        <v>1030</v>
      </c>
      <c r="Q2380" s="116">
        <v>1013.75</v>
      </c>
      <c r="R2380">
        <v>16726393</v>
      </c>
    </row>
    <row r="2381" spans="1:18" x14ac:dyDescent="0.25">
      <c r="A2381" s="170">
        <v>45511</v>
      </c>
      <c r="B2381" s="116">
        <v>1050</v>
      </c>
      <c r="C2381" s="116">
        <v>1025.25</v>
      </c>
      <c r="D2381" s="116">
        <v>1015.1</v>
      </c>
      <c r="E2381" s="116">
        <v>1036.75</v>
      </c>
      <c r="F2381" s="116">
        <v>1025.25</v>
      </c>
      <c r="G2381">
        <v>515791</v>
      </c>
      <c r="H2381" s="116"/>
      <c r="I2381" s="116"/>
      <c r="L2381" s="170">
        <v>45511</v>
      </c>
      <c r="M2381" s="116">
        <v>1025.3</v>
      </c>
      <c r="N2381" s="116">
        <v>1040.2</v>
      </c>
      <c r="O2381" s="116">
        <v>1015.05</v>
      </c>
      <c r="P2381" s="116">
        <v>1036.05</v>
      </c>
      <c r="Q2381" s="116">
        <v>1025.3</v>
      </c>
      <c r="R2381">
        <v>9978703</v>
      </c>
    </row>
    <row r="2382" spans="1:18" x14ac:dyDescent="0.25">
      <c r="A2382" s="170">
        <v>45512</v>
      </c>
      <c r="B2382" s="116">
        <v>1056.0999999999999</v>
      </c>
      <c r="C2382" s="116">
        <v>1041.3499999999999</v>
      </c>
      <c r="D2382" s="116">
        <v>1027.05</v>
      </c>
      <c r="E2382" s="116">
        <v>1035.7</v>
      </c>
      <c r="F2382" s="116">
        <v>1041.3499999999999</v>
      </c>
      <c r="G2382">
        <v>783879</v>
      </c>
      <c r="H2382" s="116"/>
      <c r="I2382" s="116"/>
      <c r="L2382" s="170">
        <v>45512</v>
      </c>
      <c r="M2382" s="116">
        <v>1041.75</v>
      </c>
      <c r="N2382" s="116">
        <v>1056.4000000000001</v>
      </c>
      <c r="O2382" s="116">
        <v>1027</v>
      </c>
      <c r="P2382" s="116">
        <v>1034.95</v>
      </c>
      <c r="Q2382" s="116">
        <v>1041.75</v>
      </c>
      <c r="R2382">
        <v>19529790</v>
      </c>
    </row>
    <row r="2383" spans="1:18" x14ac:dyDescent="0.25">
      <c r="A2383" s="170">
        <v>45513</v>
      </c>
      <c r="B2383" s="116">
        <v>1082.6500000000001</v>
      </c>
      <c r="C2383" s="116">
        <v>1067.45</v>
      </c>
      <c r="D2383" s="116">
        <v>1052</v>
      </c>
      <c r="E2383" s="116">
        <v>1059.55</v>
      </c>
      <c r="F2383" s="116">
        <v>1067.45</v>
      </c>
      <c r="G2383">
        <v>624743</v>
      </c>
      <c r="H2383" s="116"/>
      <c r="I2383" s="116"/>
      <c r="L2383" s="170">
        <v>45513</v>
      </c>
      <c r="M2383" s="116">
        <v>1068.0999999999999</v>
      </c>
      <c r="N2383" s="116">
        <v>1082.95</v>
      </c>
      <c r="O2383" s="116">
        <v>1052.05</v>
      </c>
      <c r="P2383" s="116">
        <v>1055</v>
      </c>
      <c r="Q2383" s="116">
        <v>1068.0999999999999</v>
      </c>
      <c r="R2383">
        <v>15443008</v>
      </c>
    </row>
    <row r="2384" spans="1:18" x14ac:dyDescent="0.25">
      <c r="A2384" s="170">
        <v>45516</v>
      </c>
      <c r="B2384" s="116">
        <v>1079.9000000000001</v>
      </c>
      <c r="C2384" s="116">
        <v>1076.0999999999999</v>
      </c>
      <c r="D2384" s="116">
        <v>1055.05</v>
      </c>
      <c r="E2384" s="116">
        <v>1062.25</v>
      </c>
      <c r="F2384" s="116">
        <v>1076.0999999999999</v>
      </c>
      <c r="G2384">
        <v>430577</v>
      </c>
      <c r="H2384" s="116"/>
      <c r="I2384" s="116"/>
      <c r="L2384" s="170">
        <v>45516</v>
      </c>
      <c r="M2384" s="116">
        <v>1076.1500000000001</v>
      </c>
      <c r="N2384" s="116">
        <v>1079.9000000000001</v>
      </c>
      <c r="O2384" s="116">
        <v>1055</v>
      </c>
      <c r="P2384" s="116">
        <v>1065</v>
      </c>
      <c r="Q2384" s="116">
        <v>1076.1500000000001</v>
      </c>
      <c r="R2384">
        <v>11311050</v>
      </c>
    </row>
    <row r="2385" spans="1:18" x14ac:dyDescent="0.25">
      <c r="A2385" s="170">
        <v>45517</v>
      </c>
      <c r="B2385" s="116">
        <v>1076.0999999999999</v>
      </c>
      <c r="C2385" s="116">
        <v>1053.55</v>
      </c>
      <c r="D2385" s="116">
        <v>1048.2</v>
      </c>
      <c r="E2385" s="116">
        <v>1076.0999999999999</v>
      </c>
      <c r="F2385" s="116">
        <v>1053.55</v>
      </c>
      <c r="G2385">
        <v>279463</v>
      </c>
      <c r="H2385" s="116"/>
      <c r="I2385" s="116"/>
      <c r="L2385" s="170">
        <v>45517</v>
      </c>
      <c r="M2385" s="116">
        <v>1053.45</v>
      </c>
      <c r="N2385" s="116">
        <v>1075.5</v>
      </c>
      <c r="O2385" s="116">
        <v>1048.2</v>
      </c>
      <c r="P2385" s="116">
        <v>1074.8499999999999</v>
      </c>
      <c r="Q2385" s="116">
        <v>1053.45</v>
      </c>
      <c r="R2385">
        <v>7508231</v>
      </c>
    </row>
    <row r="2386" spans="1:18" x14ac:dyDescent="0.25">
      <c r="A2386" s="170">
        <v>45518</v>
      </c>
      <c r="B2386" s="116">
        <v>1067.1500000000001</v>
      </c>
      <c r="C2386" s="116">
        <v>1062</v>
      </c>
      <c r="D2386" s="116">
        <v>1046.55</v>
      </c>
      <c r="E2386" s="116">
        <v>1059</v>
      </c>
      <c r="F2386" s="116">
        <v>1062</v>
      </c>
      <c r="G2386">
        <v>474015</v>
      </c>
      <c r="H2386" s="116"/>
      <c r="I2386" s="116"/>
      <c r="L2386" s="170">
        <v>45518</v>
      </c>
      <c r="M2386" s="116">
        <v>1062.3499999999999</v>
      </c>
      <c r="N2386" s="116">
        <v>1067.05</v>
      </c>
      <c r="O2386" s="116">
        <v>1047</v>
      </c>
      <c r="P2386" s="116">
        <v>1057</v>
      </c>
      <c r="Q2386" s="116">
        <v>1062.3499999999999</v>
      </c>
      <c r="R2386">
        <v>8211830</v>
      </c>
    </row>
    <row r="2387" spans="1:18" x14ac:dyDescent="0.25">
      <c r="A2387" s="170">
        <v>45520</v>
      </c>
      <c r="B2387" s="116">
        <v>1100</v>
      </c>
      <c r="C2387" s="116">
        <v>1098.8</v>
      </c>
      <c r="D2387" s="116">
        <v>1069.8499999999999</v>
      </c>
      <c r="E2387" s="116">
        <v>1072.8499999999999</v>
      </c>
      <c r="F2387" s="116">
        <v>1098.8</v>
      </c>
      <c r="G2387">
        <v>600504</v>
      </c>
      <c r="H2387" s="116"/>
      <c r="I2387" s="116"/>
      <c r="L2387" s="170">
        <v>45520</v>
      </c>
      <c r="M2387" s="116">
        <v>1098.3499999999999</v>
      </c>
      <c r="N2387" s="116">
        <v>1099.95</v>
      </c>
      <c r="O2387" s="116">
        <v>1070</v>
      </c>
      <c r="P2387" s="116">
        <v>1072</v>
      </c>
      <c r="Q2387" s="116">
        <v>1098.3499999999999</v>
      </c>
      <c r="R2387">
        <v>11435650</v>
      </c>
    </row>
    <row r="2388" spans="1:18" x14ac:dyDescent="0.25">
      <c r="A2388" s="170">
        <v>45523</v>
      </c>
      <c r="B2388" s="116">
        <v>1106.2</v>
      </c>
      <c r="C2388" s="116">
        <v>1087.8499999999999</v>
      </c>
      <c r="D2388" s="116">
        <v>1085.75</v>
      </c>
      <c r="E2388" s="116">
        <v>1106</v>
      </c>
      <c r="F2388" s="116">
        <v>1087.8499999999999</v>
      </c>
      <c r="G2388">
        <v>554502</v>
      </c>
      <c r="H2388" s="116"/>
      <c r="I2388" s="116"/>
      <c r="L2388" s="170">
        <v>45523</v>
      </c>
      <c r="M2388" s="116">
        <v>1087.7</v>
      </c>
      <c r="N2388" s="116">
        <v>1107</v>
      </c>
      <c r="O2388" s="116">
        <v>1085</v>
      </c>
      <c r="P2388" s="116">
        <v>1105.9000000000001</v>
      </c>
      <c r="Q2388" s="116">
        <v>1087.7</v>
      </c>
      <c r="R2388">
        <v>6911441</v>
      </c>
    </row>
    <row r="2389" spans="1:18" x14ac:dyDescent="0.25">
      <c r="A2389" s="170">
        <v>45524</v>
      </c>
      <c r="B2389" s="116">
        <v>1098</v>
      </c>
      <c r="C2389" s="116">
        <v>1086.75</v>
      </c>
      <c r="D2389" s="116">
        <v>1082.2</v>
      </c>
      <c r="E2389" s="116">
        <v>1096.7</v>
      </c>
      <c r="F2389" s="116">
        <v>1086.75</v>
      </c>
      <c r="G2389">
        <v>364480</v>
      </c>
      <c r="H2389" s="116"/>
      <c r="I2389" s="116"/>
      <c r="L2389" s="170">
        <v>45524</v>
      </c>
      <c r="M2389" s="116">
        <v>1086.9000000000001</v>
      </c>
      <c r="N2389" s="116">
        <v>1098.05</v>
      </c>
      <c r="O2389" s="116">
        <v>1082.05</v>
      </c>
      <c r="P2389" s="116">
        <v>1097</v>
      </c>
      <c r="Q2389" s="116">
        <v>1086.9000000000001</v>
      </c>
      <c r="R2389">
        <v>5625723</v>
      </c>
    </row>
    <row r="2390" spans="1:18" x14ac:dyDescent="0.25">
      <c r="A2390" s="170">
        <v>45525</v>
      </c>
      <c r="B2390" s="116">
        <v>1095.0999999999999</v>
      </c>
      <c r="C2390" s="116">
        <v>1085.0999999999999</v>
      </c>
      <c r="D2390" s="116">
        <v>1080</v>
      </c>
      <c r="E2390" s="116">
        <v>1091.4000000000001</v>
      </c>
      <c r="F2390" s="116">
        <v>1085.0999999999999</v>
      </c>
      <c r="G2390">
        <v>228030</v>
      </c>
      <c r="H2390" s="116"/>
      <c r="I2390" s="116"/>
      <c r="L2390" s="170">
        <v>45525</v>
      </c>
      <c r="M2390" s="116">
        <v>1085.2</v>
      </c>
      <c r="N2390" s="116">
        <v>1095.3</v>
      </c>
      <c r="O2390" s="116">
        <v>1083.3</v>
      </c>
      <c r="P2390" s="116">
        <v>1089</v>
      </c>
      <c r="Q2390" s="116">
        <v>1085.2</v>
      </c>
      <c r="R2390">
        <v>4869876</v>
      </c>
    </row>
    <row r="2391" spans="1:18" x14ac:dyDescent="0.25">
      <c r="A2391" s="170">
        <v>45526</v>
      </c>
      <c r="B2391" s="116">
        <v>1094</v>
      </c>
      <c r="C2391" s="116">
        <v>1068.5999999999999</v>
      </c>
      <c r="D2391" s="116">
        <v>1065.05</v>
      </c>
      <c r="E2391" s="116">
        <v>1090.7</v>
      </c>
      <c r="F2391" s="116">
        <v>1068.5999999999999</v>
      </c>
      <c r="G2391">
        <v>236226</v>
      </c>
      <c r="H2391" s="116"/>
      <c r="I2391" s="116"/>
      <c r="L2391" s="170">
        <v>45526</v>
      </c>
      <c r="M2391" s="116">
        <v>1068.45</v>
      </c>
      <c r="N2391" s="116">
        <v>1094.75</v>
      </c>
      <c r="O2391" s="116">
        <v>1064.95</v>
      </c>
      <c r="P2391" s="116">
        <v>1090</v>
      </c>
      <c r="Q2391" s="116">
        <v>1068.45</v>
      </c>
      <c r="R2391">
        <v>9377476</v>
      </c>
    </row>
    <row r="2392" spans="1:18" x14ac:dyDescent="0.25">
      <c r="A2392" s="170">
        <v>45527</v>
      </c>
      <c r="B2392" s="116">
        <v>1092.3</v>
      </c>
      <c r="C2392" s="116">
        <v>1084.9000000000001</v>
      </c>
      <c r="D2392" s="116">
        <v>1071</v>
      </c>
      <c r="E2392" s="116">
        <v>1071.8</v>
      </c>
      <c r="F2392" s="116">
        <v>1084.9000000000001</v>
      </c>
      <c r="G2392">
        <v>774166</v>
      </c>
      <c r="H2392" s="116"/>
      <c r="I2392" s="116"/>
      <c r="L2392" s="170">
        <v>45527</v>
      </c>
      <c r="M2392" s="116">
        <v>1085.1500000000001</v>
      </c>
      <c r="N2392" s="116">
        <v>1092.5999999999999</v>
      </c>
      <c r="O2392" s="116">
        <v>1071</v>
      </c>
      <c r="P2392" s="116">
        <v>1073</v>
      </c>
      <c r="Q2392" s="116">
        <v>1085.1500000000001</v>
      </c>
      <c r="R2392">
        <v>10179655</v>
      </c>
    </row>
    <row r="2393" spans="1:18" x14ac:dyDescent="0.25">
      <c r="A2393" s="170">
        <v>45530</v>
      </c>
      <c r="B2393" s="116">
        <v>1103</v>
      </c>
      <c r="C2393" s="116">
        <v>1092.1500000000001</v>
      </c>
      <c r="D2393" s="116">
        <v>1083</v>
      </c>
      <c r="E2393" s="116">
        <v>1090</v>
      </c>
      <c r="F2393" s="116">
        <v>1092.1500000000001</v>
      </c>
      <c r="G2393">
        <v>317205</v>
      </c>
      <c r="H2393" s="116"/>
      <c r="I2393" s="116"/>
      <c r="L2393" s="170">
        <v>45530</v>
      </c>
      <c r="M2393" s="116">
        <v>1092.4000000000001</v>
      </c>
      <c r="N2393" s="116">
        <v>1103.3499999999999</v>
      </c>
      <c r="O2393" s="116">
        <v>1082.8499999999999</v>
      </c>
      <c r="P2393" s="116">
        <v>1089</v>
      </c>
      <c r="Q2393" s="116">
        <v>1092.4000000000001</v>
      </c>
      <c r="R2393">
        <v>9415039</v>
      </c>
    </row>
    <row r="2394" spans="1:18" x14ac:dyDescent="0.25">
      <c r="A2394" s="170">
        <v>45531</v>
      </c>
      <c r="B2394" s="116">
        <v>1096.8499999999999</v>
      </c>
      <c r="C2394" s="116">
        <v>1077.2</v>
      </c>
      <c r="D2394" s="116">
        <v>1075.0999999999999</v>
      </c>
      <c r="E2394" s="116">
        <v>1095.75</v>
      </c>
      <c r="F2394" s="116">
        <v>1077.2</v>
      </c>
      <c r="G2394">
        <v>240771</v>
      </c>
      <c r="H2394" s="116"/>
      <c r="I2394" s="116"/>
      <c r="L2394" s="170">
        <v>45531</v>
      </c>
      <c r="M2394" s="116">
        <v>1077.25</v>
      </c>
      <c r="N2394" s="116">
        <v>1096.6500000000001</v>
      </c>
      <c r="O2394" s="116">
        <v>1075</v>
      </c>
      <c r="P2394" s="116">
        <v>1093.05</v>
      </c>
      <c r="Q2394" s="116">
        <v>1077.25</v>
      </c>
      <c r="R2394">
        <v>8813305</v>
      </c>
    </row>
    <row r="2395" spans="1:18" x14ac:dyDescent="0.25">
      <c r="A2395" s="170">
        <v>45532</v>
      </c>
      <c r="B2395" s="116">
        <v>1088.2</v>
      </c>
      <c r="C2395" s="116">
        <v>1074.5999999999999</v>
      </c>
      <c r="D2395" s="116">
        <v>1070.5</v>
      </c>
      <c r="E2395" s="116">
        <v>1084.5999999999999</v>
      </c>
      <c r="F2395" s="116">
        <v>1074.5999999999999</v>
      </c>
      <c r="G2395">
        <v>230926</v>
      </c>
      <c r="H2395" s="116"/>
      <c r="I2395" s="116"/>
      <c r="L2395" s="170">
        <v>45532</v>
      </c>
      <c r="M2395" s="116">
        <v>1074.55</v>
      </c>
      <c r="N2395" s="116">
        <v>1088.7</v>
      </c>
      <c r="O2395" s="116">
        <v>1070.0999999999999</v>
      </c>
      <c r="P2395" s="116">
        <v>1082.95</v>
      </c>
      <c r="Q2395" s="116">
        <v>1074.55</v>
      </c>
      <c r="R2395">
        <v>8145376</v>
      </c>
    </row>
    <row r="2396" spans="1:18" x14ac:dyDescent="0.25">
      <c r="A2396" s="170">
        <v>45533</v>
      </c>
      <c r="B2396" s="116">
        <v>1142</v>
      </c>
      <c r="C2396" s="116">
        <v>1119.6500000000001</v>
      </c>
      <c r="D2396" s="116">
        <v>1066.4000000000001</v>
      </c>
      <c r="E2396" s="116">
        <v>1078</v>
      </c>
      <c r="F2396" s="116">
        <v>1119.6500000000001</v>
      </c>
      <c r="G2396">
        <v>1397642</v>
      </c>
      <c r="H2396" s="116"/>
      <c r="I2396" s="116"/>
      <c r="L2396" s="170">
        <v>45533</v>
      </c>
      <c r="M2396" s="116">
        <v>1121.6500000000001</v>
      </c>
      <c r="N2396" s="116">
        <v>1142</v>
      </c>
      <c r="O2396" s="116">
        <v>1066</v>
      </c>
      <c r="P2396" s="116">
        <v>1079.05</v>
      </c>
      <c r="Q2396" s="116">
        <v>1121.6500000000001</v>
      </c>
      <c r="R2396">
        <v>40658159</v>
      </c>
    </row>
    <row r="2397" spans="1:18" x14ac:dyDescent="0.25">
      <c r="A2397" s="170">
        <v>45534</v>
      </c>
      <c r="B2397" s="116">
        <v>1115</v>
      </c>
      <c r="C2397" s="116">
        <v>1109.4000000000001</v>
      </c>
      <c r="D2397" s="116">
        <v>1097.5</v>
      </c>
      <c r="E2397" s="116">
        <v>1114.05</v>
      </c>
      <c r="F2397" s="116">
        <v>1109.4000000000001</v>
      </c>
      <c r="G2397">
        <v>578951</v>
      </c>
      <c r="H2397" s="116"/>
      <c r="I2397" s="116"/>
      <c r="L2397" s="170">
        <v>45534</v>
      </c>
      <c r="M2397" s="116">
        <v>1111.3499999999999</v>
      </c>
      <c r="N2397" s="116">
        <v>1115</v>
      </c>
      <c r="O2397" s="116">
        <v>1097.45</v>
      </c>
      <c r="P2397" s="116">
        <v>1113.95</v>
      </c>
      <c r="Q2397" s="116">
        <v>1111.3499999999999</v>
      </c>
      <c r="R2397">
        <v>17647545</v>
      </c>
    </row>
    <row r="2398" spans="1:18" x14ac:dyDescent="0.25">
      <c r="A2398" s="170">
        <v>45537</v>
      </c>
      <c r="B2398" s="116">
        <v>1104.95</v>
      </c>
      <c r="C2398" s="116">
        <v>1092.5</v>
      </c>
      <c r="D2398" s="116">
        <v>1087.5999999999999</v>
      </c>
      <c r="E2398" s="116">
        <v>1103.5999999999999</v>
      </c>
      <c r="F2398" s="116">
        <v>1092.5</v>
      </c>
      <c r="G2398">
        <v>248096</v>
      </c>
      <c r="H2398" s="116"/>
      <c r="I2398" s="116"/>
      <c r="L2398" s="170">
        <v>45537</v>
      </c>
      <c r="M2398" s="116">
        <v>1092.6500000000001</v>
      </c>
      <c r="N2398" s="116">
        <v>1105</v>
      </c>
      <c r="O2398" s="116">
        <v>1087.3499999999999</v>
      </c>
      <c r="P2398" s="116">
        <v>1105</v>
      </c>
      <c r="Q2398" s="116">
        <v>1092.6500000000001</v>
      </c>
      <c r="R2398">
        <v>8116675</v>
      </c>
    </row>
    <row r="2399" spans="1:18" x14ac:dyDescent="0.25">
      <c r="A2399" s="170">
        <v>45538</v>
      </c>
      <c r="B2399" s="116">
        <v>1099.95</v>
      </c>
      <c r="C2399" s="116">
        <v>1085.55</v>
      </c>
      <c r="D2399" s="116">
        <v>1082.5</v>
      </c>
      <c r="E2399" s="116">
        <v>1098.3499999999999</v>
      </c>
      <c r="F2399" s="116">
        <v>1085.55</v>
      </c>
      <c r="G2399">
        <v>163600</v>
      </c>
      <c r="H2399" s="116"/>
      <c r="I2399" s="116"/>
      <c r="L2399" s="170">
        <v>45538</v>
      </c>
      <c r="M2399" s="116">
        <v>1085.0999999999999</v>
      </c>
      <c r="N2399" s="116">
        <v>1100</v>
      </c>
      <c r="O2399" s="116">
        <v>1082.2</v>
      </c>
      <c r="P2399" s="116">
        <v>1097.5999999999999</v>
      </c>
      <c r="Q2399" s="116">
        <v>1085.0999999999999</v>
      </c>
      <c r="R2399">
        <v>5088731</v>
      </c>
    </row>
    <row r="2400" spans="1:18" x14ac:dyDescent="0.25">
      <c r="A2400" s="170">
        <v>45539</v>
      </c>
      <c r="B2400" s="116">
        <v>1085</v>
      </c>
      <c r="C2400" s="116">
        <v>1080.3</v>
      </c>
      <c r="D2400" s="116">
        <v>1072.05</v>
      </c>
      <c r="E2400" s="116">
        <v>1077.8499999999999</v>
      </c>
      <c r="F2400" s="116">
        <v>1080.3</v>
      </c>
      <c r="G2400">
        <v>312273</v>
      </c>
      <c r="H2400" s="116"/>
      <c r="I2400" s="116"/>
      <c r="L2400" s="170">
        <v>45539</v>
      </c>
      <c r="M2400" s="116">
        <v>1080.45</v>
      </c>
      <c r="N2400" s="116">
        <v>1085</v>
      </c>
      <c r="O2400" s="116">
        <v>1072.0999999999999</v>
      </c>
      <c r="P2400" s="116">
        <v>1079</v>
      </c>
      <c r="Q2400" s="116">
        <v>1080.45</v>
      </c>
      <c r="R2400">
        <v>4665908</v>
      </c>
    </row>
    <row r="2401" spans="1:18" x14ac:dyDescent="0.25">
      <c r="A2401" s="170">
        <v>45540</v>
      </c>
      <c r="B2401" s="116">
        <v>1085.7</v>
      </c>
      <c r="C2401" s="116">
        <v>1068.6500000000001</v>
      </c>
      <c r="D2401" s="116">
        <v>1067</v>
      </c>
      <c r="E2401" s="116">
        <v>1081</v>
      </c>
      <c r="F2401" s="116">
        <v>1068.6500000000001</v>
      </c>
      <c r="G2401">
        <v>243725</v>
      </c>
      <c r="H2401" s="116"/>
      <c r="I2401" s="116"/>
      <c r="L2401" s="170">
        <v>45540</v>
      </c>
      <c r="M2401" s="116">
        <v>1069.1500000000001</v>
      </c>
      <c r="N2401" s="116">
        <v>1085.8499999999999</v>
      </c>
      <c r="O2401" s="116">
        <v>1066.95</v>
      </c>
      <c r="P2401" s="116">
        <v>1081</v>
      </c>
      <c r="Q2401" s="116">
        <v>1069.1500000000001</v>
      </c>
      <c r="R2401">
        <v>7900593</v>
      </c>
    </row>
    <row r="2402" spans="1:18" x14ac:dyDescent="0.25">
      <c r="A2402" s="170">
        <v>45541</v>
      </c>
      <c r="B2402" s="116">
        <v>1073</v>
      </c>
      <c r="C2402" s="116">
        <v>1048.6500000000001</v>
      </c>
      <c r="D2402" s="116">
        <v>1040.95</v>
      </c>
      <c r="E2402" s="116">
        <v>1070</v>
      </c>
      <c r="F2402" s="116">
        <v>1048.6500000000001</v>
      </c>
      <c r="G2402">
        <v>531111</v>
      </c>
      <c r="H2402" s="116"/>
      <c r="I2402" s="116"/>
      <c r="L2402" s="170">
        <v>45541</v>
      </c>
      <c r="M2402" s="116">
        <v>1049.3499999999999</v>
      </c>
      <c r="N2402" s="116">
        <v>1072.95</v>
      </c>
      <c r="O2402" s="116">
        <v>1040.5</v>
      </c>
      <c r="P2402" s="116">
        <v>1068.8</v>
      </c>
      <c r="Q2402" s="116">
        <v>1049.3499999999999</v>
      </c>
      <c r="R2402">
        <v>8717377</v>
      </c>
    </row>
    <row r="2403" spans="1:18" x14ac:dyDescent="0.25">
      <c r="A2403" s="170">
        <v>45544</v>
      </c>
      <c r="B2403" s="116">
        <v>1049.6500000000001</v>
      </c>
      <c r="C2403" s="116">
        <v>1038.5999999999999</v>
      </c>
      <c r="D2403" s="116">
        <v>1026.5</v>
      </c>
      <c r="E2403" s="116">
        <v>1049.6500000000001</v>
      </c>
      <c r="F2403" s="116">
        <v>1038.5999999999999</v>
      </c>
      <c r="G2403">
        <v>285075</v>
      </c>
      <c r="H2403" s="116"/>
      <c r="I2403" s="116"/>
      <c r="L2403" s="170">
        <v>45544</v>
      </c>
      <c r="M2403" s="116">
        <v>1038.7</v>
      </c>
      <c r="N2403" s="116">
        <v>1049.95</v>
      </c>
      <c r="O2403" s="116">
        <v>1026.25</v>
      </c>
      <c r="P2403" s="116">
        <v>1049.3499999999999</v>
      </c>
      <c r="Q2403" s="116">
        <v>1038.7</v>
      </c>
      <c r="R2403">
        <v>7206054</v>
      </c>
    </row>
    <row r="2404" spans="1:18" x14ac:dyDescent="0.25">
      <c r="A2404" s="170">
        <v>45545</v>
      </c>
      <c r="B2404" s="116">
        <v>1049.8</v>
      </c>
      <c r="C2404" s="116">
        <v>1035.45</v>
      </c>
      <c r="D2404" s="116">
        <v>1032.55</v>
      </c>
      <c r="E2404" s="116">
        <v>1049.8</v>
      </c>
      <c r="F2404" s="116">
        <v>1035.45</v>
      </c>
      <c r="G2404">
        <v>242251</v>
      </c>
      <c r="H2404" s="116"/>
      <c r="I2404" s="116"/>
      <c r="L2404" s="170">
        <v>45545</v>
      </c>
      <c r="M2404" s="116">
        <v>1035.8</v>
      </c>
      <c r="N2404" s="116">
        <v>1049</v>
      </c>
      <c r="O2404" s="116">
        <v>1032.2</v>
      </c>
      <c r="P2404" s="116">
        <v>1049</v>
      </c>
      <c r="Q2404" s="116">
        <v>1035.8</v>
      </c>
      <c r="R2404">
        <v>6919238</v>
      </c>
    </row>
    <row r="2405" spans="1:18" x14ac:dyDescent="0.25">
      <c r="A2405" s="170">
        <v>45546</v>
      </c>
      <c r="B2405" s="116">
        <v>1012</v>
      </c>
      <c r="C2405" s="116">
        <v>976</v>
      </c>
      <c r="D2405" s="116">
        <v>972</v>
      </c>
      <c r="E2405" s="116">
        <v>998.05</v>
      </c>
      <c r="F2405" s="116">
        <v>976</v>
      </c>
      <c r="G2405">
        <v>1755625</v>
      </c>
      <c r="H2405" s="116"/>
      <c r="I2405" s="116"/>
      <c r="L2405" s="170">
        <v>45546</v>
      </c>
      <c r="M2405" s="116">
        <v>976.3</v>
      </c>
      <c r="N2405" s="116">
        <v>1011.55</v>
      </c>
      <c r="O2405" s="116">
        <v>971.25</v>
      </c>
      <c r="P2405" s="116">
        <v>1000</v>
      </c>
      <c r="Q2405" s="116">
        <v>976.3</v>
      </c>
      <c r="R2405">
        <v>36140411</v>
      </c>
    </row>
    <row r="2406" spans="1:18" x14ac:dyDescent="0.25">
      <c r="A2406" s="170">
        <v>45547</v>
      </c>
      <c r="B2406" s="116">
        <v>988.05</v>
      </c>
      <c r="C2406" s="116">
        <v>986.05</v>
      </c>
      <c r="D2406" s="116">
        <v>958</v>
      </c>
      <c r="E2406" s="116">
        <v>976.5</v>
      </c>
      <c r="F2406" s="116">
        <v>986.05</v>
      </c>
      <c r="G2406">
        <v>1099631</v>
      </c>
      <c r="H2406" s="116"/>
      <c r="I2406" s="116"/>
      <c r="L2406" s="170">
        <v>45547</v>
      </c>
      <c r="M2406" s="116">
        <v>986.15</v>
      </c>
      <c r="N2406" s="116">
        <v>988</v>
      </c>
      <c r="O2406" s="116">
        <v>958</v>
      </c>
      <c r="P2406" s="116">
        <v>976.3</v>
      </c>
      <c r="Q2406" s="116">
        <v>986.15</v>
      </c>
      <c r="R2406">
        <v>25675836</v>
      </c>
    </row>
    <row r="2407" spans="1:18" x14ac:dyDescent="0.25">
      <c r="A2407" s="170">
        <v>45548</v>
      </c>
      <c r="B2407" s="116">
        <v>1005.95</v>
      </c>
      <c r="C2407" s="116">
        <v>992.1</v>
      </c>
      <c r="D2407" s="116">
        <v>988.35</v>
      </c>
      <c r="E2407" s="116">
        <v>996.35</v>
      </c>
      <c r="F2407" s="116">
        <v>992.1</v>
      </c>
      <c r="G2407">
        <v>635892</v>
      </c>
      <c r="H2407" s="116"/>
      <c r="I2407" s="116"/>
      <c r="L2407" s="170">
        <v>45548</v>
      </c>
      <c r="M2407" s="116">
        <v>992.1</v>
      </c>
      <c r="N2407" s="116">
        <v>1006</v>
      </c>
      <c r="O2407" s="116">
        <v>988</v>
      </c>
      <c r="P2407" s="116">
        <v>994.9</v>
      </c>
      <c r="Q2407" s="116">
        <v>992.1</v>
      </c>
      <c r="R2407">
        <v>13203676</v>
      </c>
    </row>
    <row r="2408" spans="1:18" x14ac:dyDescent="0.25">
      <c r="A2408" s="170">
        <v>45551</v>
      </c>
      <c r="B2408" s="116">
        <v>999.8</v>
      </c>
      <c r="C2408" s="116">
        <v>988.15</v>
      </c>
      <c r="D2408" s="116">
        <v>984.25</v>
      </c>
      <c r="E2408" s="116">
        <v>997</v>
      </c>
      <c r="F2408" s="116">
        <v>988.15</v>
      </c>
      <c r="G2408">
        <v>577212</v>
      </c>
      <c r="H2408" s="116"/>
      <c r="I2408" s="116"/>
      <c r="L2408" s="170">
        <v>45551</v>
      </c>
      <c r="M2408" s="116">
        <v>988.4</v>
      </c>
      <c r="N2408" s="116">
        <v>999.9</v>
      </c>
      <c r="O2408" s="116">
        <v>984.5</v>
      </c>
      <c r="P2408" s="116">
        <v>997</v>
      </c>
      <c r="Q2408" s="116">
        <v>988.4</v>
      </c>
      <c r="R2408">
        <v>5836274</v>
      </c>
    </row>
    <row r="2409" spans="1:18" x14ac:dyDescent="0.25">
      <c r="A2409" s="170">
        <v>45552</v>
      </c>
      <c r="B2409" s="116">
        <v>996.6</v>
      </c>
      <c r="C2409" s="116">
        <v>975</v>
      </c>
      <c r="D2409" s="116">
        <v>959.7</v>
      </c>
      <c r="E2409" s="116">
        <v>994.5</v>
      </c>
      <c r="F2409" s="116">
        <v>975</v>
      </c>
      <c r="G2409">
        <v>5801725</v>
      </c>
      <c r="H2409" s="116"/>
      <c r="I2409" s="116"/>
      <c r="L2409" s="170">
        <v>45552</v>
      </c>
      <c r="M2409" s="116">
        <v>974.95</v>
      </c>
      <c r="N2409" s="116">
        <v>995</v>
      </c>
      <c r="O2409" s="116">
        <v>960</v>
      </c>
      <c r="P2409" s="116">
        <v>995</v>
      </c>
      <c r="Q2409" s="116">
        <v>974.95</v>
      </c>
      <c r="R2409">
        <v>44516613</v>
      </c>
    </row>
    <row r="2410" spans="1:18" x14ac:dyDescent="0.25">
      <c r="A2410" s="170">
        <v>45553</v>
      </c>
      <c r="B2410" s="116">
        <v>984.2</v>
      </c>
      <c r="C2410" s="116">
        <v>962.4</v>
      </c>
      <c r="D2410" s="116">
        <v>958.1</v>
      </c>
      <c r="E2410" s="116">
        <v>979</v>
      </c>
      <c r="F2410" s="116">
        <v>962.4</v>
      </c>
      <c r="G2410">
        <v>713684</v>
      </c>
      <c r="H2410" s="116"/>
      <c r="I2410" s="116"/>
      <c r="L2410" s="170">
        <v>45553</v>
      </c>
      <c r="M2410" s="116">
        <v>962.05</v>
      </c>
      <c r="N2410" s="116">
        <v>983.7</v>
      </c>
      <c r="O2410" s="116">
        <v>957.15</v>
      </c>
      <c r="P2410" s="116">
        <v>978.2</v>
      </c>
      <c r="Q2410" s="116">
        <v>962.05</v>
      </c>
      <c r="R2410">
        <v>12044431</v>
      </c>
    </row>
    <row r="2411" spans="1:18" x14ac:dyDescent="0.25">
      <c r="A2411" s="170">
        <v>45554</v>
      </c>
      <c r="B2411" s="116">
        <v>978.9</v>
      </c>
      <c r="C2411" s="116">
        <v>967.3</v>
      </c>
      <c r="D2411" s="116">
        <v>956.55</v>
      </c>
      <c r="E2411" s="116">
        <v>968.9</v>
      </c>
      <c r="F2411" s="116">
        <v>967.3</v>
      </c>
      <c r="G2411">
        <v>829128</v>
      </c>
      <c r="H2411" s="116"/>
      <c r="I2411" s="116"/>
      <c r="L2411" s="170">
        <v>45554</v>
      </c>
      <c r="M2411" s="116">
        <v>967</v>
      </c>
      <c r="N2411" s="116">
        <v>978.95</v>
      </c>
      <c r="O2411" s="116">
        <v>956.35</v>
      </c>
      <c r="P2411" s="116">
        <v>970.4</v>
      </c>
      <c r="Q2411" s="116">
        <v>967</v>
      </c>
      <c r="R2411">
        <v>13466770</v>
      </c>
    </row>
    <row r="2412" spans="1:18" x14ac:dyDescent="0.25">
      <c r="A2412" s="170">
        <v>45555</v>
      </c>
      <c r="B2412" s="116">
        <v>977.5</v>
      </c>
      <c r="C2412" s="116">
        <v>971.2</v>
      </c>
      <c r="D2412" s="116">
        <v>950.05</v>
      </c>
      <c r="E2412" s="116">
        <v>969.95</v>
      </c>
      <c r="F2412" s="116">
        <v>971.2</v>
      </c>
      <c r="G2412">
        <v>1264784</v>
      </c>
      <c r="H2412" s="116"/>
      <c r="I2412" s="116"/>
      <c r="L2412" s="170">
        <v>45555</v>
      </c>
      <c r="M2412" s="116">
        <v>970.85</v>
      </c>
      <c r="N2412" s="116">
        <v>977.5</v>
      </c>
      <c r="O2412" s="116">
        <v>949.2</v>
      </c>
      <c r="P2412" s="116">
        <v>967</v>
      </c>
      <c r="Q2412" s="116">
        <v>970.85</v>
      </c>
      <c r="R2412">
        <v>16764981</v>
      </c>
    </row>
    <row r="2413" spans="1:18" x14ac:dyDescent="0.25">
      <c r="A2413" s="170">
        <v>45558</v>
      </c>
      <c r="B2413" s="116">
        <v>979</v>
      </c>
      <c r="C2413" s="116">
        <v>971.7</v>
      </c>
      <c r="D2413" s="116">
        <v>966.15</v>
      </c>
      <c r="E2413" s="116">
        <v>977.25</v>
      </c>
      <c r="F2413" s="116">
        <v>971.7</v>
      </c>
      <c r="G2413">
        <v>613188</v>
      </c>
      <c r="H2413" s="116"/>
      <c r="I2413" s="116"/>
      <c r="L2413" s="170">
        <v>45558</v>
      </c>
      <c r="M2413" s="116">
        <v>971.8</v>
      </c>
      <c r="N2413" s="116">
        <v>979.2</v>
      </c>
      <c r="O2413" s="116">
        <v>966.05</v>
      </c>
      <c r="P2413" s="116">
        <v>973.5</v>
      </c>
      <c r="Q2413" s="116">
        <v>971.8</v>
      </c>
      <c r="R2413">
        <v>10254297</v>
      </c>
    </row>
    <row r="2414" spans="1:18" x14ac:dyDescent="0.25">
      <c r="A2414" s="170">
        <v>45559</v>
      </c>
      <c r="B2414" s="116">
        <v>985</v>
      </c>
      <c r="C2414" s="116">
        <v>977.1</v>
      </c>
      <c r="D2414" s="116">
        <v>972.6</v>
      </c>
      <c r="E2414" s="116">
        <v>974.7</v>
      </c>
      <c r="F2414" s="116">
        <v>977.1</v>
      </c>
      <c r="G2414">
        <v>429564</v>
      </c>
      <c r="H2414" s="116"/>
      <c r="I2414" s="116"/>
      <c r="L2414" s="170">
        <v>45559</v>
      </c>
      <c r="M2414" s="116">
        <v>977.3</v>
      </c>
      <c r="N2414" s="116">
        <v>985</v>
      </c>
      <c r="O2414" s="116">
        <v>972.6</v>
      </c>
      <c r="P2414" s="116">
        <v>974</v>
      </c>
      <c r="Q2414" s="116">
        <v>977.3</v>
      </c>
      <c r="R2414">
        <v>12755422</v>
      </c>
    </row>
    <row r="2415" spans="1:18" x14ac:dyDescent="0.25">
      <c r="A2415" s="170">
        <v>45560</v>
      </c>
      <c r="B2415" s="116">
        <v>983</v>
      </c>
      <c r="C2415" s="116">
        <v>963.5</v>
      </c>
      <c r="D2415" s="116">
        <v>959.25</v>
      </c>
      <c r="E2415" s="116">
        <v>982.8</v>
      </c>
      <c r="F2415" s="116">
        <v>963.5</v>
      </c>
      <c r="G2415">
        <v>473072</v>
      </c>
      <c r="H2415" s="116"/>
      <c r="I2415" s="116"/>
      <c r="L2415" s="170">
        <v>45560</v>
      </c>
      <c r="M2415" s="116">
        <v>963.6</v>
      </c>
      <c r="N2415" s="116">
        <v>982.5</v>
      </c>
      <c r="O2415" s="116">
        <v>959.25</v>
      </c>
      <c r="P2415" s="116">
        <v>982.4</v>
      </c>
      <c r="Q2415" s="116">
        <v>963.6</v>
      </c>
      <c r="R2415">
        <v>12959075</v>
      </c>
    </row>
    <row r="2416" spans="1:18" x14ac:dyDescent="0.25">
      <c r="A2416" s="170">
        <v>45561</v>
      </c>
      <c r="B2416" s="116">
        <v>995</v>
      </c>
      <c r="C2416" s="116">
        <v>993.2</v>
      </c>
      <c r="D2416" s="116">
        <v>966.25</v>
      </c>
      <c r="E2416" s="116">
        <v>970.9</v>
      </c>
      <c r="F2416" s="116">
        <v>993.2</v>
      </c>
      <c r="G2416">
        <v>860003</v>
      </c>
      <c r="H2416" s="116"/>
      <c r="I2416" s="116"/>
      <c r="L2416" s="170">
        <v>45561</v>
      </c>
      <c r="M2416" s="116">
        <v>993.15</v>
      </c>
      <c r="N2416" s="116">
        <v>994.95</v>
      </c>
      <c r="O2416" s="116">
        <v>965.6</v>
      </c>
      <c r="P2416" s="116">
        <v>970.8</v>
      </c>
      <c r="Q2416" s="116">
        <v>993.15</v>
      </c>
      <c r="R2416">
        <v>21640021</v>
      </c>
    </row>
    <row r="2417" spans="1:18" x14ac:dyDescent="0.25">
      <c r="A2417" s="170">
        <v>45562</v>
      </c>
      <c r="B2417" s="116">
        <v>1000</v>
      </c>
      <c r="C2417" s="116">
        <v>992.4</v>
      </c>
      <c r="D2417" s="116">
        <v>989</v>
      </c>
      <c r="E2417" s="116">
        <v>995.3</v>
      </c>
      <c r="F2417" s="116">
        <v>992.4</v>
      </c>
      <c r="G2417">
        <v>844029</v>
      </c>
      <c r="H2417" s="116"/>
      <c r="I2417" s="116"/>
      <c r="L2417" s="170">
        <v>45562</v>
      </c>
      <c r="M2417" s="116">
        <v>993</v>
      </c>
      <c r="N2417" s="116">
        <v>1000.4</v>
      </c>
      <c r="O2417" s="116">
        <v>989.15</v>
      </c>
      <c r="P2417" s="116">
        <v>996</v>
      </c>
      <c r="Q2417" s="116">
        <v>993</v>
      </c>
      <c r="R2417">
        <v>10360030</v>
      </c>
    </row>
    <row r="2418" spans="1:18" x14ac:dyDescent="0.25">
      <c r="A2418" s="170">
        <v>45565</v>
      </c>
      <c r="B2418" s="116">
        <v>997.75</v>
      </c>
      <c r="C2418" s="116">
        <v>974.7</v>
      </c>
      <c r="D2418" s="116">
        <v>971.65</v>
      </c>
      <c r="E2418" s="116">
        <v>992.4</v>
      </c>
      <c r="F2418" s="116">
        <v>974.7</v>
      </c>
      <c r="G2418">
        <v>448154</v>
      </c>
      <c r="H2418" s="116"/>
      <c r="I2418" s="116"/>
      <c r="L2418" s="170">
        <v>45565</v>
      </c>
      <c r="M2418" s="116">
        <v>974.65</v>
      </c>
      <c r="N2418" s="116">
        <v>996.95</v>
      </c>
      <c r="O2418" s="116">
        <v>971.8</v>
      </c>
      <c r="P2418" s="116">
        <v>993</v>
      </c>
      <c r="Q2418" s="116">
        <v>974.65</v>
      </c>
      <c r="R2418">
        <v>12225895</v>
      </c>
    </row>
    <row r="2419" spans="1:18" x14ac:dyDescent="0.25">
      <c r="A2419" s="170">
        <v>45566</v>
      </c>
      <c r="B2419" s="116">
        <v>984.4</v>
      </c>
      <c r="C2419" s="116">
        <v>965.35</v>
      </c>
      <c r="D2419" s="116">
        <v>958.75</v>
      </c>
      <c r="E2419" s="116">
        <v>975.25</v>
      </c>
      <c r="F2419" s="116">
        <v>965.35</v>
      </c>
      <c r="G2419">
        <v>684583</v>
      </c>
      <c r="H2419" s="116"/>
      <c r="I2419" s="116"/>
      <c r="L2419" s="170">
        <v>45566</v>
      </c>
      <c r="M2419" s="116">
        <v>965.2</v>
      </c>
      <c r="N2419" s="116">
        <v>984.5</v>
      </c>
      <c r="O2419" s="116">
        <v>958.9</v>
      </c>
      <c r="P2419" s="116">
        <v>976.9</v>
      </c>
      <c r="Q2419" s="116">
        <v>965.2</v>
      </c>
      <c r="R2419">
        <v>10085203</v>
      </c>
    </row>
    <row r="2420" spans="1:18" x14ac:dyDescent="0.25">
      <c r="A2420" s="170">
        <v>45568</v>
      </c>
      <c r="B2420" s="116">
        <v>950.3</v>
      </c>
      <c r="C2420" s="116">
        <v>926</v>
      </c>
      <c r="D2420" s="116">
        <v>925</v>
      </c>
      <c r="E2420" s="116">
        <v>937</v>
      </c>
      <c r="F2420" s="116">
        <v>926</v>
      </c>
      <c r="G2420">
        <v>2260281</v>
      </c>
      <c r="H2420" s="116"/>
      <c r="I2420" s="116"/>
      <c r="L2420" s="170">
        <v>45568</v>
      </c>
      <c r="M2420" s="116">
        <v>925.7</v>
      </c>
      <c r="N2420" s="116">
        <v>950.15</v>
      </c>
      <c r="O2420" s="116">
        <v>925</v>
      </c>
      <c r="P2420" s="116">
        <v>939</v>
      </c>
      <c r="Q2420" s="116">
        <v>925.7</v>
      </c>
      <c r="R2420">
        <v>24418517</v>
      </c>
    </row>
    <row r="2421" spans="1:18" x14ac:dyDescent="0.25">
      <c r="A2421" s="170">
        <v>45569</v>
      </c>
      <c r="B2421" s="116">
        <v>949.2</v>
      </c>
      <c r="C2421" s="116">
        <v>930.7</v>
      </c>
      <c r="D2421" s="116">
        <v>920</v>
      </c>
      <c r="E2421" s="116">
        <v>933.85</v>
      </c>
      <c r="F2421" s="116">
        <v>930.7</v>
      </c>
      <c r="G2421">
        <v>1567350</v>
      </c>
      <c r="H2421" s="116"/>
      <c r="I2421" s="116"/>
      <c r="L2421" s="170">
        <v>45569</v>
      </c>
      <c r="M2421" s="116">
        <v>930.75</v>
      </c>
      <c r="N2421" s="116">
        <v>949.2</v>
      </c>
      <c r="O2421" s="116">
        <v>920</v>
      </c>
      <c r="P2421" s="116">
        <v>930</v>
      </c>
      <c r="Q2421" s="116">
        <v>930.75</v>
      </c>
      <c r="R2421">
        <v>19187758</v>
      </c>
    </row>
    <row r="2422" spans="1:18" x14ac:dyDescent="0.25">
      <c r="A2422" s="170">
        <v>45572</v>
      </c>
      <c r="B2422" s="116">
        <v>944.2</v>
      </c>
      <c r="C2422" s="116">
        <v>928.1</v>
      </c>
      <c r="D2422" s="116">
        <v>915.2</v>
      </c>
      <c r="E2422" s="116">
        <v>940.4</v>
      </c>
      <c r="F2422" s="116">
        <v>928.1</v>
      </c>
      <c r="G2422">
        <v>495493</v>
      </c>
      <c r="H2422" s="116"/>
      <c r="I2422" s="116"/>
      <c r="L2422" s="170">
        <v>45572</v>
      </c>
      <c r="M2422" s="116">
        <v>927.85</v>
      </c>
      <c r="N2422" s="116">
        <v>944.45</v>
      </c>
      <c r="O2422" s="116">
        <v>915</v>
      </c>
      <c r="P2422" s="116">
        <v>942</v>
      </c>
      <c r="Q2422" s="116">
        <v>927.85</v>
      </c>
      <c r="R2422">
        <v>11772546</v>
      </c>
    </row>
    <row r="2423" spans="1:18" x14ac:dyDescent="0.25">
      <c r="A2423" s="170">
        <v>45573</v>
      </c>
      <c r="B2423" s="116">
        <v>925</v>
      </c>
      <c r="C2423" s="116">
        <v>919.85</v>
      </c>
      <c r="D2423" s="116">
        <v>893.9</v>
      </c>
      <c r="E2423" s="116">
        <v>918.1</v>
      </c>
      <c r="F2423" s="116">
        <v>919.85</v>
      </c>
      <c r="G2423">
        <v>1435568</v>
      </c>
      <c r="H2423" s="116"/>
      <c r="I2423" s="116"/>
      <c r="L2423" s="170">
        <v>45573</v>
      </c>
      <c r="M2423" s="116">
        <v>919.8</v>
      </c>
      <c r="N2423" s="116">
        <v>924.8</v>
      </c>
      <c r="O2423" s="116">
        <v>893.85</v>
      </c>
      <c r="P2423" s="116">
        <v>916</v>
      </c>
      <c r="Q2423" s="116">
        <v>919.8</v>
      </c>
      <c r="R2423">
        <v>21177886</v>
      </c>
    </row>
    <row r="2424" spans="1:18" x14ac:dyDescent="0.25">
      <c r="A2424" s="170">
        <v>45574</v>
      </c>
      <c r="B2424" s="116">
        <v>948.2</v>
      </c>
      <c r="C2424" s="116">
        <v>939.15</v>
      </c>
      <c r="D2424" s="116">
        <v>925.25</v>
      </c>
      <c r="E2424" s="116">
        <v>929.95</v>
      </c>
      <c r="F2424" s="116">
        <v>939.15</v>
      </c>
      <c r="G2424">
        <v>967945</v>
      </c>
      <c r="H2424" s="116"/>
      <c r="I2424" s="116"/>
      <c r="L2424" s="170">
        <v>45574</v>
      </c>
      <c r="M2424" s="116">
        <v>939.15</v>
      </c>
      <c r="N2424" s="116">
        <v>948.45</v>
      </c>
      <c r="O2424" s="116">
        <v>925.5</v>
      </c>
      <c r="P2424" s="116">
        <v>926.8</v>
      </c>
      <c r="Q2424" s="116">
        <v>939.15</v>
      </c>
      <c r="R2424">
        <v>11557737</v>
      </c>
    </row>
    <row r="2425" spans="1:18" x14ac:dyDescent="0.25">
      <c r="A2425" s="170">
        <v>45575</v>
      </c>
      <c r="B2425" s="116">
        <v>943.95</v>
      </c>
      <c r="C2425" s="116">
        <v>928.85</v>
      </c>
      <c r="D2425" s="116">
        <v>911.15</v>
      </c>
      <c r="E2425" s="116">
        <v>933.05</v>
      </c>
      <c r="F2425" s="116">
        <v>928.85</v>
      </c>
      <c r="G2425">
        <v>1285261</v>
      </c>
      <c r="H2425" s="116"/>
      <c r="I2425" s="116"/>
      <c r="L2425" s="170">
        <v>45575</v>
      </c>
      <c r="M2425" s="116">
        <v>928.5</v>
      </c>
      <c r="N2425" s="116">
        <v>943.6</v>
      </c>
      <c r="O2425" s="116">
        <v>912.35</v>
      </c>
      <c r="P2425" s="116">
        <v>933.75</v>
      </c>
      <c r="Q2425" s="116">
        <v>928.5</v>
      </c>
      <c r="R2425">
        <v>13249851</v>
      </c>
    </row>
    <row r="2426" spans="1:18" x14ac:dyDescent="0.25">
      <c r="A2426" s="170">
        <v>45576</v>
      </c>
      <c r="B2426" s="116">
        <v>936.9</v>
      </c>
      <c r="C2426" s="116">
        <v>930.95</v>
      </c>
      <c r="D2426" s="116">
        <v>928.65</v>
      </c>
      <c r="E2426" s="116">
        <v>930.1</v>
      </c>
      <c r="F2426" s="116">
        <v>930.95</v>
      </c>
      <c r="G2426">
        <v>539101</v>
      </c>
      <c r="H2426" s="116"/>
      <c r="I2426" s="116"/>
      <c r="L2426" s="170">
        <v>45576</v>
      </c>
      <c r="M2426" s="116">
        <v>930.7</v>
      </c>
      <c r="N2426" s="116">
        <v>937</v>
      </c>
      <c r="O2426" s="116">
        <v>928.5</v>
      </c>
      <c r="P2426" s="116">
        <v>932</v>
      </c>
      <c r="Q2426" s="116">
        <v>930.7</v>
      </c>
      <c r="R2426">
        <v>4459529</v>
      </c>
    </row>
    <row r="2427" spans="1:18" x14ac:dyDescent="0.25">
      <c r="A2427" s="170">
        <v>45579</v>
      </c>
      <c r="B2427" s="116">
        <v>939.6</v>
      </c>
      <c r="C2427" s="116">
        <v>928.05</v>
      </c>
      <c r="D2427" s="116">
        <v>925.5</v>
      </c>
      <c r="E2427" s="116">
        <v>930.95</v>
      </c>
      <c r="F2427" s="116">
        <v>928.05</v>
      </c>
      <c r="G2427">
        <v>623993</v>
      </c>
      <c r="H2427" s="116"/>
      <c r="I2427" s="116"/>
      <c r="L2427" s="170">
        <v>45579</v>
      </c>
      <c r="M2427" s="116">
        <v>928.25</v>
      </c>
      <c r="N2427" s="116">
        <v>940</v>
      </c>
      <c r="O2427" s="116">
        <v>925.35</v>
      </c>
      <c r="P2427" s="116">
        <v>930</v>
      </c>
      <c r="Q2427" s="116">
        <v>928.25</v>
      </c>
      <c r="R2427">
        <v>5740649</v>
      </c>
    </row>
    <row r="2428" spans="1:18" x14ac:dyDescent="0.25">
      <c r="A2428" s="170">
        <v>45580</v>
      </c>
      <c r="B2428" s="116">
        <v>935.4</v>
      </c>
      <c r="C2428" s="116">
        <v>917.45</v>
      </c>
      <c r="D2428" s="116">
        <v>913</v>
      </c>
      <c r="E2428" s="116">
        <v>932</v>
      </c>
      <c r="F2428" s="116">
        <v>917.45</v>
      </c>
      <c r="G2428">
        <v>374203</v>
      </c>
      <c r="H2428" s="116"/>
      <c r="I2428" s="116"/>
      <c r="L2428" s="170">
        <v>45580</v>
      </c>
      <c r="M2428" s="116">
        <v>917.3</v>
      </c>
      <c r="N2428" s="116">
        <v>935.35</v>
      </c>
      <c r="O2428" s="116">
        <v>913</v>
      </c>
      <c r="P2428" s="116">
        <v>932.95</v>
      </c>
      <c r="Q2428" s="116">
        <v>917.3</v>
      </c>
      <c r="R2428">
        <v>9058919</v>
      </c>
    </row>
    <row r="2429" spans="1:18" x14ac:dyDescent="0.25">
      <c r="A2429" s="170">
        <v>45581</v>
      </c>
      <c r="B2429" s="116">
        <v>923.25</v>
      </c>
      <c r="C2429" s="116">
        <v>907.1</v>
      </c>
      <c r="D2429" s="116">
        <v>900.3</v>
      </c>
      <c r="E2429" s="116">
        <v>918</v>
      </c>
      <c r="F2429" s="116">
        <v>907.1</v>
      </c>
      <c r="G2429">
        <v>766953</v>
      </c>
      <c r="H2429" s="116"/>
      <c r="I2429" s="116"/>
      <c r="L2429" s="170">
        <v>45581</v>
      </c>
      <c r="M2429" s="116">
        <v>907.45</v>
      </c>
      <c r="N2429" s="116">
        <v>923</v>
      </c>
      <c r="O2429" s="116">
        <v>900</v>
      </c>
      <c r="P2429" s="116">
        <v>917.05</v>
      </c>
      <c r="Q2429" s="116">
        <v>907.45</v>
      </c>
      <c r="R2429">
        <v>10298258</v>
      </c>
    </row>
    <row r="2430" spans="1:18" x14ac:dyDescent="0.25">
      <c r="A2430" s="170">
        <v>45582</v>
      </c>
      <c r="B2430" s="116">
        <v>915.35</v>
      </c>
      <c r="C2430" s="116">
        <v>891.7</v>
      </c>
      <c r="D2430" s="116">
        <v>890.1</v>
      </c>
      <c r="E2430" s="116">
        <v>915.35</v>
      </c>
      <c r="F2430" s="116">
        <v>891.7</v>
      </c>
      <c r="G2430">
        <v>599537</v>
      </c>
      <c r="H2430" s="116"/>
      <c r="I2430" s="116"/>
      <c r="L2430" s="170">
        <v>45582</v>
      </c>
      <c r="M2430" s="116">
        <v>891.6</v>
      </c>
      <c r="N2430" s="116">
        <v>914.95</v>
      </c>
      <c r="O2430" s="116">
        <v>890.05</v>
      </c>
      <c r="P2430" s="116">
        <v>914.95</v>
      </c>
      <c r="Q2430" s="116">
        <v>891.6</v>
      </c>
      <c r="R2430">
        <v>13864583</v>
      </c>
    </row>
    <row r="2431" spans="1:18" x14ac:dyDescent="0.25">
      <c r="A2431" s="170">
        <v>45583</v>
      </c>
      <c r="B2431" s="116">
        <v>917.65</v>
      </c>
      <c r="C2431" s="116">
        <v>910.05</v>
      </c>
      <c r="D2431" s="116">
        <v>886.35</v>
      </c>
      <c r="E2431" s="116">
        <v>895.4</v>
      </c>
      <c r="F2431" s="116">
        <v>910.05</v>
      </c>
      <c r="G2431">
        <v>1132444</v>
      </c>
      <c r="H2431" s="116"/>
      <c r="I2431" s="116"/>
      <c r="L2431" s="170">
        <v>45583</v>
      </c>
      <c r="M2431" s="116">
        <v>910.15</v>
      </c>
      <c r="N2431" s="116">
        <v>917.7</v>
      </c>
      <c r="O2431" s="116">
        <v>886.8</v>
      </c>
      <c r="P2431" s="116">
        <v>894.3</v>
      </c>
      <c r="Q2431" s="116">
        <v>910.15</v>
      </c>
      <c r="R2431">
        <v>11527914</v>
      </c>
    </row>
    <row r="2432" spans="1:18" x14ac:dyDescent="0.25">
      <c r="A2432" s="170">
        <v>45586</v>
      </c>
      <c r="B2432" s="116">
        <v>917.65</v>
      </c>
      <c r="C2432" s="116">
        <v>903.15</v>
      </c>
      <c r="D2432" s="116">
        <v>898.3</v>
      </c>
      <c r="E2432" s="116">
        <v>912.95</v>
      </c>
      <c r="F2432" s="116">
        <v>903.15</v>
      </c>
      <c r="G2432">
        <v>354268</v>
      </c>
      <c r="H2432" s="116"/>
      <c r="I2432" s="116"/>
      <c r="L2432" s="170">
        <v>45586</v>
      </c>
      <c r="M2432" s="116">
        <v>903.3</v>
      </c>
      <c r="N2432" s="116">
        <v>917.65</v>
      </c>
      <c r="O2432" s="116">
        <v>898.1</v>
      </c>
      <c r="P2432" s="116">
        <v>912.05</v>
      </c>
      <c r="Q2432" s="116">
        <v>903.3</v>
      </c>
      <c r="R2432">
        <v>7390557</v>
      </c>
    </row>
    <row r="2433" spans="1:18" x14ac:dyDescent="0.25">
      <c r="A2433" s="170">
        <v>45587</v>
      </c>
      <c r="B2433" s="116">
        <v>905.75</v>
      </c>
      <c r="C2433" s="116">
        <v>879.3</v>
      </c>
      <c r="D2433" s="116">
        <v>875.15</v>
      </c>
      <c r="E2433" s="116">
        <v>905</v>
      </c>
      <c r="F2433" s="116">
        <v>879.3</v>
      </c>
      <c r="G2433">
        <v>552481</v>
      </c>
      <c r="H2433" s="116"/>
      <c r="I2433" s="116"/>
      <c r="L2433" s="170">
        <v>45587</v>
      </c>
      <c r="M2433" s="116">
        <v>879.5</v>
      </c>
      <c r="N2433" s="116">
        <v>906.1</v>
      </c>
      <c r="O2433" s="116">
        <v>875.25</v>
      </c>
      <c r="P2433" s="116">
        <v>905</v>
      </c>
      <c r="Q2433" s="116">
        <v>879.5</v>
      </c>
      <c r="R2433">
        <v>13617490</v>
      </c>
    </row>
    <row r="2434" spans="1:18" x14ac:dyDescent="0.25">
      <c r="A2434" s="170">
        <v>45588</v>
      </c>
      <c r="B2434" s="116">
        <v>885.5</v>
      </c>
      <c r="C2434" s="116">
        <v>877.25</v>
      </c>
      <c r="D2434" s="116">
        <v>863.75</v>
      </c>
      <c r="E2434" s="116">
        <v>879.95</v>
      </c>
      <c r="F2434" s="116">
        <v>877.25</v>
      </c>
      <c r="G2434">
        <v>424122</v>
      </c>
      <c r="H2434" s="116"/>
      <c r="I2434" s="116"/>
      <c r="L2434" s="170">
        <v>45588</v>
      </c>
      <c r="M2434" s="116">
        <v>877.65</v>
      </c>
      <c r="N2434" s="116">
        <v>885.6</v>
      </c>
      <c r="O2434" s="116">
        <v>863.3</v>
      </c>
      <c r="P2434" s="116">
        <v>879</v>
      </c>
      <c r="Q2434" s="116">
        <v>877.65</v>
      </c>
      <c r="R2434">
        <v>10553771</v>
      </c>
    </row>
    <row r="2435" spans="1:18" x14ac:dyDescent="0.25">
      <c r="A2435" s="170">
        <v>45589</v>
      </c>
      <c r="B2435" s="116">
        <v>889.9</v>
      </c>
      <c r="C2435" s="116">
        <v>879.75</v>
      </c>
      <c r="D2435" s="116">
        <v>875.6</v>
      </c>
      <c r="E2435" s="116">
        <v>875.8</v>
      </c>
      <c r="F2435" s="116">
        <v>879.75</v>
      </c>
      <c r="G2435">
        <v>258222</v>
      </c>
      <c r="H2435" s="116"/>
      <c r="I2435" s="116"/>
      <c r="L2435" s="170">
        <v>45589</v>
      </c>
      <c r="M2435" s="116">
        <v>880</v>
      </c>
      <c r="N2435" s="116">
        <v>890</v>
      </c>
      <c r="O2435" s="116">
        <v>875.25</v>
      </c>
      <c r="P2435" s="116">
        <v>875.25</v>
      </c>
      <c r="Q2435" s="116">
        <v>880</v>
      </c>
      <c r="R2435">
        <v>7233484</v>
      </c>
    </row>
    <row r="2436" spans="1:18" x14ac:dyDescent="0.25">
      <c r="A2436" s="170">
        <v>45590</v>
      </c>
      <c r="B2436" s="116">
        <v>885.4</v>
      </c>
      <c r="C2436" s="116">
        <v>864.35</v>
      </c>
      <c r="D2436" s="116">
        <v>857.15</v>
      </c>
      <c r="E2436" s="116">
        <v>884.7</v>
      </c>
      <c r="F2436" s="116">
        <v>864.35</v>
      </c>
      <c r="G2436">
        <v>424665</v>
      </c>
      <c r="H2436" s="116"/>
      <c r="I2436" s="116"/>
      <c r="L2436" s="170">
        <v>45590</v>
      </c>
      <c r="M2436" s="116">
        <v>864.3</v>
      </c>
      <c r="N2436" s="116">
        <v>885.75</v>
      </c>
      <c r="O2436" s="116">
        <v>857.3</v>
      </c>
      <c r="P2436" s="116">
        <v>883.9</v>
      </c>
      <c r="Q2436" s="116">
        <v>864.3</v>
      </c>
      <c r="R2436">
        <v>10873022</v>
      </c>
    </row>
    <row r="2437" spans="1:18" x14ac:dyDescent="0.25">
      <c r="A2437" s="170">
        <v>45593</v>
      </c>
      <c r="B2437" s="116">
        <v>886.85</v>
      </c>
      <c r="C2437" s="116">
        <v>878.7</v>
      </c>
      <c r="D2437" s="116">
        <v>860.1</v>
      </c>
      <c r="E2437" s="116">
        <v>864.35</v>
      </c>
      <c r="F2437" s="116">
        <v>878.7</v>
      </c>
      <c r="G2437">
        <v>690677</v>
      </c>
      <c r="H2437" s="116"/>
      <c r="I2437" s="116"/>
      <c r="L2437" s="170">
        <v>45593</v>
      </c>
      <c r="M2437" s="116">
        <v>878.45</v>
      </c>
      <c r="N2437" s="116">
        <v>886.75</v>
      </c>
      <c r="O2437" s="116">
        <v>860.2</v>
      </c>
      <c r="P2437" s="116">
        <v>867.85</v>
      </c>
      <c r="Q2437" s="116">
        <v>878.45</v>
      </c>
      <c r="R2437">
        <v>7106045</v>
      </c>
    </row>
    <row r="2438" spans="1:18" x14ac:dyDescent="0.25">
      <c r="A2438" s="170">
        <v>45594</v>
      </c>
      <c r="B2438" s="116">
        <v>884.95</v>
      </c>
      <c r="C2438" s="116">
        <v>843.05</v>
      </c>
      <c r="D2438" s="116">
        <v>826.05</v>
      </c>
      <c r="E2438" s="116">
        <v>884.95</v>
      </c>
      <c r="F2438" s="116">
        <v>843.05</v>
      </c>
      <c r="G2438">
        <v>1926853</v>
      </c>
      <c r="H2438" s="116"/>
      <c r="I2438" s="116"/>
      <c r="L2438" s="170">
        <v>45594</v>
      </c>
      <c r="M2438" s="116">
        <v>842.75</v>
      </c>
      <c r="N2438" s="116">
        <v>882.5</v>
      </c>
      <c r="O2438" s="116">
        <v>825.7</v>
      </c>
      <c r="P2438" s="116">
        <v>880.25</v>
      </c>
      <c r="Q2438" s="116">
        <v>842.75</v>
      </c>
      <c r="R2438">
        <v>26818871</v>
      </c>
    </row>
    <row r="2439" spans="1:18" x14ac:dyDescent="0.25">
      <c r="A2439" s="170">
        <v>45595</v>
      </c>
      <c r="B2439" s="116">
        <v>853.75</v>
      </c>
      <c r="C2439" s="116">
        <v>840.3</v>
      </c>
      <c r="D2439" s="116">
        <v>838.25</v>
      </c>
      <c r="E2439" s="116">
        <v>848.3</v>
      </c>
      <c r="F2439" s="116">
        <v>840.3</v>
      </c>
      <c r="G2439">
        <v>1079913</v>
      </c>
      <c r="H2439" s="116"/>
      <c r="I2439" s="116"/>
      <c r="L2439" s="170">
        <v>45595</v>
      </c>
      <c r="M2439" s="116">
        <v>840.2</v>
      </c>
      <c r="N2439" s="116">
        <v>853.6</v>
      </c>
      <c r="O2439" s="116">
        <v>838.05</v>
      </c>
      <c r="P2439" s="116">
        <v>846</v>
      </c>
      <c r="Q2439" s="116">
        <v>840.2</v>
      </c>
      <c r="R2439">
        <v>12933218</v>
      </c>
    </row>
    <row r="2440" spans="1:18" x14ac:dyDescent="0.25">
      <c r="A2440" s="170">
        <v>45596</v>
      </c>
      <c r="B2440" s="116">
        <v>847.55</v>
      </c>
      <c r="C2440" s="116">
        <v>834.1</v>
      </c>
      <c r="D2440" s="116">
        <v>832.05</v>
      </c>
      <c r="E2440" s="116">
        <v>847.55</v>
      </c>
      <c r="F2440" s="116">
        <v>834.1</v>
      </c>
      <c r="G2440">
        <v>832204</v>
      </c>
      <c r="H2440" s="116"/>
      <c r="I2440" s="116"/>
      <c r="L2440" s="170">
        <v>45596</v>
      </c>
      <c r="M2440" s="116">
        <v>834.05</v>
      </c>
      <c r="N2440" s="116">
        <v>843.85</v>
      </c>
      <c r="O2440" s="116">
        <v>831.85</v>
      </c>
      <c r="P2440" s="116">
        <v>843.85</v>
      </c>
      <c r="Q2440" s="116">
        <v>834.05</v>
      </c>
      <c r="R2440">
        <v>11904413</v>
      </c>
    </row>
    <row r="2441" spans="1:18" x14ac:dyDescent="0.25">
      <c r="A2441" s="170">
        <v>45597</v>
      </c>
      <c r="B2441" s="116">
        <v>849</v>
      </c>
      <c r="C2441" s="116">
        <v>843.6</v>
      </c>
      <c r="D2441" s="116">
        <v>838.9</v>
      </c>
      <c r="E2441" s="116">
        <v>849</v>
      </c>
      <c r="F2441" s="116">
        <v>843.6</v>
      </c>
      <c r="G2441">
        <v>411981</v>
      </c>
      <c r="H2441" s="116"/>
      <c r="I2441" s="116"/>
      <c r="L2441" s="170">
        <v>45597</v>
      </c>
      <c r="M2441" s="116">
        <v>843.45</v>
      </c>
      <c r="N2441" s="116">
        <v>847.95</v>
      </c>
      <c r="O2441" s="116">
        <v>840</v>
      </c>
      <c r="P2441" s="116">
        <v>847.95</v>
      </c>
      <c r="Q2441" s="116">
        <v>843.45</v>
      </c>
      <c r="R2441">
        <v>2900548</v>
      </c>
    </row>
    <row r="2442" spans="1:18" x14ac:dyDescent="0.25">
      <c r="A2442" s="170">
        <v>45600</v>
      </c>
      <c r="B2442" s="116">
        <v>843.9</v>
      </c>
      <c r="C2442" s="116">
        <v>824.1</v>
      </c>
      <c r="D2442" s="116">
        <v>814.85</v>
      </c>
      <c r="E2442" s="116">
        <v>843.45</v>
      </c>
      <c r="F2442" s="116">
        <v>824.1</v>
      </c>
      <c r="G2442">
        <v>1253895</v>
      </c>
      <c r="H2442" s="116"/>
      <c r="I2442" s="116"/>
      <c r="L2442" s="170">
        <v>45600</v>
      </c>
      <c r="M2442" s="116">
        <v>824.1</v>
      </c>
      <c r="N2442" s="116">
        <v>844.45</v>
      </c>
      <c r="O2442" s="116">
        <v>814.5</v>
      </c>
      <c r="P2442" s="116">
        <v>840</v>
      </c>
      <c r="Q2442" s="116">
        <v>824.1</v>
      </c>
      <c r="R2442">
        <v>15514419</v>
      </c>
    </row>
    <row r="2443" spans="1:18" x14ac:dyDescent="0.25">
      <c r="A2443" s="170">
        <v>45601</v>
      </c>
      <c r="B2443" s="116">
        <v>843.3</v>
      </c>
      <c r="C2443" s="116">
        <v>835.45</v>
      </c>
      <c r="D2443" s="116">
        <v>820.7</v>
      </c>
      <c r="E2443" s="116">
        <v>822.15</v>
      </c>
      <c r="F2443" s="116">
        <v>835.45</v>
      </c>
      <c r="G2443">
        <v>888400</v>
      </c>
      <c r="H2443" s="116"/>
      <c r="I2443" s="116"/>
      <c r="L2443" s="170">
        <v>45601</v>
      </c>
      <c r="M2443" s="116">
        <v>835.65</v>
      </c>
      <c r="N2443" s="116">
        <v>843.6</v>
      </c>
      <c r="O2443" s="116">
        <v>820.4</v>
      </c>
      <c r="P2443" s="116">
        <v>821.5</v>
      </c>
      <c r="Q2443" s="116">
        <v>835.65</v>
      </c>
      <c r="R2443">
        <v>10215249</v>
      </c>
    </row>
    <row r="2444" spans="1:18" x14ac:dyDescent="0.25">
      <c r="A2444" s="170">
        <v>45602</v>
      </c>
      <c r="B2444" s="116">
        <v>848.7</v>
      </c>
      <c r="C2444" s="116">
        <v>839.6</v>
      </c>
      <c r="D2444" s="116">
        <v>826</v>
      </c>
      <c r="E2444" s="116">
        <v>848.7</v>
      </c>
      <c r="F2444" s="116">
        <v>839.6</v>
      </c>
      <c r="G2444">
        <v>695814</v>
      </c>
      <c r="H2444" s="116"/>
      <c r="I2444" s="116"/>
      <c r="L2444" s="170">
        <v>45602</v>
      </c>
      <c r="M2444" s="116">
        <v>839.7</v>
      </c>
      <c r="N2444" s="116">
        <v>843.9</v>
      </c>
      <c r="O2444" s="116">
        <v>826</v>
      </c>
      <c r="P2444" s="116">
        <v>843.9</v>
      </c>
      <c r="Q2444" s="116">
        <v>839.7</v>
      </c>
      <c r="R2444">
        <v>10579596</v>
      </c>
    </row>
    <row r="2445" spans="1:18" x14ac:dyDescent="0.25">
      <c r="A2445" s="170">
        <v>45603</v>
      </c>
      <c r="B2445" s="116">
        <v>842.85</v>
      </c>
      <c r="C2445" s="116">
        <v>819.8</v>
      </c>
      <c r="D2445" s="116">
        <v>817.65</v>
      </c>
      <c r="E2445" s="116">
        <v>842.25</v>
      </c>
      <c r="F2445" s="116">
        <v>819.8</v>
      </c>
      <c r="G2445">
        <v>685131</v>
      </c>
      <c r="H2445" s="116"/>
      <c r="I2445" s="116"/>
      <c r="L2445" s="170">
        <v>45603</v>
      </c>
      <c r="M2445" s="116">
        <v>819.75</v>
      </c>
      <c r="N2445" s="116">
        <v>842.75</v>
      </c>
      <c r="O2445" s="116">
        <v>817.3</v>
      </c>
      <c r="P2445" s="116">
        <v>841</v>
      </c>
      <c r="Q2445" s="116">
        <v>819.75</v>
      </c>
      <c r="R2445">
        <v>13237161</v>
      </c>
    </row>
    <row r="2446" spans="1:18" x14ac:dyDescent="0.25">
      <c r="A2446" s="170">
        <v>45604</v>
      </c>
      <c r="B2446" s="116">
        <v>823.15</v>
      </c>
      <c r="C2446" s="116">
        <v>805.7</v>
      </c>
      <c r="D2446" s="116">
        <v>801.1</v>
      </c>
      <c r="E2446" s="116">
        <v>821.05</v>
      </c>
      <c r="F2446" s="116">
        <v>805.7</v>
      </c>
      <c r="G2446">
        <v>1550591</v>
      </c>
      <c r="H2446" s="116"/>
      <c r="I2446" s="116"/>
      <c r="L2446" s="170">
        <v>45604</v>
      </c>
      <c r="M2446" s="116">
        <v>805.45</v>
      </c>
      <c r="N2446" s="116">
        <v>822</v>
      </c>
      <c r="O2446" s="116">
        <v>801.1</v>
      </c>
      <c r="P2446" s="116">
        <v>821.95</v>
      </c>
      <c r="Q2446" s="116">
        <v>805.45</v>
      </c>
      <c r="R2446">
        <v>16072692</v>
      </c>
    </row>
    <row r="2447" spans="1:18" x14ac:dyDescent="0.25">
      <c r="A2447" s="170">
        <v>45607</v>
      </c>
      <c r="B2447" s="116">
        <v>831.2</v>
      </c>
      <c r="C2447" s="116">
        <v>804.75</v>
      </c>
      <c r="D2447" s="116">
        <v>791.7</v>
      </c>
      <c r="E2447" s="116">
        <v>800.05</v>
      </c>
      <c r="F2447" s="116">
        <v>804.75</v>
      </c>
      <c r="G2447">
        <v>2173575</v>
      </c>
      <c r="H2447" s="116"/>
      <c r="I2447" s="116"/>
      <c r="L2447" s="170">
        <v>45607</v>
      </c>
      <c r="M2447" s="116">
        <v>804.7</v>
      </c>
      <c r="N2447" s="116">
        <v>831.45</v>
      </c>
      <c r="O2447" s="116">
        <v>792</v>
      </c>
      <c r="P2447" s="116">
        <v>801</v>
      </c>
      <c r="Q2447" s="116">
        <v>804.7</v>
      </c>
      <c r="R2447">
        <v>27587619</v>
      </c>
    </row>
    <row r="2448" spans="1:18" x14ac:dyDescent="0.25">
      <c r="A2448" s="170">
        <v>45608</v>
      </c>
      <c r="B2448" s="116">
        <v>813.45</v>
      </c>
      <c r="C2448" s="116">
        <v>784.95</v>
      </c>
      <c r="D2448" s="116">
        <v>783</v>
      </c>
      <c r="E2448" s="116">
        <v>805</v>
      </c>
      <c r="F2448" s="116">
        <v>784.95</v>
      </c>
      <c r="G2448">
        <v>1615462</v>
      </c>
      <c r="H2448" s="116"/>
      <c r="I2448" s="116"/>
      <c r="L2448" s="170">
        <v>45608</v>
      </c>
      <c r="M2448" s="116">
        <v>784.85</v>
      </c>
      <c r="N2448" s="116">
        <v>813.1</v>
      </c>
      <c r="O2448" s="116">
        <v>783.05</v>
      </c>
      <c r="P2448" s="116">
        <v>806</v>
      </c>
      <c r="Q2448" s="116">
        <v>784.85</v>
      </c>
      <c r="R2448">
        <v>16526921</v>
      </c>
    </row>
    <row r="2449" spans="1:18" x14ac:dyDescent="0.25">
      <c r="A2449" s="170">
        <v>45609</v>
      </c>
      <c r="B2449" s="116">
        <v>792.6</v>
      </c>
      <c r="C2449" s="116">
        <v>786.4</v>
      </c>
      <c r="D2449" s="116">
        <v>775.45</v>
      </c>
      <c r="E2449" s="116">
        <v>785.8</v>
      </c>
      <c r="F2449" s="116">
        <v>786.4</v>
      </c>
      <c r="G2449">
        <v>1443625</v>
      </c>
      <c r="H2449" s="116"/>
      <c r="I2449" s="116"/>
      <c r="L2449" s="170">
        <v>45609</v>
      </c>
      <c r="M2449" s="116">
        <v>786.25</v>
      </c>
      <c r="N2449" s="116">
        <v>792.65</v>
      </c>
      <c r="O2449" s="116">
        <v>775.55</v>
      </c>
      <c r="P2449" s="116">
        <v>787</v>
      </c>
      <c r="Q2449" s="116">
        <v>786.25</v>
      </c>
      <c r="R2449">
        <v>14674022</v>
      </c>
    </row>
    <row r="2450" spans="1:18" x14ac:dyDescent="0.25">
      <c r="A2450" s="170">
        <v>45610</v>
      </c>
      <c r="B2450" s="116">
        <v>792</v>
      </c>
      <c r="C2450" s="116">
        <v>774.25</v>
      </c>
      <c r="D2450" s="116">
        <v>771.6</v>
      </c>
      <c r="E2450" s="116">
        <v>787</v>
      </c>
      <c r="F2450" s="116">
        <v>774.25</v>
      </c>
      <c r="G2450">
        <v>1229551</v>
      </c>
      <c r="H2450" s="116"/>
      <c r="I2450" s="116"/>
      <c r="L2450" s="170">
        <v>45610</v>
      </c>
      <c r="M2450" s="116">
        <v>774.3</v>
      </c>
      <c r="N2450" s="116">
        <v>792</v>
      </c>
      <c r="O2450" s="116">
        <v>772</v>
      </c>
      <c r="P2450" s="116">
        <v>786.6</v>
      </c>
      <c r="Q2450" s="116">
        <v>774.3</v>
      </c>
      <c r="R2450">
        <v>11740909</v>
      </c>
    </row>
    <row r="2451" spans="1:18" x14ac:dyDescent="0.25">
      <c r="A2451" s="170">
        <v>45614</v>
      </c>
      <c r="B2451" s="116">
        <v>781.7</v>
      </c>
      <c r="C2451" s="116">
        <v>772.05</v>
      </c>
      <c r="D2451" s="116">
        <v>759.1</v>
      </c>
      <c r="E2451" s="116">
        <v>778.5</v>
      </c>
      <c r="F2451" s="116">
        <v>772.05</v>
      </c>
      <c r="G2451">
        <v>758355</v>
      </c>
      <c r="H2451" s="116"/>
      <c r="I2451" s="116"/>
      <c r="L2451" s="170">
        <v>45614</v>
      </c>
      <c r="M2451" s="116">
        <v>771.9</v>
      </c>
      <c r="N2451" s="116">
        <v>781.75</v>
      </c>
      <c r="O2451" s="116">
        <v>759.2</v>
      </c>
      <c r="P2451" s="116">
        <v>778</v>
      </c>
      <c r="Q2451" s="116">
        <v>771.9</v>
      </c>
      <c r="R2451">
        <v>17053446</v>
      </c>
    </row>
    <row r="2452" spans="1:18" x14ac:dyDescent="0.25">
      <c r="A2452" s="170">
        <v>45615</v>
      </c>
      <c r="B2452" s="116">
        <v>799.5</v>
      </c>
      <c r="C2452" s="116">
        <v>783.4</v>
      </c>
      <c r="D2452" s="116">
        <v>772.05</v>
      </c>
      <c r="E2452" s="116">
        <v>772.05</v>
      </c>
      <c r="F2452" s="116">
        <v>783.4</v>
      </c>
      <c r="G2452">
        <v>1052142</v>
      </c>
      <c r="H2452" s="116"/>
      <c r="I2452" s="116"/>
      <c r="L2452" s="170">
        <v>45615</v>
      </c>
      <c r="M2452" s="116">
        <v>783.2</v>
      </c>
      <c r="N2452" s="116">
        <v>799.9</v>
      </c>
      <c r="O2452" s="116">
        <v>771.9</v>
      </c>
      <c r="P2452" s="116">
        <v>771.9</v>
      </c>
      <c r="Q2452" s="116">
        <v>783.2</v>
      </c>
      <c r="R2452">
        <v>14012014</v>
      </c>
    </row>
    <row r="2453" spans="1:18" x14ac:dyDescent="0.25">
      <c r="A2453" s="170">
        <v>45617</v>
      </c>
      <c r="B2453" s="116">
        <v>787.7</v>
      </c>
      <c r="C2453" s="116">
        <v>773.7</v>
      </c>
      <c r="D2453" s="116">
        <v>766.4</v>
      </c>
      <c r="E2453" s="116">
        <v>787.7</v>
      </c>
      <c r="F2453" s="116">
        <v>773.7</v>
      </c>
      <c r="G2453">
        <v>1054333</v>
      </c>
      <c r="H2453" s="116"/>
      <c r="I2453" s="116"/>
      <c r="L2453" s="170">
        <v>45617</v>
      </c>
      <c r="M2453" s="116">
        <v>773.85</v>
      </c>
      <c r="N2453" s="116">
        <v>785.95</v>
      </c>
      <c r="O2453" s="116">
        <v>766.25</v>
      </c>
      <c r="P2453" s="116">
        <v>784.95</v>
      </c>
      <c r="Q2453" s="116">
        <v>773.85</v>
      </c>
      <c r="R2453">
        <v>14194678</v>
      </c>
    </row>
    <row r="2454" spans="1:18" x14ac:dyDescent="0.25">
      <c r="A2454" s="170">
        <v>45618</v>
      </c>
      <c r="B2454" s="116">
        <v>794</v>
      </c>
      <c r="C2454" s="116">
        <v>791.25</v>
      </c>
      <c r="D2454" s="116">
        <v>775.15</v>
      </c>
      <c r="E2454" s="116">
        <v>775.15</v>
      </c>
      <c r="F2454" s="116">
        <v>791.25</v>
      </c>
      <c r="G2454">
        <v>567691</v>
      </c>
      <c r="H2454" s="116"/>
      <c r="I2454" s="116"/>
      <c r="L2454" s="170">
        <v>45618</v>
      </c>
      <c r="M2454" s="116">
        <v>791</v>
      </c>
      <c r="N2454" s="116">
        <v>794</v>
      </c>
      <c r="O2454" s="116">
        <v>775</v>
      </c>
      <c r="P2454" s="116">
        <v>775</v>
      </c>
      <c r="Q2454" s="116">
        <v>791</v>
      </c>
      <c r="R2454">
        <v>14535112</v>
      </c>
    </row>
    <row r="2455" spans="1:18" x14ac:dyDescent="0.25">
      <c r="A2455" s="170">
        <v>45621</v>
      </c>
      <c r="B2455" s="116">
        <v>810</v>
      </c>
      <c r="C2455" s="116">
        <v>796.8</v>
      </c>
      <c r="D2455" s="116">
        <v>793.65</v>
      </c>
      <c r="E2455" s="116">
        <v>809.35</v>
      </c>
      <c r="F2455" s="116">
        <v>796.8</v>
      </c>
      <c r="G2455">
        <v>712946</v>
      </c>
      <c r="H2455" s="116"/>
      <c r="I2455" s="116"/>
      <c r="L2455" s="170">
        <v>45621</v>
      </c>
      <c r="M2455" s="116">
        <v>796.6</v>
      </c>
      <c r="N2455" s="116">
        <v>810.2</v>
      </c>
      <c r="O2455" s="116">
        <v>793.65</v>
      </c>
      <c r="P2455" s="116">
        <v>808.05</v>
      </c>
      <c r="Q2455" s="116">
        <v>796.6</v>
      </c>
      <c r="R2455">
        <v>15194167</v>
      </c>
    </row>
    <row r="2456" spans="1:18" x14ac:dyDescent="0.25">
      <c r="A2456" s="170">
        <v>45622</v>
      </c>
      <c r="B2456" s="116">
        <v>801.8</v>
      </c>
      <c r="C2456" s="116">
        <v>783.25</v>
      </c>
      <c r="D2456" s="116">
        <v>780.55</v>
      </c>
      <c r="E2456" s="116">
        <v>797.8</v>
      </c>
      <c r="F2456" s="116">
        <v>783.25</v>
      </c>
      <c r="G2456">
        <v>719632</v>
      </c>
      <c r="H2456" s="116"/>
      <c r="I2456" s="116"/>
      <c r="L2456" s="170">
        <v>45622</v>
      </c>
      <c r="M2456" s="116">
        <v>783</v>
      </c>
      <c r="N2456" s="116">
        <v>801.8</v>
      </c>
      <c r="O2456" s="116">
        <v>780.15</v>
      </c>
      <c r="P2456" s="116">
        <v>797.15</v>
      </c>
      <c r="Q2456" s="116">
        <v>783</v>
      </c>
      <c r="R2456">
        <v>10310838</v>
      </c>
    </row>
    <row r="2457" spans="1:18" x14ac:dyDescent="0.25">
      <c r="A2457" s="170">
        <v>45623</v>
      </c>
      <c r="B2457" s="116">
        <v>791.8</v>
      </c>
      <c r="C2457" s="116">
        <v>784.35</v>
      </c>
      <c r="D2457" s="116">
        <v>779.25</v>
      </c>
      <c r="E2457" s="116">
        <v>785.95</v>
      </c>
      <c r="F2457" s="116">
        <v>784.35</v>
      </c>
      <c r="G2457">
        <v>590808</v>
      </c>
      <c r="H2457" s="116"/>
      <c r="I2457" s="116"/>
      <c r="L2457" s="170">
        <v>45623</v>
      </c>
      <c r="M2457" s="116">
        <v>783.95</v>
      </c>
      <c r="N2457" s="116">
        <v>791.9</v>
      </c>
      <c r="O2457" s="116">
        <v>779.1</v>
      </c>
      <c r="P2457" s="116">
        <v>785.05</v>
      </c>
      <c r="Q2457" s="116">
        <v>783.95</v>
      </c>
      <c r="R2457">
        <v>10014685</v>
      </c>
    </row>
    <row r="2458" spans="1:18" x14ac:dyDescent="0.25">
      <c r="A2458" s="170">
        <v>45624</v>
      </c>
      <c r="B2458" s="116">
        <v>792.6</v>
      </c>
      <c r="C2458" s="116">
        <v>779.85</v>
      </c>
      <c r="D2458" s="116">
        <v>778.3</v>
      </c>
      <c r="E2458" s="116">
        <v>782.95</v>
      </c>
      <c r="F2458" s="116">
        <v>779.85</v>
      </c>
      <c r="G2458">
        <v>821136</v>
      </c>
      <c r="H2458" s="116"/>
      <c r="I2458" s="116"/>
      <c r="L2458" s="170">
        <v>45624</v>
      </c>
      <c r="M2458" s="116">
        <v>779.45</v>
      </c>
      <c r="N2458" s="116">
        <v>792.55</v>
      </c>
      <c r="O2458" s="116">
        <v>778</v>
      </c>
      <c r="P2458" s="116">
        <v>783</v>
      </c>
      <c r="Q2458" s="116">
        <v>779.45</v>
      </c>
      <c r="R2458">
        <v>10939142</v>
      </c>
    </row>
    <row r="2459" spans="1:18" x14ac:dyDescent="0.25">
      <c r="A2459" s="170">
        <v>45625</v>
      </c>
      <c r="B2459" s="116">
        <v>789.2</v>
      </c>
      <c r="C2459" s="116">
        <v>786.85</v>
      </c>
      <c r="D2459" s="116">
        <v>777</v>
      </c>
      <c r="E2459" s="116">
        <v>780.4</v>
      </c>
      <c r="F2459" s="116">
        <v>786.85</v>
      </c>
      <c r="G2459">
        <v>904317</v>
      </c>
      <c r="H2459" s="116"/>
      <c r="I2459" s="116"/>
      <c r="L2459" s="170">
        <v>45625</v>
      </c>
      <c r="M2459" s="116">
        <v>786.45</v>
      </c>
      <c r="N2459" s="116">
        <v>789.4</v>
      </c>
      <c r="O2459" s="116">
        <v>777.05</v>
      </c>
      <c r="P2459" s="116">
        <v>779.5</v>
      </c>
      <c r="Q2459" s="116">
        <v>786.45</v>
      </c>
      <c r="R2459">
        <v>10358590</v>
      </c>
    </row>
    <row r="2460" spans="1:18" x14ac:dyDescent="0.25">
      <c r="A2460" s="170">
        <v>45628</v>
      </c>
      <c r="B2460" s="116">
        <v>796.5</v>
      </c>
      <c r="C2460" s="116">
        <v>789.95</v>
      </c>
      <c r="D2460" s="116">
        <v>785</v>
      </c>
      <c r="E2460" s="116">
        <v>787.35</v>
      </c>
      <c r="F2460" s="116">
        <v>789.95</v>
      </c>
      <c r="G2460">
        <v>819147</v>
      </c>
      <c r="H2460" s="116"/>
      <c r="I2460" s="116"/>
      <c r="L2460" s="170">
        <v>45628</v>
      </c>
      <c r="M2460" s="116">
        <v>790.05</v>
      </c>
      <c r="N2460" s="116">
        <v>796.75</v>
      </c>
      <c r="O2460" s="116">
        <v>785</v>
      </c>
      <c r="P2460" s="116">
        <v>787.3</v>
      </c>
      <c r="Q2460" s="116">
        <v>790.05</v>
      </c>
      <c r="R2460">
        <v>8425826</v>
      </c>
    </row>
    <row r="2461" spans="1:18" x14ac:dyDescent="0.25">
      <c r="A2461" s="170">
        <v>45629</v>
      </c>
      <c r="B2461" s="116">
        <v>805.9</v>
      </c>
      <c r="C2461" s="116">
        <v>801.15</v>
      </c>
      <c r="D2461" s="116">
        <v>789.95</v>
      </c>
      <c r="E2461" s="116">
        <v>793.95</v>
      </c>
      <c r="F2461" s="116">
        <v>801.15</v>
      </c>
      <c r="G2461">
        <v>310853</v>
      </c>
      <c r="H2461" s="116"/>
      <c r="I2461" s="116"/>
      <c r="L2461" s="170">
        <v>45629</v>
      </c>
      <c r="M2461" s="116">
        <v>801.25</v>
      </c>
      <c r="N2461" s="116">
        <v>806</v>
      </c>
      <c r="O2461" s="116">
        <v>790</v>
      </c>
      <c r="P2461" s="116">
        <v>795</v>
      </c>
      <c r="Q2461" s="116">
        <v>801.25</v>
      </c>
      <c r="R2461">
        <v>9874135</v>
      </c>
    </row>
    <row r="2462" spans="1:18" x14ac:dyDescent="0.25">
      <c r="A2462" s="170">
        <v>45630</v>
      </c>
      <c r="B2462" s="116">
        <v>806.5</v>
      </c>
      <c r="C2462" s="116">
        <v>788.25</v>
      </c>
      <c r="D2462" s="116">
        <v>784</v>
      </c>
      <c r="E2462" s="116">
        <v>806.5</v>
      </c>
      <c r="F2462" s="116">
        <v>788.25</v>
      </c>
      <c r="G2462">
        <v>415446</v>
      </c>
      <c r="H2462" s="116"/>
      <c r="I2462" s="116"/>
      <c r="L2462" s="170">
        <v>45630</v>
      </c>
      <c r="M2462" s="116">
        <v>788.1</v>
      </c>
      <c r="N2462" s="116">
        <v>806</v>
      </c>
      <c r="O2462" s="116">
        <v>784.05</v>
      </c>
      <c r="P2462" s="116">
        <v>805</v>
      </c>
      <c r="Q2462" s="116">
        <v>788.1</v>
      </c>
      <c r="R2462">
        <v>12392259</v>
      </c>
    </row>
    <row r="2463" spans="1:18" x14ac:dyDescent="0.25">
      <c r="A2463" s="170">
        <v>45631</v>
      </c>
      <c r="B2463" s="116">
        <v>797.3</v>
      </c>
      <c r="C2463" s="116">
        <v>792.55</v>
      </c>
      <c r="D2463" s="116">
        <v>780.9</v>
      </c>
      <c r="E2463" s="116">
        <v>791.65</v>
      </c>
      <c r="F2463" s="116">
        <v>792.55</v>
      </c>
      <c r="G2463">
        <v>866408</v>
      </c>
      <c r="H2463" s="116"/>
      <c r="I2463" s="116"/>
      <c r="L2463" s="170">
        <v>45631</v>
      </c>
      <c r="M2463" s="116">
        <v>792.55</v>
      </c>
      <c r="N2463" s="116">
        <v>797.5</v>
      </c>
      <c r="O2463" s="116">
        <v>781</v>
      </c>
      <c r="P2463" s="116">
        <v>793</v>
      </c>
      <c r="Q2463" s="116">
        <v>792.55</v>
      </c>
      <c r="R2463">
        <v>12169428</v>
      </c>
    </row>
    <row r="2464" spans="1:18" x14ac:dyDescent="0.25">
      <c r="A2464" s="170">
        <v>45632</v>
      </c>
      <c r="B2464" s="116">
        <v>818.7</v>
      </c>
      <c r="C2464" s="116">
        <v>816.75</v>
      </c>
      <c r="D2464" s="116">
        <v>785.15</v>
      </c>
      <c r="E2464" s="116">
        <v>794.45</v>
      </c>
      <c r="F2464" s="116">
        <v>816.75</v>
      </c>
      <c r="G2464">
        <v>1555873</v>
      </c>
      <c r="H2464" s="116"/>
      <c r="I2464" s="116"/>
      <c r="L2464" s="170">
        <v>45632</v>
      </c>
      <c r="M2464" s="116">
        <v>816.8</v>
      </c>
      <c r="N2464" s="116">
        <v>818.85</v>
      </c>
      <c r="O2464" s="116">
        <v>785.3</v>
      </c>
      <c r="P2464" s="116">
        <v>793</v>
      </c>
      <c r="Q2464" s="116">
        <v>816.8</v>
      </c>
      <c r="R2464">
        <v>19716910</v>
      </c>
    </row>
    <row r="2465" spans="1:18" x14ac:dyDescent="0.25">
      <c r="A2465" s="170">
        <v>45635</v>
      </c>
      <c r="B2465" s="116">
        <v>821.95</v>
      </c>
      <c r="C2465" s="116">
        <v>798.9</v>
      </c>
      <c r="D2465" s="116">
        <v>796.65</v>
      </c>
      <c r="E2465" s="116">
        <v>821.95</v>
      </c>
      <c r="F2465" s="116">
        <v>798.9</v>
      </c>
      <c r="G2465">
        <v>605611</v>
      </c>
      <c r="H2465" s="116"/>
      <c r="I2465" s="116"/>
      <c r="L2465" s="170">
        <v>45635</v>
      </c>
      <c r="M2465" s="116">
        <v>798.75</v>
      </c>
      <c r="N2465" s="116">
        <v>820.35</v>
      </c>
      <c r="O2465" s="116">
        <v>797</v>
      </c>
      <c r="P2465" s="116">
        <v>816.8</v>
      </c>
      <c r="Q2465" s="116">
        <v>798.75</v>
      </c>
      <c r="R2465">
        <v>15573233</v>
      </c>
    </row>
    <row r="2466" spans="1:18" x14ac:dyDescent="0.25">
      <c r="A2466" s="170">
        <v>45636</v>
      </c>
      <c r="B2466" s="116">
        <v>810.45</v>
      </c>
      <c r="C2466" s="116">
        <v>800</v>
      </c>
      <c r="D2466" s="116">
        <v>797.55</v>
      </c>
      <c r="E2466" s="116">
        <v>805.75</v>
      </c>
      <c r="F2466" s="116">
        <v>800</v>
      </c>
      <c r="G2466">
        <v>840713</v>
      </c>
      <c r="H2466" s="116"/>
      <c r="I2466" s="116"/>
      <c r="L2466" s="170">
        <v>45636</v>
      </c>
      <c r="M2466" s="116">
        <v>799.9</v>
      </c>
      <c r="N2466" s="116">
        <v>810.45</v>
      </c>
      <c r="O2466" s="116">
        <v>797.45</v>
      </c>
      <c r="P2466" s="116">
        <v>804.8</v>
      </c>
      <c r="Q2466" s="116">
        <v>799.9</v>
      </c>
      <c r="R2466">
        <v>13113082</v>
      </c>
    </row>
    <row r="2467" spans="1:18" x14ac:dyDescent="0.25">
      <c r="A2467" s="170">
        <v>45637</v>
      </c>
      <c r="B2467" s="116">
        <v>806.8</v>
      </c>
      <c r="C2467" s="116">
        <v>799</v>
      </c>
      <c r="D2467" s="116">
        <v>798.05</v>
      </c>
      <c r="E2467" s="116">
        <v>803.9</v>
      </c>
      <c r="F2467" s="116">
        <v>799</v>
      </c>
      <c r="G2467">
        <v>627361</v>
      </c>
      <c r="H2467" s="116"/>
      <c r="I2467" s="116"/>
      <c r="L2467" s="170">
        <v>45637</v>
      </c>
      <c r="M2467" s="116">
        <v>799.1</v>
      </c>
      <c r="N2467" s="116">
        <v>806.95</v>
      </c>
      <c r="O2467" s="116">
        <v>798.2</v>
      </c>
      <c r="P2467" s="116">
        <v>802.9</v>
      </c>
      <c r="Q2467" s="116">
        <v>799.1</v>
      </c>
      <c r="R2467">
        <v>7763357</v>
      </c>
    </row>
    <row r="2468" spans="1:18" x14ac:dyDescent="0.25">
      <c r="A2468" s="170">
        <v>45638</v>
      </c>
      <c r="B2468" s="116">
        <v>803</v>
      </c>
      <c r="C2468" s="116">
        <v>786.3</v>
      </c>
      <c r="D2468" s="116">
        <v>784.95</v>
      </c>
      <c r="E2468" s="116">
        <v>803</v>
      </c>
      <c r="F2468" s="116">
        <v>786.3</v>
      </c>
      <c r="G2468">
        <v>526867</v>
      </c>
      <c r="H2468" s="116"/>
      <c r="I2468" s="116"/>
      <c r="L2468" s="170">
        <v>45638</v>
      </c>
      <c r="M2468" s="116">
        <v>786.35</v>
      </c>
      <c r="N2468" s="116">
        <v>802</v>
      </c>
      <c r="O2468" s="116">
        <v>785.5</v>
      </c>
      <c r="P2468" s="116">
        <v>799.2</v>
      </c>
      <c r="Q2468" s="116">
        <v>786.35</v>
      </c>
      <c r="R2468">
        <v>10602758</v>
      </c>
    </row>
    <row r="2469" spans="1:18" x14ac:dyDescent="0.25">
      <c r="A2469" s="170">
        <v>45639</v>
      </c>
      <c r="B2469" s="116">
        <v>792.4</v>
      </c>
      <c r="C2469" s="116">
        <v>790.6</v>
      </c>
      <c r="D2469" s="116">
        <v>775</v>
      </c>
      <c r="E2469" s="116">
        <v>792.35</v>
      </c>
      <c r="F2469" s="116">
        <v>790.6</v>
      </c>
      <c r="G2469">
        <v>508033</v>
      </c>
      <c r="H2469" s="116"/>
      <c r="I2469" s="116"/>
      <c r="L2469" s="170">
        <v>45639</v>
      </c>
      <c r="M2469" s="116">
        <v>790.3</v>
      </c>
      <c r="N2469" s="116">
        <v>792.5</v>
      </c>
      <c r="O2469" s="116">
        <v>775</v>
      </c>
      <c r="P2469" s="116">
        <v>789</v>
      </c>
      <c r="Q2469" s="116">
        <v>790.3</v>
      </c>
      <c r="R2469">
        <v>14101869</v>
      </c>
    </row>
    <row r="2470" spans="1:18" x14ac:dyDescent="0.25">
      <c r="A2470" s="170">
        <v>45642</v>
      </c>
      <c r="B2470" s="116">
        <v>794</v>
      </c>
      <c r="C2470" s="116">
        <v>784.7</v>
      </c>
      <c r="D2470" s="116">
        <v>783</v>
      </c>
      <c r="E2470" s="116">
        <v>790</v>
      </c>
      <c r="F2470" s="116">
        <v>784.7</v>
      </c>
      <c r="G2470">
        <v>491602</v>
      </c>
      <c r="H2470" s="116"/>
      <c r="I2470" s="116"/>
      <c r="L2470" s="170">
        <v>45642</v>
      </c>
      <c r="M2470" s="116">
        <v>784.8</v>
      </c>
      <c r="N2470" s="116">
        <v>793.95</v>
      </c>
      <c r="O2470" s="116">
        <v>783</v>
      </c>
      <c r="P2470" s="116">
        <v>791.4</v>
      </c>
      <c r="Q2470" s="116">
        <v>784.8</v>
      </c>
      <c r="R2470">
        <v>10015361</v>
      </c>
    </row>
    <row r="2471" spans="1:18" x14ac:dyDescent="0.25">
      <c r="A2471" s="170">
        <v>45643</v>
      </c>
      <c r="B2471" s="116">
        <v>796.5</v>
      </c>
      <c r="C2471" s="116">
        <v>779.35</v>
      </c>
      <c r="D2471" s="116">
        <v>778</v>
      </c>
      <c r="E2471" s="116">
        <v>785</v>
      </c>
      <c r="F2471" s="116">
        <v>779.35</v>
      </c>
      <c r="G2471">
        <v>365353</v>
      </c>
      <c r="H2471" s="116"/>
      <c r="I2471" s="116"/>
      <c r="L2471" s="170">
        <v>45643</v>
      </c>
      <c r="M2471" s="116">
        <v>779.75</v>
      </c>
      <c r="N2471" s="116">
        <v>796.35</v>
      </c>
      <c r="O2471" s="116">
        <v>778</v>
      </c>
      <c r="P2471" s="116">
        <v>785.5</v>
      </c>
      <c r="Q2471" s="116">
        <v>779.75</v>
      </c>
      <c r="R2471">
        <v>10270253</v>
      </c>
    </row>
    <row r="2472" spans="1:18" x14ac:dyDescent="0.25">
      <c r="A2472" s="170">
        <v>45644</v>
      </c>
      <c r="B2472" s="116">
        <v>775.95</v>
      </c>
      <c r="C2472" s="116">
        <v>755.7</v>
      </c>
      <c r="D2472" s="116">
        <v>754</v>
      </c>
      <c r="E2472" s="116">
        <v>775.95</v>
      </c>
      <c r="F2472" s="116">
        <v>755.7</v>
      </c>
      <c r="G2472">
        <v>722551</v>
      </c>
      <c r="H2472" s="116"/>
      <c r="I2472" s="116"/>
      <c r="L2472" s="170">
        <v>45644</v>
      </c>
      <c r="M2472" s="116">
        <v>755.7</v>
      </c>
      <c r="N2472" s="116">
        <v>774.25</v>
      </c>
      <c r="O2472" s="116">
        <v>754</v>
      </c>
      <c r="P2472" s="116">
        <v>774</v>
      </c>
      <c r="Q2472" s="116">
        <v>755.7</v>
      </c>
      <c r="R2472">
        <v>19085263</v>
      </c>
    </row>
    <row r="2473" spans="1:18" x14ac:dyDescent="0.25">
      <c r="A2473" s="170">
        <v>45645</v>
      </c>
      <c r="B2473" s="116">
        <v>755.8</v>
      </c>
      <c r="C2473" s="116">
        <v>744.3</v>
      </c>
      <c r="D2473" s="116">
        <v>741.35</v>
      </c>
      <c r="E2473" s="116">
        <v>742</v>
      </c>
      <c r="F2473" s="116">
        <v>744.3</v>
      </c>
      <c r="G2473">
        <v>1095480</v>
      </c>
      <c r="H2473" s="116"/>
      <c r="I2473" s="116"/>
      <c r="L2473" s="170">
        <v>45645</v>
      </c>
      <c r="M2473" s="116">
        <v>744.05</v>
      </c>
      <c r="N2473" s="116">
        <v>755.8</v>
      </c>
      <c r="O2473" s="116">
        <v>741.4</v>
      </c>
      <c r="P2473" s="116">
        <v>744.45</v>
      </c>
      <c r="Q2473" s="116">
        <v>744.05</v>
      </c>
      <c r="R2473">
        <v>17119599</v>
      </c>
    </row>
    <row r="2474" spans="1:18" x14ac:dyDescent="0.25">
      <c r="A2474" s="170">
        <v>45646</v>
      </c>
      <c r="B2474" s="116">
        <v>749.45</v>
      </c>
      <c r="C2474" s="116">
        <v>724</v>
      </c>
      <c r="D2474" s="116">
        <v>721.55</v>
      </c>
      <c r="E2474" s="116">
        <v>745</v>
      </c>
      <c r="F2474" s="116">
        <v>724</v>
      </c>
      <c r="G2474">
        <v>1433556</v>
      </c>
      <c r="H2474" s="116"/>
      <c r="I2474" s="116"/>
      <c r="L2474" s="170">
        <v>45646</v>
      </c>
      <c r="M2474" s="116">
        <v>724.05</v>
      </c>
      <c r="N2474" s="116">
        <v>749.55</v>
      </c>
      <c r="O2474" s="116">
        <v>721.5</v>
      </c>
      <c r="P2474" s="116">
        <v>744.3</v>
      </c>
      <c r="Q2474" s="116">
        <v>724.05</v>
      </c>
      <c r="R2474">
        <v>17962656</v>
      </c>
    </row>
    <row r="2475" spans="1:18" x14ac:dyDescent="0.25">
      <c r="A2475" s="170">
        <v>45649</v>
      </c>
      <c r="B2475" s="116">
        <v>733.75</v>
      </c>
      <c r="C2475" s="116">
        <v>722.5</v>
      </c>
      <c r="D2475" s="116">
        <v>718</v>
      </c>
      <c r="E2475" s="116">
        <v>733.75</v>
      </c>
      <c r="F2475" s="116">
        <v>722.5</v>
      </c>
      <c r="G2475">
        <v>507834</v>
      </c>
      <c r="H2475" s="116"/>
      <c r="I2475" s="116"/>
      <c r="L2475" s="170">
        <v>45649</v>
      </c>
      <c r="M2475" s="116">
        <v>722.2</v>
      </c>
      <c r="N2475" s="116">
        <v>734.4</v>
      </c>
      <c r="O2475" s="116">
        <v>717.7</v>
      </c>
      <c r="P2475" s="116">
        <v>733.7</v>
      </c>
      <c r="Q2475" s="116">
        <v>722.2</v>
      </c>
      <c r="R2475">
        <v>9653868</v>
      </c>
    </row>
    <row r="2476" spans="1:18" x14ac:dyDescent="0.25">
      <c r="A2476" s="170">
        <v>45650</v>
      </c>
      <c r="B2476" s="116">
        <v>745</v>
      </c>
      <c r="C2476" s="116">
        <v>736.35</v>
      </c>
      <c r="D2476" s="116">
        <v>722.5</v>
      </c>
      <c r="E2476" s="116">
        <v>723.95</v>
      </c>
      <c r="F2476" s="116">
        <v>736.35</v>
      </c>
      <c r="G2476">
        <v>970730</v>
      </c>
      <c r="H2476" s="116"/>
      <c r="I2476" s="116"/>
      <c r="L2476" s="170">
        <v>45650</v>
      </c>
      <c r="M2476" s="116">
        <v>736.1</v>
      </c>
      <c r="N2476" s="116">
        <v>745.3</v>
      </c>
      <c r="O2476" s="116">
        <v>722.5</v>
      </c>
      <c r="P2476" s="116">
        <v>723.5</v>
      </c>
      <c r="Q2476" s="116">
        <v>736.1</v>
      </c>
      <c r="R2476">
        <v>12553555</v>
      </c>
    </row>
    <row r="2477" spans="1:18" x14ac:dyDescent="0.25">
      <c r="A2477" s="170">
        <v>45652</v>
      </c>
      <c r="B2477" s="116">
        <v>747.6</v>
      </c>
      <c r="C2477" s="116">
        <v>740.8</v>
      </c>
      <c r="D2477" s="116">
        <v>736</v>
      </c>
      <c r="E2477" s="116">
        <v>737.65</v>
      </c>
      <c r="F2477" s="116">
        <v>740.8</v>
      </c>
      <c r="G2477">
        <v>756741</v>
      </c>
      <c r="H2477" s="116"/>
      <c r="I2477" s="116"/>
      <c r="L2477" s="170">
        <v>45652</v>
      </c>
      <c r="M2477" s="116">
        <v>740.8</v>
      </c>
      <c r="N2477" s="116">
        <v>747.8</v>
      </c>
      <c r="O2477" s="116">
        <v>735.55</v>
      </c>
      <c r="P2477" s="116">
        <v>736.1</v>
      </c>
      <c r="Q2477" s="116">
        <v>740.8</v>
      </c>
      <c r="R2477">
        <v>9343210</v>
      </c>
    </row>
    <row r="2478" spans="1:18" x14ac:dyDescent="0.25">
      <c r="A2478" s="170">
        <v>45653</v>
      </c>
      <c r="B2478" s="116">
        <v>766.75</v>
      </c>
      <c r="C2478" s="116">
        <v>750.55</v>
      </c>
      <c r="D2478" s="116">
        <v>745.7</v>
      </c>
      <c r="E2478" s="116">
        <v>747.85</v>
      </c>
      <c r="F2478" s="116">
        <v>750.55</v>
      </c>
      <c r="G2478">
        <v>1236628</v>
      </c>
      <c r="H2478" s="116"/>
      <c r="I2478" s="116"/>
      <c r="L2478" s="170">
        <v>45653</v>
      </c>
      <c r="M2478" s="116">
        <v>750.5</v>
      </c>
      <c r="N2478" s="116">
        <v>766.85</v>
      </c>
      <c r="O2478" s="116">
        <v>745.7</v>
      </c>
      <c r="P2478" s="116">
        <v>749</v>
      </c>
      <c r="Q2478" s="116">
        <v>750.5</v>
      </c>
      <c r="R2478">
        <v>15835079</v>
      </c>
    </row>
    <row r="2479" spans="1:18" x14ac:dyDescent="0.25">
      <c r="A2479" s="170">
        <v>45656</v>
      </c>
      <c r="B2479" s="116">
        <v>754.05</v>
      </c>
      <c r="C2479" s="116">
        <v>733.75</v>
      </c>
      <c r="D2479" s="116">
        <v>730.8</v>
      </c>
      <c r="E2479" s="116">
        <v>753.5</v>
      </c>
      <c r="F2479" s="116">
        <v>733.75</v>
      </c>
      <c r="G2479">
        <v>743197</v>
      </c>
      <c r="H2479" s="116"/>
      <c r="I2479" s="116"/>
      <c r="L2479" s="170">
        <v>45656</v>
      </c>
      <c r="M2479" s="116">
        <v>733.65</v>
      </c>
      <c r="N2479" s="116">
        <v>754.9</v>
      </c>
      <c r="O2479" s="116">
        <v>730.7</v>
      </c>
      <c r="P2479" s="116">
        <v>753.9</v>
      </c>
      <c r="Q2479" s="116">
        <v>733.65</v>
      </c>
      <c r="R2479">
        <v>17441198</v>
      </c>
    </row>
    <row r="2480" spans="1:18" x14ac:dyDescent="0.25">
      <c r="A2480" s="170">
        <v>45657</v>
      </c>
      <c r="B2480" s="116">
        <v>743.25</v>
      </c>
      <c r="C2480" s="116">
        <v>740.7</v>
      </c>
      <c r="D2480" s="116">
        <v>732.8</v>
      </c>
      <c r="E2480" s="116">
        <v>733.65</v>
      </c>
      <c r="F2480" s="116">
        <v>740.7</v>
      </c>
      <c r="G2480">
        <v>638062</v>
      </c>
      <c r="H2480" s="116"/>
      <c r="I2480" s="116"/>
      <c r="L2480" s="170">
        <v>45657</v>
      </c>
      <c r="M2480" s="116">
        <v>740.15</v>
      </c>
      <c r="N2480" s="116">
        <v>743.4</v>
      </c>
      <c r="O2480" s="116">
        <v>732.75</v>
      </c>
      <c r="P2480" s="116">
        <v>733.65</v>
      </c>
      <c r="Q2480" s="116">
        <v>740.15</v>
      </c>
      <c r="R2480">
        <v>7092699</v>
      </c>
    </row>
    <row r="2481" spans="1:18" x14ac:dyDescent="0.25">
      <c r="A2481" s="170">
        <v>45658</v>
      </c>
      <c r="B2481" s="116">
        <v>750.9</v>
      </c>
      <c r="C2481" s="116">
        <v>749.25</v>
      </c>
      <c r="D2481" s="116">
        <v>736.25</v>
      </c>
      <c r="E2481" s="116">
        <v>741.6</v>
      </c>
      <c r="F2481" s="116">
        <v>749.25</v>
      </c>
      <c r="G2481">
        <v>518908</v>
      </c>
      <c r="H2481" s="116"/>
      <c r="I2481" s="116"/>
      <c r="L2481" s="170">
        <v>45658</v>
      </c>
      <c r="M2481" s="116">
        <v>749.25</v>
      </c>
      <c r="N2481" s="116">
        <v>751.1</v>
      </c>
      <c r="O2481" s="116">
        <v>736</v>
      </c>
      <c r="P2481" s="116">
        <v>740.45</v>
      </c>
      <c r="Q2481" s="116">
        <v>749.25</v>
      </c>
      <c r="R2481">
        <v>7792251</v>
      </c>
    </row>
    <row r="2482" spans="1:18" x14ac:dyDescent="0.25">
      <c r="A2482" s="170">
        <v>45659</v>
      </c>
      <c r="B2482" s="116">
        <v>767</v>
      </c>
      <c r="C2482" s="116">
        <v>764.95</v>
      </c>
      <c r="D2482" s="116">
        <v>749.5</v>
      </c>
      <c r="E2482" s="116">
        <v>759.3</v>
      </c>
      <c r="F2482" s="116">
        <v>764.95</v>
      </c>
      <c r="G2482">
        <v>1101004</v>
      </c>
      <c r="H2482" s="116"/>
      <c r="I2482" s="116"/>
      <c r="L2482" s="170">
        <v>45659</v>
      </c>
      <c r="M2482" s="116">
        <v>765.05</v>
      </c>
      <c r="N2482" s="116">
        <v>767.35</v>
      </c>
      <c r="O2482" s="116">
        <v>749.35</v>
      </c>
      <c r="P2482" s="116">
        <v>759.3</v>
      </c>
      <c r="Q2482" s="116">
        <v>765.05</v>
      </c>
      <c r="R2482">
        <v>15294572</v>
      </c>
    </row>
    <row r="2483" spans="1:18" x14ac:dyDescent="0.25">
      <c r="A2483" s="170">
        <v>45660</v>
      </c>
      <c r="B2483" s="116">
        <v>800.5</v>
      </c>
      <c r="C2483" s="116">
        <v>790.4</v>
      </c>
      <c r="D2483" s="116">
        <v>761.9</v>
      </c>
      <c r="E2483" s="116">
        <v>767.95</v>
      </c>
      <c r="F2483" s="116">
        <v>790.4</v>
      </c>
      <c r="G2483">
        <v>1351510</v>
      </c>
      <c r="H2483" s="116"/>
      <c r="I2483" s="116"/>
      <c r="L2483" s="170">
        <v>45660</v>
      </c>
      <c r="M2483" s="116">
        <v>790.4</v>
      </c>
      <c r="N2483" s="116">
        <v>800.6</v>
      </c>
      <c r="O2483" s="116">
        <v>761.45</v>
      </c>
      <c r="P2483" s="116">
        <v>768</v>
      </c>
      <c r="Q2483" s="116">
        <v>790.4</v>
      </c>
      <c r="R2483">
        <v>24773025</v>
      </c>
    </row>
    <row r="2484" spans="1:18" x14ac:dyDescent="0.25">
      <c r="A2484" s="170">
        <v>45663</v>
      </c>
      <c r="B2484" s="116">
        <v>797.3</v>
      </c>
      <c r="C2484" s="116">
        <v>775.95</v>
      </c>
      <c r="D2484" s="116">
        <v>765.05</v>
      </c>
      <c r="E2484" s="116">
        <v>796.2</v>
      </c>
      <c r="F2484" s="116">
        <v>775.95</v>
      </c>
      <c r="G2484">
        <v>1509617</v>
      </c>
      <c r="H2484" s="116"/>
      <c r="I2484" s="116"/>
      <c r="L2484" s="170">
        <v>45663</v>
      </c>
      <c r="M2484" s="116">
        <v>776.25</v>
      </c>
      <c r="N2484" s="116">
        <v>797.7</v>
      </c>
      <c r="O2484" s="116">
        <v>765.3</v>
      </c>
      <c r="P2484" s="116">
        <v>797.7</v>
      </c>
      <c r="Q2484" s="116">
        <v>776.25</v>
      </c>
      <c r="R2484">
        <v>16948151</v>
      </c>
    </row>
    <row r="2485" spans="1:18" x14ac:dyDescent="0.25">
      <c r="A2485" s="170">
        <v>45664</v>
      </c>
      <c r="B2485" s="116">
        <v>797</v>
      </c>
      <c r="C2485" s="116">
        <v>793.4</v>
      </c>
      <c r="D2485" s="116">
        <v>771</v>
      </c>
      <c r="E2485" s="116">
        <v>771</v>
      </c>
      <c r="F2485" s="116">
        <v>793.4</v>
      </c>
      <c r="G2485">
        <v>678173</v>
      </c>
      <c r="H2485" s="116"/>
      <c r="I2485" s="116"/>
      <c r="L2485" s="170">
        <v>45664</v>
      </c>
      <c r="M2485" s="116">
        <v>793.25</v>
      </c>
      <c r="N2485" s="116">
        <v>796.95</v>
      </c>
      <c r="O2485" s="116">
        <v>772.5</v>
      </c>
      <c r="P2485" s="116">
        <v>776</v>
      </c>
      <c r="Q2485" s="116">
        <v>793.25</v>
      </c>
      <c r="R2485">
        <v>15547971</v>
      </c>
    </row>
    <row r="2486" spans="1:18" x14ac:dyDescent="0.25">
      <c r="A2486" s="170">
        <v>45665</v>
      </c>
      <c r="B2486" s="116">
        <v>797</v>
      </c>
      <c r="C2486" s="116">
        <v>794.85</v>
      </c>
      <c r="D2486" s="116">
        <v>781.75</v>
      </c>
      <c r="E2486" s="116">
        <v>792</v>
      </c>
      <c r="F2486" s="116">
        <v>794.85</v>
      </c>
      <c r="G2486">
        <v>1009226</v>
      </c>
      <c r="H2486" s="116"/>
      <c r="I2486" s="116"/>
      <c r="L2486" s="170">
        <v>45665</v>
      </c>
      <c r="M2486" s="116">
        <v>794.95</v>
      </c>
      <c r="N2486" s="116">
        <v>797</v>
      </c>
      <c r="O2486" s="116">
        <v>781.65</v>
      </c>
      <c r="P2486" s="116">
        <v>792.6</v>
      </c>
      <c r="Q2486" s="116">
        <v>794.95</v>
      </c>
      <c r="R2486">
        <v>11861066</v>
      </c>
    </row>
    <row r="2487" spans="1:18" x14ac:dyDescent="0.25">
      <c r="A2487" s="170">
        <v>45666</v>
      </c>
      <c r="B2487" s="116">
        <v>809.95</v>
      </c>
      <c r="C2487" s="116">
        <v>780.05</v>
      </c>
      <c r="D2487" s="116">
        <v>769.65</v>
      </c>
      <c r="E2487" s="116">
        <v>798.95</v>
      </c>
      <c r="F2487" s="116">
        <v>780.05</v>
      </c>
      <c r="G2487">
        <v>820681</v>
      </c>
      <c r="H2487" s="116"/>
      <c r="I2487" s="116"/>
      <c r="L2487" s="170">
        <v>45666</v>
      </c>
      <c r="M2487" s="116">
        <v>780.1</v>
      </c>
      <c r="N2487" s="116">
        <v>810</v>
      </c>
      <c r="O2487" s="116">
        <v>769.45</v>
      </c>
      <c r="P2487" s="116">
        <v>800</v>
      </c>
      <c r="Q2487" s="116">
        <v>780.1</v>
      </c>
      <c r="R2487">
        <v>17948464</v>
      </c>
    </row>
    <row r="2488" spans="1:18" x14ac:dyDescent="0.25">
      <c r="A2488" s="170">
        <v>45667</v>
      </c>
      <c r="B2488" s="116">
        <v>787.8</v>
      </c>
      <c r="C2488" s="116">
        <v>774.45</v>
      </c>
      <c r="D2488" s="116">
        <v>767.1</v>
      </c>
      <c r="E2488" s="116">
        <v>780.05</v>
      </c>
      <c r="F2488" s="116">
        <v>774.45</v>
      </c>
      <c r="G2488">
        <v>536247</v>
      </c>
      <c r="H2488" s="116"/>
      <c r="I2488" s="116"/>
      <c r="L2488" s="170">
        <v>45667</v>
      </c>
      <c r="M2488" s="116">
        <v>774.65</v>
      </c>
      <c r="N2488" s="116">
        <v>787.95</v>
      </c>
      <c r="O2488" s="116">
        <v>766.8</v>
      </c>
      <c r="P2488" s="116">
        <v>780.05</v>
      </c>
      <c r="Q2488" s="116">
        <v>774.65</v>
      </c>
      <c r="R2488">
        <v>11144005</v>
      </c>
    </row>
    <row r="2489" spans="1:18" x14ac:dyDescent="0.25">
      <c r="A2489" s="170">
        <v>45670</v>
      </c>
      <c r="B2489" s="116">
        <v>773.35</v>
      </c>
      <c r="C2489" s="116">
        <v>750.75</v>
      </c>
      <c r="D2489" s="116">
        <v>748.85</v>
      </c>
      <c r="E2489" s="116">
        <v>769.8</v>
      </c>
      <c r="F2489" s="116">
        <v>750.75</v>
      </c>
      <c r="G2489">
        <v>489284</v>
      </c>
      <c r="H2489" s="116"/>
      <c r="I2489" s="116"/>
      <c r="L2489" s="170">
        <v>45670</v>
      </c>
      <c r="M2489" s="116">
        <v>751</v>
      </c>
      <c r="N2489" s="116">
        <v>773.55</v>
      </c>
      <c r="O2489" s="116">
        <v>748.8</v>
      </c>
      <c r="P2489" s="116">
        <v>769</v>
      </c>
      <c r="Q2489" s="116">
        <v>751</v>
      </c>
      <c r="R2489">
        <v>12230175</v>
      </c>
    </row>
    <row r="2490" spans="1:18" x14ac:dyDescent="0.25">
      <c r="A2490" s="170">
        <v>45671</v>
      </c>
      <c r="B2490" s="116">
        <v>779</v>
      </c>
      <c r="C2490" s="116">
        <v>770.6</v>
      </c>
      <c r="D2490" s="116">
        <v>751</v>
      </c>
      <c r="E2490" s="116">
        <v>751</v>
      </c>
      <c r="F2490" s="116">
        <v>770.6</v>
      </c>
      <c r="G2490">
        <v>805851</v>
      </c>
      <c r="H2490" s="116"/>
      <c r="I2490" s="116"/>
      <c r="L2490" s="170">
        <v>45671</v>
      </c>
      <c r="M2490" s="116">
        <v>770.5</v>
      </c>
      <c r="N2490" s="116">
        <v>779</v>
      </c>
      <c r="O2490" s="116">
        <v>751.5</v>
      </c>
      <c r="P2490" s="116">
        <v>751.5</v>
      </c>
      <c r="Q2490" s="116">
        <v>770.5</v>
      </c>
      <c r="R2490">
        <v>11377053</v>
      </c>
    </row>
    <row r="2491" spans="1:18" x14ac:dyDescent="0.25">
      <c r="A2491" s="170">
        <v>45672</v>
      </c>
      <c r="B2491" s="116">
        <v>780</v>
      </c>
      <c r="C2491" s="116">
        <v>763.45</v>
      </c>
      <c r="D2491" s="116">
        <v>756.45</v>
      </c>
      <c r="E2491" s="116">
        <v>773.65</v>
      </c>
      <c r="F2491" s="116">
        <v>763.45</v>
      </c>
      <c r="G2491">
        <v>804139</v>
      </c>
      <c r="H2491" s="116"/>
      <c r="I2491" s="116"/>
      <c r="L2491" s="170">
        <v>45672</v>
      </c>
      <c r="M2491" s="116">
        <v>763.6</v>
      </c>
      <c r="N2491" s="116">
        <v>785</v>
      </c>
      <c r="O2491" s="116">
        <v>756.05</v>
      </c>
      <c r="P2491" s="116">
        <v>771</v>
      </c>
      <c r="Q2491" s="116">
        <v>763.6</v>
      </c>
      <c r="R2491">
        <v>10500910</v>
      </c>
    </row>
    <row r="2492" spans="1:18" x14ac:dyDescent="0.25">
      <c r="A2492" s="170">
        <v>45673</v>
      </c>
      <c r="B2492" s="116">
        <v>780.95</v>
      </c>
      <c r="C2492" s="116">
        <v>774.4</v>
      </c>
      <c r="D2492" s="116">
        <v>768</v>
      </c>
      <c r="E2492" s="116">
        <v>770.75</v>
      </c>
      <c r="F2492" s="116">
        <v>774.4</v>
      </c>
      <c r="G2492">
        <v>370365</v>
      </c>
      <c r="H2492" s="116"/>
      <c r="I2492" s="116"/>
      <c r="L2492" s="170">
        <v>45673</v>
      </c>
      <c r="M2492" s="116">
        <v>774.35</v>
      </c>
      <c r="N2492" s="116">
        <v>781</v>
      </c>
      <c r="O2492" s="116">
        <v>767.35</v>
      </c>
      <c r="P2492" s="116">
        <v>769.9</v>
      </c>
      <c r="Q2492" s="116">
        <v>774.35</v>
      </c>
      <c r="R2492">
        <v>8680163</v>
      </c>
    </row>
    <row r="2493" spans="1:18" x14ac:dyDescent="0.25">
      <c r="A2493" s="170">
        <v>45674</v>
      </c>
      <c r="B2493" s="116">
        <v>785.2</v>
      </c>
      <c r="C2493" s="116">
        <v>779.4</v>
      </c>
      <c r="D2493" s="116">
        <v>772</v>
      </c>
      <c r="E2493" s="116">
        <v>774.4</v>
      </c>
      <c r="F2493" s="116">
        <v>779.4</v>
      </c>
      <c r="G2493">
        <v>524334</v>
      </c>
      <c r="H2493" s="116"/>
      <c r="I2493" s="116"/>
      <c r="L2493" s="170">
        <v>45674</v>
      </c>
      <c r="M2493" s="116">
        <v>779.75</v>
      </c>
      <c r="N2493" s="116">
        <v>785.5</v>
      </c>
      <c r="O2493" s="116">
        <v>772.25</v>
      </c>
      <c r="P2493" s="116">
        <v>773.9</v>
      </c>
      <c r="Q2493" s="116">
        <v>779.75</v>
      </c>
      <c r="R2493">
        <v>7007239</v>
      </c>
    </row>
    <row r="2494" spans="1:18" x14ac:dyDescent="0.25">
      <c r="A2494" s="170">
        <v>45677</v>
      </c>
      <c r="B2494" s="116">
        <v>784.75</v>
      </c>
      <c r="C2494" s="116">
        <v>774.2</v>
      </c>
      <c r="D2494" s="116">
        <v>767</v>
      </c>
      <c r="E2494" s="116">
        <v>784.75</v>
      </c>
      <c r="F2494" s="116">
        <v>774.2</v>
      </c>
      <c r="G2494">
        <v>289970</v>
      </c>
      <c r="H2494" s="116"/>
      <c r="I2494" s="116"/>
      <c r="L2494" s="170">
        <v>45677</v>
      </c>
      <c r="M2494" s="116">
        <v>774.35</v>
      </c>
      <c r="N2494" s="116">
        <v>783</v>
      </c>
      <c r="O2494" s="116">
        <v>767</v>
      </c>
      <c r="P2494" s="116">
        <v>780</v>
      </c>
      <c r="Q2494" s="116">
        <v>774.35</v>
      </c>
      <c r="R2494">
        <v>9956101</v>
      </c>
    </row>
    <row r="2495" spans="1:18" x14ac:dyDescent="0.25">
      <c r="A2495" s="170">
        <v>45678</v>
      </c>
      <c r="B2495" s="116">
        <v>786.6</v>
      </c>
      <c r="C2495" s="116">
        <v>759.95</v>
      </c>
      <c r="D2495" s="116">
        <v>758.1</v>
      </c>
      <c r="E2495" s="116">
        <v>775.75</v>
      </c>
      <c r="F2495" s="116">
        <v>759.95</v>
      </c>
      <c r="G2495">
        <v>806641</v>
      </c>
      <c r="H2495" s="116"/>
      <c r="I2495" s="116"/>
      <c r="L2495" s="170">
        <v>45678</v>
      </c>
      <c r="M2495" s="116">
        <v>760.75</v>
      </c>
      <c r="N2495" s="116">
        <v>786.65</v>
      </c>
      <c r="O2495" s="116">
        <v>758.4</v>
      </c>
      <c r="P2495" s="116">
        <v>775</v>
      </c>
      <c r="Q2495" s="116">
        <v>760.75</v>
      </c>
      <c r="R2495">
        <v>11657178</v>
      </c>
    </row>
    <row r="2496" spans="1:18" x14ac:dyDescent="0.25">
      <c r="A2496" s="170">
        <v>45679</v>
      </c>
      <c r="B2496" s="116">
        <v>766.2</v>
      </c>
      <c r="C2496" s="116">
        <v>742.95</v>
      </c>
      <c r="D2496" s="116">
        <v>731.1</v>
      </c>
      <c r="E2496" s="116">
        <v>766.2</v>
      </c>
      <c r="F2496" s="116">
        <v>742.95</v>
      </c>
      <c r="G2496">
        <v>519550</v>
      </c>
      <c r="H2496" s="116"/>
      <c r="I2496" s="116"/>
      <c r="L2496" s="170">
        <v>45679</v>
      </c>
      <c r="M2496" s="116">
        <v>742.75</v>
      </c>
      <c r="N2496" s="116">
        <v>765.45</v>
      </c>
      <c r="O2496" s="116">
        <v>731</v>
      </c>
      <c r="P2496" s="116">
        <v>764.15</v>
      </c>
      <c r="Q2496" s="116">
        <v>742.75</v>
      </c>
      <c r="R2496">
        <v>12418474</v>
      </c>
    </row>
    <row r="2497" spans="1:18" x14ac:dyDescent="0.25">
      <c r="A2497" s="170">
        <v>45680</v>
      </c>
      <c r="B2497" s="116">
        <v>759.85</v>
      </c>
      <c r="C2497" s="116">
        <v>752.55</v>
      </c>
      <c r="D2497" s="116">
        <v>739.65</v>
      </c>
      <c r="E2497" s="116">
        <v>743</v>
      </c>
      <c r="F2497" s="116">
        <v>752.55</v>
      </c>
      <c r="G2497">
        <v>616256</v>
      </c>
      <c r="H2497" s="116"/>
      <c r="I2497" s="116"/>
      <c r="L2497" s="170">
        <v>45680</v>
      </c>
      <c r="M2497" s="116">
        <v>752.5</v>
      </c>
      <c r="N2497" s="116">
        <v>759.7</v>
      </c>
      <c r="O2497" s="116">
        <v>739.8</v>
      </c>
      <c r="P2497" s="116">
        <v>742.75</v>
      </c>
      <c r="Q2497" s="116">
        <v>752.5</v>
      </c>
      <c r="R2497">
        <v>7916689</v>
      </c>
    </row>
    <row r="2498" spans="1:18" x14ac:dyDescent="0.25">
      <c r="A2498" s="170">
        <v>45681</v>
      </c>
      <c r="B2498" s="116">
        <v>754</v>
      </c>
      <c r="C2498" s="116">
        <v>733.9</v>
      </c>
      <c r="D2498" s="116">
        <v>732.3</v>
      </c>
      <c r="E2498" s="116">
        <v>752.45</v>
      </c>
      <c r="F2498" s="116">
        <v>733.9</v>
      </c>
      <c r="G2498">
        <v>697262</v>
      </c>
      <c r="H2498" s="116"/>
      <c r="I2498" s="116"/>
      <c r="L2498" s="170">
        <v>45681</v>
      </c>
      <c r="M2498" s="116">
        <v>734.1</v>
      </c>
      <c r="N2498" s="116">
        <v>754.15</v>
      </c>
      <c r="O2498" s="116">
        <v>732.2</v>
      </c>
      <c r="P2498" s="116">
        <v>750.05</v>
      </c>
      <c r="Q2498" s="116">
        <v>734.1</v>
      </c>
      <c r="R2498">
        <v>9513166</v>
      </c>
    </row>
    <row r="2499" spans="1:18" x14ac:dyDescent="0.25">
      <c r="A2499" s="170">
        <v>45684</v>
      </c>
      <c r="B2499" s="116">
        <v>733.9</v>
      </c>
      <c r="C2499" s="116">
        <v>713.15</v>
      </c>
      <c r="D2499" s="116">
        <v>709.4</v>
      </c>
      <c r="E2499" s="116">
        <v>733.9</v>
      </c>
      <c r="F2499" s="116">
        <v>713.15</v>
      </c>
      <c r="G2499">
        <v>762378</v>
      </c>
      <c r="H2499" s="116"/>
      <c r="I2499" s="116"/>
      <c r="L2499" s="170">
        <v>45684</v>
      </c>
      <c r="M2499" s="116">
        <v>713.05</v>
      </c>
      <c r="N2499" s="116">
        <v>732.95</v>
      </c>
      <c r="O2499" s="116">
        <v>709.3</v>
      </c>
      <c r="P2499" s="116">
        <v>732.95</v>
      </c>
      <c r="Q2499" s="116">
        <v>713.05</v>
      </c>
      <c r="R2499">
        <v>14123990</v>
      </c>
    </row>
    <row r="2500" spans="1:18" x14ac:dyDescent="0.25">
      <c r="A2500" s="170">
        <v>45685</v>
      </c>
      <c r="B2500" s="116">
        <v>740.55</v>
      </c>
      <c r="C2500" s="116">
        <v>728.45</v>
      </c>
      <c r="D2500" s="116">
        <v>707.55</v>
      </c>
      <c r="E2500" s="116">
        <v>715.6</v>
      </c>
      <c r="F2500" s="116">
        <v>728.45</v>
      </c>
      <c r="G2500">
        <v>1183451</v>
      </c>
      <c r="H2500" s="116"/>
      <c r="I2500" s="116"/>
      <c r="L2500" s="170">
        <v>45685</v>
      </c>
      <c r="M2500" s="116">
        <v>728.25</v>
      </c>
      <c r="N2500" s="116">
        <v>740.85</v>
      </c>
      <c r="O2500" s="116">
        <v>707.5</v>
      </c>
      <c r="P2500" s="116">
        <v>716.5</v>
      </c>
      <c r="Q2500" s="116">
        <v>728.25</v>
      </c>
      <c r="R2500">
        <v>16104653</v>
      </c>
    </row>
    <row r="2501" spans="1:18" x14ac:dyDescent="0.25">
      <c r="A2501" s="170">
        <v>45686</v>
      </c>
      <c r="B2501" s="116">
        <v>755</v>
      </c>
      <c r="C2501" s="116">
        <v>752.45</v>
      </c>
      <c r="D2501" s="116">
        <v>726.5</v>
      </c>
      <c r="E2501" s="116">
        <v>732.35</v>
      </c>
      <c r="F2501" s="116">
        <v>752.45</v>
      </c>
      <c r="G2501">
        <v>908702</v>
      </c>
      <c r="H2501" s="116"/>
      <c r="I2501" s="116"/>
      <c r="L2501" s="170">
        <v>45686</v>
      </c>
      <c r="M2501" s="116">
        <v>752.5</v>
      </c>
      <c r="N2501" s="116">
        <v>755</v>
      </c>
      <c r="O2501" s="116">
        <v>726.55</v>
      </c>
      <c r="P2501" s="116">
        <v>731.5</v>
      </c>
      <c r="Q2501" s="116">
        <v>752.5</v>
      </c>
      <c r="R2501">
        <v>12461404</v>
      </c>
    </row>
    <row r="2502" spans="1:18" x14ac:dyDescent="0.25">
      <c r="A2502" s="170">
        <v>45687</v>
      </c>
      <c r="B2502" s="116">
        <v>715</v>
      </c>
      <c r="C2502" s="116">
        <v>697</v>
      </c>
      <c r="D2502" s="116">
        <v>684.25</v>
      </c>
      <c r="E2502" s="116">
        <v>715</v>
      </c>
      <c r="F2502" s="116">
        <v>697</v>
      </c>
      <c r="G2502">
        <v>2561730</v>
      </c>
      <c r="H2502" s="116"/>
      <c r="I2502" s="116"/>
      <c r="L2502" s="170">
        <v>45687</v>
      </c>
      <c r="M2502" s="116">
        <v>696.85</v>
      </c>
      <c r="N2502" s="116">
        <v>710.7</v>
      </c>
      <c r="O2502" s="116">
        <v>683.2</v>
      </c>
      <c r="P2502" s="116">
        <v>709</v>
      </c>
      <c r="Q2502" s="116">
        <v>696.85</v>
      </c>
      <c r="R2502">
        <v>59390998</v>
      </c>
    </row>
    <row r="2503" spans="1:18" x14ac:dyDescent="0.25">
      <c r="A2503" s="170">
        <v>45688</v>
      </c>
      <c r="B2503" s="116">
        <v>717.05</v>
      </c>
      <c r="C2503" s="116">
        <v>716</v>
      </c>
      <c r="D2503" s="116">
        <v>696.45</v>
      </c>
      <c r="E2503" s="116">
        <v>706.55</v>
      </c>
      <c r="F2503" s="116">
        <v>716</v>
      </c>
      <c r="G2503">
        <v>1708077</v>
      </c>
      <c r="H2503" s="116"/>
      <c r="I2503" s="116"/>
      <c r="L2503" s="170">
        <v>45688</v>
      </c>
      <c r="M2503" s="116">
        <v>716.1</v>
      </c>
      <c r="N2503" s="116">
        <v>717</v>
      </c>
      <c r="O2503" s="116">
        <v>696.45</v>
      </c>
      <c r="P2503" s="116">
        <v>706</v>
      </c>
      <c r="Q2503" s="116">
        <v>716.1</v>
      </c>
      <c r="R2503">
        <v>19157717</v>
      </c>
    </row>
    <row r="2504" spans="1:18" x14ac:dyDescent="0.25">
      <c r="A2504" s="170">
        <v>45689</v>
      </c>
      <c r="B2504" s="116">
        <v>724.85</v>
      </c>
      <c r="C2504" s="116">
        <v>706.1</v>
      </c>
      <c r="D2504" s="116">
        <v>701.4</v>
      </c>
      <c r="E2504" s="116">
        <v>724.85</v>
      </c>
      <c r="F2504" s="116">
        <v>706.1</v>
      </c>
      <c r="G2504">
        <v>779653</v>
      </c>
      <c r="H2504" s="116"/>
      <c r="I2504" s="116"/>
      <c r="L2504" s="170">
        <v>45689</v>
      </c>
      <c r="M2504" s="116">
        <v>706.55</v>
      </c>
      <c r="N2504" s="116">
        <v>724.75</v>
      </c>
      <c r="O2504" s="116">
        <v>700.9</v>
      </c>
      <c r="P2504" s="116">
        <v>719.5</v>
      </c>
      <c r="Q2504" s="116">
        <v>706.55</v>
      </c>
      <c r="R2504">
        <v>14087493</v>
      </c>
    </row>
    <row r="2505" spans="1:18" x14ac:dyDescent="0.25">
      <c r="A2505" s="170">
        <v>45691</v>
      </c>
      <c r="B2505" s="116">
        <v>701.7</v>
      </c>
      <c r="C2505" s="116">
        <v>687.45</v>
      </c>
      <c r="D2505" s="116">
        <v>686</v>
      </c>
      <c r="E2505" s="116">
        <v>701.7</v>
      </c>
      <c r="F2505" s="116">
        <v>687.45</v>
      </c>
      <c r="G2505">
        <v>794536</v>
      </c>
      <c r="H2505" s="116"/>
      <c r="I2505" s="116"/>
      <c r="L2505" s="170">
        <v>45691</v>
      </c>
      <c r="M2505" s="116">
        <v>687.45</v>
      </c>
      <c r="N2505" s="116">
        <v>700</v>
      </c>
      <c r="O2505" s="116">
        <v>686</v>
      </c>
      <c r="P2505" s="116">
        <v>700</v>
      </c>
      <c r="Q2505" s="116">
        <v>687.45</v>
      </c>
      <c r="R2505">
        <v>17806760</v>
      </c>
    </row>
    <row r="2506" spans="1:18" x14ac:dyDescent="0.25">
      <c r="A2506" s="170">
        <v>45692</v>
      </c>
      <c r="B2506" s="116">
        <v>713.05</v>
      </c>
      <c r="C2506" s="116">
        <v>710.7</v>
      </c>
      <c r="D2506" s="116">
        <v>693.6</v>
      </c>
      <c r="E2506" s="116">
        <v>696</v>
      </c>
      <c r="F2506" s="116">
        <v>710.7</v>
      </c>
      <c r="G2506">
        <v>1283143</v>
      </c>
      <c r="H2506" s="116"/>
      <c r="I2506" s="116"/>
      <c r="L2506" s="170">
        <v>45692</v>
      </c>
      <c r="M2506" s="116">
        <v>710.55</v>
      </c>
      <c r="N2506" s="116">
        <v>713.35</v>
      </c>
      <c r="O2506" s="116">
        <v>693.75</v>
      </c>
      <c r="P2506" s="116">
        <v>696.3</v>
      </c>
      <c r="Q2506" s="116">
        <v>710.55</v>
      </c>
      <c r="R2506">
        <v>16792005</v>
      </c>
    </row>
    <row r="2507" spans="1:18" x14ac:dyDescent="0.25">
      <c r="A2507" s="170">
        <v>45693</v>
      </c>
      <c r="B2507" s="116">
        <v>725.35</v>
      </c>
      <c r="C2507" s="116">
        <v>717.2</v>
      </c>
      <c r="D2507" s="116">
        <v>710.9</v>
      </c>
      <c r="E2507" s="116">
        <v>711</v>
      </c>
      <c r="F2507" s="116">
        <v>717.2</v>
      </c>
      <c r="G2507">
        <v>1091657</v>
      </c>
      <c r="H2507" s="116"/>
      <c r="I2507" s="116"/>
      <c r="L2507" s="170">
        <v>45693</v>
      </c>
      <c r="M2507" s="116">
        <v>717.05</v>
      </c>
      <c r="N2507" s="116">
        <v>725.45</v>
      </c>
      <c r="O2507" s="116">
        <v>710.7</v>
      </c>
      <c r="P2507" s="116">
        <v>711</v>
      </c>
      <c r="Q2507" s="116">
        <v>717.05</v>
      </c>
      <c r="R2507">
        <v>12907325</v>
      </c>
    </row>
    <row r="2508" spans="1:18" x14ac:dyDescent="0.25">
      <c r="A2508" s="170">
        <v>45694</v>
      </c>
      <c r="B2508" s="116">
        <v>723.8</v>
      </c>
      <c r="C2508" s="116">
        <v>709.55</v>
      </c>
      <c r="D2508" s="116">
        <v>707.95</v>
      </c>
      <c r="E2508" s="116">
        <v>722.25</v>
      </c>
      <c r="F2508" s="116">
        <v>709.55</v>
      </c>
      <c r="G2508">
        <v>716459</v>
      </c>
      <c r="H2508" s="116"/>
      <c r="I2508" s="116"/>
      <c r="L2508" s="170">
        <v>45694</v>
      </c>
      <c r="M2508" s="116">
        <v>709.65</v>
      </c>
      <c r="N2508" s="116">
        <v>723.4</v>
      </c>
      <c r="O2508" s="116">
        <v>708.15</v>
      </c>
      <c r="P2508" s="116">
        <v>723</v>
      </c>
      <c r="Q2508" s="116">
        <v>709.65</v>
      </c>
      <c r="R2508">
        <v>10016927</v>
      </c>
    </row>
    <row r="2509" spans="1:18" x14ac:dyDescent="0.25">
      <c r="A2509" s="170">
        <v>45695</v>
      </c>
      <c r="B2509" s="116">
        <v>715.9</v>
      </c>
      <c r="C2509" s="116">
        <v>706.55</v>
      </c>
      <c r="D2509" s="116">
        <v>703.3</v>
      </c>
      <c r="E2509" s="116">
        <v>713.65</v>
      </c>
      <c r="F2509" s="116">
        <v>706.55</v>
      </c>
      <c r="G2509">
        <v>418891</v>
      </c>
      <c r="H2509" s="116"/>
      <c r="I2509" s="116"/>
      <c r="L2509" s="170">
        <v>45695</v>
      </c>
      <c r="M2509" s="116">
        <v>706.75</v>
      </c>
      <c r="N2509" s="116">
        <v>715.95</v>
      </c>
      <c r="O2509" s="116">
        <v>703.1</v>
      </c>
      <c r="P2509" s="116">
        <v>711</v>
      </c>
      <c r="Q2509" s="116">
        <v>706.75</v>
      </c>
      <c r="R2509">
        <v>12259132</v>
      </c>
    </row>
    <row r="2510" spans="1:18" x14ac:dyDescent="0.25">
      <c r="A2510" s="170">
        <v>45698</v>
      </c>
      <c r="B2510" s="116">
        <v>711.65</v>
      </c>
      <c r="C2510" s="116">
        <v>695.8</v>
      </c>
      <c r="D2510" s="116">
        <v>693.15</v>
      </c>
      <c r="E2510" s="116">
        <v>711.65</v>
      </c>
      <c r="F2510" s="116">
        <v>695.8</v>
      </c>
      <c r="G2510">
        <v>507724</v>
      </c>
      <c r="H2510" s="116"/>
      <c r="I2510" s="116"/>
      <c r="L2510" s="170">
        <v>45698</v>
      </c>
      <c r="M2510" s="116">
        <v>696</v>
      </c>
      <c r="N2510" s="116">
        <v>709.9</v>
      </c>
      <c r="O2510" s="116">
        <v>693.05</v>
      </c>
      <c r="P2510" s="116">
        <v>709.75</v>
      </c>
      <c r="Q2510" s="116">
        <v>696</v>
      </c>
      <c r="R2510">
        <v>10981963</v>
      </c>
    </row>
    <row r="2511" spans="1:18" x14ac:dyDescent="0.25">
      <c r="A2511" s="170">
        <v>45699</v>
      </c>
      <c r="B2511" s="116">
        <v>696.65</v>
      </c>
      <c r="C2511" s="116">
        <v>677.7</v>
      </c>
      <c r="D2511" s="116">
        <v>675</v>
      </c>
      <c r="E2511" s="116">
        <v>696.65</v>
      </c>
      <c r="F2511" s="116">
        <v>677.7</v>
      </c>
      <c r="G2511">
        <v>626711</v>
      </c>
      <c r="H2511" s="116"/>
      <c r="I2511" s="116"/>
      <c r="L2511" s="170">
        <v>45699</v>
      </c>
      <c r="M2511" s="116">
        <v>677.75</v>
      </c>
      <c r="N2511" s="116">
        <v>697</v>
      </c>
      <c r="O2511" s="116">
        <v>675.1</v>
      </c>
      <c r="P2511" s="116">
        <v>696</v>
      </c>
      <c r="Q2511" s="116">
        <v>677.75</v>
      </c>
      <c r="R2511">
        <v>11939990</v>
      </c>
    </row>
    <row r="2512" spans="1:18" x14ac:dyDescent="0.25">
      <c r="A2512" s="170">
        <v>45700</v>
      </c>
      <c r="B2512" s="116">
        <v>687.45</v>
      </c>
      <c r="C2512" s="116">
        <v>684.4</v>
      </c>
      <c r="D2512" s="116">
        <v>667.4</v>
      </c>
      <c r="E2512" s="116">
        <v>679.7</v>
      </c>
      <c r="F2512" s="116">
        <v>684.4</v>
      </c>
      <c r="G2512">
        <v>729759</v>
      </c>
      <c r="H2512" s="116"/>
      <c r="I2512" s="116"/>
      <c r="L2512" s="170">
        <v>45700</v>
      </c>
      <c r="M2512" s="116">
        <v>684.35</v>
      </c>
      <c r="N2512" s="116">
        <v>687.55</v>
      </c>
      <c r="O2512" s="116">
        <v>667.05</v>
      </c>
      <c r="P2512" s="116">
        <v>680</v>
      </c>
      <c r="Q2512" s="116">
        <v>684.35</v>
      </c>
      <c r="R2512">
        <v>12312424</v>
      </c>
    </row>
    <row r="2513" spans="1:18" x14ac:dyDescent="0.25">
      <c r="A2513" s="170">
        <v>45701</v>
      </c>
      <c r="B2513" s="116">
        <v>693.2</v>
      </c>
      <c r="C2513" s="116">
        <v>683.65</v>
      </c>
      <c r="D2513" s="116">
        <v>679.35</v>
      </c>
      <c r="E2513" s="116">
        <v>687.75</v>
      </c>
      <c r="F2513" s="116">
        <v>683.65</v>
      </c>
      <c r="G2513">
        <v>779437</v>
      </c>
      <c r="H2513" s="116"/>
      <c r="I2513" s="116"/>
      <c r="L2513" s="170">
        <v>45701</v>
      </c>
      <c r="M2513" s="116">
        <v>683.85</v>
      </c>
      <c r="N2513" s="116">
        <v>693.15</v>
      </c>
      <c r="O2513" s="116">
        <v>679.35</v>
      </c>
      <c r="P2513" s="116">
        <v>684.35</v>
      </c>
      <c r="Q2513" s="116">
        <v>683.85</v>
      </c>
      <c r="R2513">
        <v>8490769</v>
      </c>
    </row>
    <row r="2514" spans="1:18" x14ac:dyDescent="0.25">
      <c r="A2514" s="170">
        <v>45702</v>
      </c>
      <c r="B2514" s="116">
        <v>691</v>
      </c>
      <c r="C2514" s="116">
        <v>680.25</v>
      </c>
      <c r="D2514" s="116">
        <v>669.3</v>
      </c>
      <c r="E2514" s="116">
        <v>685.05</v>
      </c>
      <c r="F2514" s="116">
        <v>680.25</v>
      </c>
      <c r="G2514">
        <v>1115354</v>
      </c>
      <c r="H2514" s="116"/>
      <c r="I2514" s="116"/>
      <c r="L2514" s="170">
        <v>45702</v>
      </c>
      <c r="M2514" s="116">
        <v>680.65</v>
      </c>
      <c r="N2514" s="116">
        <v>690.95</v>
      </c>
      <c r="O2514" s="116">
        <v>669.15</v>
      </c>
      <c r="P2514" s="116">
        <v>685.95</v>
      </c>
      <c r="Q2514" s="116">
        <v>680.65</v>
      </c>
      <c r="R2514">
        <v>9968127</v>
      </c>
    </row>
    <row r="2515" spans="1:18" x14ac:dyDescent="0.25">
      <c r="A2515" s="170">
        <v>45705</v>
      </c>
      <c r="B2515" s="116">
        <v>690.6</v>
      </c>
      <c r="C2515" s="116">
        <v>686.5</v>
      </c>
      <c r="D2515" s="116">
        <v>667</v>
      </c>
      <c r="E2515" s="116">
        <v>679.8</v>
      </c>
      <c r="F2515" s="116">
        <v>686.5</v>
      </c>
      <c r="G2515">
        <v>546636</v>
      </c>
      <c r="H2515" s="116"/>
      <c r="I2515" s="116"/>
      <c r="L2515" s="170">
        <v>45705</v>
      </c>
      <c r="M2515" s="116">
        <v>686.6</v>
      </c>
      <c r="N2515" s="116">
        <v>690.7</v>
      </c>
      <c r="O2515" s="116">
        <v>667.05</v>
      </c>
      <c r="P2515" s="116">
        <v>678</v>
      </c>
      <c r="Q2515" s="116">
        <v>686.6</v>
      </c>
      <c r="R2515">
        <v>10313575</v>
      </c>
    </row>
    <row r="2516" spans="1:18" x14ac:dyDescent="0.25">
      <c r="A2516" s="170">
        <v>45706</v>
      </c>
      <c r="B2516" s="116">
        <v>688</v>
      </c>
      <c r="C2516" s="116">
        <v>681.6</v>
      </c>
      <c r="D2516" s="116">
        <v>672.5</v>
      </c>
      <c r="E2516" s="116">
        <v>687</v>
      </c>
      <c r="F2516" s="116">
        <v>681.6</v>
      </c>
      <c r="G2516">
        <v>789939</v>
      </c>
      <c r="H2516" s="116"/>
      <c r="I2516" s="116"/>
      <c r="L2516" s="170">
        <v>45706</v>
      </c>
      <c r="M2516" s="116">
        <v>682.4</v>
      </c>
      <c r="N2516" s="116">
        <v>687.95</v>
      </c>
      <c r="O2516" s="116">
        <v>672.15</v>
      </c>
      <c r="P2516" s="116">
        <v>686.6</v>
      </c>
      <c r="Q2516" s="116">
        <v>682.4</v>
      </c>
      <c r="R2516">
        <v>7810143</v>
      </c>
    </row>
    <row r="2517" spans="1:18" x14ac:dyDescent="0.25">
      <c r="A2517" s="170">
        <v>45707</v>
      </c>
      <c r="B2517" s="116">
        <v>690.9</v>
      </c>
      <c r="C2517" s="116">
        <v>680.85</v>
      </c>
      <c r="D2517" s="116">
        <v>675.5</v>
      </c>
      <c r="E2517" s="116">
        <v>680.7</v>
      </c>
      <c r="F2517" s="116">
        <v>680.85</v>
      </c>
      <c r="G2517">
        <v>475916</v>
      </c>
      <c r="H2517" s="116"/>
      <c r="I2517" s="116"/>
      <c r="L2517" s="170">
        <v>45707</v>
      </c>
      <c r="M2517" s="116">
        <v>681</v>
      </c>
      <c r="N2517" s="116">
        <v>690.95</v>
      </c>
      <c r="O2517" s="116">
        <v>675.05</v>
      </c>
      <c r="P2517" s="116">
        <v>681.75</v>
      </c>
      <c r="Q2517" s="116">
        <v>681</v>
      </c>
      <c r="R2517">
        <v>9986815</v>
      </c>
    </row>
    <row r="2518" spans="1:18" x14ac:dyDescent="0.25">
      <c r="A2518" s="170">
        <v>45708</v>
      </c>
      <c r="B2518" s="116">
        <v>692.6</v>
      </c>
      <c r="C2518" s="116">
        <v>689.9</v>
      </c>
      <c r="D2518" s="116">
        <v>675.3</v>
      </c>
      <c r="E2518" s="116">
        <v>680.75</v>
      </c>
      <c r="F2518" s="116">
        <v>689.9</v>
      </c>
      <c r="G2518">
        <v>595555</v>
      </c>
      <c r="H2518" s="116"/>
      <c r="I2518" s="116"/>
      <c r="L2518" s="170">
        <v>45708</v>
      </c>
      <c r="M2518" s="116">
        <v>689.8</v>
      </c>
      <c r="N2518" s="116">
        <v>692.85</v>
      </c>
      <c r="O2518" s="116">
        <v>675</v>
      </c>
      <c r="P2518" s="116">
        <v>680</v>
      </c>
      <c r="Q2518" s="116">
        <v>689.8</v>
      </c>
      <c r="R2518">
        <v>8673335</v>
      </c>
    </row>
    <row r="2519" spans="1:18" x14ac:dyDescent="0.25">
      <c r="A2519" s="170">
        <v>45709</v>
      </c>
      <c r="B2519" s="116">
        <v>690.15</v>
      </c>
      <c r="C2519" s="116">
        <v>672.9</v>
      </c>
      <c r="D2519" s="116">
        <v>671.3</v>
      </c>
      <c r="E2519" s="116">
        <v>686</v>
      </c>
      <c r="F2519" s="116">
        <v>672.9</v>
      </c>
      <c r="G2519">
        <v>1003235</v>
      </c>
      <c r="H2519" s="116"/>
      <c r="I2519" s="116"/>
      <c r="L2519" s="170">
        <v>45709</v>
      </c>
      <c r="M2519" s="116">
        <v>673.2</v>
      </c>
      <c r="N2519" s="116">
        <v>690</v>
      </c>
      <c r="O2519" s="116">
        <v>671.1</v>
      </c>
      <c r="P2519" s="116">
        <v>686</v>
      </c>
      <c r="Q2519" s="116">
        <v>673.2</v>
      </c>
      <c r="R2519">
        <v>14577524</v>
      </c>
    </row>
    <row r="2520" spans="1:18" x14ac:dyDescent="0.25">
      <c r="A2520" s="170">
        <v>45712</v>
      </c>
      <c r="B2520" s="116">
        <v>676.75</v>
      </c>
      <c r="C2520" s="116">
        <v>668.2</v>
      </c>
      <c r="D2520" s="116">
        <v>666</v>
      </c>
      <c r="E2520" s="116">
        <v>670</v>
      </c>
      <c r="F2520" s="116">
        <v>668.2</v>
      </c>
      <c r="G2520">
        <v>377339</v>
      </c>
      <c r="H2520" s="116"/>
      <c r="I2520" s="116"/>
      <c r="L2520" s="170">
        <v>45712</v>
      </c>
      <c r="M2520" s="116">
        <v>668.25</v>
      </c>
      <c r="N2520" s="116">
        <v>676.6</v>
      </c>
      <c r="O2520" s="116">
        <v>666</v>
      </c>
      <c r="P2520" s="116">
        <v>670</v>
      </c>
      <c r="Q2520" s="116">
        <v>668.25</v>
      </c>
      <c r="R2520">
        <v>8861769</v>
      </c>
    </row>
    <row r="2521" spans="1:18" x14ac:dyDescent="0.25">
      <c r="A2521" s="170">
        <v>45713</v>
      </c>
      <c r="B2521" s="116">
        <v>672.2</v>
      </c>
      <c r="C2521" s="116">
        <v>661.75</v>
      </c>
      <c r="D2521" s="116">
        <v>660.1</v>
      </c>
      <c r="E2521" s="116">
        <v>668.95</v>
      </c>
      <c r="F2521" s="116">
        <v>661.75</v>
      </c>
      <c r="G2521">
        <v>433704</v>
      </c>
      <c r="H2521" s="116"/>
      <c r="I2521" s="116"/>
      <c r="L2521" s="170">
        <v>45713</v>
      </c>
      <c r="M2521" s="116">
        <v>661.6</v>
      </c>
      <c r="N2521" s="116">
        <v>672.5</v>
      </c>
      <c r="O2521" s="116">
        <v>660</v>
      </c>
      <c r="P2521" s="116">
        <v>667.75</v>
      </c>
      <c r="Q2521" s="116">
        <v>661.6</v>
      </c>
      <c r="R2521">
        <v>10251257</v>
      </c>
    </row>
    <row r="2522" spans="1:18" x14ac:dyDescent="0.25">
      <c r="A2522" s="170">
        <v>45715</v>
      </c>
      <c r="B2522" s="116">
        <v>665.8</v>
      </c>
      <c r="C2522" s="116">
        <v>648.20000000000005</v>
      </c>
      <c r="D2522" s="116">
        <v>645.9</v>
      </c>
      <c r="E2522" s="116">
        <v>665.8</v>
      </c>
      <c r="F2522" s="116">
        <v>648.20000000000005</v>
      </c>
      <c r="G2522">
        <v>879774</v>
      </c>
      <c r="H2522" s="116"/>
      <c r="I2522" s="116"/>
      <c r="L2522" s="170">
        <v>45715</v>
      </c>
      <c r="M2522" s="116">
        <v>648.54999999999995</v>
      </c>
      <c r="N2522" s="116">
        <v>665</v>
      </c>
      <c r="O2522" s="116">
        <v>645.65</v>
      </c>
      <c r="P2522" s="116">
        <v>662</v>
      </c>
      <c r="Q2522" s="116">
        <v>648.54999999999995</v>
      </c>
      <c r="R2522">
        <v>12281857</v>
      </c>
    </row>
    <row r="2523" spans="1:18" x14ac:dyDescent="0.25">
      <c r="A2523" s="170">
        <v>45716</v>
      </c>
      <c r="B2523" s="116">
        <v>645.65</v>
      </c>
      <c r="C2523" s="116">
        <v>620.54999999999995</v>
      </c>
      <c r="D2523" s="116">
        <v>618.45000000000005</v>
      </c>
      <c r="E2523" s="116">
        <v>645.65</v>
      </c>
      <c r="F2523" s="116">
        <v>620.54999999999995</v>
      </c>
      <c r="G2523">
        <v>1150251</v>
      </c>
      <c r="H2523" s="116"/>
      <c r="I2523" s="116"/>
      <c r="L2523" s="170">
        <v>45716</v>
      </c>
      <c r="M2523" s="116">
        <v>620.65</v>
      </c>
      <c r="N2523" s="116">
        <v>645</v>
      </c>
      <c r="O2523" s="116">
        <v>618.45000000000005</v>
      </c>
      <c r="P2523" s="116">
        <v>645</v>
      </c>
      <c r="Q2523" s="116">
        <v>620.65</v>
      </c>
      <c r="R2523">
        <v>20477619</v>
      </c>
    </row>
    <row r="2524" spans="1:18" x14ac:dyDescent="0.25">
      <c r="A2524" s="170">
        <v>45719</v>
      </c>
      <c r="B2524" s="116">
        <v>626.9</v>
      </c>
      <c r="C2524" s="116">
        <v>621.1</v>
      </c>
      <c r="D2524" s="116">
        <v>606.20000000000005</v>
      </c>
      <c r="E2524" s="116">
        <v>621</v>
      </c>
      <c r="F2524" s="116">
        <v>621.1</v>
      </c>
      <c r="G2524">
        <v>815993</v>
      </c>
      <c r="H2524" s="116"/>
      <c r="I2524" s="116"/>
      <c r="L2524" s="170">
        <v>45719</v>
      </c>
      <c r="M2524" s="116">
        <v>621.15</v>
      </c>
      <c r="N2524" s="116">
        <v>626.85</v>
      </c>
      <c r="O2524" s="116">
        <v>606.29999999999995</v>
      </c>
      <c r="P2524" s="116">
        <v>620.65</v>
      </c>
      <c r="Q2524" s="116">
        <v>621.15</v>
      </c>
      <c r="R2524">
        <v>18362700</v>
      </c>
    </row>
    <row r="2525" spans="1:18" x14ac:dyDescent="0.25">
      <c r="A2525" s="170">
        <v>45720</v>
      </c>
      <c r="B2525" s="116">
        <v>629</v>
      </c>
      <c r="C2525" s="116">
        <v>619.15</v>
      </c>
      <c r="D2525" s="116">
        <v>613</v>
      </c>
      <c r="E2525" s="116">
        <v>616</v>
      </c>
      <c r="F2525" s="116">
        <v>619.15</v>
      </c>
      <c r="G2525">
        <v>415093</v>
      </c>
      <c r="H2525" s="116"/>
      <c r="I2525" s="116"/>
      <c r="L2525" s="170">
        <v>45720</v>
      </c>
      <c r="M2525" s="116">
        <v>619.20000000000005</v>
      </c>
      <c r="N2525" s="116">
        <v>629.15</v>
      </c>
      <c r="O2525" s="116">
        <v>613</v>
      </c>
      <c r="P2525" s="116">
        <v>613.45000000000005</v>
      </c>
      <c r="Q2525" s="116">
        <v>619.20000000000005</v>
      </c>
      <c r="R2525">
        <v>11878225</v>
      </c>
    </row>
    <row r="2526" spans="1:18" x14ac:dyDescent="0.25">
      <c r="A2526" s="170">
        <v>45721</v>
      </c>
      <c r="B2526" s="116">
        <v>641.79999999999995</v>
      </c>
      <c r="C2526" s="116">
        <v>640.95000000000005</v>
      </c>
      <c r="D2526" s="116">
        <v>618.75</v>
      </c>
      <c r="E2526" s="116">
        <v>619</v>
      </c>
      <c r="F2526" s="116">
        <v>640.95000000000005</v>
      </c>
      <c r="G2526">
        <v>643986</v>
      </c>
      <c r="H2526" s="116"/>
      <c r="I2526" s="116"/>
      <c r="L2526" s="170">
        <v>45721</v>
      </c>
      <c r="M2526" s="116">
        <v>640.79999999999995</v>
      </c>
      <c r="N2526" s="116">
        <v>641.6</v>
      </c>
      <c r="O2526" s="116">
        <v>618.6</v>
      </c>
      <c r="P2526" s="116">
        <v>619</v>
      </c>
      <c r="Q2526" s="116">
        <v>640.79999999999995</v>
      </c>
      <c r="R2526">
        <v>12373061</v>
      </c>
    </row>
    <row r="2527" spans="1:18" x14ac:dyDescent="0.25">
      <c r="A2527" s="170">
        <v>45722</v>
      </c>
      <c r="B2527" s="116">
        <v>656</v>
      </c>
      <c r="C2527" s="116">
        <v>639.75</v>
      </c>
      <c r="D2527" s="116">
        <v>636</v>
      </c>
      <c r="E2527" s="116">
        <v>654.65</v>
      </c>
      <c r="F2527" s="116">
        <v>639.75</v>
      </c>
      <c r="G2527">
        <v>1129223</v>
      </c>
      <c r="H2527" s="116"/>
      <c r="I2527" s="116"/>
      <c r="L2527" s="170">
        <v>45722</v>
      </c>
      <c r="M2527" s="116">
        <v>639.65</v>
      </c>
      <c r="N2527" s="116">
        <v>655.95</v>
      </c>
      <c r="O2527" s="116">
        <v>635.6</v>
      </c>
      <c r="P2527" s="116">
        <v>653.25</v>
      </c>
      <c r="Q2527" s="116">
        <v>639.65</v>
      </c>
      <c r="R2527">
        <v>16991501</v>
      </c>
    </row>
    <row r="2528" spans="1:18" x14ac:dyDescent="0.25">
      <c r="A2528" s="170">
        <v>45723</v>
      </c>
      <c r="B2528" s="116">
        <v>651.5</v>
      </c>
      <c r="C2528" s="116">
        <v>648.45000000000005</v>
      </c>
      <c r="D2528" s="116">
        <v>635.6</v>
      </c>
      <c r="E2528" s="116">
        <v>640.5</v>
      </c>
      <c r="F2528" s="116">
        <v>648.45000000000005</v>
      </c>
      <c r="G2528">
        <v>950874</v>
      </c>
      <c r="H2528" s="116"/>
      <c r="I2528" s="116"/>
      <c r="L2528" s="170">
        <v>45723</v>
      </c>
      <c r="M2528" s="116">
        <v>648.29999999999995</v>
      </c>
      <c r="N2528" s="116">
        <v>651.5</v>
      </c>
      <c r="O2528" s="116">
        <v>635</v>
      </c>
      <c r="P2528" s="116">
        <v>640</v>
      </c>
      <c r="Q2528" s="116">
        <v>648.29999999999995</v>
      </c>
      <c r="R2528">
        <v>10123450</v>
      </c>
    </row>
    <row r="2529" spans="1:18" x14ac:dyDescent="0.25">
      <c r="A2529" s="170">
        <v>45726</v>
      </c>
      <c r="B2529" s="116">
        <v>654</v>
      </c>
      <c r="C2529" s="116">
        <v>647.9</v>
      </c>
      <c r="D2529" s="116">
        <v>643.20000000000005</v>
      </c>
      <c r="E2529" s="116">
        <v>649.29999999999995</v>
      </c>
      <c r="F2529" s="116">
        <v>647.9</v>
      </c>
      <c r="G2529">
        <v>774587</v>
      </c>
      <c r="H2529" s="116"/>
      <c r="I2529" s="116"/>
      <c r="L2529" s="170">
        <v>45726</v>
      </c>
      <c r="M2529" s="116">
        <v>648.15</v>
      </c>
      <c r="N2529" s="116">
        <v>654.25</v>
      </c>
      <c r="O2529" s="116">
        <v>643.35</v>
      </c>
      <c r="P2529" s="116">
        <v>648.29999999999995</v>
      </c>
      <c r="Q2529" s="116">
        <v>648.15</v>
      </c>
      <c r="R2529">
        <v>10309166</v>
      </c>
    </row>
    <row r="2530" spans="1:18" x14ac:dyDescent="0.25">
      <c r="A2530" s="170">
        <v>45727</v>
      </c>
      <c r="B2530" s="116">
        <v>651.15</v>
      </c>
      <c r="C2530" s="116">
        <v>647.85</v>
      </c>
      <c r="D2530" s="116">
        <v>638.35</v>
      </c>
      <c r="E2530" s="116">
        <v>640</v>
      </c>
      <c r="F2530" s="116">
        <v>647.85</v>
      </c>
      <c r="G2530">
        <v>475976</v>
      </c>
      <c r="H2530" s="116"/>
      <c r="I2530" s="116"/>
      <c r="L2530" s="170">
        <v>45727</v>
      </c>
      <c r="M2530" s="116">
        <v>648.04999999999995</v>
      </c>
      <c r="N2530" s="116">
        <v>651.15</v>
      </c>
      <c r="O2530" s="116">
        <v>638.45000000000005</v>
      </c>
      <c r="P2530" s="116">
        <v>640</v>
      </c>
      <c r="Q2530" s="116">
        <v>648.04999999999995</v>
      </c>
      <c r="R2530">
        <v>9534750</v>
      </c>
    </row>
    <row r="2531" spans="1:18" x14ac:dyDescent="0.25">
      <c r="A2531" s="170">
        <v>45728</v>
      </c>
      <c r="B2531" s="116">
        <v>671.8</v>
      </c>
      <c r="C2531" s="116">
        <v>668.45</v>
      </c>
      <c r="D2531" s="116">
        <v>652.4</v>
      </c>
      <c r="E2531" s="116">
        <v>652.4</v>
      </c>
      <c r="F2531" s="116">
        <v>668.45</v>
      </c>
      <c r="G2531">
        <v>788852</v>
      </c>
      <c r="H2531" s="116"/>
      <c r="I2531" s="116"/>
      <c r="L2531" s="170">
        <v>45728</v>
      </c>
      <c r="M2531" s="116">
        <v>668.3</v>
      </c>
      <c r="N2531" s="116">
        <v>671.9</v>
      </c>
      <c r="O2531" s="116">
        <v>652.25</v>
      </c>
      <c r="P2531" s="116">
        <v>654.5</v>
      </c>
      <c r="Q2531" s="116">
        <v>668.3</v>
      </c>
      <c r="R2531">
        <v>18732785</v>
      </c>
    </row>
    <row r="2532" spans="1:18" x14ac:dyDescent="0.25">
      <c r="A2532" s="170">
        <v>45729</v>
      </c>
      <c r="B2532" s="116">
        <v>673.3</v>
      </c>
      <c r="C2532" s="116">
        <v>655.4</v>
      </c>
      <c r="D2532" s="116">
        <v>649.54999999999995</v>
      </c>
      <c r="E2532" s="116">
        <v>673.3</v>
      </c>
      <c r="F2532" s="116">
        <v>655.4</v>
      </c>
      <c r="G2532">
        <v>1189577</v>
      </c>
      <c r="H2532" s="116"/>
      <c r="I2532" s="116"/>
      <c r="L2532" s="170">
        <v>45729</v>
      </c>
      <c r="M2532" s="116">
        <v>655.5</v>
      </c>
      <c r="N2532" s="116">
        <v>671.85</v>
      </c>
      <c r="O2532" s="116">
        <v>649.6</v>
      </c>
      <c r="P2532" s="116">
        <v>670.65</v>
      </c>
      <c r="Q2532" s="116">
        <v>655.5</v>
      </c>
      <c r="R2532">
        <v>14004345</v>
      </c>
    </row>
    <row r="2533" spans="1:18" x14ac:dyDescent="0.25">
      <c r="A2533" s="170">
        <v>45733</v>
      </c>
      <c r="B2533" s="116">
        <v>666.15</v>
      </c>
      <c r="C2533" s="116">
        <v>660.9</v>
      </c>
      <c r="D2533" s="116">
        <v>657.5</v>
      </c>
      <c r="E2533" s="116">
        <v>665.5</v>
      </c>
      <c r="F2533" s="116">
        <v>660.9</v>
      </c>
      <c r="G2533">
        <v>449457</v>
      </c>
      <c r="H2533" s="116"/>
      <c r="I2533" s="116"/>
      <c r="L2533" s="170">
        <v>45733</v>
      </c>
      <c r="M2533" s="116">
        <v>661.05</v>
      </c>
      <c r="N2533" s="116">
        <v>666.45</v>
      </c>
      <c r="O2533" s="116">
        <v>657.45</v>
      </c>
      <c r="P2533" s="116">
        <v>665.05</v>
      </c>
      <c r="Q2533" s="116">
        <v>661.05</v>
      </c>
      <c r="R2533">
        <v>9174408</v>
      </c>
    </row>
    <row r="2534" spans="1:18" x14ac:dyDescent="0.25">
      <c r="A2534" s="170">
        <v>45734</v>
      </c>
      <c r="B2534" s="116">
        <v>681.8</v>
      </c>
      <c r="C2534" s="116">
        <v>679.8</v>
      </c>
      <c r="D2534" s="116">
        <v>664.15</v>
      </c>
      <c r="E2534" s="116">
        <v>665.7</v>
      </c>
      <c r="F2534" s="116">
        <v>679.8</v>
      </c>
      <c r="G2534">
        <v>440745</v>
      </c>
      <c r="H2534" s="116"/>
      <c r="I2534" s="116"/>
      <c r="L2534" s="170">
        <v>45734</v>
      </c>
      <c r="M2534" s="116">
        <v>680.05</v>
      </c>
      <c r="N2534" s="116">
        <v>681.7</v>
      </c>
      <c r="O2534" s="116">
        <v>663.9</v>
      </c>
      <c r="P2534" s="116">
        <v>665</v>
      </c>
      <c r="Q2534" s="116">
        <v>680.05</v>
      </c>
      <c r="R2534">
        <v>11236084</v>
      </c>
    </row>
    <row r="2535" spans="1:18" x14ac:dyDescent="0.25">
      <c r="A2535" s="170">
        <v>45735</v>
      </c>
      <c r="B2535" s="116">
        <v>688.95</v>
      </c>
      <c r="C2535" s="116">
        <v>681.9</v>
      </c>
      <c r="D2535" s="116">
        <v>678.8</v>
      </c>
      <c r="E2535" s="116">
        <v>688.95</v>
      </c>
      <c r="F2535" s="116">
        <v>681.9</v>
      </c>
      <c r="G2535">
        <v>425234</v>
      </c>
      <c r="H2535" s="116"/>
      <c r="I2535" s="116"/>
      <c r="L2535" s="170">
        <v>45735</v>
      </c>
      <c r="M2535" s="116">
        <v>682.25</v>
      </c>
      <c r="N2535" s="116">
        <v>685.75</v>
      </c>
      <c r="O2535" s="116">
        <v>678.55</v>
      </c>
      <c r="P2535" s="116">
        <v>685.4</v>
      </c>
      <c r="Q2535" s="116">
        <v>682.25</v>
      </c>
      <c r="R2535">
        <v>9338414</v>
      </c>
    </row>
    <row r="2536" spans="1:18" x14ac:dyDescent="0.25">
      <c r="A2536" s="170">
        <v>45736</v>
      </c>
      <c r="B2536" s="116">
        <v>692.85</v>
      </c>
      <c r="C2536" s="116">
        <v>690.15</v>
      </c>
      <c r="D2536" s="116">
        <v>679</v>
      </c>
      <c r="E2536" s="116">
        <v>685</v>
      </c>
      <c r="F2536" s="116">
        <v>690.15</v>
      </c>
      <c r="G2536">
        <v>713951</v>
      </c>
      <c r="H2536" s="116"/>
      <c r="I2536" s="116"/>
      <c r="L2536" s="170">
        <v>45736</v>
      </c>
      <c r="M2536" s="116">
        <v>690.05</v>
      </c>
      <c r="N2536" s="116">
        <v>692.7</v>
      </c>
      <c r="O2536" s="116">
        <v>679</v>
      </c>
      <c r="P2536" s="116">
        <v>685</v>
      </c>
      <c r="Q2536" s="116">
        <v>690.05</v>
      </c>
      <c r="R2536">
        <v>9712600</v>
      </c>
    </row>
    <row r="2537" spans="1:18" x14ac:dyDescent="0.25">
      <c r="A2537" s="170">
        <v>45737</v>
      </c>
      <c r="B2537" s="116">
        <v>704.9</v>
      </c>
      <c r="C2537" s="116">
        <v>702.85</v>
      </c>
      <c r="D2537" s="116">
        <v>688.95</v>
      </c>
      <c r="E2537" s="116">
        <v>693.3</v>
      </c>
      <c r="F2537" s="116">
        <v>702.85</v>
      </c>
      <c r="G2537">
        <v>1021602</v>
      </c>
      <c r="H2537" s="116"/>
      <c r="I2537" s="116"/>
      <c r="L2537" s="170">
        <v>45737</v>
      </c>
      <c r="M2537" s="116">
        <v>702.95</v>
      </c>
      <c r="N2537" s="116">
        <v>705</v>
      </c>
      <c r="O2537" s="116">
        <v>688.55</v>
      </c>
      <c r="P2537" s="116">
        <v>693</v>
      </c>
      <c r="Q2537" s="116">
        <v>702.95</v>
      </c>
      <c r="R2537">
        <v>14823483</v>
      </c>
    </row>
    <row r="2538" spans="1:18" x14ac:dyDescent="0.25">
      <c r="A2538" s="170">
        <v>45740</v>
      </c>
      <c r="B2538" s="116">
        <v>717.55</v>
      </c>
      <c r="C2538" s="116">
        <v>713.4</v>
      </c>
      <c r="D2538" s="116">
        <v>702.25</v>
      </c>
      <c r="E2538" s="116">
        <v>714.95</v>
      </c>
      <c r="F2538" s="116">
        <v>713.4</v>
      </c>
      <c r="G2538">
        <v>562815</v>
      </c>
      <c r="H2538" s="116"/>
      <c r="I2538" s="116"/>
      <c r="L2538" s="170">
        <v>45740</v>
      </c>
      <c r="M2538" s="116">
        <v>713.5</v>
      </c>
      <c r="N2538" s="116">
        <v>717.5</v>
      </c>
      <c r="O2538" s="116">
        <v>702.05</v>
      </c>
      <c r="P2538" s="116">
        <v>710</v>
      </c>
      <c r="Q2538" s="116">
        <v>713.5</v>
      </c>
      <c r="R2538">
        <v>11671359</v>
      </c>
    </row>
    <row r="2539" spans="1:18" x14ac:dyDescent="0.25">
      <c r="A2539" s="170">
        <v>45741</v>
      </c>
      <c r="B2539" s="116">
        <v>722.5</v>
      </c>
      <c r="C2539" s="116">
        <v>710.45</v>
      </c>
      <c r="D2539" s="116">
        <v>706.35</v>
      </c>
      <c r="E2539" s="116">
        <v>719.4</v>
      </c>
      <c r="F2539" s="116">
        <v>710.45</v>
      </c>
      <c r="G2539">
        <v>549630</v>
      </c>
      <c r="H2539" s="116"/>
      <c r="I2539" s="116"/>
      <c r="L2539" s="170">
        <v>45741</v>
      </c>
      <c r="M2539" s="116">
        <v>710.3</v>
      </c>
      <c r="N2539" s="116">
        <v>723.05</v>
      </c>
      <c r="O2539" s="116">
        <v>706.35</v>
      </c>
      <c r="P2539" s="116">
        <v>719</v>
      </c>
      <c r="Q2539" s="116">
        <v>710.3</v>
      </c>
      <c r="R2539">
        <v>13617465</v>
      </c>
    </row>
    <row r="2540" spans="1:18" x14ac:dyDescent="0.25">
      <c r="A2540" s="170">
        <v>45742</v>
      </c>
      <c r="B2540" s="116">
        <v>717.75</v>
      </c>
      <c r="C2540" s="116">
        <v>707.95</v>
      </c>
      <c r="D2540" s="116">
        <v>707</v>
      </c>
      <c r="E2540" s="116">
        <v>710.45</v>
      </c>
      <c r="F2540" s="116">
        <v>707.95</v>
      </c>
      <c r="G2540">
        <v>749794</v>
      </c>
      <c r="H2540" s="116"/>
      <c r="I2540" s="116"/>
      <c r="L2540" s="170">
        <v>45742</v>
      </c>
      <c r="M2540" s="116">
        <v>708.25</v>
      </c>
      <c r="N2540" s="116">
        <v>717.85</v>
      </c>
      <c r="O2540" s="116">
        <v>707</v>
      </c>
      <c r="P2540" s="116">
        <v>710.3</v>
      </c>
      <c r="Q2540" s="116">
        <v>708.25</v>
      </c>
      <c r="R2540">
        <v>9363180</v>
      </c>
    </row>
    <row r="2541" spans="1:18" x14ac:dyDescent="0.25">
      <c r="A2541" s="170">
        <v>45743</v>
      </c>
      <c r="B2541" s="116">
        <v>677.05</v>
      </c>
      <c r="C2541" s="116">
        <v>668.6</v>
      </c>
      <c r="D2541" s="116">
        <v>661.35</v>
      </c>
      <c r="E2541" s="116">
        <v>673.95</v>
      </c>
      <c r="F2541" s="116">
        <v>668.6</v>
      </c>
      <c r="G2541">
        <v>1752516</v>
      </c>
      <c r="H2541" s="116"/>
      <c r="I2541" s="116"/>
      <c r="L2541" s="170">
        <v>45743</v>
      </c>
      <c r="M2541" s="116">
        <v>668.55</v>
      </c>
      <c r="N2541" s="116">
        <v>676.6</v>
      </c>
      <c r="O2541" s="116">
        <v>661.1</v>
      </c>
      <c r="P2541" s="116">
        <v>668</v>
      </c>
      <c r="Q2541" s="116">
        <v>668.55</v>
      </c>
      <c r="R2541">
        <v>34238666</v>
      </c>
    </row>
    <row r="2542" spans="1:18" x14ac:dyDescent="0.25">
      <c r="A2542" s="170">
        <v>45744</v>
      </c>
      <c r="B2542" s="116">
        <v>684.9</v>
      </c>
      <c r="C2542" s="116">
        <v>674.05</v>
      </c>
      <c r="D2542" s="116">
        <v>669.15</v>
      </c>
      <c r="E2542" s="116">
        <v>671.1</v>
      </c>
      <c r="F2542" s="116">
        <v>674.05</v>
      </c>
      <c r="G2542">
        <v>1599284</v>
      </c>
      <c r="H2542" s="116"/>
      <c r="I2542" s="116"/>
      <c r="L2542" s="170">
        <v>45744</v>
      </c>
      <c r="M2542" s="116">
        <v>674.45</v>
      </c>
      <c r="N2542" s="116">
        <v>684.95</v>
      </c>
      <c r="O2542" s="116">
        <v>669.3</v>
      </c>
      <c r="P2542" s="116">
        <v>671.85</v>
      </c>
      <c r="Q2542" s="116">
        <v>674.45</v>
      </c>
      <c r="R2542">
        <v>16013687</v>
      </c>
    </row>
    <row r="2543" spans="1:18" x14ac:dyDescent="0.25">
      <c r="A2543" s="170">
        <v>45748</v>
      </c>
      <c r="B2543" s="116">
        <v>681.9</v>
      </c>
      <c r="C2543" s="116">
        <v>671.4</v>
      </c>
      <c r="D2543" s="116">
        <v>665.7</v>
      </c>
      <c r="E2543" s="116">
        <v>670</v>
      </c>
      <c r="F2543" s="116">
        <v>671.4</v>
      </c>
      <c r="G2543">
        <v>507047</v>
      </c>
      <c r="H2543" s="116"/>
      <c r="I2543" s="116"/>
      <c r="L2543" s="170">
        <v>45748</v>
      </c>
      <c r="M2543" s="116">
        <v>671.85</v>
      </c>
      <c r="N2543" s="116">
        <v>681.85</v>
      </c>
      <c r="O2543" s="116">
        <v>665.75</v>
      </c>
      <c r="P2543" s="116">
        <v>670.55</v>
      </c>
      <c r="Q2543" s="116">
        <v>671.85</v>
      </c>
      <c r="R2543">
        <v>9594669</v>
      </c>
    </row>
    <row r="2544" spans="1:18" x14ac:dyDescent="0.25">
      <c r="A2544" s="170">
        <v>45749</v>
      </c>
      <c r="B2544" s="116">
        <v>676.4</v>
      </c>
      <c r="C2544" s="116">
        <v>671.8</v>
      </c>
      <c r="D2544" s="116">
        <v>662</v>
      </c>
      <c r="E2544" s="116">
        <v>676.4</v>
      </c>
      <c r="F2544" s="116">
        <v>671.8</v>
      </c>
      <c r="G2544">
        <v>529723</v>
      </c>
      <c r="H2544" s="116"/>
      <c r="I2544" s="116"/>
      <c r="L2544" s="170">
        <v>45749</v>
      </c>
      <c r="M2544" s="116">
        <v>671.9</v>
      </c>
      <c r="N2544" s="116">
        <v>675.35</v>
      </c>
      <c r="O2544" s="116">
        <v>662.1</v>
      </c>
      <c r="P2544" s="116">
        <v>674.95</v>
      </c>
      <c r="Q2544" s="116">
        <v>671.9</v>
      </c>
      <c r="R2544">
        <v>8025225</v>
      </c>
    </row>
    <row r="2545" spans="1:18" x14ac:dyDescent="0.25">
      <c r="A2545" s="170">
        <v>45750</v>
      </c>
      <c r="B2545" s="116">
        <v>669</v>
      </c>
      <c r="C2545" s="116">
        <v>654.04999999999995</v>
      </c>
      <c r="D2545" s="116">
        <v>652.79999999999995</v>
      </c>
      <c r="E2545" s="116">
        <v>656.05</v>
      </c>
      <c r="F2545" s="116">
        <v>654.04999999999995</v>
      </c>
      <c r="G2545">
        <v>718248</v>
      </c>
      <c r="H2545" s="116"/>
      <c r="I2545" s="116"/>
      <c r="L2545" s="170">
        <v>45750</v>
      </c>
      <c r="M2545" s="116">
        <v>653.95000000000005</v>
      </c>
      <c r="N2545" s="116">
        <v>669</v>
      </c>
      <c r="O2545" s="116">
        <v>652.5</v>
      </c>
      <c r="P2545" s="116">
        <v>660</v>
      </c>
      <c r="Q2545" s="116">
        <v>653.95000000000005</v>
      </c>
      <c r="R2545">
        <v>13473832</v>
      </c>
    </row>
    <row r="2546" spans="1:18" x14ac:dyDescent="0.25">
      <c r="A2546" s="170">
        <v>45751</v>
      </c>
      <c r="B2546" s="116">
        <v>650.95000000000005</v>
      </c>
      <c r="C2546" s="116">
        <v>613.85</v>
      </c>
      <c r="D2546" s="116">
        <v>610.1</v>
      </c>
      <c r="E2546" s="116">
        <v>650.95000000000005</v>
      </c>
      <c r="F2546" s="116">
        <v>613.85</v>
      </c>
      <c r="G2546">
        <v>2544217</v>
      </c>
      <c r="H2546" s="116"/>
      <c r="I2546" s="116"/>
      <c r="L2546" s="170">
        <v>45751</v>
      </c>
      <c r="M2546" s="116">
        <v>613.85</v>
      </c>
      <c r="N2546" s="116">
        <v>650</v>
      </c>
      <c r="O2546" s="116">
        <v>610</v>
      </c>
      <c r="P2546" s="116">
        <v>650</v>
      </c>
      <c r="Q2546" s="116">
        <v>613.85</v>
      </c>
      <c r="R2546">
        <v>26621179</v>
      </c>
    </row>
    <row r="2547" spans="1:18" x14ac:dyDescent="0.25">
      <c r="A2547" s="170">
        <v>45754</v>
      </c>
      <c r="B2547" s="116">
        <v>582</v>
      </c>
      <c r="C2547" s="116">
        <v>579.85</v>
      </c>
      <c r="D2547" s="116">
        <v>542.54999999999995</v>
      </c>
      <c r="E2547" s="116">
        <v>552.5</v>
      </c>
      <c r="F2547" s="116">
        <v>579.85</v>
      </c>
      <c r="G2547">
        <v>6047807</v>
      </c>
      <c r="H2547" s="116"/>
      <c r="I2547" s="116"/>
      <c r="L2547" s="170">
        <v>45754</v>
      </c>
      <c r="M2547" s="116">
        <v>579.75</v>
      </c>
      <c r="N2547" s="116">
        <v>582</v>
      </c>
      <c r="O2547" s="116">
        <v>535.75</v>
      </c>
      <c r="P2547" s="116">
        <v>560.5</v>
      </c>
      <c r="Q2547" s="116">
        <v>579.75</v>
      </c>
      <c r="R2547">
        <v>49463598</v>
      </c>
    </row>
    <row r="2548" spans="1:18" x14ac:dyDescent="0.25">
      <c r="A2548" s="170">
        <v>45755</v>
      </c>
      <c r="B2548" s="116">
        <v>606.4</v>
      </c>
      <c r="C2548" s="116">
        <v>588.9</v>
      </c>
      <c r="D2548" s="116">
        <v>584.25</v>
      </c>
      <c r="E2548" s="116">
        <v>592.65</v>
      </c>
      <c r="F2548" s="116">
        <v>588.9</v>
      </c>
      <c r="G2548">
        <v>1903190</v>
      </c>
      <c r="H2548" s="116"/>
      <c r="I2548" s="116"/>
      <c r="L2548" s="170">
        <v>45755</v>
      </c>
      <c r="M2548" s="116">
        <v>588.85</v>
      </c>
      <c r="N2548" s="116">
        <v>606.6</v>
      </c>
      <c r="O2548" s="116">
        <v>584.20000000000005</v>
      </c>
      <c r="P2548" s="116">
        <v>591.20000000000005</v>
      </c>
      <c r="Q2548" s="116">
        <v>588.85</v>
      </c>
      <c r="R2548">
        <v>20987855</v>
      </c>
    </row>
    <row r="2549" spans="1:18" x14ac:dyDescent="0.25">
      <c r="A2549" s="170">
        <v>45756</v>
      </c>
      <c r="B2549" s="116">
        <v>595</v>
      </c>
      <c r="C2549" s="116">
        <v>583</v>
      </c>
      <c r="D2549" s="116">
        <v>581.20000000000005</v>
      </c>
      <c r="E2549" s="116">
        <v>588.9</v>
      </c>
      <c r="F2549" s="116">
        <v>583</v>
      </c>
      <c r="G2549">
        <v>1686551</v>
      </c>
      <c r="H2549" s="116"/>
      <c r="I2549" s="116"/>
      <c r="L2549" s="170">
        <v>45756</v>
      </c>
      <c r="M2549" s="116">
        <v>582.9</v>
      </c>
      <c r="N2549" s="116">
        <v>594.9</v>
      </c>
      <c r="O2549" s="116">
        <v>581.04999999999995</v>
      </c>
      <c r="P2549" s="116">
        <v>588</v>
      </c>
      <c r="Q2549" s="116">
        <v>582.9</v>
      </c>
      <c r="R2549">
        <v>17483412</v>
      </c>
    </row>
    <row r="2550" spans="1:18" x14ac:dyDescent="0.25">
      <c r="A2550" s="170">
        <v>45758</v>
      </c>
      <c r="B2550" s="116">
        <v>612.65</v>
      </c>
      <c r="C2550" s="116">
        <v>595.04999999999995</v>
      </c>
      <c r="D2550" s="116">
        <v>591.1</v>
      </c>
      <c r="E2550" s="116">
        <v>610.65</v>
      </c>
      <c r="F2550" s="116">
        <v>595.04999999999995</v>
      </c>
      <c r="G2550">
        <v>2223520</v>
      </c>
      <c r="H2550" s="116"/>
      <c r="I2550" s="116"/>
      <c r="L2550" s="170">
        <v>45758</v>
      </c>
      <c r="M2550" s="116">
        <v>595.04999999999995</v>
      </c>
      <c r="N2550" s="116">
        <v>612.79999999999995</v>
      </c>
      <c r="O2550" s="116">
        <v>591</v>
      </c>
      <c r="P2550" s="116">
        <v>610</v>
      </c>
      <c r="Q2550" s="116">
        <v>595.04999999999995</v>
      </c>
      <c r="R2550">
        <v>21055814</v>
      </c>
    </row>
    <row r="2551" spans="1:18" x14ac:dyDescent="0.25">
      <c r="A2551" s="170">
        <v>45762</v>
      </c>
      <c r="B2551" s="116">
        <v>628.04999999999995</v>
      </c>
      <c r="C2551" s="116">
        <v>621.79999999999995</v>
      </c>
      <c r="D2551" s="116">
        <v>612.25</v>
      </c>
      <c r="E2551" s="116">
        <v>612.25</v>
      </c>
      <c r="F2551" s="116">
        <v>621.79999999999995</v>
      </c>
      <c r="G2551">
        <v>1960419</v>
      </c>
      <c r="H2551" s="116"/>
      <c r="I2551" s="116"/>
      <c r="L2551" s="170">
        <v>45762</v>
      </c>
      <c r="M2551" s="116">
        <v>622.20000000000005</v>
      </c>
      <c r="N2551" s="116">
        <v>628.29999999999995</v>
      </c>
      <c r="O2551" s="116">
        <v>612.65</v>
      </c>
      <c r="P2551" s="116">
        <v>614</v>
      </c>
      <c r="Q2551" s="116">
        <v>622.20000000000005</v>
      </c>
      <c r="R2551">
        <v>19722072</v>
      </c>
    </row>
    <row r="2552" spans="1:18" x14ac:dyDescent="0.25">
      <c r="A2552" s="170">
        <v>45763</v>
      </c>
      <c r="B2552" s="116">
        <v>627.70000000000005</v>
      </c>
      <c r="C2552" s="116">
        <v>616.1</v>
      </c>
      <c r="D2552" s="116">
        <v>613.4</v>
      </c>
      <c r="E2552" s="116">
        <v>627.70000000000005</v>
      </c>
      <c r="F2552" s="116">
        <v>616.1</v>
      </c>
      <c r="G2552">
        <v>648458</v>
      </c>
      <c r="H2552" s="116"/>
      <c r="I2552" s="116"/>
      <c r="L2552" s="170">
        <v>45763</v>
      </c>
      <c r="M2552" s="116">
        <v>616.04999999999995</v>
      </c>
      <c r="N2552" s="116">
        <v>625</v>
      </c>
      <c r="O2552" s="116">
        <v>613.6</v>
      </c>
      <c r="P2552" s="116">
        <v>625</v>
      </c>
      <c r="Q2552" s="116">
        <v>616.04999999999995</v>
      </c>
      <c r="R2552">
        <v>12318376</v>
      </c>
    </row>
    <row r="2553" spans="1:18" x14ac:dyDescent="0.25">
      <c r="A2553" s="170">
        <v>45764</v>
      </c>
      <c r="B2553" s="116">
        <v>626.9</v>
      </c>
      <c r="C2553" s="116">
        <v>621.5</v>
      </c>
      <c r="D2553" s="116">
        <v>608.29999999999995</v>
      </c>
      <c r="E2553" s="116">
        <v>616.1</v>
      </c>
      <c r="F2553" s="116">
        <v>621.5</v>
      </c>
      <c r="G2553">
        <v>1170273</v>
      </c>
      <c r="H2553" s="116"/>
      <c r="I2553" s="116"/>
      <c r="L2553" s="170">
        <v>45764</v>
      </c>
      <c r="M2553" s="116">
        <v>621.54999999999995</v>
      </c>
      <c r="N2553" s="116">
        <v>627</v>
      </c>
      <c r="O2553" s="116">
        <v>608.25</v>
      </c>
      <c r="P2553" s="116">
        <v>616.04999999999995</v>
      </c>
      <c r="Q2553" s="116">
        <v>621.54999999999995</v>
      </c>
      <c r="R2553">
        <v>14342652</v>
      </c>
    </row>
    <row r="2554" spans="1:18" x14ac:dyDescent="0.25">
      <c r="A2554" s="170">
        <v>45768</v>
      </c>
      <c r="B2554" s="116">
        <v>635.70000000000005</v>
      </c>
      <c r="C2554" s="116">
        <v>629.95000000000005</v>
      </c>
      <c r="D2554" s="116">
        <v>620.1</v>
      </c>
      <c r="E2554" s="116">
        <v>625</v>
      </c>
      <c r="F2554" s="116">
        <v>629.95000000000005</v>
      </c>
      <c r="G2554">
        <v>844193</v>
      </c>
      <c r="H2554" s="116"/>
      <c r="I2554" s="116"/>
      <c r="L2554" s="170">
        <v>45768</v>
      </c>
      <c r="M2554" s="116">
        <v>630.04999999999995</v>
      </c>
      <c r="N2554" s="116">
        <v>635.75</v>
      </c>
      <c r="O2554" s="116">
        <v>620.20000000000005</v>
      </c>
      <c r="P2554" s="116">
        <v>624.6</v>
      </c>
      <c r="Q2554" s="116">
        <v>630.04999999999995</v>
      </c>
      <c r="R2554">
        <v>12785568</v>
      </c>
    </row>
    <row r="2555" spans="1:18" x14ac:dyDescent="0.25">
      <c r="A2555" s="170">
        <v>45769</v>
      </c>
      <c r="B2555" s="116">
        <v>633.95000000000005</v>
      </c>
      <c r="C2555" s="116">
        <v>630.95000000000005</v>
      </c>
      <c r="D2555" s="116">
        <v>626.15</v>
      </c>
      <c r="E2555" s="116">
        <v>630.79999999999995</v>
      </c>
      <c r="F2555" s="116">
        <v>630.95000000000005</v>
      </c>
      <c r="G2555">
        <v>1343502</v>
      </c>
      <c r="H2555" s="116"/>
      <c r="I2555" s="116"/>
      <c r="L2555" s="170">
        <v>45769</v>
      </c>
      <c r="M2555" s="116">
        <v>630.85</v>
      </c>
      <c r="N2555" s="116">
        <v>633.95000000000005</v>
      </c>
      <c r="O2555" s="116">
        <v>626.20000000000005</v>
      </c>
      <c r="P2555" s="116">
        <v>630.25</v>
      </c>
      <c r="Q2555" s="116">
        <v>630.85</v>
      </c>
      <c r="R2555">
        <v>10292748</v>
      </c>
    </row>
    <row r="2556" spans="1:18" x14ac:dyDescent="0.25">
      <c r="A2556" s="170">
        <v>45770</v>
      </c>
      <c r="B2556" s="116">
        <v>661.4</v>
      </c>
      <c r="C2556" s="116">
        <v>659.9</v>
      </c>
      <c r="D2556" s="116">
        <v>632.85</v>
      </c>
      <c r="E2556" s="116">
        <v>635.04999999999995</v>
      </c>
      <c r="F2556" s="116">
        <v>659.9</v>
      </c>
      <c r="G2556">
        <v>2208937</v>
      </c>
      <c r="H2556" s="116"/>
      <c r="I2556" s="116"/>
      <c r="L2556" s="170">
        <v>45770</v>
      </c>
      <c r="M2556" s="116">
        <v>659.9</v>
      </c>
      <c r="N2556" s="116">
        <v>661.5</v>
      </c>
      <c r="O2556" s="116">
        <v>633.35</v>
      </c>
      <c r="P2556" s="116">
        <v>635.95000000000005</v>
      </c>
      <c r="Q2556" s="116">
        <v>659.9</v>
      </c>
      <c r="R2556">
        <v>23390570</v>
      </c>
    </row>
    <row r="2557" spans="1:18" x14ac:dyDescent="0.25">
      <c r="A2557" s="170">
        <v>45771</v>
      </c>
      <c r="B2557" s="116">
        <v>671</v>
      </c>
      <c r="C2557" s="116">
        <v>668.2</v>
      </c>
      <c r="D2557" s="116">
        <v>660</v>
      </c>
      <c r="E2557" s="116">
        <v>660</v>
      </c>
      <c r="F2557" s="116">
        <v>668.2</v>
      </c>
      <c r="G2557">
        <v>1636176</v>
      </c>
      <c r="H2557" s="116"/>
      <c r="I2557" s="116"/>
      <c r="L2557" s="170">
        <v>45771</v>
      </c>
      <c r="M2557" s="116">
        <v>668.35</v>
      </c>
      <c r="N2557" s="116">
        <v>671</v>
      </c>
      <c r="O2557" s="116">
        <v>660.1</v>
      </c>
      <c r="P2557" s="116">
        <v>660.1</v>
      </c>
      <c r="Q2557" s="116">
        <v>668.35</v>
      </c>
      <c r="R2557">
        <v>15172229</v>
      </c>
    </row>
    <row r="2558" spans="1:18" x14ac:dyDescent="0.25">
      <c r="A2558" s="170">
        <v>45772</v>
      </c>
      <c r="B2558" s="116">
        <v>673</v>
      </c>
      <c r="C2558" s="116">
        <v>654.85</v>
      </c>
      <c r="D2558" s="116">
        <v>651.45000000000005</v>
      </c>
      <c r="E2558" s="116">
        <v>668.2</v>
      </c>
      <c r="F2558" s="116">
        <v>654.85</v>
      </c>
      <c r="G2558">
        <v>1186311</v>
      </c>
      <c r="H2558" s="116"/>
      <c r="I2558" s="116"/>
      <c r="L2558" s="170">
        <v>45772</v>
      </c>
      <c r="M2558" s="116">
        <v>655.25</v>
      </c>
      <c r="N2558" s="116">
        <v>673</v>
      </c>
      <c r="O2558" s="116">
        <v>651.5</v>
      </c>
      <c r="P2558" s="116">
        <v>668.35</v>
      </c>
      <c r="Q2558" s="116">
        <v>655.25</v>
      </c>
      <c r="R2558">
        <v>13207043</v>
      </c>
    </row>
    <row r="2559" spans="1:18" x14ac:dyDescent="0.25">
      <c r="A2559" s="170">
        <v>45775</v>
      </c>
      <c r="B2559" s="116">
        <v>669.35</v>
      </c>
      <c r="C2559" s="116">
        <v>668.35</v>
      </c>
      <c r="D2559" s="116">
        <v>652.70000000000005</v>
      </c>
      <c r="E2559" s="116">
        <v>654.79999999999995</v>
      </c>
      <c r="F2559" s="116">
        <v>668.35</v>
      </c>
      <c r="G2559">
        <v>638985</v>
      </c>
      <c r="H2559" s="116"/>
      <c r="I2559" s="116"/>
      <c r="L2559" s="170">
        <v>45775</v>
      </c>
      <c r="M2559" s="116">
        <v>668.15</v>
      </c>
      <c r="N2559" s="116">
        <v>669.6</v>
      </c>
      <c r="O2559" s="116">
        <v>652.54999999999995</v>
      </c>
      <c r="P2559" s="116">
        <v>654.29999999999995</v>
      </c>
      <c r="Q2559" s="116">
        <v>668.15</v>
      </c>
      <c r="R2559">
        <v>10243493</v>
      </c>
    </row>
    <row r="2560" spans="1:18" x14ac:dyDescent="0.25">
      <c r="A2560" s="170">
        <v>45776</v>
      </c>
      <c r="B2560" s="116">
        <v>683</v>
      </c>
      <c r="C2560" s="116">
        <v>665.6</v>
      </c>
      <c r="D2560" s="116">
        <v>661.55</v>
      </c>
      <c r="E2560" s="116">
        <v>670.7</v>
      </c>
      <c r="F2560" s="116">
        <v>665.6</v>
      </c>
      <c r="G2560">
        <v>1233288</v>
      </c>
      <c r="H2560" s="116"/>
      <c r="I2560" s="116"/>
      <c r="L2560" s="170">
        <v>45776</v>
      </c>
      <c r="M2560" s="116">
        <v>665.6</v>
      </c>
      <c r="N2560" s="116">
        <v>682.9</v>
      </c>
      <c r="O2560" s="116">
        <v>661.6</v>
      </c>
      <c r="P2560" s="116">
        <v>671.45</v>
      </c>
      <c r="Q2560" s="116">
        <v>665.6</v>
      </c>
      <c r="R2560">
        <v>13754685</v>
      </c>
    </row>
    <row r="2561" spans="1:18" x14ac:dyDescent="0.25">
      <c r="A2561" s="170">
        <v>45777</v>
      </c>
      <c r="B2561" s="116">
        <v>666.6</v>
      </c>
      <c r="C2561" s="116">
        <v>644.15</v>
      </c>
      <c r="D2561" s="116">
        <v>641.1</v>
      </c>
      <c r="E2561" s="116">
        <v>666.2</v>
      </c>
      <c r="F2561" s="116">
        <v>644.15</v>
      </c>
      <c r="G2561">
        <v>1476219</v>
      </c>
      <c r="H2561" s="116"/>
      <c r="I2561" s="116"/>
      <c r="L2561" s="170">
        <v>45777</v>
      </c>
      <c r="M2561" s="116">
        <v>644.25</v>
      </c>
      <c r="N2561" s="116">
        <v>667</v>
      </c>
      <c r="O2561" s="116">
        <v>641.1</v>
      </c>
      <c r="P2561" s="116">
        <v>667</v>
      </c>
      <c r="Q2561" s="116">
        <v>644.25</v>
      </c>
      <c r="R2561">
        <v>19485917</v>
      </c>
    </row>
    <row r="2562" spans="1:18" x14ac:dyDescent="0.25">
      <c r="A2562" s="170">
        <v>45779</v>
      </c>
      <c r="B2562" s="116">
        <v>660.95</v>
      </c>
      <c r="C2562" s="116">
        <v>651.85</v>
      </c>
      <c r="D2562" s="116">
        <v>635.75</v>
      </c>
      <c r="E2562" s="116">
        <v>644.20000000000005</v>
      </c>
      <c r="F2562" s="116">
        <v>651.85</v>
      </c>
      <c r="G2562">
        <v>883714</v>
      </c>
      <c r="H2562" s="116"/>
      <c r="I2562" s="116"/>
      <c r="L2562" s="170">
        <v>45779</v>
      </c>
      <c r="M2562" s="116">
        <v>652</v>
      </c>
      <c r="N2562" s="116">
        <v>661.35</v>
      </c>
      <c r="O2562" s="116">
        <v>635.54999999999995</v>
      </c>
      <c r="P2562" s="116">
        <v>641</v>
      </c>
      <c r="Q2562" s="116">
        <v>652</v>
      </c>
      <c r="R2562">
        <v>13141726</v>
      </c>
    </row>
    <row r="2563" spans="1:18" x14ac:dyDescent="0.25">
      <c r="A2563" s="170">
        <v>45782</v>
      </c>
      <c r="B2563" s="116">
        <v>667.5</v>
      </c>
      <c r="C2563" s="116">
        <v>661.6</v>
      </c>
      <c r="D2563" s="116">
        <v>655.8</v>
      </c>
      <c r="E2563" s="116">
        <v>660.1</v>
      </c>
      <c r="F2563" s="116">
        <v>661.6</v>
      </c>
      <c r="G2563">
        <v>695523</v>
      </c>
      <c r="H2563" s="116"/>
      <c r="I2563" s="116"/>
      <c r="L2563" s="170">
        <v>45782</v>
      </c>
      <c r="M2563" s="116">
        <v>661.55</v>
      </c>
      <c r="N2563" s="116">
        <v>666.65</v>
      </c>
      <c r="O2563" s="116">
        <v>655.85</v>
      </c>
      <c r="P2563" s="116">
        <v>662.95</v>
      </c>
      <c r="Q2563" s="116">
        <v>661.55</v>
      </c>
      <c r="R2563">
        <v>8868484</v>
      </c>
    </row>
    <row r="2564" spans="1:18" x14ac:dyDescent="0.25">
      <c r="A2564" s="170">
        <v>45783</v>
      </c>
      <c r="B2564" s="116">
        <v>663.45</v>
      </c>
      <c r="C2564" s="116">
        <v>647.79999999999995</v>
      </c>
      <c r="D2564" s="116">
        <v>645.5</v>
      </c>
      <c r="E2564" s="116">
        <v>658.7</v>
      </c>
      <c r="F2564" s="116">
        <v>647.79999999999995</v>
      </c>
      <c r="G2564">
        <v>1468290</v>
      </c>
      <c r="H2564" s="116"/>
      <c r="I2564" s="116"/>
      <c r="L2564" s="170">
        <v>45783</v>
      </c>
      <c r="M2564" s="116">
        <v>648.20000000000005</v>
      </c>
      <c r="N2564" s="116">
        <v>663.2</v>
      </c>
      <c r="O2564" s="116">
        <v>645.5</v>
      </c>
      <c r="P2564" s="116">
        <v>661.55</v>
      </c>
      <c r="Q2564" s="116">
        <v>648.20000000000005</v>
      </c>
      <c r="R2564">
        <v>12718175</v>
      </c>
    </row>
    <row r="2565" spans="1:18" x14ac:dyDescent="0.25">
      <c r="A2565" s="170">
        <v>45784</v>
      </c>
      <c r="B2565" s="116">
        <v>682.25</v>
      </c>
      <c r="C2565" s="116">
        <v>680.5</v>
      </c>
      <c r="D2565" s="116">
        <v>639.95000000000005</v>
      </c>
      <c r="E2565" s="116">
        <v>640</v>
      </c>
      <c r="F2565" s="116">
        <v>680.5</v>
      </c>
      <c r="G2565">
        <v>1590643</v>
      </c>
      <c r="H2565" s="116"/>
      <c r="I2565" s="116"/>
      <c r="L2565" s="170">
        <v>45784</v>
      </c>
      <c r="M2565" s="116">
        <v>680.3</v>
      </c>
      <c r="N2565" s="116">
        <v>682.5</v>
      </c>
      <c r="O2565" s="116">
        <v>641.15</v>
      </c>
      <c r="P2565" s="116">
        <v>642</v>
      </c>
      <c r="Q2565" s="116">
        <v>680.3</v>
      </c>
      <c r="R2565">
        <v>30390515</v>
      </c>
    </row>
    <row r="2566" spans="1:18" x14ac:dyDescent="0.25">
      <c r="A2566" s="170">
        <v>45785</v>
      </c>
      <c r="B2566" s="116">
        <v>704</v>
      </c>
      <c r="C2566" s="116">
        <v>681.9</v>
      </c>
      <c r="D2566" s="116">
        <v>677.05</v>
      </c>
      <c r="E2566" s="116">
        <v>700.15</v>
      </c>
      <c r="F2566" s="116">
        <v>681.9</v>
      </c>
      <c r="G2566">
        <v>2247659</v>
      </c>
      <c r="H2566" s="116"/>
      <c r="I2566" s="116"/>
      <c r="L2566" s="170">
        <v>45785</v>
      </c>
      <c r="M2566" s="116">
        <v>682.85</v>
      </c>
      <c r="N2566" s="116">
        <v>704.5</v>
      </c>
      <c r="O2566" s="116">
        <v>677.2</v>
      </c>
      <c r="P2566" s="116">
        <v>700</v>
      </c>
      <c r="Q2566" s="116">
        <v>682.85</v>
      </c>
      <c r="R2566">
        <v>29315465</v>
      </c>
    </row>
    <row r="2567" spans="1:18" x14ac:dyDescent="0.25">
      <c r="A2567" s="170">
        <v>45786</v>
      </c>
      <c r="B2567" s="116">
        <v>710.85</v>
      </c>
      <c r="C2567" s="116">
        <v>708.5</v>
      </c>
      <c r="D2567" s="116">
        <v>662.6</v>
      </c>
      <c r="E2567" s="116">
        <v>662.6</v>
      </c>
      <c r="F2567" s="116">
        <v>708.5</v>
      </c>
      <c r="G2567">
        <v>2414487</v>
      </c>
      <c r="H2567" s="116"/>
      <c r="I2567" s="116"/>
      <c r="L2567" s="170">
        <v>45786</v>
      </c>
      <c r="M2567" s="116">
        <v>708.5</v>
      </c>
      <c r="N2567" s="116">
        <v>711</v>
      </c>
      <c r="O2567" s="116">
        <v>666</v>
      </c>
      <c r="P2567" s="116">
        <v>667.5</v>
      </c>
      <c r="Q2567" s="116">
        <v>708.5</v>
      </c>
      <c r="R2567">
        <v>40183276</v>
      </c>
    </row>
    <row r="2568" spans="1:18" x14ac:dyDescent="0.25">
      <c r="A2568" s="170">
        <v>45789</v>
      </c>
      <c r="B2568" s="116">
        <v>732.55</v>
      </c>
      <c r="C2568" s="116">
        <v>720.55</v>
      </c>
      <c r="D2568" s="116">
        <v>711.1</v>
      </c>
      <c r="E2568" s="116">
        <v>726.55</v>
      </c>
      <c r="F2568" s="116">
        <v>720.55</v>
      </c>
      <c r="G2568">
        <v>1840816</v>
      </c>
      <c r="H2568" s="116"/>
      <c r="I2568" s="116"/>
      <c r="L2568" s="170">
        <v>45789</v>
      </c>
      <c r="M2568" s="116">
        <v>720.8</v>
      </c>
      <c r="N2568" s="116">
        <v>732</v>
      </c>
      <c r="O2568" s="116">
        <v>711.2</v>
      </c>
      <c r="P2568" s="116">
        <v>728</v>
      </c>
      <c r="Q2568" s="116">
        <v>720.8</v>
      </c>
      <c r="R2568">
        <v>20133616</v>
      </c>
    </row>
    <row r="2569" spans="1:18" x14ac:dyDescent="0.25">
      <c r="A2569" s="170">
        <v>45790</v>
      </c>
      <c r="B2569" s="116">
        <v>726.65</v>
      </c>
      <c r="C2569" s="116">
        <v>707.9</v>
      </c>
      <c r="D2569" s="116">
        <v>703.5</v>
      </c>
      <c r="E2569" s="116">
        <v>720.55</v>
      </c>
      <c r="F2569" s="116">
        <v>707.9</v>
      </c>
      <c r="G2569">
        <v>2052287</v>
      </c>
      <c r="H2569" s="116"/>
      <c r="I2569" s="116"/>
      <c r="L2569" s="170">
        <v>45790</v>
      </c>
      <c r="M2569" s="116">
        <v>707.7</v>
      </c>
      <c r="N2569" s="116">
        <v>726</v>
      </c>
      <c r="O2569" s="116">
        <v>703.25</v>
      </c>
      <c r="P2569" s="116">
        <v>720.8</v>
      </c>
      <c r="Q2569" s="116">
        <v>707.7</v>
      </c>
      <c r="R2569">
        <v>16125700</v>
      </c>
    </row>
    <row r="2570" spans="1:18" x14ac:dyDescent="0.25">
      <c r="A2570" s="170">
        <v>45791</v>
      </c>
      <c r="B2570" s="116">
        <v>708</v>
      </c>
      <c r="C2570" s="116">
        <v>699</v>
      </c>
      <c r="D2570" s="116">
        <v>686</v>
      </c>
      <c r="E2570" s="116">
        <v>699.75</v>
      </c>
      <c r="F2570" s="116">
        <v>699</v>
      </c>
      <c r="G2570">
        <v>2377093</v>
      </c>
      <c r="H2570" s="116"/>
      <c r="I2570" s="116"/>
      <c r="L2570" s="170">
        <v>45791</v>
      </c>
      <c r="M2570" s="116">
        <v>698.95</v>
      </c>
      <c r="N2570" s="116">
        <v>708</v>
      </c>
      <c r="O2570" s="116">
        <v>686</v>
      </c>
      <c r="P2570" s="116">
        <v>690</v>
      </c>
      <c r="Q2570" s="116">
        <v>698.95</v>
      </c>
      <c r="R2570">
        <v>31505402</v>
      </c>
    </row>
    <row r="2571" spans="1:18" x14ac:dyDescent="0.25">
      <c r="A2571" s="170">
        <v>45792</v>
      </c>
      <c r="B2571" s="116">
        <v>729.95</v>
      </c>
      <c r="C2571" s="116">
        <v>728.05</v>
      </c>
      <c r="D2571" s="116">
        <v>696</v>
      </c>
      <c r="E2571" s="116">
        <v>699.15</v>
      </c>
      <c r="F2571" s="116">
        <v>728.05</v>
      </c>
      <c r="G2571">
        <v>2852461</v>
      </c>
      <c r="H2571" s="116"/>
      <c r="I2571" s="116"/>
      <c r="L2571" s="170">
        <v>45792</v>
      </c>
      <c r="M2571" s="116">
        <v>728.1</v>
      </c>
      <c r="N2571" s="116">
        <v>729.8</v>
      </c>
      <c r="O2571" s="116">
        <v>696.15</v>
      </c>
      <c r="P2571" s="116">
        <v>698.75</v>
      </c>
      <c r="Q2571" s="116">
        <v>728.1</v>
      </c>
      <c r="R2571">
        <v>28634074</v>
      </c>
    </row>
    <row r="2572" spans="1:18" x14ac:dyDescent="0.25">
      <c r="A2572" s="170">
        <v>45793</v>
      </c>
      <c r="B2572" s="116">
        <v>742</v>
      </c>
      <c r="C2572" s="116">
        <v>730.7</v>
      </c>
      <c r="D2572" s="116">
        <v>725.55</v>
      </c>
      <c r="E2572" s="116">
        <v>728.6</v>
      </c>
      <c r="F2572" s="116">
        <v>730.7</v>
      </c>
      <c r="G2572">
        <v>1197738</v>
      </c>
      <c r="H2572" s="116"/>
      <c r="I2572" s="116"/>
      <c r="L2572" s="170">
        <v>45793</v>
      </c>
      <c r="M2572" s="116">
        <v>730.7</v>
      </c>
      <c r="N2572" s="116">
        <v>742</v>
      </c>
      <c r="O2572" s="116">
        <v>725.55</v>
      </c>
      <c r="P2572" s="116">
        <v>730</v>
      </c>
      <c r="Q2572" s="116">
        <v>730.7</v>
      </c>
      <c r="R2572">
        <v>20631512</v>
      </c>
    </row>
    <row r="2573" spans="1:18" x14ac:dyDescent="0.25">
      <c r="A2573" s="170">
        <v>45796</v>
      </c>
      <c r="B2573" s="116">
        <v>738.3</v>
      </c>
      <c r="C2573" s="116">
        <v>729.2</v>
      </c>
      <c r="D2573" s="116">
        <v>727.9</v>
      </c>
      <c r="E2573" s="116">
        <v>731.75</v>
      </c>
      <c r="F2573" s="116">
        <v>729.2</v>
      </c>
      <c r="G2573">
        <v>971683</v>
      </c>
      <c r="H2573" s="116"/>
      <c r="I2573" s="116"/>
      <c r="L2573" s="170">
        <v>45796</v>
      </c>
      <c r="M2573" s="116">
        <v>729.5</v>
      </c>
      <c r="N2573" s="116">
        <v>738.1</v>
      </c>
      <c r="O2573" s="116">
        <v>728</v>
      </c>
      <c r="P2573" s="116">
        <v>732</v>
      </c>
      <c r="Q2573" s="116">
        <v>729.5</v>
      </c>
      <c r="R2573">
        <v>10460217</v>
      </c>
    </row>
    <row r="2574" spans="1:18" x14ac:dyDescent="0.25">
      <c r="A2574" s="170">
        <v>45797</v>
      </c>
      <c r="B2574" s="116">
        <v>737.5</v>
      </c>
      <c r="C2574" s="116">
        <v>718.75</v>
      </c>
      <c r="D2574" s="116">
        <v>717.1</v>
      </c>
      <c r="E2574" s="116">
        <v>731.5</v>
      </c>
      <c r="F2574" s="116">
        <v>718.75</v>
      </c>
      <c r="G2574">
        <v>628436</v>
      </c>
      <c r="H2574" s="116"/>
      <c r="I2574" s="116"/>
      <c r="L2574" s="170">
        <v>45797</v>
      </c>
      <c r="M2574" s="116">
        <v>718.9</v>
      </c>
      <c r="N2574" s="116">
        <v>737.75</v>
      </c>
      <c r="O2574" s="116">
        <v>717</v>
      </c>
      <c r="P2574" s="116">
        <v>730</v>
      </c>
      <c r="Q2574" s="116">
        <v>718.9</v>
      </c>
      <c r="R2574">
        <v>14472506</v>
      </c>
    </row>
    <row r="2575" spans="1:18" x14ac:dyDescent="0.25">
      <c r="A2575" s="170">
        <v>45798</v>
      </c>
      <c r="B2575" s="116">
        <v>729.5</v>
      </c>
      <c r="C2575" s="116">
        <v>726.75</v>
      </c>
      <c r="D2575" s="116">
        <v>718</v>
      </c>
      <c r="E2575" s="116">
        <v>718.9</v>
      </c>
      <c r="F2575" s="116">
        <v>726.75</v>
      </c>
      <c r="G2575">
        <v>466070</v>
      </c>
      <c r="H2575" s="116"/>
      <c r="I2575" s="116"/>
      <c r="L2575" s="170">
        <v>45798</v>
      </c>
      <c r="M2575" s="116">
        <v>726.8</v>
      </c>
      <c r="N2575" s="116">
        <v>729.5</v>
      </c>
      <c r="O2575" s="116">
        <v>718</v>
      </c>
      <c r="P2575" s="116">
        <v>719</v>
      </c>
      <c r="Q2575" s="116">
        <v>726.8</v>
      </c>
      <c r="R2575">
        <v>8998596</v>
      </c>
    </row>
    <row r="2576" spans="1:18" x14ac:dyDescent="0.25">
      <c r="A2576" s="170">
        <v>45799</v>
      </c>
      <c r="B2576" s="116">
        <v>725.8</v>
      </c>
      <c r="C2576" s="116">
        <v>717.75</v>
      </c>
      <c r="D2576" s="116">
        <v>710.2</v>
      </c>
      <c r="E2576" s="116">
        <v>725.8</v>
      </c>
      <c r="F2576" s="116">
        <v>717.75</v>
      </c>
      <c r="G2576">
        <v>420641</v>
      </c>
      <c r="H2576" s="116"/>
      <c r="I2576" s="116"/>
      <c r="L2576" s="170">
        <v>45799</v>
      </c>
      <c r="M2576" s="116">
        <v>717.45</v>
      </c>
      <c r="N2576" s="116">
        <v>725</v>
      </c>
      <c r="O2576" s="116">
        <v>710.65</v>
      </c>
      <c r="P2576" s="116">
        <v>725</v>
      </c>
      <c r="Q2576" s="116">
        <v>717.45</v>
      </c>
      <c r="R2576">
        <v>10046820</v>
      </c>
    </row>
    <row r="2577" spans="1:18" x14ac:dyDescent="0.25">
      <c r="A2577" s="170">
        <v>45800</v>
      </c>
      <c r="B2577" s="116">
        <v>722.05</v>
      </c>
      <c r="C2577" s="116">
        <v>718.15</v>
      </c>
      <c r="D2577" s="116">
        <v>715</v>
      </c>
      <c r="E2577" s="116">
        <v>720.9</v>
      </c>
      <c r="F2577" s="116">
        <v>718.15</v>
      </c>
      <c r="G2577">
        <v>612169</v>
      </c>
      <c r="H2577" s="116"/>
      <c r="I2577" s="116"/>
      <c r="L2577" s="170">
        <v>45800</v>
      </c>
      <c r="M2577" s="116">
        <v>718.25</v>
      </c>
      <c r="N2577" s="116">
        <v>721.8</v>
      </c>
      <c r="O2577" s="116">
        <v>715</v>
      </c>
      <c r="P2577" s="116">
        <v>718.75</v>
      </c>
      <c r="Q2577" s="116">
        <v>718.25</v>
      </c>
      <c r="R2577">
        <v>7915166</v>
      </c>
    </row>
    <row r="2578" spans="1:18" x14ac:dyDescent="0.25">
      <c r="A2578" s="170">
        <v>45803</v>
      </c>
      <c r="B2578" s="116">
        <v>738</v>
      </c>
      <c r="C2578" s="116">
        <v>729.05</v>
      </c>
      <c r="D2578" s="116">
        <v>721.4</v>
      </c>
      <c r="E2578" s="116">
        <v>724.95</v>
      </c>
      <c r="F2578" s="116">
        <v>729.05</v>
      </c>
      <c r="G2578">
        <v>727022</v>
      </c>
      <c r="H2578" s="116"/>
      <c r="I2578" s="116"/>
      <c r="L2578" s="170">
        <v>45803</v>
      </c>
      <c r="M2578" s="116">
        <v>729</v>
      </c>
      <c r="N2578" s="116">
        <v>738</v>
      </c>
      <c r="O2578" s="116">
        <v>721.2</v>
      </c>
      <c r="P2578" s="116">
        <v>722</v>
      </c>
      <c r="Q2578" s="116">
        <v>729</v>
      </c>
      <c r="R2578">
        <v>13017400</v>
      </c>
    </row>
    <row r="2579" spans="1:18" x14ac:dyDescent="0.25">
      <c r="A2579" s="170">
        <v>45804</v>
      </c>
      <c r="B2579" s="116">
        <v>729.55</v>
      </c>
      <c r="C2579" s="116">
        <v>716.45</v>
      </c>
      <c r="D2579" s="116">
        <v>715.25</v>
      </c>
      <c r="E2579" s="116">
        <v>729.05</v>
      </c>
      <c r="F2579" s="116">
        <v>716.45</v>
      </c>
      <c r="G2579">
        <v>1077976</v>
      </c>
      <c r="H2579" s="116"/>
      <c r="I2579" s="116"/>
      <c r="L2579" s="170">
        <v>45804</v>
      </c>
      <c r="M2579" s="116">
        <v>716.45</v>
      </c>
      <c r="N2579" s="116">
        <v>729.35</v>
      </c>
      <c r="O2579" s="116">
        <v>715.2</v>
      </c>
      <c r="P2579" s="116">
        <v>729</v>
      </c>
      <c r="Q2579" s="116">
        <v>716.45</v>
      </c>
      <c r="R2579">
        <v>12223125</v>
      </c>
    </row>
    <row r="2580" spans="1:18" x14ac:dyDescent="0.25">
      <c r="A2580" s="170">
        <v>45805</v>
      </c>
      <c r="B2580" s="116">
        <v>722.35</v>
      </c>
      <c r="C2580" s="116">
        <v>717.95</v>
      </c>
      <c r="D2580" s="116">
        <v>716.25</v>
      </c>
      <c r="E2580" s="116">
        <v>718.05</v>
      </c>
      <c r="F2580" s="116">
        <v>717.95</v>
      </c>
      <c r="G2580">
        <v>485220</v>
      </c>
      <c r="H2580" s="116"/>
      <c r="I2580" s="116"/>
      <c r="L2580" s="170">
        <v>45805</v>
      </c>
      <c r="M2580" s="116">
        <v>717.95</v>
      </c>
      <c r="N2580" s="116">
        <v>722</v>
      </c>
      <c r="O2580" s="116">
        <v>716.2</v>
      </c>
      <c r="P2580" s="116">
        <v>720</v>
      </c>
      <c r="Q2580" s="116">
        <v>717.95</v>
      </c>
      <c r="R2580">
        <v>7568961</v>
      </c>
    </row>
    <row r="2581" spans="1:18" x14ac:dyDescent="0.25">
      <c r="A2581" s="170">
        <v>45806</v>
      </c>
      <c r="B2581" s="116">
        <v>728.6</v>
      </c>
      <c r="C2581" s="116">
        <v>724.45</v>
      </c>
      <c r="D2581" s="116">
        <v>719.9</v>
      </c>
      <c r="E2581" s="116">
        <v>724.4</v>
      </c>
      <c r="F2581" s="116">
        <v>724.45</v>
      </c>
      <c r="G2581">
        <v>701749</v>
      </c>
      <c r="H2581" s="116"/>
      <c r="I2581" s="116"/>
      <c r="L2581" s="170">
        <v>45806</v>
      </c>
      <c r="M2581" s="116">
        <v>724.45</v>
      </c>
      <c r="N2581" s="116">
        <v>728.7</v>
      </c>
      <c r="O2581" s="116">
        <v>720</v>
      </c>
      <c r="P2581" s="116">
        <v>724.5</v>
      </c>
      <c r="Q2581" s="116">
        <v>724.45</v>
      </c>
      <c r="R2581">
        <v>8838921</v>
      </c>
    </row>
    <row r="2582" spans="1:18" x14ac:dyDescent="0.25">
      <c r="A2582" s="170">
        <v>45807</v>
      </c>
      <c r="B2582" s="116">
        <v>728.25</v>
      </c>
      <c r="C2582" s="116">
        <v>719.45</v>
      </c>
      <c r="D2582" s="116">
        <v>712.5</v>
      </c>
      <c r="E2582" s="116">
        <v>724.45</v>
      </c>
      <c r="F2582" s="116">
        <v>719.45</v>
      </c>
      <c r="G2582">
        <v>528572</v>
      </c>
      <c r="H2582" s="116"/>
      <c r="I2582" s="116"/>
      <c r="L2582" s="170">
        <v>45807</v>
      </c>
      <c r="M2582" s="116">
        <v>719.5</v>
      </c>
      <c r="N2582" s="116">
        <v>728.55</v>
      </c>
      <c r="O2582" s="116">
        <v>712.5</v>
      </c>
      <c r="P2582" s="116">
        <v>724.45</v>
      </c>
      <c r="Q2582" s="116">
        <v>719.5</v>
      </c>
      <c r="R2582">
        <v>14533919</v>
      </c>
    </row>
    <row r="2583" spans="1:18" x14ac:dyDescent="0.25">
      <c r="A2583" s="170">
        <v>45810</v>
      </c>
      <c r="B2583" s="116">
        <v>719.15</v>
      </c>
      <c r="C2583" s="116">
        <v>711.4</v>
      </c>
      <c r="D2583" s="116">
        <v>707.45</v>
      </c>
      <c r="E2583" s="116">
        <v>712.25</v>
      </c>
      <c r="F2583" s="116">
        <v>711.4</v>
      </c>
      <c r="G2583">
        <v>480126</v>
      </c>
      <c r="H2583" s="116"/>
      <c r="I2583" s="116"/>
      <c r="L2583" s="170">
        <v>45810</v>
      </c>
      <c r="M2583" s="116">
        <v>711.6</v>
      </c>
      <c r="N2583" s="116">
        <v>719</v>
      </c>
      <c r="O2583" s="116">
        <v>707.4</v>
      </c>
      <c r="P2583" s="116">
        <v>717</v>
      </c>
      <c r="Q2583" s="116">
        <v>711.6</v>
      </c>
      <c r="R2583">
        <v>9712446</v>
      </c>
    </row>
    <row r="2584" spans="1:18" x14ac:dyDescent="0.25">
      <c r="A2584" s="170">
        <v>45811</v>
      </c>
      <c r="B2584" s="116">
        <v>718.35</v>
      </c>
      <c r="C2584" s="116">
        <v>703.55</v>
      </c>
      <c r="D2584" s="116">
        <v>702.6</v>
      </c>
      <c r="E2584" s="116">
        <v>715.3</v>
      </c>
      <c r="F2584" s="116">
        <v>703.55</v>
      </c>
      <c r="G2584">
        <v>635350</v>
      </c>
      <c r="H2584" s="116"/>
      <c r="I2584" s="116"/>
      <c r="L2584" s="170">
        <v>45811</v>
      </c>
      <c r="M2584" s="116">
        <v>703.85</v>
      </c>
      <c r="N2584" s="116">
        <v>718.35</v>
      </c>
      <c r="O2584" s="116">
        <v>702.3</v>
      </c>
      <c r="P2584" s="116">
        <v>715</v>
      </c>
      <c r="Q2584" s="116">
        <v>703.85</v>
      </c>
      <c r="R2584">
        <v>9161608</v>
      </c>
    </row>
    <row r="2585" spans="1:18" x14ac:dyDescent="0.25">
      <c r="A2585" s="170">
        <v>45812</v>
      </c>
      <c r="B2585" s="116">
        <v>715.5</v>
      </c>
      <c r="C2585" s="116">
        <v>709.95</v>
      </c>
      <c r="D2585" s="116">
        <v>699</v>
      </c>
      <c r="E2585" s="116">
        <v>703</v>
      </c>
      <c r="F2585" s="116">
        <v>709.95</v>
      </c>
      <c r="G2585">
        <v>521500</v>
      </c>
      <c r="H2585" s="116"/>
      <c r="I2585" s="116"/>
      <c r="L2585" s="170">
        <v>45812</v>
      </c>
      <c r="M2585" s="116">
        <v>709.15</v>
      </c>
      <c r="N2585" s="116">
        <v>715.45</v>
      </c>
      <c r="O2585" s="116">
        <v>698.4</v>
      </c>
      <c r="P2585" s="116">
        <v>701.8</v>
      </c>
      <c r="Q2585" s="116">
        <v>709.15</v>
      </c>
      <c r="R2585">
        <v>11287991</v>
      </c>
    </row>
    <row r="2586" spans="1:18" x14ac:dyDescent="0.25">
      <c r="A2586" s="170">
        <v>45813</v>
      </c>
      <c r="B2586" s="116">
        <v>714</v>
      </c>
      <c r="C2586" s="116">
        <v>710.1</v>
      </c>
      <c r="D2586" s="116">
        <v>704</v>
      </c>
      <c r="E2586" s="116">
        <v>712.5</v>
      </c>
      <c r="F2586" s="116">
        <v>710.1</v>
      </c>
      <c r="G2586">
        <v>1154100</v>
      </c>
      <c r="H2586" s="116"/>
      <c r="I2586" s="116"/>
      <c r="L2586" s="170">
        <v>45813</v>
      </c>
      <c r="M2586" s="116">
        <v>710.15</v>
      </c>
      <c r="N2586" s="116">
        <v>714.45</v>
      </c>
      <c r="O2586" s="116">
        <v>704</v>
      </c>
      <c r="P2586" s="116">
        <v>712.8</v>
      </c>
      <c r="Q2586" s="116">
        <v>710.15</v>
      </c>
      <c r="R2586">
        <v>10203331</v>
      </c>
    </row>
    <row r="2587" spans="1:18" x14ac:dyDescent="0.25">
      <c r="A2587" s="170">
        <v>45814</v>
      </c>
      <c r="B2587" s="116">
        <v>715.8</v>
      </c>
      <c r="C2587" s="116">
        <v>711.3</v>
      </c>
      <c r="D2587" s="116">
        <v>701.3</v>
      </c>
      <c r="E2587" s="116">
        <v>710</v>
      </c>
      <c r="F2587" s="116">
        <v>711.3</v>
      </c>
      <c r="G2587">
        <v>670682</v>
      </c>
      <c r="H2587" s="116"/>
      <c r="I2587" s="116"/>
      <c r="L2587" s="170">
        <v>45814</v>
      </c>
      <c r="M2587" s="116">
        <v>711</v>
      </c>
      <c r="N2587" s="116">
        <v>715.9</v>
      </c>
      <c r="O2587" s="116">
        <v>701.2</v>
      </c>
      <c r="P2587" s="116">
        <v>710</v>
      </c>
      <c r="Q2587" s="116">
        <v>711</v>
      </c>
      <c r="R2587">
        <v>11975812</v>
      </c>
    </row>
    <row r="2588" spans="1:18" x14ac:dyDescent="0.25">
      <c r="A2588" s="170">
        <v>45817</v>
      </c>
      <c r="B2588" s="116">
        <v>726</v>
      </c>
      <c r="C2588" s="116">
        <v>717.8</v>
      </c>
      <c r="D2588" s="116">
        <v>713.3</v>
      </c>
      <c r="E2588" s="116">
        <v>714.05</v>
      </c>
      <c r="F2588" s="116">
        <v>717.8</v>
      </c>
      <c r="G2588">
        <v>1122526</v>
      </c>
      <c r="H2588" s="116"/>
      <c r="I2588" s="116"/>
      <c r="L2588" s="170">
        <v>45817</v>
      </c>
      <c r="M2588" s="116">
        <v>717.8</v>
      </c>
      <c r="N2588" s="116">
        <v>726</v>
      </c>
      <c r="O2588" s="116">
        <v>713.1</v>
      </c>
      <c r="P2588" s="116">
        <v>715</v>
      </c>
      <c r="Q2588" s="116">
        <v>717.8</v>
      </c>
      <c r="R2588">
        <v>9900412</v>
      </c>
    </row>
    <row r="2589" spans="1:18" x14ac:dyDescent="0.25">
      <c r="A2589" s="170">
        <v>45818</v>
      </c>
      <c r="B2589" s="116">
        <v>734.65</v>
      </c>
      <c r="C2589" s="116">
        <v>732.25</v>
      </c>
      <c r="D2589" s="116">
        <v>715.55</v>
      </c>
      <c r="E2589" s="116">
        <v>718.05</v>
      </c>
      <c r="F2589" s="116">
        <v>732.25</v>
      </c>
      <c r="G2589">
        <v>1341770</v>
      </c>
      <c r="H2589" s="116"/>
      <c r="I2589" s="116"/>
      <c r="L2589" s="170">
        <v>45818</v>
      </c>
      <c r="M2589" s="116">
        <v>732.25</v>
      </c>
      <c r="N2589" s="116">
        <v>734.75</v>
      </c>
      <c r="O2589" s="116">
        <v>715.35</v>
      </c>
      <c r="P2589" s="116">
        <v>721</v>
      </c>
      <c r="Q2589" s="116">
        <v>732.25</v>
      </c>
      <c r="R2589">
        <v>19151889</v>
      </c>
    </row>
    <row r="2590" spans="1:18" x14ac:dyDescent="0.25">
      <c r="A2590" s="170">
        <v>45819</v>
      </c>
      <c r="B2590" s="116">
        <v>743.8</v>
      </c>
      <c r="C2590" s="116">
        <v>736.25</v>
      </c>
      <c r="D2590" s="116">
        <v>730.25</v>
      </c>
      <c r="E2590" s="116">
        <v>733</v>
      </c>
      <c r="F2590" s="116">
        <v>736.25</v>
      </c>
      <c r="G2590">
        <v>702404</v>
      </c>
      <c r="H2590" s="116"/>
      <c r="I2590" s="116"/>
      <c r="L2590" s="170">
        <v>45819</v>
      </c>
      <c r="M2590" s="116">
        <v>736.4</v>
      </c>
      <c r="N2590" s="116">
        <v>744</v>
      </c>
      <c r="O2590" s="116">
        <v>730.15</v>
      </c>
      <c r="P2590" s="116">
        <v>734.95</v>
      </c>
      <c r="Q2590" s="116">
        <v>736.4</v>
      </c>
      <c r="R2590">
        <v>12626754</v>
      </c>
    </row>
    <row r="2591" spans="1:18" x14ac:dyDescent="0.25">
      <c r="A2591" s="170">
        <v>45820</v>
      </c>
      <c r="B2591" s="116">
        <v>737.75</v>
      </c>
      <c r="C2591" s="116">
        <v>715</v>
      </c>
      <c r="D2591" s="116">
        <v>711.45</v>
      </c>
      <c r="E2591" s="116">
        <v>736.05</v>
      </c>
      <c r="F2591" s="116">
        <v>715</v>
      </c>
      <c r="G2591">
        <v>1006800</v>
      </c>
      <c r="H2591" s="116"/>
      <c r="I2591" s="116"/>
      <c r="L2591" s="170">
        <v>45820</v>
      </c>
      <c r="M2591" s="116">
        <v>715.35</v>
      </c>
      <c r="N2591" s="116">
        <v>737.7</v>
      </c>
      <c r="O2591" s="116">
        <v>711.25</v>
      </c>
      <c r="P2591" s="116">
        <v>737</v>
      </c>
      <c r="Q2591" s="116">
        <v>715.35</v>
      </c>
      <c r="R2591">
        <v>12585149</v>
      </c>
    </row>
    <row r="2592" spans="1:18" x14ac:dyDescent="0.25">
      <c r="A2592" s="170">
        <v>45821</v>
      </c>
      <c r="B2592" s="116">
        <v>715</v>
      </c>
      <c r="C2592" s="116">
        <v>712.05</v>
      </c>
      <c r="D2592" s="116">
        <v>698.4</v>
      </c>
      <c r="E2592" s="116">
        <v>699.5</v>
      </c>
      <c r="F2592" s="116">
        <v>712.05</v>
      </c>
      <c r="G2592">
        <v>888144</v>
      </c>
      <c r="H2592" s="116"/>
      <c r="I2592" s="116"/>
      <c r="L2592" s="170">
        <v>45821</v>
      </c>
      <c r="M2592" s="116">
        <v>712.05</v>
      </c>
      <c r="N2592" s="116">
        <v>714.95</v>
      </c>
      <c r="O2592" s="116">
        <v>698.3</v>
      </c>
      <c r="P2592" s="116">
        <v>700</v>
      </c>
      <c r="Q2592" s="116">
        <v>712.05</v>
      </c>
      <c r="R2592">
        <v>10516625</v>
      </c>
    </row>
    <row r="2593" spans="1:18" x14ac:dyDescent="0.25">
      <c r="A2593" s="170">
        <v>45824</v>
      </c>
      <c r="B2593" s="116">
        <v>714</v>
      </c>
      <c r="C2593" s="116">
        <v>686.7</v>
      </c>
      <c r="D2593" s="116">
        <v>672.75</v>
      </c>
      <c r="E2593" s="116">
        <v>709.6</v>
      </c>
      <c r="F2593" s="116">
        <v>686.7</v>
      </c>
      <c r="G2593">
        <v>1919077</v>
      </c>
      <c r="H2593" s="116"/>
      <c r="I2593" s="116"/>
      <c r="L2593" s="170">
        <v>45824</v>
      </c>
      <c r="M2593" s="116">
        <v>686.65</v>
      </c>
      <c r="N2593" s="116">
        <v>714</v>
      </c>
      <c r="O2593" s="116">
        <v>672.95</v>
      </c>
      <c r="P2593" s="116">
        <v>711</v>
      </c>
      <c r="Q2593" s="116">
        <v>686.65</v>
      </c>
      <c r="R2593">
        <v>31246328</v>
      </c>
    </row>
    <row r="2594" spans="1:18" x14ac:dyDescent="0.25">
      <c r="A2594" s="170">
        <v>45825</v>
      </c>
      <c r="B2594" s="116">
        <v>687.05</v>
      </c>
      <c r="C2594" s="116">
        <v>675</v>
      </c>
      <c r="D2594" s="116">
        <v>672</v>
      </c>
      <c r="E2594" s="116">
        <v>687</v>
      </c>
      <c r="F2594" s="116">
        <v>675</v>
      </c>
      <c r="G2594">
        <v>1763584</v>
      </c>
      <c r="H2594" s="116"/>
      <c r="I2594" s="116"/>
      <c r="L2594" s="170">
        <v>45825</v>
      </c>
      <c r="M2594" s="116">
        <v>674.75</v>
      </c>
      <c r="N2594" s="116">
        <v>686.15</v>
      </c>
      <c r="O2594" s="116">
        <v>672</v>
      </c>
      <c r="P2594" s="116">
        <v>686.1</v>
      </c>
      <c r="Q2594" s="116">
        <v>674.75</v>
      </c>
      <c r="R2594">
        <v>17112867</v>
      </c>
    </row>
    <row r="2595" spans="1:18" x14ac:dyDescent="0.25">
      <c r="A2595" s="170">
        <v>45826</v>
      </c>
      <c r="B2595" s="116">
        <v>679.45</v>
      </c>
      <c r="C2595" s="116">
        <v>670.1</v>
      </c>
      <c r="D2595" s="116">
        <v>668</v>
      </c>
      <c r="E2595" s="116">
        <v>673.4</v>
      </c>
      <c r="F2595" s="116">
        <v>670.1</v>
      </c>
      <c r="G2595">
        <v>915974</v>
      </c>
      <c r="H2595" s="116"/>
      <c r="I2595" s="116"/>
      <c r="L2595" s="170">
        <v>45826</v>
      </c>
      <c r="M2595" s="116">
        <v>670.25</v>
      </c>
      <c r="N2595" s="116">
        <v>679.35</v>
      </c>
      <c r="O2595" s="116">
        <v>668</v>
      </c>
      <c r="P2595" s="116">
        <v>671.85</v>
      </c>
      <c r="Q2595" s="116">
        <v>670.25</v>
      </c>
      <c r="R2595">
        <v>12556088</v>
      </c>
    </row>
    <row r="2596" spans="1:18" x14ac:dyDescent="0.25">
      <c r="A2596" s="170">
        <v>45827</v>
      </c>
      <c r="B2596" s="116">
        <v>676</v>
      </c>
      <c r="C2596" s="116">
        <v>672.2</v>
      </c>
      <c r="D2596" s="116">
        <v>666.8</v>
      </c>
      <c r="E2596" s="116">
        <v>671.25</v>
      </c>
      <c r="F2596" s="116">
        <v>672.2</v>
      </c>
      <c r="G2596">
        <v>479290</v>
      </c>
      <c r="H2596" s="116"/>
      <c r="I2596" s="116"/>
      <c r="L2596" s="170">
        <v>45827</v>
      </c>
      <c r="M2596" s="116">
        <v>672.3</v>
      </c>
      <c r="N2596" s="116">
        <v>676.3</v>
      </c>
      <c r="O2596" s="116">
        <v>666.65</v>
      </c>
      <c r="P2596" s="116">
        <v>670.25</v>
      </c>
      <c r="Q2596" s="116">
        <v>672.3</v>
      </c>
      <c r="R2596">
        <v>10895470</v>
      </c>
    </row>
    <row r="2597" spans="1:18" x14ac:dyDescent="0.25">
      <c r="A2597" s="170">
        <v>45828</v>
      </c>
      <c r="B2597" s="116">
        <v>678.85</v>
      </c>
      <c r="C2597" s="116">
        <v>676.1</v>
      </c>
      <c r="D2597" s="116">
        <v>670.2</v>
      </c>
      <c r="E2597" s="116">
        <v>674.75</v>
      </c>
      <c r="F2597" s="116">
        <v>676.1</v>
      </c>
      <c r="G2597">
        <v>394252</v>
      </c>
      <c r="H2597" s="116"/>
      <c r="I2597" s="116"/>
      <c r="L2597" s="170">
        <v>45828</v>
      </c>
      <c r="M2597" s="116">
        <v>676.2</v>
      </c>
      <c r="N2597" s="116">
        <v>678.8</v>
      </c>
      <c r="O2597" s="116">
        <v>670.1</v>
      </c>
      <c r="P2597" s="116">
        <v>673.4</v>
      </c>
      <c r="Q2597" s="116">
        <v>676.2</v>
      </c>
      <c r="R2597">
        <v>11393470</v>
      </c>
    </row>
    <row r="2598" spans="1:18" x14ac:dyDescent="0.25">
      <c r="A2598" s="170">
        <v>45831</v>
      </c>
      <c r="B2598" s="116">
        <v>675.7</v>
      </c>
      <c r="C2598" s="116">
        <v>671.3</v>
      </c>
      <c r="D2598" s="116">
        <v>666.25</v>
      </c>
      <c r="E2598" s="116">
        <v>671.4</v>
      </c>
      <c r="F2598" s="116">
        <v>671.3</v>
      </c>
      <c r="G2598">
        <v>590738</v>
      </c>
      <c r="H2598" s="116"/>
      <c r="I2598" s="116"/>
      <c r="L2598" s="170">
        <v>45831</v>
      </c>
      <c r="M2598" s="116">
        <v>671.25</v>
      </c>
      <c r="N2598" s="116">
        <v>676</v>
      </c>
      <c r="O2598" s="116">
        <v>666.1</v>
      </c>
      <c r="P2598" s="116">
        <v>670</v>
      </c>
      <c r="Q2598" s="116">
        <v>671.25</v>
      </c>
      <c r="R2598">
        <v>10265601</v>
      </c>
    </row>
    <row r="2599" spans="1:18" x14ac:dyDescent="0.25">
      <c r="A2599" s="170">
        <v>45832</v>
      </c>
      <c r="B2599" s="116">
        <v>686.6</v>
      </c>
      <c r="C2599" s="116">
        <v>673.55</v>
      </c>
      <c r="D2599" s="116">
        <v>672.45</v>
      </c>
      <c r="E2599" s="116">
        <v>677.3</v>
      </c>
      <c r="F2599" s="116">
        <v>673.55</v>
      </c>
      <c r="G2599">
        <v>1195970</v>
      </c>
      <c r="H2599" s="116"/>
      <c r="I2599" s="116"/>
      <c r="L2599" s="170">
        <v>45832</v>
      </c>
      <c r="M2599" s="116">
        <v>673.65</v>
      </c>
      <c r="N2599" s="116">
        <v>686.5</v>
      </c>
      <c r="O2599" s="116">
        <v>672</v>
      </c>
      <c r="P2599" s="116">
        <v>678</v>
      </c>
      <c r="Q2599" s="116">
        <v>673.65</v>
      </c>
      <c r="R2599">
        <v>15359947</v>
      </c>
    </row>
    <row r="2600" spans="1:18" x14ac:dyDescent="0.25">
      <c r="A2600" s="170">
        <v>45833</v>
      </c>
      <c r="B2600" s="116">
        <v>678.8</v>
      </c>
      <c r="C2600" s="116">
        <v>674.4</v>
      </c>
      <c r="D2600" s="116">
        <v>673.4</v>
      </c>
      <c r="E2600" s="116">
        <v>676.05</v>
      </c>
      <c r="F2600" s="116">
        <v>674.4</v>
      </c>
      <c r="G2600">
        <v>515678</v>
      </c>
      <c r="H2600" s="116"/>
      <c r="I2600" s="116"/>
      <c r="L2600" s="170">
        <v>45833</v>
      </c>
      <c r="M2600" s="116">
        <v>674.5</v>
      </c>
      <c r="N2600" s="116">
        <v>679</v>
      </c>
      <c r="O2600" s="116">
        <v>673.45</v>
      </c>
      <c r="P2600" s="116">
        <v>676</v>
      </c>
      <c r="Q2600" s="116">
        <v>674.5</v>
      </c>
      <c r="R2600">
        <v>10456015</v>
      </c>
    </row>
    <row r="2601" spans="1:18" x14ac:dyDescent="0.25">
      <c r="A2601" s="170">
        <v>45834</v>
      </c>
      <c r="B2601" s="116">
        <v>683.75</v>
      </c>
      <c r="C2601" s="116">
        <v>683</v>
      </c>
      <c r="D2601" s="116">
        <v>674.65</v>
      </c>
      <c r="E2601" s="116">
        <v>676.95</v>
      </c>
      <c r="F2601" s="116">
        <v>683</v>
      </c>
      <c r="G2601">
        <v>481057</v>
      </c>
      <c r="H2601" s="116"/>
      <c r="I2601" s="116"/>
      <c r="L2601" s="170">
        <v>45834</v>
      </c>
      <c r="M2601" s="116">
        <v>682.75</v>
      </c>
      <c r="N2601" s="116">
        <v>683.7</v>
      </c>
      <c r="O2601" s="116">
        <v>674.45</v>
      </c>
      <c r="P2601" s="116">
        <v>677</v>
      </c>
      <c r="Q2601" s="116">
        <v>682.75</v>
      </c>
      <c r="R2601">
        <v>10104914</v>
      </c>
    </row>
    <row r="2602" spans="1:18" x14ac:dyDescent="0.25">
      <c r="A2602" s="170">
        <v>45835</v>
      </c>
      <c r="B2602" s="116">
        <v>691</v>
      </c>
      <c r="C2602" s="116">
        <v>686.7</v>
      </c>
      <c r="D2602" s="116">
        <v>683.1</v>
      </c>
      <c r="E2602" s="116">
        <v>684.15</v>
      </c>
      <c r="F2602" s="116">
        <v>686.7</v>
      </c>
      <c r="G2602">
        <v>751398</v>
      </c>
      <c r="H2602" s="116"/>
      <c r="I2602" s="116"/>
      <c r="L2602" s="170">
        <v>45835</v>
      </c>
      <c r="M2602" s="116">
        <v>686.9</v>
      </c>
      <c r="N2602" s="116">
        <v>691.45</v>
      </c>
      <c r="O2602" s="116">
        <v>683</v>
      </c>
      <c r="P2602" s="116">
        <v>685</v>
      </c>
      <c r="Q2602" s="116">
        <v>686.9</v>
      </c>
      <c r="R2602">
        <v>7198028</v>
      </c>
    </row>
    <row r="2603" spans="1:18" x14ac:dyDescent="0.25">
      <c r="A2603" s="170">
        <v>45838</v>
      </c>
      <c r="B2603" s="116">
        <v>691.95</v>
      </c>
      <c r="C2603" s="116">
        <v>688.05</v>
      </c>
      <c r="D2603" s="116">
        <v>685</v>
      </c>
      <c r="E2603" s="116">
        <v>689.9</v>
      </c>
      <c r="F2603" s="116">
        <v>688.05</v>
      </c>
      <c r="G2603">
        <v>628166</v>
      </c>
      <c r="H2603" s="116"/>
      <c r="I2603" s="116"/>
      <c r="L2603" s="170">
        <v>45838</v>
      </c>
      <c r="M2603" s="116">
        <v>688</v>
      </c>
      <c r="N2603" s="116">
        <v>691.9</v>
      </c>
      <c r="O2603" s="116">
        <v>685</v>
      </c>
      <c r="P2603" s="116">
        <v>688.9</v>
      </c>
      <c r="Q2603" s="116">
        <v>688</v>
      </c>
      <c r="R2603">
        <v>6960104</v>
      </c>
    </row>
    <row r="2604" spans="1:18" x14ac:dyDescent="0.25">
      <c r="A2604" s="170">
        <v>45839</v>
      </c>
      <c r="B2604" s="116">
        <v>693.8</v>
      </c>
      <c r="C2604" s="116">
        <v>683.95</v>
      </c>
      <c r="D2604" s="116">
        <v>680.35</v>
      </c>
      <c r="E2604" s="116">
        <v>688.1</v>
      </c>
      <c r="F2604" s="116">
        <v>683.95</v>
      </c>
      <c r="G2604">
        <v>1043986</v>
      </c>
      <c r="H2604" s="116"/>
      <c r="I2604" s="116"/>
      <c r="L2604" s="170">
        <v>45839</v>
      </c>
      <c r="M2604" s="116">
        <v>683.8</v>
      </c>
      <c r="N2604" s="116">
        <v>693.85</v>
      </c>
      <c r="O2604" s="116">
        <v>680.4</v>
      </c>
      <c r="P2604" s="116">
        <v>691.1</v>
      </c>
      <c r="Q2604" s="116">
        <v>683.8</v>
      </c>
      <c r="R2604">
        <v>6866073</v>
      </c>
    </row>
    <row r="2605" spans="1:18" x14ac:dyDescent="0.25">
      <c r="A2605" s="170">
        <v>45840</v>
      </c>
      <c r="B2605" s="116">
        <v>692</v>
      </c>
      <c r="C2605" s="116">
        <v>688.4</v>
      </c>
      <c r="D2605" s="116">
        <v>680.7</v>
      </c>
      <c r="E2605" s="116">
        <v>683.95</v>
      </c>
      <c r="F2605" s="116">
        <v>688.4</v>
      </c>
      <c r="G2605">
        <v>1052411</v>
      </c>
      <c r="H2605" s="116"/>
      <c r="I2605" s="116"/>
      <c r="L2605" s="170">
        <v>45840</v>
      </c>
      <c r="M2605" s="116">
        <v>688.55</v>
      </c>
      <c r="N2605" s="116">
        <v>692.45</v>
      </c>
      <c r="O2605" s="116">
        <v>680.65</v>
      </c>
      <c r="P2605" s="116">
        <v>683.8</v>
      </c>
      <c r="Q2605" s="116">
        <v>688.55</v>
      </c>
      <c r="R2605">
        <v>8034013</v>
      </c>
    </row>
    <row r="2606" spans="1:18" x14ac:dyDescent="0.25">
      <c r="A2606" s="170">
        <v>45841</v>
      </c>
      <c r="B2606" s="116">
        <v>696.85</v>
      </c>
      <c r="C2606" s="116">
        <v>690.4</v>
      </c>
      <c r="D2606" s="116">
        <v>688.7</v>
      </c>
      <c r="E2606" s="116">
        <v>694.5</v>
      </c>
      <c r="F2606" s="116">
        <v>690.4</v>
      </c>
      <c r="G2606">
        <v>536755</v>
      </c>
      <c r="H2606" s="116"/>
      <c r="I2606" s="116"/>
      <c r="L2606" s="170">
        <v>45841</v>
      </c>
      <c r="M2606" s="116">
        <v>690.4</v>
      </c>
      <c r="N2606" s="116">
        <v>696.95</v>
      </c>
      <c r="O2606" s="116">
        <v>688.5</v>
      </c>
      <c r="P2606" s="116">
        <v>693.85</v>
      </c>
      <c r="Q2606" s="116">
        <v>690.4</v>
      </c>
      <c r="R2606">
        <v>9668110</v>
      </c>
    </row>
    <row r="2607" spans="1:18" x14ac:dyDescent="0.25">
      <c r="A2607" s="170">
        <v>45842</v>
      </c>
      <c r="B2607" s="116">
        <v>693.2</v>
      </c>
      <c r="C2607" s="116">
        <v>688.95</v>
      </c>
      <c r="D2607" s="116">
        <v>686.2</v>
      </c>
      <c r="E2607" s="116">
        <v>690.4</v>
      </c>
      <c r="F2607" s="116">
        <v>688.95</v>
      </c>
      <c r="G2607">
        <v>666288</v>
      </c>
      <c r="H2607" s="116"/>
      <c r="I2607" s="116"/>
      <c r="L2607" s="170">
        <v>45842</v>
      </c>
      <c r="M2607" s="116">
        <v>689.05</v>
      </c>
      <c r="N2607" s="116">
        <v>692.85</v>
      </c>
      <c r="O2607" s="116">
        <v>686.35</v>
      </c>
      <c r="P2607" s="116">
        <v>691</v>
      </c>
      <c r="Q2607" s="116">
        <v>689.05</v>
      </c>
      <c r="R2607">
        <v>4942900</v>
      </c>
    </row>
    <row r="2608" spans="1:18" x14ac:dyDescent="0.25">
      <c r="A2608" s="170">
        <v>45845</v>
      </c>
      <c r="B2608" s="116">
        <v>693.85</v>
      </c>
      <c r="C2608" s="116">
        <v>688.85</v>
      </c>
      <c r="D2608" s="116">
        <v>683.7</v>
      </c>
      <c r="E2608" s="116">
        <v>693.85</v>
      </c>
      <c r="F2608" s="116">
        <v>688.85</v>
      </c>
      <c r="G2608">
        <v>402068</v>
      </c>
      <c r="H2608" s="116"/>
      <c r="I2608" s="116"/>
      <c r="L2608" s="170">
        <v>45845</v>
      </c>
      <c r="M2608" s="116">
        <v>688.85</v>
      </c>
      <c r="N2608" s="116">
        <v>691.95</v>
      </c>
      <c r="O2608" s="116">
        <v>683.35</v>
      </c>
      <c r="P2608" s="116">
        <v>689.05</v>
      </c>
      <c r="Q2608" s="116">
        <v>688.85</v>
      </c>
      <c r="R2608">
        <v>5428220</v>
      </c>
    </row>
    <row r="2609" spans="1:18" x14ac:dyDescent="0.25">
      <c r="A2609" s="170">
        <v>45846</v>
      </c>
      <c r="B2609" s="116">
        <v>696.9</v>
      </c>
      <c r="C2609" s="116">
        <v>693.25</v>
      </c>
      <c r="D2609" s="116">
        <v>687.2</v>
      </c>
      <c r="E2609" s="116">
        <v>691.4</v>
      </c>
      <c r="F2609" s="116">
        <v>693.25</v>
      </c>
      <c r="G2609">
        <v>1366744</v>
      </c>
      <c r="H2609" s="116"/>
      <c r="I2609" s="116"/>
      <c r="L2609" s="170">
        <v>45846</v>
      </c>
      <c r="M2609" s="116">
        <v>693.2</v>
      </c>
      <c r="N2609" s="116">
        <v>696.95</v>
      </c>
      <c r="O2609" s="116">
        <v>687.5</v>
      </c>
      <c r="P2609" s="116">
        <v>693</v>
      </c>
      <c r="Q2609" s="116">
        <v>693.2</v>
      </c>
      <c r="R2609">
        <v>7615926</v>
      </c>
    </row>
    <row r="2610" spans="1:18" x14ac:dyDescent="0.25">
      <c r="A2610" s="170">
        <v>45847</v>
      </c>
      <c r="B2610" s="116">
        <v>695</v>
      </c>
      <c r="C2610" s="116">
        <v>692.85</v>
      </c>
      <c r="D2610" s="116">
        <v>688.6</v>
      </c>
      <c r="E2610" s="116">
        <v>688.6</v>
      </c>
      <c r="F2610" s="116">
        <v>692.85</v>
      </c>
      <c r="G2610">
        <v>720041</v>
      </c>
      <c r="H2610" s="116"/>
      <c r="I2610" s="116"/>
      <c r="L2610" s="170">
        <v>45847</v>
      </c>
      <c r="M2610" s="116">
        <v>692.8</v>
      </c>
      <c r="N2610" s="116">
        <v>695.5</v>
      </c>
      <c r="O2610" s="116">
        <v>688.5</v>
      </c>
      <c r="P2610" s="116">
        <v>688.95</v>
      </c>
      <c r="Q2610" s="116">
        <v>692.8</v>
      </c>
      <c r="R2610">
        <v>5478813</v>
      </c>
    </row>
    <row r="2611" spans="1:18" x14ac:dyDescent="0.25">
      <c r="A2611" s="170">
        <v>45848</v>
      </c>
      <c r="B2611" s="116">
        <v>696.3</v>
      </c>
      <c r="C2611" s="116">
        <v>695.5</v>
      </c>
      <c r="D2611" s="116">
        <v>685.05</v>
      </c>
      <c r="E2611" s="116">
        <v>692.4</v>
      </c>
      <c r="F2611" s="116">
        <v>695.5</v>
      </c>
      <c r="G2611">
        <v>976211</v>
      </c>
      <c r="H2611" s="116"/>
      <c r="I2611" s="116"/>
      <c r="L2611" s="170">
        <v>45848</v>
      </c>
      <c r="M2611" s="116">
        <v>695.6</v>
      </c>
      <c r="N2611" s="116">
        <v>696.75</v>
      </c>
      <c r="O2611" s="116">
        <v>685</v>
      </c>
      <c r="P2611" s="116">
        <v>692</v>
      </c>
      <c r="Q2611" s="116">
        <v>695.6</v>
      </c>
      <c r="R2611">
        <v>7733963</v>
      </c>
    </row>
    <row r="2612" spans="1:18" x14ac:dyDescent="0.25">
      <c r="A2612" s="170">
        <v>45849</v>
      </c>
      <c r="B2612" s="116">
        <v>698.5</v>
      </c>
      <c r="C2612" s="116">
        <v>681.6</v>
      </c>
      <c r="D2612" s="116">
        <v>677.25</v>
      </c>
      <c r="E2612" s="116">
        <v>691.3</v>
      </c>
      <c r="F2612" s="116">
        <v>681.6</v>
      </c>
      <c r="G2612">
        <v>361537</v>
      </c>
      <c r="H2612" s="116"/>
      <c r="I2612" s="116"/>
      <c r="L2612" s="170">
        <v>45849</v>
      </c>
      <c r="M2612" s="116">
        <v>681.8</v>
      </c>
      <c r="N2612" s="116">
        <v>698.4</v>
      </c>
      <c r="O2612" s="116">
        <v>677.05</v>
      </c>
      <c r="P2612" s="116">
        <v>692.95</v>
      </c>
      <c r="Q2612" s="116">
        <v>681.8</v>
      </c>
      <c r="R2612">
        <v>8280654</v>
      </c>
    </row>
    <row r="2613" spans="1:18" x14ac:dyDescent="0.25">
      <c r="A2613" s="170">
        <v>45852</v>
      </c>
      <c r="B2613" s="116">
        <v>681.75</v>
      </c>
      <c r="C2613" s="116">
        <v>674.5</v>
      </c>
      <c r="D2613" s="116">
        <v>672.05</v>
      </c>
      <c r="E2613" s="116">
        <v>681.75</v>
      </c>
      <c r="F2613" s="116">
        <v>674.5</v>
      </c>
      <c r="G2613">
        <v>432729</v>
      </c>
      <c r="H2613" s="116"/>
      <c r="I2613" s="116"/>
      <c r="L2613" s="170">
        <v>45852</v>
      </c>
      <c r="M2613" s="116">
        <v>674.5</v>
      </c>
      <c r="N2613" s="116">
        <v>681</v>
      </c>
      <c r="O2613" s="116">
        <v>672</v>
      </c>
      <c r="P2613" s="116">
        <v>681</v>
      </c>
      <c r="Q2613" s="116">
        <v>674.5</v>
      </c>
      <c r="R2613">
        <v>7748550</v>
      </c>
    </row>
    <row r="2614" spans="1:18" x14ac:dyDescent="0.25">
      <c r="A2614" s="170">
        <v>45853</v>
      </c>
      <c r="B2614" s="116">
        <v>686.3</v>
      </c>
      <c r="C2614" s="116">
        <v>684.95</v>
      </c>
      <c r="D2614" s="116">
        <v>674.6</v>
      </c>
      <c r="E2614" s="116">
        <v>674.65</v>
      </c>
      <c r="F2614" s="116">
        <v>684.95</v>
      </c>
      <c r="G2614">
        <v>337604</v>
      </c>
      <c r="H2614" s="116"/>
      <c r="I2614" s="116"/>
      <c r="L2614" s="170">
        <v>45853</v>
      </c>
      <c r="M2614" s="116">
        <v>684.4</v>
      </c>
      <c r="N2614" s="116">
        <v>685.95</v>
      </c>
      <c r="O2614" s="116">
        <v>674.3</v>
      </c>
      <c r="P2614" s="116">
        <v>676</v>
      </c>
      <c r="Q2614" s="116">
        <v>684.4</v>
      </c>
      <c r="R2614">
        <v>7041706</v>
      </c>
    </row>
    <row r="2615" spans="1:18" x14ac:dyDescent="0.25">
      <c r="A2615" s="170">
        <v>45854</v>
      </c>
      <c r="B2615" s="116">
        <v>684</v>
      </c>
      <c r="C2615" s="116">
        <v>679</v>
      </c>
      <c r="D2615" s="116">
        <v>676.35</v>
      </c>
      <c r="E2615" s="116">
        <v>684</v>
      </c>
      <c r="F2615" s="116">
        <v>679</v>
      </c>
      <c r="G2615">
        <v>559167</v>
      </c>
      <c r="H2615" s="116"/>
      <c r="I2615" s="116"/>
      <c r="L2615" s="170">
        <v>45854</v>
      </c>
      <c r="M2615" s="116">
        <v>679</v>
      </c>
      <c r="N2615" s="116">
        <v>684.4</v>
      </c>
      <c r="O2615" s="116">
        <v>676.35</v>
      </c>
      <c r="P2615" s="116">
        <v>684.4</v>
      </c>
      <c r="Q2615" s="116">
        <v>679</v>
      </c>
      <c r="R2615">
        <v>6244205</v>
      </c>
    </row>
    <row r="2616" spans="1:18" x14ac:dyDescent="0.25">
      <c r="A2616" s="170">
        <v>45855</v>
      </c>
      <c r="B2616" s="116">
        <v>686.75</v>
      </c>
      <c r="C2616" s="116">
        <v>681.75</v>
      </c>
      <c r="D2616" s="116">
        <v>677.95</v>
      </c>
      <c r="E2616" s="116">
        <v>679.3</v>
      </c>
      <c r="F2616" s="116">
        <v>681.75</v>
      </c>
      <c r="G2616">
        <v>689822</v>
      </c>
      <c r="H2616" s="116"/>
      <c r="I2616" s="116"/>
      <c r="L2616" s="170">
        <v>45855</v>
      </c>
      <c r="M2616" s="116">
        <v>681.7</v>
      </c>
      <c r="N2616" s="116">
        <v>686.9</v>
      </c>
      <c r="O2616" s="116">
        <v>678.15</v>
      </c>
      <c r="P2616" s="116">
        <v>679</v>
      </c>
      <c r="Q2616" s="116">
        <v>681.7</v>
      </c>
      <c r="R2616">
        <v>6598144</v>
      </c>
    </row>
    <row r="2617" spans="1:18" x14ac:dyDescent="0.25">
      <c r="A2617" s="170">
        <v>45856</v>
      </c>
      <c r="B2617" s="116">
        <v>685.85</v>
      </c>
      <c r="C2617" s="116">
        <v>680.15</v>
      </c>
      <c r="D2617" s="116">
        <v>678</v>
      </c>
      <c r="E2617" s="116">
        <v>683.3</v>
      </c>
      <c r="F2617" s="116">
        <v>680.15</v>
      </c>
      <c r="G2617">
        <v>488863</v>
      </c>
      <c r="H2617" s="116"/>
      <c r="I2617" s="116"/>
      <c r="L2617" s="170">
        <v>45856</v>
      </c>
      <c r="M2617" s="116">
        <v>680.25</v>
      </c>
      <c r="N2617" s="116">
        <v>686</v>
      </c>
      <c r="O2617" s="116">
        <v>678</v>
      </c>
      <c r="P2617" s="116">
        <v>683.2</v>
      </c>
      <c r="Q2617" s="116">
        <v>680.25</v>
      </c>
      <c r="R2617">
        <v>5558670</v>
      </c>
    </row>
    <row r="2618" spans="1:18" x14ac:dyDescent="0.25">
      <c r="A2618" s="170">
        <v>45859</v>
      </c>
      <c r="B2618" s="116">
        <v>688.65</v>
      </c>
      <c r="C2618" s="116">
        <v>687.3</v>
      </c>
      <c r="D2618" s="116">
        <v>671.25</v>
      </c>
      <c r="E2618" s="116">
        <v>682.65</v>
      </c>
      <c r="F2618" s="116">
        <v>687.3</v>
      </c>
      <c r="G2618">
        <v>352178</v>
      </c>
      <c r="H2618" s="116"/>
      <c r="I2618" s="116"/>
      <c r="L2618" s="170">
        <v>45859</v>
      </c>
      <c r="M2618" s="116">
        <v>687.45</v>
      </c>
      <c r="N2618" s="116">
        <v>688.5</v>
      </c>
      <c r="O2618" s="116">
        <v>671.25</v>
      </c>
      <c r="P2618" s="116">
        <v>680.5</v>
      </c>
      <c r="Q2618" s="116">
        <v>687.45</v>
      </c>
      <c r="R2618">
        <v>6731863</v>
      </c>
    </row>
    <row r="2619" spans="1:18" x14ac:dyDescent="0.25">
      <c r="A2619" s="170">
        <v>45860</v>
      </c>
      <c r="B2619" s="116">
        <v>688.45</v>
      </c>
      <c r="C2619" s="116">
        <v>673.3</v>
      </c>
      <c r="D2619" s="116">
        <v>672.5</v>
      </c>
      <c r="E2619" s="116">
        <v>688.15</v>
      </c>
      <c r="F2619" s="116">
        <v>673.3</v>
      </c>
      <c r="G2619">
        <v>388954</v>
      </c>
      <c r="H2619" s="116"/>
      <c r="I2619" s="116"/>
      <c r="L2619" s="170">
        <v>45860</v>
      </c>
      <c r="M2619" s="116">
        <v>673.4</v>
      </c>
      <c r="N2619" s="116">
        <v>688.85</v>
      </c>
      <c r="O2619" s="116">
        <v>672.35</v>
      </c>
      <c r="P2619" s="116">
        <v>688</v>
      </c>
      <c r="Q2619" s="116">
        <v>673.4</v>
      </c>
      <c r="R2619">
        <v>7749518</v>
      </c>
    </row>
    <row r="2620" spans="1:18" x14ac:dyDescent="0.25">
      <c r="A2620" s="170">
        <v>45861</v>
      </c>
      <c r="B2620" s="116">
        <v>692.95</v>
      </c>
      <c r="C2620" s="116">
        <v>690.2</v>
      </c>
      <c r="D2620" s="116">
        <v>676.65</v>
      </c>
      <c r="E2620" s="116">
        <v>677.5</v>
      </c>
      <c r="F2620" s="116">
        <v>690.2</v>
      </c>
      <c r="G2620">
        <v>674531</v>
      </c>
      <c r="H2620" s="116"/>
      <c r="I2620" s="116"/>
      <c r="L2620" s="170">
        <v>45861</v>
      </c>
      <c r="M2620" s="116">
        <v>690.1</v>
      </c>
      <c r="N2620" s="116">
        <v>693.1</v>
      </c>
      <c r="O2620" s="116">
        <v>676.25</v>
      </c>
      <c r="P2620" s="116">
        <v>676.7</v>
      </c>
      <c r="Q2620" s="116">
        <v>690.1</v>
      </c>
      <c r="R2620">
        <v>14460727</v>
      </c>
    </row>
    <row r="2621" spans="1:18" x14ac:dyDescent="0.25">
      <c r="A2621" s="170">
        <v>45862</v>
      </c>
      <c r="B2621" s="116">
        <v>706.5</v>
      </c>
      <c r="C2621" s="116">
        <v>700.6</v>
      </c>
      <c r="D2621" s="116">
        <v>692.95</v>
      </c>
      <c r="E2621" s="116">
        <v>693</v>
      </c>
      <c r="F2621" s="116">
        <v>700.6</v>
      </c>
      <c r="G2621">
        <v>1423446</v>
      </c>
      <c r="H2621" s="116"/>
      <c r="I2621" s="116"/>
      <c r="L2621" s="170">
        <v>45862</v>
      </c>
      <c r="M2621" s="116">
        <v>700.5</v>
      </c>
      <c r="N2621" s="116">
        <v>706.5</v>
      </c>
      <c r="O2621" s="116">
        <v>692.3</v>
      </c>
      <c r="P2621" s="116">
        <v>692.7</v>
      </c>
      <c r="Q2621" s="116">
        <v>700.5</v>
      </c>
      <c r="R2621">
        <v>15197664</v>
      </c>
    </row>
    <row r="2622" spans="1:18" x14ac:dyDescent="0.25">
      <c r="A2622" s="170">
        <v>45863</v>
      </c>
      <c r="B2622" s="116">
        <v>702.05</v>
      </c>
      <c r="C2622" s="116">
        <v>687.3</v>
      </c>
      <c r="D2622" s="116">
        <v>685</v>
      </c>
      <c r="E2622" s="116">
        <v>700.6</v>
      </c>
      <c r="F2622" s="116">
        <v>687.3</v>
      </c>
      <c r="G2622">
        <v>993381</v>
      </c>
      <c r="H2622" s="116"/>
      <c r="I2622" s="116"/>
      <c r="L2622" s="170">
        <v>45863</v>
      </c>
      <c r="M2622" s="116">
        <v>687.4</v>
      </c>
      <c r="N2622" s="116">
        <v>702.45</v>
      </c>
      <c r="O2622" s="116">
        <v>684.7</v>
      </c>
      <c r="P2622" s="116">
        <v>701</v>
      </c>
      <c r="Q2622" s="116">
        <v>687.4</v>
      </c>
      <c r="R2622">
        <v>7271718</v>
      </c>
    </row>
    <row r="2623" spans="1:18" x14ac:dyDescent="0.25">
      <c r="A2623" s="170">
        <v>45866</v>
      </c>
      <c r="B2623" s="116">
        <v>700.6</v>
      </c>
      <c r="C2623" s="116">
        <v>682.3</v>
      </c>
      <c r="D2623" s="116">
        <v>678.8</v>
      </c>
      <c r="E2623" s="116">
        <v>688.35</v>
      </c>
      <c r="F2623" s="116">
        <v>682.3</v>
      </c>
      <c r="G2623">
        <v>667500</v>
      </c>
      <c r="H2623" s="116"/>
      <c r="I2623" s="116"/>
      <c r="L2623" s="170">
        <v>45866</v>
      </c>
      <c r="M2623" s="116">
        <v>682.9</v>
      </c>
      <c r="N2623" s="116">
        <v>700.5</v>
      </c>
      <c r="O2623" s="116">
        <v>681.4</v>
      </c>
      <c r="P2623" s="116">
        <v>690.7</v>
      </c>
      <c r="Q2623" s="116">
        <v>682.9</v>
      </c>
      <c r="R2623">
        <v>7788718</v>
      </c>
    </row>
    <row r="2624" spans="1:18" x14ac:dyDescent="0.25">
      <c r="A2624" s="170">
        <v>45867</v>
      </c>
      <c r="B2624" s="116">
        <v>694.1</v>
      </c>
      <c r="C2624" s="116">
        <v>692.4</v>
      </c>
      <c r="D2624" s="116">
        <v>680.95</v>
      </c>
      <c r="E2624" s="116">
        <v>682.3</v>
      </c>
      <c r="F2624" s="116">
        <v>692.4</v>
      </c>
      <c r="G2624">
        <v>449521</v>
      </c>
      <c r="H2624" s="116"/>
      <c r="I2624" s="116"/>
      <c r="L2624" s="170">
        <v>45867</v>
      </c>
      <c r="M2624" s="116">
        <v>692.35</v>
      </c>
      <c r="N2624" s="116">
        <v>694</v>
      </c>
      <c r="O2624" s="116">
        <v>680.6</v>
      </c>
      <c r="P2624" s="116">
        <v>681.9</v>
      </c>
      <c r="Q2624" s="116">
        <v>692.35</v>
      </c>
      <c r="R2624">
        <v>6239871</v>
      </c>
    </row>
    <row r="2625" spans="1:18" x14ac:dyDescent="0.25">
      <c r="A2625" s="170">
        <v>45868</v>
      </c>
      <c r="B2625" s="116">
        <v>691.95</v>
      </c>
      <c r="C2625" s="116">
        <v>668.4</v>
      </c>
      <c r="D2625" s="116">
        <v>665.45</v>
      </c>
      <c r="E2625" s="116">
        <v>691.95</v>
      </c>
      <c r="F2625" s="116">
        <v>668.4</v>
      </c>
      <c r="G2625">
        <v>1485586</v>
      </c>
      <c r="H2625" s="116"/>
      <c r="I2625" s="116"/>
      <c r="L2625" s="170">
        <v>45868</v>
      </c>
      <c r="M2625" s="116">
        <v>668.45</v>
      </c>
      <c r="N2625" s="116">
        <v>690</v>
      </c>
      <c r="O2625" s="116">
        <v>665.25</v>
      </c>
      <c r="P2625" s="116">
        <v>690</v>
      </c>
      <c r="Q2625" s="116">
        <v>668.45</v>
      </c>
      <c r="R2625">
        <v>18923129</v>
      </c>
    </row>
    <row r="2626" spans="1:18" x14ac:dyDescent="0.25">
      <c r="A2626" s="170">
        <v>45869</v>
      </c>
      <c r="B2626" s="116">
        <v>673.4</v>
      </c>
      <c r="C2626" s="116">
        <v>666.05</v>
      </c>
      <c r="D2626" s="116">
        <v>652.04999999999995</v>
      </c>
      <c r="E2626" s="116">
        <v>660</v>
      </c>
      <c r="F2626" s="116">
        <v>666.05</v>
      </c>
      <c r="G2626">
        <v>841456</v>
      </c>
      <c r="H2626" s="116"/>
      <c r="I2626" s="116"/>
      <c r="L2626" s="170">
        <v>45869</v>
      </c>
      <c r="M2626" s="116">
        <v>665.95</v>
      </c>
      <c r="N2626" s="116">
        <v>673.4</v>
      </c>
      <c r="O2626" s="116">
        <v>652.35</v>
      </c>
      <c r="P2626" s="116">
        <v>659.85</v>
      </c>
      <c r="Q2626" s="116">
        <v>665.95</v>
      </c>
      <c r="R2626">
        <v>18723710</v>
      </c>
    </row>
    <row r="2627" spans="1:18" x14ac:dyDescent="0.25">
      <c r="A2627" s="170">
        <v>45870</v>
      </c>
      <c r="B2627" s="116">
        <v>668.95</v>
      </c>
      <c r="C2627" s="116">
        <v>648.75</v>
      </c>
      <c r="D2627" s="116">
        <v>647.20000000000005</v>
      </c>
      <c r="E2627" s="116">
        <v>667.4</v>
      </c>
      <c r="F2627" s="116">
        <v>648.75</v>
      </c>
      <c r="G2627">
        <v>5379025</v>
      </c>
      <c r="H2627" s="116"/>
      <c r="I2627" s="116"/>
      <c r="L2627" s="170">
        <v>45870</v>
      </c>
      <c r="M2627" s="116">
        <v>648.85</v>
      </c>
      <c r="N2627" s="116">
        <v>667.95</v>
      </c>
      <c r="O2627" s="116">
        <v>647</v>
      </c>
      <c r="P2627" s="116">
        <v>667.95</v>
      </c>
      <c r="Q2627" s="116">
        <v>648.85</v>
      </c>
      <c r="R2627">
        <v>12546169</v>
      </c>
    </row>
    <row r="2628" spans="1:18" x14ac:dyDescent="0.25">
      <c r="A2628" s="170">
        <v>45873</v>
      </c>
      <c r="B2628" s="116">
        <v>656.7</v>
      </c>
      <c r="C2628" s="116">
        <v>653.65</v>
      </c>
      <c r="D2628" s="116">
        <v>645.65</v>
      </c>
      <c r="E2628" s="116">
        <v>649.04999999999995</v>
      </c>
      <c r="F2628" s="116">
        <v>653.65</v>
      </c>
      <c r="G2628">
        <v>600053</v>
      </c>
      <c r="H2628" s="116"/>
      <c r="I2628" s="116"/>
      <c r="L2628" s="170">
        <v>45873</v>
      </c>
      <c r="M2628" s="116">
        <v>653.6</v>
      </c>
      <c r="N2628" s="116">
        <v>656.8</v>
      </c>
      <c r="O2628" s="116">
        <v>646</v>
      </c>
      <c r="P2628" s="116">
        <v>650.04999999999995</v>
      </c>
      <c r="Q2628" s="116">
        <v>653.6</v>
      </c>
      <c r="R2628">
        <v>8033881</v>
      </c>
    </row>
    <row r="2629" spans="1:18" x14ac:dyDescent="0.25">
      <c r="A2629" s="170">
        <v>45874</v>
      </c>
      <c r="B2629" s="116">
        <v>659</v>
      </c>
      <c r="C2629" s="116">
        <v>654.6</v>
      </c>
      <c r="D2629" s="116">
        <v>650.45000000000005</v>
      </c>
      <c r="E2629" s="116">
        <v>655.25</v>
      </c>
      <c r="F2629" s="116">
        <v>654.6</v>
      </c>
      <c r="G2629">
        <v>756422</v>
      </c>
      <c r="H2629" s="116"/>
      <c r="I2629" s="116"/>
      <c r="L2629" s="170">
        <v>45874</v>
      </c>
      <c r="M2629" s="116">
        <v>654.6</v>
      </c>
      <c r="N2629" s="116">
        <v>658.9</v>
      </c>
      <c r="O2629" s="116">
        <v>650.54999999999995</v>
      </c>
      <c r="P2629" s="116">
        <v>655.95</v>
      </c>
      <c r="Q2629" s="116">
        <v>654.6</v>
      </c>
      <c r="R2629">
        <v>6714804</v>
      </c>
    </row>
    <row r="2630" spans="1:18" x14ac:dyDescent="0.25">
      <c r="A2630" s="170">
        <v>45875</v>
      </c>
      <c r="B2630" s="116">
        <v>657.95</v>
      </c>
      <c r="C2630" s="116">
        <v>653.04999999999995</v>
      </c>
      <c r="D2630" s="116">
        <v>650.45000000000005</v>
      </c>
      <c r="E2630" s="116">
        <v>655.85</v>
      </c>
      <c r="F2630" s="116">
        <v>653.04999999999995</v>
      </c>
      <c r="G2630">
        <v>669817</v>
      </c>
      <c r="H2630" s="116"/>
      <c r="I2630" s="116"/>
      <c r="L2630" s="170">
        <v>45875</v>
      </c>
      <c r="M2630" s="116">
        <v>652.85</v>
      </c>
      <c r="N2630" s="116">
        <v>658</v>
      </c>
      <c r="O2630" s="116">
        <v>650.4</v>
      </c>
      <c r="P2630" s="116">
        <v>655</v>
      </c>
      <c r="Q2630" s="116">
        <v>652.85</v>
      </c>
      <c r="R2630">
        <v>6410830</v>
      </c>
    </row>
    <row r="2631" spans="1:18" x14ac:dyDescent="0.25">
      <c r="A2631" s="170">
        <v>45876</v>
      </c>
      <c r="B2631" s="116">
        <v>651.29999999999995</v>
      </c>
      <c r="C2631" s="116">
        <v>647.5</v>
      </c>
      <c r="D2631" s="116">
        <v>635.79999999999995</v>
      </c>
      <c r="E2631" s="116">
        <v>648.5</v>
      </c>
      <c r="F2631" s="116">
        <v>647.5</v>
      </c>
      <c r="G2631">
        <v>1227857</v>
      </c>
      <c r="H2631" s="116"/>
      <c r="I2631" s="116"/>
      <c r="L2631" s="170">
        <v>45876</v>
      </c>
      <c r="M2631" s="116">
        <v>646.5</v>
      </c>
      <c r="N2631" s="116">
        <v>651.70000000000005</v>
      </c>
      <c r="O2631" s="116">
        <v>635.5</v>
      </c>
      <c r="P2631" s="116">
        <v>650</v>
      </c>
      <c r="Q2631" s="116">
        <v>646.5</v>
      </c>
      <c r="R2631">
        <v>13609913</v>
      </c>
    </row>
    <row r="2632" spans="1:18" x14ac:dyDescent="0.25">
      <c r="A2632" s="170">
        <v>45877</v>
      </c>
      <c r="B2632" s="116">
        <v>653</v>
      </c>
      <c r="C2632" s="116">
        <v>633.29999999999995</v>
      </c>
      <c r="D2632" s="116">
        <v>630.20000000000005</v>
      </c>
      <c r="E2632" s="116">
        <v>647.5</v>
      </c>
      <c r="F2632" s="116">
        <v>633.29999999999995</v>
      </c>
      <c r="G2632">
        <v>1013744</v>
      </c>
      <c r="H2632" s="116"/>
      <c r="I2632" s="116"/>
      <c r="L2632" s="170">
        <v>45877</v>
      </c>
      <c r="M2632" s="116">
        <v>633.70000000000005</v>
      </c>
      <c r="N2632" s="116">
        <v>652.95000000000005</v>
      </c>
      <c r="O2632" s="116">
        <v>630</v>
      </c>
      <c r="P2632" s="116">
        <v>647.95000000000005</v>
      </c>
      <c r="Q2632" s="116">
        <v>633.70000000000005</v>
      </c>
      <c r="R2632">
        <v>10144452</v>
      </c>
    </row>
    <row r="2633" spans="1:18" x14ac:dyDescent="0.25">
      <c r="A2633" s="170">
        <v>45880</v>
      </c>
      <c r="B2633" s="116">
        <v>654.79999999999995</v>
      </c>
      <c r="C2633" s="116">
        <v>653.79999999999995</v>
      </c>
      <c r="D2633" s="116">
        <v>627.29999999999995</v>
      </c>
      <c r="E2633" s="116">
        <v>633.04999999999995</v>
      </c>
      <c r="F2633" s="116">
        <v>653.79999999999995</v>
      </c>
      <c r="G2633">
        <v>891851</v>
      </c>
      <c r="H2633" s="116"/>
      <c r="I2633" s="116"/>
      <c r="L2633" s="170">
        <v>45880</v>
      </c>
      <c r="M2633" s="116">
        <v>653.75</v>
      </c>
      <c r="N2633" s="116">
        <v>655</v>
      </c>
      <c r="O2633" s="116">
        <v>627.1</v>
      </c>
      <c r="P2633" s="116">
        <v>636.20000000000005</v>
      </c>
      <c r="Q2633" s="116">
        <v>653.75</v>
      </c>
      <c r="R2633">
        <v>17275390</v>
      </c>
    </row>
    <row r="2634" spans="1:18" x14ac:dyDescent="0.25">
      <c r="A2634" s="170">
        <v>45881</v>
      </c>
      <c r="B2634" s="116">
        <v>660.85</v>
      </c>
      <c r="C2634" s="116">
        <v>653.9</v>
      </c>
      <c r="D2634" s="116">
        <v>651</v>
      </c>
      <c r="E2634" s="116">
        <v>651.75</v>
      </c>
      <c r="F2634" s="116">
        <v>653.9</v>
      </c>
      <c r="G2634">
        <v>1803626</v>
      </c>
      <c r="H2634" s="116"/>
      <c r="I2634" s="116"/>
      <c r="L2634" s="170">
        <v>45881</v>
      </c>
      <c r="M2634" s="116">
        <v>654.1</v>
      </c>
      <c r="N2634" s="116">
        <v>660.95</v>
      </c>
      <c r="O2634" s="116">
        <v>650.79999999999995</v>
      </c>
      <c r="P2634" s="116">
        <v>651.1</v>
      </c>
      <c r="Q2634" s="116">
        <v>654.1</v>
      </c>
      <c r="R2634">
        <v>11212223</v>
      </c>
    </row>
    <row r="2635" spans="1:18" x14ac:dyDescent="0.25">
      <c r="A2635" s="170">
        <v>45882</v>
      </c>
      <c r="B2635" s="116">
        <v>666.95</v>
      </c>
      <c r="C2635" s="116">
        <v>663.6</v>
      </c>
      <c r="D2635" s="116">
        <v>656.2</v>
      </c>
      <c r="E2635" s="116">
        <v>656.2</v>
      </c>
      <c r="F2635" s="116">
        <v>663.6</v>
      </c>
      <c r="G2635">
        <v>1399718</v>
      </c>
      <c r="H2635" s="116"/>
      <c r="I2635" s="116"/>
      <c r="L2635" s="170">
        <v>45882</v>
      </c>
      <c r="M2635" s="116">
        <v>663.75</v>
      </c>
      <c r="N2635" s="116">
        <v>667</v>
      </c>
      <c r="O2635" s="116">
        <v>656.65</v>
      </c>
      <c r="P2635" s="116">
        <v>657.2</v>
      </c>
      <c r="Q2635" s="116">
        <v>663.75</v>
      </c>
      <c r="R2635">
        <v>7557556</v>
      </c>
    </row>
    <row r="2636" spans="1:18" x14ac:dyDescent="0.25">
      <c r="A2636" s="170">
        <v>45883</v>
      </c>
      <c r="B2636" s="116">
        <v>666.95</v>
      </c>
      <c r="C2636" s="116">
        <v>664.55</v>
      </c>
      <c r="D2636" s="116">
        <v>657.9</v>
      </c>
      <c r="E2636" s="116">
        <v>666.95</v>
      </c>
      <c r="F2636" s="116">
        <v>664.55</v>
      </c>
      <c r="G2636">
        <v>210137</v>
      </c>
      <c r="H2636" s="116"/>
      <c r="I2636" s="116"/>
      <c r="L2636" s="170">
        <v>45883</v>
      </c>
      <c r="M2636" s="116">
        <v>664.6</v>
      </c>
      <c r="N2636" s="116">
        <v>666.55</v>
      </c>
      <c r="O2636" s="116">
        <v>657.7</v>
      </c>
      <c r="P2636" s="116">
        <v>666</v>
      </c>
      <c r="Q2636" s="116">
        <v>664.6</v>
      </c>
      <c r="R2636">
        <v>6250494</v>
      </c>
    </row>
    <row r="2637" spans="1:18" x14ac:dyDescent="0.25">
      <c r="A2637" s="170">
        <v>45887</v>
      </c>
      <c r="B2637" s="116">
        <v>684.95</v>
      </c>
      <c r="C2637" s="116">
        <v>676.4</v>
      </c>
      <c r="D2637" s="116">
        <v>672.7</v>
      </c>
      <c r="E2637" s="116">
        <v>674.15</v>
      </c>
      <c r="F2637" s="116">
        <v>676.4</v>
      </c>
      <c r="G2637">
        <v>470828</v>
      </c>
      <c r="H2637" s="116"/>
      <c r="I2637" s="116"/>
      <c r="L2637" s="170">
        <v>45887</v>
      </c>
      <c r="M2637" s="116">
        <v>676</v>
      </c>
      <c r="N2637" s="116">
        <v>685</v>
      </c>
      <c r="O2637" s="116">
        <v>672.9</v>
      </c>
      <c r="P2637" s="116">
        <v>677</v>
      </c>
      <c r="Q2637" s="116">
        <v>676</v>
      </c>
      <c r="R2637">
        <v>14226172</v>
      </c>
    </row>
    <row r="2638" spans="1:18" x14ac:dyDescent="0.25">
      <c r="A2638" s="170">
        <v>45888</v>
      </c>
      <c r="B2638" s="116">
        <v>703</v>
      </c>
      <c r="C2638" s="116">
        <v>700.1</v>
      </c>
      <c r="D2638" s="116">
        <v>673.1</v>
      </c>
      <c r="E2638" s="116">
        <v>676.05</v>
      </c>
      <c r="F2638" s="116">
        <v>700.1</v>
      </c>
      <c r="G2638">
        <v>1972248</v>
      </c>
      <c r="H2638" s="116"/>
      <c r="I2638" s="116"/>
      <c r="L2638" s="170">
        <v>45888</v>
      </c>
      <c r="M2638" s="116">
        <v>700.25</v>
      </c>
      <c r="N2638" s="116">
        <v>703.35</v>
      </c>
      <c r="O2638" s="116">
        <v>673.1</v>
      </c>
      <c r="P2638" s="116">
        <v>676.75</v>
      </c>
      <c r="Q2638" s="116">
        <v>700.25</v>
      </c>
      <c r="R2638">
        <v>19440384</v>
      </c>
    </row>
    <row r="2639" spans="1:18" x14ac:dyDescent="0.25">
      <c r="A2639" s="170">
        <v>45889</v>
      </c>
      <c r="B2639" s="116">
        <v>702.95</v>
      </c>
      <c r="C2639" s="116">
        <v>689.65</v>
      </c>
      <c r="D2639" s="116">
        <v>689</v>
      </c>
      <c r="E2639" s="116">
        <v>702.95</v>
      </c>
      <c r="F2639" s="116">
        <v>689.65</v>
      </c>
      <c r="G2639">
        <v>502690</v>
      </c>
      <c r="H2639" s="116"/>
      <c r="I2639" s="116"/>
      <c r="L2639" s="170">
        <v>45889</v>
      </c>
      <c r="M2639" s="116">
        <v>689.6</v>
      </c>
      <c r="N2639" s="116">
        <v>700.8</v>
      </c>
      <c r="O2639" s="116">
        <v>689</v>
      </c>
      <c r="P2639" s="116">
        <v>700.25</v>
      </c>
      <c r="Q2639" s="116">
        <v>689.6</v>
      </c>
      <c r="R2639">
        <v>10050137</v>
      </c>
    </row>
    <row r="2640" spans="1:18" x14ac:dyDescent="0.25">
      <c r="A2640" s="170">
        <v>45890</v>
      </c>
      <c r="B2640" s="116">
        <v>694.8</v>
      </c>
      <c r="C2640" s="116">
        <v>685.45</v>
      </c>
      <c r="D2640" s="116">
        <v>685</v>
      </c>
      <c r="E2640" s="116">
        <v>693.9</v>
      </c>
      <c r="F2640" s="116">
        <v>685.45</v>
      </c>
      <c r="G2640">
        <v>694060</v>
      </c>
      <c r="H2640" s="116"/>
      <c r="I2640" s="116"/>
      <c r="L2640" s="170">
        <v>45890</v>
      </c>
      <c r="M2640" s="116">
        <v>685.4</v>
      </c>
      <c r="N2640" s="116">
        <v>694.95</v>
      </c>
      <c r="O2640" s="116">
        <v>685</v>
      </c>
      <c r="P2640" s="116">
        <v>694</v>
      </c>
      <c r="Q2640" s="116">
        <v>685.4</v>
      </c>
      <c r="R2640">
        <v>8432614</v>
      </c>
    </row>
    <row r="2641" spans="1:18" x14ac:dyDescent="0.25">
      <c r="A2641" s="170">
        <v>45891</v>
      </c>
      <c r="B2641" s="116">
        <v>691.5</v>
      </c>
      <c r="C2641" s="116">
        <v>680.25</v>
      </c>
      <c r="D2641" s="116">
        <v>678.5</v>
      </c>
      <c r="E2641" s="116">
        <v>685.45</v>
      </c>
      <c r="F2641" s="116">
        <v>680.25</v>
      </c>
      <c r="G2641">
        <v>605065</v>
      </c>
      <c r="H2641" s="116"/>
      <c r="I2641" s="116"/>
      <c r="L2641" s="170">
        <v>45891</v>
      </c>
      <c r="M2641" s="116">
        <v>680.3</v>
      </c>
      <c r="N2641" s="116">
        <v>691.5</v>
      </c>
      <c r="O2641" s="116">
        <v>678.6</v>
      </c>
      <c r="P2641" s="116">
        <v>685.9</v>
      </c>
      <c r="Q2641" s="116">
        <v>680.3</v>
      </c>
      <c r="R2641">
        <v>6429718</v>
      </c>
    </row>
    <row r="2642" spans="1:18" x14ac:dyDescent="0.25">
      <c r="A2642" s="170">
        <v>45894</v>
      </c>
      <c r="B2642" s="116">
        <v>688.95</v>
      </c>
      <c r="C2642" s="116">
        <v>686.7</v>
      </c>
      <c r="D2642" s="116">
        <v>680.25</v>
      </c>
      <c r="E2642" s="116">
        <v>683.9</v>
      </c>
      <c r="F2642" s="116">
        <v>686.7</v>
      </c>
      <c r="G2642">
        <v>342334</v>
      </c>
      <c r="H2642" s="116"/>
      <c r="I2642" s="116"/>
      <c r="L2642" s="170">
        <v>45894</v>
      </c>
      <c r="M2642" s="116">
        <v>686.8</v>
      </c>
      <c r="N2642" s="116">
        <v>688.9</v>
      </c>
      <c r="O2642" s="116">
        <v>680.3</v>
      </c>
      <c r="P2642" s="116">
        <v>683.75</v>
      </c>
      <c r="Q2642" s="116">
        <v>686.8</v>
      </c>
      <c r="R2642">
        <v>6429311</v>
      </c>
    </row>
    <row r="2643" spans="1:18" x14ac:dyDescent="0.25">
      <c r="A2643" s="170">
        <v>45895</v>
      </c>
      <c r="B2643" s="116">
        <v>687</v>
      </c>
      <c r="C2643" s="116">
        <v>681.55</v>
      </c>
      <c r="D2643" s="116">
        <v>678.45</v>
      </c>
      <c r="E2643" s="116">
        <v>686.7</v>
      </c>
      <c r="F2643" s="116">
        <v>681.55</v>
      </c>
      <c r="G2643">
        <v>1126064</v>
      </c>
      <c r="H2643" s="116"/>
      <c r="I2643" s="116"/>
      <c r="L2643" s="170">
        <v>45895</v>
      </c>
      <c r="M2643" s="116">
        <v>681.65</v>
      </c>
      <c r="N2643" s="116">
        <v>686.95</v>
      </c>
      <c r="O2643" s="116">
        <v>678.3</v>
      </c>
      <c r="P2643" s="116">
        <v>686.8</v>
      </c>
      <c r="Q2643" s="116">
        <v>681.65</v>
      </c>
      <c r="R2643">
        <v>7496633</v>
      </c>
    </row>
    <row r="2644" spans="1:18" x14ac:dyDescent="0.25">
      <c r="A2644" s="170">
        <v>45897</v>
      </c>
      <c r="B2644" s="116">
        <v>680.6</v>
      </c>
      <c r="C2644" s="116">
        <v>675.45</v>
      </c>
      <c r="D2644" s="116">
        <v>667.8</v>
      </c>
      <c r="E2644" s="116">
        <v>678.2</v>
      </c>
      <c r="F2644" s="116">
        <v>675.45</v>
      </c>
      <c r="G2644">
        <v>530503</v>
      </c>
      <c r="H2644" s="116"/>
      <c r="I2644" s="116"/>
      <c r="L2644" s="170">
        <v>45897</v>
      </c>
      <c r="M2644" s="116">
        <v>675.45</v>
      </c>
      <c r="N2644" s="116">
        <v>680.9</v>
      </c>
      <c r="O2644" s="116">
        <v>667.8</v>
      </c>
      <c r="P2644" s="116">
        <v>679.9</v>
      </c>
      <c r="Q2644" s="116">
        <v>675.45</v>
      </c>
      <c r="R2644">
        <v>9466045</v>
      </c>
    </row>
    <row r="2645" spans="1:18" x14ac:dyDescent="0.25">
      <c r="A2645" s="170">
        <v>45898</v>
      </c>
      <c r="B2645" s="116">
        <v>681</v>
      </c>
      <c r="C2645" s="116">
        <v>668.8</v>
      </c>
      <c r="D2645" s="116">
        <v>668</v>
      </c>
      <c r="E2645" s="116">
        <v>675.45</v>
      </c>
      <c r="F2645" s="116">
        <v>668.8</v>
      </c>
      <c r="G2645">
        <v>811167</v>
      </c>
      <c r="H2645" s="116"/>
      <c r="I2645" s="116"/>
      <c r="L2645" s="170">
        <v>45898</v>
      </c>
      <c r="M2645" s="116">
        <v>669</v>
      </c>
      <c r="N2645" s="116">
        <v>681.15</v>
      </c>
      <c r="O2645" s="116">
        <v>668</v>
      </c>
      <c r="P2645" s="116">
        <v>675.45</v>
      </c>
      <c r="Q2645" s="116">
        <v>669</v>
      </c>
      <c r="R2645">
        <v>8201917</v>
      </c>
    </row>
    <row r="2646" spans="1:18" x14ac:dyDescent="0.25">
      <c r="A2646" s="170">
        <v>45901</v>
      </c>
      <c r="B2646" s="116">
        <v>691.25</v>
      </c>
      <c r="C2646" s="116">
        <v>690</v>
      </c>
      <c r="D2646" s="116">
        <v>670.55</v>
      </c>
      <c r="E2646" s="116">
        <v>672.7</v>
      </c>
      <c r="F2646" s="116">
        <v>690</v>
      </c>
      <c r="G2646">
        <v>378643</v>
      </c>
      <c r="H2646" s="116"/>
      <c r="I2646" s="116"/>
      <c r="L2646" s="170">
        <v>45901</v>
      </c>
      <c r="M2646" s="116">
        <v>690.15</v>
      </c>
      <c r="N2646" s="116">
        <v>691.5</v>
      </c>
      <c r="O2646" s="116">
        <v>670.55</v>
      </c>
      <c r="P2646" s="116">
        <v>671.3</v>
      </c>
      <c r="Q2646" s="116">
        <v>690.15</v>
      </c>
      <c r="R2646">
        <v>7644947</v>
      </c>
    </row>
    <row r="2647" spans="1:18" x14ac:dyDescent="0.25">
      <c r="A2647" s="170">
        <v>45902</v>
      </c>
      <c r="B2647" s="116">
        <v>694.7</v>
      </c>
      <c r="C2647" s="116">
        <v>684.3</v>
      </c>
      <c r="D2647" s="116">
        <v>681.85</v>
      </c>
      <c r="E2647" s="116">
        <v>693.55</v>
      </c>
      <c r="F2647" s="116">
        <v>684.3</v>
      </c>
      <c r="G2647">
        <v>392441</v>
      </c>
      <c r="H2647" s="116"/>
      <c r="I2647" s="116"/>
      <c r="L2647" s="170">
        <v>45902</v>
      </c>
      <c r="M2647" s="116">
        <v>684.4</v>
      </c>
      <c r="N2647" s="116">
        <v>694.65</v>
      </c>
      <c r="O2647" s="116">
        <v>681.65</v>
      </c>
      <c r="P2647" s="116">
        <v>690.15</v>
      </c>
      <c r="Q2647" s="116">
        <v>684.4</v>
      </c>
      <c r="R2647">
        <v>7854694</v>
      </c>
    </row>
    <row r="2648" spans="1:18" x14ac:dyDescent="0.25">
      <c r="A2648" s="170">
        <v>45903</v>
      </c>
      <c r="B2648" s="116">
        <v>693</v>
      </c>
      <c r="C2648" s="116">
        <v>692.15</v>
      </c>
      <c r="D2648" s="116">
        <v>685.1</v>
      </c>
      <c r="E2648" s="116">
        <v>687.2</v>
      </c>
      <c r="F2648" s="116">
        <v>692.15</v>
      </c>
      <c r="G2648">
        <v>396355</v>
      </c>
      <c r="H2648" s="116"/>
      <c r="I2648" s="116"/>
      <c r="L2648" s="170">
        <v>45903</v>
      </c>
      <c r="M2648" s="116">
        <v>692.05</v>
      </c>
      <c r="N2648" s="116">
        <v>693.45</v>
      </c>
      <c r="O2648" s="116">
        <v>685</v>
      </c>
      <c r="P2648" s="116">
        <v>688</v>
      </c>
      <c r="Q2648" s="116">
        <v>692.05</v>
      </c>
      <c r="R2648">
        <v>6094892</v>
      </c>
    </row>
    <row r="2649" spans="1:18" x14ac:dyDescent="0.25">
      <c r="A2649" s="170">
        <v>45904</v>
      </c>
      <c r="B2649" s="116">
        <v>706.05</v>
      </c>
      <c r="C2649" s="116">
        <v>687.55</v>
      </c>
      <c r="D2649" s="116">
        <v>685.85</v>
      </c>
      <c r="E2649" s="116">
        <v>703.55</v>
      </c>
      <c r="F2649" s="116">
        <v>687.55</v>
      </c>
      <c r="G2649">
        <v>1412025</v>
      </c>
      <c r="H2649" s="116"/>
      <c r="I2649" s="116"/>
      <c r="L2649" s="170">
        <v>45904</v>
      </c>
      <c r="M2649" s="116">
        <v>687.5</v>
      </c>
      <c r="N2649" s="116">
        <v>706.35</v>
      </c>
      <c r="O2649" s="116">
        <v>685.7</v>
      </c>
      <c r="P2649" s="116">
        <v>705.9</v>
      </c>
      <c r="Q2649" s="116">
        <v>687.5</v>
      </c>
      <c r="R2649">
        <v>13439418</v>
      </c>
    </row>
    <row r="2650" spans="1:18" x14ac:dyDescent="0.25">
      <c r="A2650" s="170">
        <v>45905</v>
      </c>
      <c r="B2650" s="116">
        <v>697.15</v>
      </c>
      <c r="C2650" s="116">
        <v>691.85</v>
      </c>
      <c r="D2650" s="116">
        <v>683.2</v>
      </c>
      <c r="E2650" s="116">
        <v>691.8</v>
      </c>
      <c r="F2650" s="116">
        <v>691.85</v>
      </c>
      <c r="G2650">
        <v>695045</v>
      </c>
      <c r="H2650" s="116"/>
      <c r="I2650" s="116"/>
      <c r="L2650" s="170">
        <v>45905</v>
      </c>
      <c r="M2650" s="116">
        <v>691.7</v>
      </c>
      <c r="N2650" s="116">
        <v>697.35</v>
      </c>
      <c r="O2650" s="116">
        <v>683.1</v>
      </c>
      <c r="P2650" s="116">
        <v>690.9</v>
      </c>
      <c r="Q2650" s="116">
        <v>691.7</v>
      </c>
      <c r="R2650">
        <v>6692975</v>
      </c>
    </row>
    <row r="2651" spans="1:18" x14ac:dyDescent="0.25">
      <c r="A2651" s="170">
        <v>45908</v>
      </c>
      <c r="B2651" s="116">
        <v>721.45</v>
      </c>
      <c r="C2651" s="116">
        <v>719.35</v>
      </c>
      <c r="D2651" s="116">
        <v>695</v>
      </c>
      <c r="E2651" s="116">
        <v>695.5</v>
      </c>
      <c r="F2651" s="116">
        <v>719.35</v>
      </c>
      <c r="G2651">
        <v>2436133</v>
      </c>
      <c r="H2651" s="116"/>
      <c r="I2651" s="116"/>
      <c r="L2651" s="170">
        <v>45908</v>
      </c>
      <c r="M2651" s="116">
        <v>719.5</v>
      </c>
      <c r="N2651" s="116">
        <v>722</v>
      </c>
      <c r="O2651" s="116">
        <v>694.05</v>
      </c>
      <c r="P2651" s="116">
        <v>695</v>
      </c>
      <c r="Q2651" s="116">
        <v>719.5</v>
      </c>
      <c r="R2651">
        <v>20531027</v>
      </c>
    </row>
    <row r="2652" spans="1:18" x14ac:dyDescent="0.25">
      <c r="A2652" s="170">
        <v>45909</v>
      </c>
      <c r="B2652" s="116">
        <v>722.9</v>
      </c>
      <c r="C2652" s="116">
        <v>715.5</v>
      </c>
      <c r="D2652" s="116">
        <v>713.6</v>
      </c>
      <c r="E2652" s="116">
        <v>721.85</v>
      </c>
      <c r="F2652" s="116">
        <v>715.5</v>
      </c>
      <c r="G2652">
        <v>534753</v>
      </c>
      <c r="H2652" s="116"/>
      <c r="I2652" s="116"/>
      <c r="L2652" s="170">
        <v>45909</v>
      </c>
      <c r="M2652" s="116">
        <v>715.55</v>
      </c>
      <c r="N2652" s="116">
        <v>722.25</v>
      </c>
      <c r="O2652" s="116">
        <v>713.5</v>
      </c>
      <c r="P2652" s="116">
        <v>721.15</v>
      </c>
      <c r="Q2652" s="116">
        <v>715.55</v>
      </c>
      <c r="R2652">
        <v>9409853</v>
      </c>
    </row>
    <row r="2653" spans="1:18" x14ac:dyDescent="0.25">
      <c r="A2653" s="170">
        <v>45910</v>
      </c>
      <c r="B2653" s="116">
        <v>719.95</v>
      </c>
      <c r="C2653" s="116">
        <v>709</v>
      </c>
      <c r="D2653" s="116">
        <v>703</v>
      </c>
      <c r="E2653" s="116">
        <v>719.95</v>
      </c>
      <c r="F2653" s="116">
        <v>709</v>
      </c>
      <c r="G2653">
        <v>379610</v>
      </c>
      <c r="H2653" s="116"/>
      <c r="I2653" s="116"/>
      <c r="L2653" s="170">
        <v>45910</v>
      </c>
      <c r="M2653" s="116">
        <v>709.1</v>
      </c>
      <c r="N2653" s="116">
        <v>720</v>
      </c>
      <c r="O2653" s="116">
        <v>702.7</v>
      </c>
      <c r="P2653" s="116">
        <v>717.65</v>
      </c>
      <c r="Q2653" s="116">
        <v>709.1</v>
      </c>
      <c r="R2653">
        <v>10363493</v>
      </c>
    </row>
    <row r="2654" spans="1:18" x14ac:dyDescent="0.25">
      <c r="A2654" s="170">
        <v>45911</v>
      </c>
      <c r="B2654" s="116">
        <v>712</v>
      </c>
      <c r="C2654" s="116">
        <v>705.85</v>
      </c>
      <c r="D2654" s="116">
        <v>704.7</v>
      </c>
      <c r="E2654" s="116">
        <v>709.05</v>
      </c>
      <c r="F2654" s="116">
        <v>705.85</v>
      </c>
      <c r="G2654">
        <v>273053</v>
      </c>
      <c r="H2654" s="116"/>
      <c r="I2654" s="116"/>
      <c r="L2654" s="170">
        <v>45911</v>
      </c>
      <c r="M2654" s="116">
        <v>705.85</v>
      </c>
      <c r="N2654" s="116">
        <v>712</v>
      </c>
      <c r="O2654" s="116">
        <v>704.55</v>
      </c>
      <c r="P2654" s="116">
        <v>710.2</v>
      </c>
      <c r="Q2654" s="116">
        <v>705.85</v>
      </c>
      <c r="R2654">
        <v>5530633</v>
      </c>
    </row>
    <row r="2655" spans="1:18" x14ac:dyDescent="0.25">
      <c r="A2655" s="170">
        <v>45912</v>
      </c>
      <c r="B2655" s="116">
        <v>718.65</v>
      </c>
      <c r="C2655" s="116">
        <v>715</v>
      </c>
      <c r="D2655" s="116">
        <v>708</v>
      </c>
      <c r="E2655" s="116">
        <v>709.35</v>
      </c>
      <c r="F2655" s="116">
        <v>715</v>
      </c>
      <c r="G2655">
        <v>871284</v>
      </c>
      <c r="H2655" s="116"/>
      <c r="I2655" s="116"/>
      <c r="L2655" s="170">
        <v>45912</v>
      </c>
      <c r="M2655" s="116">
        <v>715.25</v>
      </c>
      <c r="N2655" s="116">
        <v>718.9</v>
      </c>
      <c r="O2655" s="116">
        <v>707.35</v>
      </c>
      <c r="P2655" s="116">
        <v>708</v>
      </c>
      <c r="Q2655" s="116">
        <v>715.25</v>
      </c>
      <c r="R2655">
        <v>8252416</v>
      </c>
    </row>
    <row r="2656" spans="1:18" x14ac:dyDescent="0.25">
      <c r="A2656" s="170">
        <v>45915</v>
      </c>
      <c r="B2656" s="116">
        <v>722</v>
      </c>
      <c r="C2656" s="116">
        <v>712.7</v>
      </c>
      <c r="D2656" s="116">
        <v>711.6</v>
      </c>
      <c r="E2656" s="116">
        <v>715.3</v>
      </c>
      <c r="F2656" s="116">
        <v>712.7</v>
      </c>
      <c r="G2656">
        <v>429427</v>
      </c>
      <c r="H2656" s="116"/>
      <c r="I2656" s="116"/>
      <c r="L2656" s="170">
        <v>45915</v>
      </c>
      <c r="M2656" s="116">
        <v>712.9</v>
      </c>
      <c r="N2656" s="116">
        <v>721.95</v>
      </c>
      <c r="O2656" s="116">
        <v>711.55</v>
      </c>
      <c r="P2656" s="116">
        <v>715.3</v>
      </c>
      <c r="Q2656" s="116">
        <v>712.9</v>
      </c>
      <c r="R2656">
        <v>6007524</v>
      </c>
    </row>
    <row r="2657" spans="1:18" x14ac:dyDescent="0.25">
      <c r="A2657" s="170">
        <v>45916</v>
      </c>
      <c r="B2657" s="116">
        <v>719.75</v>
      </c>
      <c r="C2657" s="116">
        <v>713.65</v>
      </c>
      <c r="D2657" s="116">
        <v>705</v>
      </c>
      <c r="E2657" s="116">
        <v>713.05</v>
      </c>
      <c r="F2657" s="116">
        <v>713.65</v>
      </c>
      <c r="G2657">
        <v>359369</v>
      </c>
      <c r="H2657" s="116"/>
      <c r="I2657" s="116"/>
      <c r="L2657" s="170">
        <v>45916</v>
      </c>
      <c r="M2657" s="116">
        <v>713.25</v>
      </c>
      <c r="N2657" s="116">
        <v>719.7</v>
      </c>
      <c r="O2657" s="116">
        <v>705</v>
      </c>
      <c r="P2657" s="116">
        <v>715</v>
      </c>
      <c r="Q2657" s="116">
        <v>713.25</v>
      </c>
      <c r="R2657">
        <v>9765743</v>
      </c>
    </row>
    <row r="2658" spans="1:18" x14ac:dyDescent="0.25">
      <c r="A2658" s="170">
        <v>45917</v>
      </c>
      <c r="B2658" s="116">
        <v>722.95</v>
      </c>
      <c r="C2658" s="116">
        <v>719.15</v>
      </c>
      <c r="D2658" s="116">
        <v>714.2</v>
      </c>
      <c r="E2658" s="116">
        <v>714.2</v>
      </c>
      <c r="F2658" s="116">
        <v>719.15</v>
      </c>
      <c r="G2658">
        <v>1097789</v>
      </c>
      <c r="H2658" s="116"/>
      <c r="I2658" s="116"/>
      <c r="L2658" s="170">
        <v>45917</v>
      </c>
      <c r="M2658" s="116">
        <v>719.15</v>
      </c>
      <c r="N2658" s="116">
        <v>722.95</v>
      </c>
      <c r="O2658" s="116">
        <v>714.3</v>
      </c>
      <c r="P2658" s="116">
        <v>715</v>
      </c>
      <c r="Q2658" s="116">
        <v>719.15</v>
      </c>
      <c r="R2658">
        <v>11872451</v>
      </c>
    </row>
    <row r="2659" spans="1:18" x14ac:dyDescent="0.25">
      <c r="A2659" s="170">
        <v>45918</v>
      </c>
      <c r="B2659" s="116">
        <v>725</v>
      </c>
      <c r="C2659" s="116">
        <v>711</v>
      </c>
      <c r="D2659" s="116">
        <v>707.7</v>
      </c>
      <c r="E2659" s="116">
        <v>722</v>
      </c>
      <c r="F2659" s="116">
        <v>711</v>
      </c>
      <c r="G2659">
        <v>1086883</v>
      </c>
      <c r="H2659" s="116"/>
      <c r="I2659" s="116"/>
      <c r="L2659" s="170">
        <v>45918</v>
      </c>
      <c r="M2659" s="116">
        <v>711.2</v>
      </c>
      <c r="N2659" s="116">
        <v>725.25</v>
      </c>
      <c r="O2659" s="116">
        <v>707.6</v>
      </c>
      <c r="P2659" s="116">
        <v>722</v>
      </c>
      <c r="Q2659" s="116">
        <v>711.2</v>
      </c>
      <c r="R2659">
        <v>12199357</v>
      </c>
    </row>
    <row r="2660" spans="1:18" x14ac:dyDescent="0.25">
      <c r="A2660" s="170">
        <v>45919</v>
      </c>
      <c r="B2660" s="116">
        <v>714</v>
      </c>
      <c r="C2660" s="116">
        <v>708.05</v>
      </c>
      <c r="D2660" s="116">
        <v>705.4</v>
      </c>
      <c r="E2660" s="116">
        <v>713.5</v>
      </c>
      <c r="F2660" s="116">
        <v>708.05</v>
      </c>
      <c r="G2660">
        <v>528453</v>
      </c>
      <c r="H2660" s="116"/>
      <c r="I2660" s="116"/>
      <c r="L2660" s="170">
        <v>45919</v>
      </c>
      <c r="M2660" s="116">
        <v>707.45</v>
      </c>
      <c r="N2660" s="116">
        <v>713.5</v>
      </c>
      <c r="O2660" s="116">
        <v>704.95</v>
      </c>
      <c r="P2660" s="116">
        <v>713.5</v>
      </c>
      <c r="Q2660" s="116">
        <v>707.45</v>
      </c>
      <c r="R2660">
        <v>12127319</v>
      </c>
    </row>
    <row r="2661" spans="1:18" x14ac:dyDescent="0.25">
      <c r="A2661" s="170">
        <v>45922</v>
      </c>
      <c r="B2661" s="116">
        <v>712.3</v>
      </c>
      <c r="C2661" s="116">
        <v>696.1</v>
      </c>
      <c r="D2661" s="116">
        <v>694.7</v>
      </c>
      <c r="E2661" s="116">
        <v>708.1</v>
      </c>
      <c r="F2661" s="116">
        <v>696.1</v>
      </c>
      <c r="G2661">
        <v>744180</v>
      </c>
      <c r="H2661" s="116"/>
      <c r="I2661" s="116"/>
      <c r="L2661" s="170">
        <v>45922</v>
      </c>
      <c r="M2661" s="116">
        <v>696.25</v>
      </c>
      <c r="N2661" s="116">
        <v>712</v>
      </c>
      <c r="O2661" s="116">
        <v>694.85</v>
      </c>
      <c r="P2661" s="116">
        <v>709</v>
      </c>
      <c r="Q2661" s="116">
        <v>696.25</v>
      </c>
      <c r="R2661">
        <v>9688597</v>
      </c>
    </row>
    <row r="2662" spans="1:18" x14ac:dyDescent="0.25">
      <c r="A2662" s="170">
        <v>45923</v>
      </c>
      <c r="B2662" s="116">
        <v>707.8</v>
      </c>
      <c r="C2662" s="116">
        <v>701.5</v>
      </c>
      <c r="D2662" s="116">
        <v>697.05</v>
      </c>
      <c r="E2662" s="116">
        <v>700.65</v>
      </c>
      <c r="F2662" s="116">
        <v>701.5</v>
      </c>
      <c r="G2662">
        <v>395319</v>
      </c>
      <c r="H2662" s="116"/>
      <c r="I2662" s="116"/>
      <c r="L2662" s="170">
        <v>45923</v>
      </c>
      <c r="M2662" s="116">
        <v>701.35</v>
      </c>
      <c r="N2662" s="116">
        <v>707.8</v>
      </c>
      <c r="O2662" s="116">
        <v>697</v>
      </c>
      <c r="P2662" s="116">
        <v>701.8</v>
      </c>
      <c r="Q2662" s="116">
        <v>701.35</v>
      </c>
      <c r="R2662">
        <v>11904667</v>
      </c>
    </row>
    <row r="2663" spans="1:18" x14ac:dyDescent="0.25">
      <c r="A2663" s="170">
        <v>45924</v>
      </c>
      <c r="B2663" s="116">
        <v>702.35</v>
      </c>
      <c r="C2663" s="116">
        <v>682.75</v>
      </c>
      <c r="D2663" s="116">
        <v>681.15</v>
      </c>
      <c r="E2663" s="116">
        <v>700.35</v>
      </c>
      <c r="F2663" s="116">
        <v>682.75</v>
      </c>
      <c r="G2663">
        <v>1102501</v>
      </c>
      <c r="H2663" s="116"/>
      <c r="I2663" s="116"/>
      <c r="L2663" s="170">
        <v>45924</v>
      </c>
      <c r="M2663" s="116">
        <v>682.95</v>
      </c>
      <c r="N2663" s="116">
        <v>703.3</v>
      </c>
      <c r="O2663" s="116">
        <v>681.3</v>
      </c>
      <c r="P2663" s="116">
        <v>700.5</v>
      </c>
      <c r="Q2663" s="116">
        <v>682.95</v>
      </c>
      <c r="R2663">
        <v>13252215</v>
      </c>
    </row>
    <row r="2664" spans="1:18" x14ac:dyDescent="0.25">
      <c r="A2664" s="170">
        <v>45925</v>
      </c>
      <c r="B2664" s="116">
        <v>675.35</v>
      </c>
      <c r="C2664" s="116">
        <v>664.25</v>
      </c>
      <c r="D2664" s="116">
        <v>655.29999999999995</v>
      </c>
      <c r="E2664" s="116">
        <v>673</v>
      </c>
      <c r="F2664" s="116">
        <v>664.25</v>
      </c>
      <c r="G2664">
        <v>1137851</v>
      </c>
      <c r="H2664" s="116"/>
      <c r="I2664" s="116"/>
      <c r="L2664" s="170">
        <v>45925</v>
      </c>
      <c r="M2664" s="116">
        <v>664.3</v>
      </c>
      <c r="N2664" s="116">
        <v>675</v>
      </c>
      <c r="O2664" s="116">
        <v>655.29999999999995</v>
      </c>
      <c r="P2664" s="116">
        <v>669.9</v>
      </c>
      <c r="Q2664" s="116">
        <v>664.3</v>
      </c>
      <c r="R2664">
        <v>24687611</v>
      </c>
    </row>
    <row r="2665" spans="1:18" x14ac:dyDescent="0.25">
      <c r="A2665" s="170">
        <v>45926</v>
      </c>
      <c r="B2665" s="116">
        <v>680.15</v>
      </c>
      <c r="C2665" s="116">
        <v>673</v>
      </c>
      <c r="D2665" s="116">
        <v>662.25</v>
      </c>
      <c r="E2665" s="116">
        <v>667.4</v>
      </c>
      <c r="F2665" s="116">
        <v>673</v>
      </c>
      <c r="G2665">
        <v>760017</v>
      </c>
      <c r="H2665" s="116"/>
      <c r="I2665" s="116"/>
      <c r="L2665" s="170">
        <v>45926</v>
      </c>
      <c r="M2665" s="116">
        <v>672.9</v>
      </c>
      <c r="N2665" s="116">
        <v>680.35</v>
      </c>
      <c r="O2665" s="116">
        <v>662.35</v>
      </c>
      <c r="P2665" s="116">
        <v>666</v>
      </c>
      <c r="Q2665" s="116">
        <v>672.9</v>
      </c>
      <c r="R2665">
        <v>15780434</v>
      </c>
    </row>
    <row r="2666" spans="1:18" x14ac:dyDescent="0.25">
      <c r="A2666" s="170">
        <v>45929</v>
      </c>
      <c r="B2666" s="116">
        <v>685.95</v>
      </c>
      <c r="C2666" s="116">
        <v>672.5</v>
      </c>
      <c r="D2666" s="116">
        <v>670</v>
      </c>
      <c r="E2666" s="116">
        <v>685.95</v>
      </c>
      <c r="F2666" s="116">
        <v>672.5</v>
      </c>
      <c r="G2666">
        <v>869885</v>
      </c>
      <c r="H2666" s="116"/>
      <c r="I2666" s="116"/>
      <c r="L2666" s="170">
        <v>45929</v>
      </c>
      <c r="M2666" s="116">
        <v>672.5</v>
      </c>
      <c r="N2666" s="116">
        <v>685</v>
      </c>
      <c r="O2666" s="116">
        <v>670</v>
      </c>
      <c r="P2666" s="116">
        <v>684</v>
      </c>
      <c r="Q2666" s="116">
        <v>672.5</v>
      </c>
      <c r="R2666">
        <v>13014474</v>
      </c>
    </row>
    <row r="2667" spans="1:18" x14ac:dyDescent="0.25">
      <c r="A2667" s="170">
        <v>45930</v>
      </c>
      <c r="B2667" s="116">
        <v>683.5</v>
      </c>
      <c r="C2667" s="116">
        <v>680.45</v>
      </c>
      <c r="D2667" s="116">
        <v>666.9</v>
      </c>
      <c r="E2667" s="116">
        <v>672.5</v>
      </c>
      <c r="F2667" s="116">
        <v>680.45</v>
      </c>
      <c r="G2667">
        <v>1034390</v>
      </c>
      <c r="H2667" s="116"/>
      <c r="I2667" s="116"/>
      <c r="L2667" s="170">
        <v>45930</v>
      </c>
      <c r="M2667" s="116">
        <v>680.2</v>
      </c>
      <c r="N2667" s="116">
        <v>683.5</v>
      </c>
      <c r="O2667" s="116">
        <v>666.65</v>
      </c>
      <c r="P2667" s="116">
        <v>672</v>
      </c>
      <c r="Q2667" s="116">
        <v>680.2</v>
      </c>
      <c r="R2667">
        <v>15001606</v>
      </c>
    </row>
    <row r="2668" spans="1:18" x14ac:dyDescent="0.25">
      <c r="A2668" s="170">
        <v>45931</v>
      </c>
      <c r="B2668" s="116">
        <v>720</v>
      </c>
      <c r="C2668" s="116">
        <v>718.15</v>
      </c>
      <c r="D2668" s="116">
        <v>679.2</v>
      </c>
      <c r="E2668" s="116">
        <v>680.6</v>
      </c>
      <c r="F2668" s="116">
        <v>718.15</v>
      </c>
      <c r="G2668">
        <v>3361207</v>
      </c>
      <c r="H2668" s="116"/>
      <c r="I2668" s="116"/>
      <c r="L2668" s="170">
        <v>45931</v>
      </c>
      <c r="M2668" s="116">
        <v>718.35</v>
      </c>
      <c r="N2668" s="116">
        <v>720</v>
      </c>
      <c r="O2668" s="116">
        <v>679.2</v>
      </c>
      <c r="P2668" s="116">
        <v>681</v>
      </c>
      <c r="Q2668" s="116">
        <v>718.35</v>
      </c>
      <c r="R2668">
        <v>30163206</v>
      </c>
    </row>
    <row r="2669" spans="1:18" x14ac:dyDescent="0.25">
      <c r="A2669" s="170">
        <v>45933</v>
      </c>
      <c r="B2669" s="116">
        <v>739.55</v>
      </c>
      <c r="C2669" s="116">
        <v>716</v>
      </c>
      <c r="D2669" s="116">
        <v>714.85</v>
      </c>
      <c r="E2669" s="116">
        <v>719.25</v>
      </c>
      <c r="F2669" s="116">
        <v>716</v>
      </c>
      <c r="G2669">
        <v>1930949</v>
      </c>
      <c r="H2669" s="116"/>
      <c r="I2669" s="116"/>
      <c r="L2669" s="170">
        <v>45933</v>
      </c>
      <c r="M2669" s="116">
        <v>716.1</v>
      </c>
      <c r="N2669" s="116">
        <v>739.7</v>
      </c>
      <c r="O2669" s="116">
        <v>715</v>
      </c>
      <c r="P2669" s="116">
        <v>718.5</v>
      </c>
      <c r="Q2669" s="116">
        <v>716.1</v>
      </c>
      <c r="R2669">
        <v>27786917</v>
      </c>
    </row>
    <row r="2670" spans="1:18" x14ac:dyDescent="0.25">
      <c r="A2670" s="170">
        <v>45936</v>
      </c>
      <c r="B2670" s="116">
        <v>718.5</v>
      </c>
      <c r="C2670" s="116">
        <v>712.5</v>
      </c>
      <c r="D2670" s="116">
        <v>703.9</v>
      </c>
      <c r="E2670" s="116">
        <v>716.3</v>
      </c>
      <c r="F2670" s="116">
        <v>712.5</v>
      </c>
      <c r="G2670">
        <v>547348</v>
      </c>
      <c r="H2670" s="116"/>
      <c r="I2670" s="116"/>
      <c r="L2670" s="170">
        <v>45936</v>
      </c>
      <c r="M2670" s="116">
        <v>712.65</v>
      </c>
      <c r="N2670" s="116">
        <v>718.5</v>
      </c>
      <c r="O2670" s="116">
        <v>703.95</v>
      </c>
      <c r="P2670" s="116">
        <v>718</v>
      </c>
      <c r="Q2670" s="116">
        <v>712.65</v>
      </c>
      <c r="R2670">
        <v>10333314</v>
      </c>
    </row>
    <row r="2671" spans="1:18" x14ac:dyDescent="0.25">
      <c r="A2671" s="170">
        <v>45937</v>
      </c>
      <c r="B2671" s="116">
        <v>713</v>
      </c>
      <c r="C2671" s="116">
        <v>698.15</v>
      </c>
      <c r="D2671" s="116">
        <v>697.05</v>
      </c>
      <c r="E2671" s="116">
        <v>711.75</v>
      </c>
      <c r="F2671" s="116">
        <v>698.15</v>
      </c>
      <c r="G2671">
        <v>532380</v>
      </c>
      <c r="H2671" s="116"/>
      <c r="I2671" s="116"/>
      <c r="L2671" s="170">
        <v>45937</v>
      </c>
      <c r="M2671" s="116">
        <v>698.05</v>
      </c>
      <c r="N2671" s="116">
        <v>712.9</v>
      </c>
      <c r="O2671" s="116">
        <v>697.15</v>
      </c>
      <c r="P2671" s="116">
        <v>712.65</v>
      </c>
      <c r="Q2671" s="116">
        <v>698.05</v>
      </c>
      <c r="R2671">
        <v>13099357</v>
      </c>
    </row>
    <row r="2672" spans="1:18" x14ac:dyDescent="0.25">
      <c r="A2672" s="170">
        <v>45938</v>
      </c>
      <c r="B2672" s="116">
        <v>702.25</v>
      </c>
      <c r="C2672" s="116">
        <v>681.3</v>
      </c>
      <c r="D2672" s="116">
        <v>680</v>
      </c>
      <c r="E2672" s="116">
        <v>695</v>
      </c>
      <c r="F2672" s="116">
        <v>681.3</v>
      </c>
      <c r="G2672">
        <v>1018195</v>
      </c>
      <c r="H2672" s="116"/>
      <c r="I2672" s="116"/>
      <c r="L2672" s="170">
        <v>45938</v>
      </c>
      <c r="M2672" s="116">
        <v>681.55</v>
      </c>
      <c r="N2672" s="116">
        <v>702</v>
      </c>
      <c r="O2672" s="116">
        <v>679</v>
      </c>
      <c r="P2672" s="116">
        <v>694.9</v>
      </c>
      <c r="Q2672" s="116">
        <v>681.55</v>
      </c>
      <c r="R2672">
        <v>16568975</v>
      </c>
    </row>
    <row r="2673" spans="1:18" x14ac:dyDescent="0.25">
      <c r="A2673" s="170">
        <v>45939</v>
      </c>
      <c r="B2673" s="116">
        <v>684.9</v>
      </c>
      <c r="C2673" s="116">
        <v>680.1</v>
      </c>
      <c r="D2673" s="116">
        <v>669</v>
      </c>
      <c r="E2673" s="116">
        <v>683.95</v>
      </c>
      <c r="F2673" s="116">
        <v>680.1</v>
      </c>
      <c r="G2673">
        <v>1011670</v>
      </c>
      <c r="H2673" s="116"/>
      <c r="I2673" s="116"/>
      <c r="L2673" s="170">
        <v>45939</v>
      </c>
      <c r="M2673" s="116">
        <v>681.1</v>
      </c>
      <c r="N2673" s="116">
        <v>685</v>
      </c>
      <c r="O2673" s="116">
        <v>668.8</v>
      </c>
      <c r="P2673" s="116">
        <v>684.6</v>
      </c>
      <c r="Q2673" s="116">
        <v>681.1</v>
      </c>
      <c r="R2673">
        <v>16202851</v>
      </c>
    </row>
    <row r="2674" spans="1:18" x14ac:dyDescent="0.25">
      <c r="A2674" s="170">
        <v>45940</v>
      </c>
      <c r="B2674" s="116">
        <v>688.6</v>
      </c>
      <c r="C2674" s="116">
        <v>679.05</v>
      </c>
      <c r="D2674" s="116">
        <v>667.2</v>
      </c>
      <c r="E2674" s="116">
        <v>683.05</v>
      </c>
      <c r="F2674" s="116">
        <v>679.05</v>
      </c>
      <c r="G2674">
        <v>706614</v>
      </c>
      <c r="H2674" s="116"/>
      <c r="I2674" s="116"/>
      <c r="L2674" s="170">
        <v>45940</v>
      </c>
      <c r="M2674" s="116">
        <v>678.95</v>
      </c>
      <c r="N2674" s="116">
        <v>688.6</v>
      </c>
      <c r="O2674" s="116">
        <v>666.9</v>
      </c>
      <c r="P2674" s="116">
        <v>684.8</v>
      </c>
      <c r="Q2674" s="116">
        <v>678.95</v>
      </c>
      <c r="R2674">
        <v>16069904</v>
      </c>
    </row>
    <row r="2675" spans="1:18" x14ac:dyDescent="0.25">
      <c r="A2675" s="170">
        <v>45943</v>
      </c>
      <c r="B2675" s="116">
        <v>679.2</v>
      </c>
      <c r="C2675" s="116">
        <v>660.9</v>
      </c>
      <c r="D2675" s="116">
        <v>658.1</v>
      </c>
      <c r="E2675" s="116">
        <v>679.15</v>
      </c>
      <c r="F2675" s="116">
        <v>660.9</v>
      </c>
      <c r="G2675">
        <v>2226872</v>
      </c>
      <c r="H2675" s="116"/>
      <c r="I2675" s="116"/>
      <c r="L2675" s="170">
        <v>45943</v>
      </c>
      <c r="M2675" s="116">
        <v>660.75</v>
      </c>
      <c r="N2675" s="116">
        <v>679.4</v>
      </c>
      <c r="O2675" s="116">
        <v>658.1</v>
      </c>
      <c r="P2675" s="116">
        <v>679</v>
      </c>
      <c r="Q2675" s="116">
        <v>660.75</v>
      </c>
      <c r="R2675">
        <v>33288645</v>
      </c>
    </row>
    <row r="2676" spans="1:18" x14ac:dyDescent="0.25">
      <c r="A2676" s="170">
        <v>45944</v>
      </c>
      <c r="B2676" s="116">
        <v>421.45</v>
      </c>
      <c r="C2676" s="116">
        <v>395.5</v>
      </c>
      <c r="D2676" s="116">
        <v>376.9</v>
      </c>
      <c r="E2676" s="116">
        <v>399</v>
      </c>
      <c r="F2676" s="116">
        <v>395.5</v>
      </c>
      <c r="G2676">
        <v>4920667</v>
      </c>
      <c r="H2676" s="116"/>
      <c r="I2676" s="116"/>
      <c r="L2676" s="170">
        <v>45944</v>
      </c>
      <c r="M2676" s="116">
        <v>395.45</v>
      </c>
      <c r="N2676" s="116">
        <v>421.55</v>
      </c>
      <c r="O2676" s="116">
        <v>376.3</v>
      </c>
      <c r="P2676" s="116">
        <v>400</v>
      </c>
      <c r="Q2676" s="116">
        <v>395.45</v>
      </c>
      <c r="R2676">
        <v>52267874</v>
      </c>
    </row>
    <row r="2677" spans="1:18" x14ac:dyDescent="0.25">
      <c r="A2677" s="170">
        <v>45945</v>
      </c>
      <c r="B2677" s="116">
        <v>404.95</v>
      </c>
      <c r="C2677" s="116">
        <v>390.75</v>
      </c>
      <c r="D2677" s="116">
        <v>388.1</v>
      </c>
      <c r="E2677" s="116">
        <v>404.95</v>
      </c>
      <c r="F2677" s="116">
        <v>390.75</v>
      </c>
      <c r="G2677">
        <v>2001487</v>
      </c>
      <c r="H2677" s="116"/>
      <c r="I2677" s="116"/>
      <c r="L2677" s="170">
        <v>45945</v>
      </c>
      <c r="M2677" s="116">
        <v>390.85</v>
      </c>
      <c r="N2677" s="116">
        <v>403</v>
      </c>
      <c r="O2677" s="116">
        <v>388</v>
      </c>
      <c r="P2677" s="116">
        <v>403</v>
      </c>
      <c r="Q2677" s="116">
        <v>390.85</v>
      </c>
      <c r="R2677">
        <v>26953559</v>
      </c>
    </row>
    <row r="2678" spans="1:18" x14ac:dyDescent="0.25">
      <c r="A2678" s="170">
        <v>45946</v>
      </c>
      <c r="B2678" s="116">
        <v>400.3</v>
      </c>
      <c r="C2678" s="116">
        <v>396.95</v>
      </c>
      <c r="D2678" s="116">
        <v>389.8</v>
      </c>
      <c r="E2678" s="116">
        <v>395.95</v>
      </c>
      <c r="F2678" s="116">
        <v>396.95</v>
      </c>
      <c r="G2678">
        <v>1256608</v>
      </c>
      <c r="H2678" s="116"/>
      <c r="I2678" s="116"/>
      <c r="L2678" s="170">
        <v>45946</v>
      </c>
      <c r="M2678" s="116">
        <v>396.8</v>
      </c>
      <c r="N2678" s="116">
        <v>400.45</v>
      </c>
      <c r="O2678" s="116">
        <v>389.55</v>
      </c>
      <c r="P2678" s="116">
        <v>395.45</v>
      </c>
      <c r="Q2678" s="116">
        <v>396.8</v>
      </c>
      <c r="R2678">
        <v>21983752</v>
      </c>
    </row>
    <row r="2679" spans="1:18" x14ac:dyDescent="0.25">
      <c r="A2679" s="170">
        <v>45947</v>
      </c>
      <c r="B2679" s="116">
        <v>402.5</v>
      </c>
      <c r="C2679" s="116">
        <v>396.55</v>
      </c>
      <c r="D2679" s="116">
        <v>392.05</v>
      </c>
      <c r="E2679" s="116">
        <v>397</v>
      </c>
      <c r="F2679" s="116">
        <v>396.55</v>
      </c>
      <c r="G2679">
        <v>1309847</v>
      </c>
      <c r="H2679" s="116"/>
      <c r="I2679" s="116"/>
      <c r="L2679" s="170">
        <v>45947</v>
      </c>
      <c r="M2679" s="116">
        <v>396.6</v>
      </c>
      <c r="N2679" s="116">
        <v>402.5</v>
      </c>
      <c r="O2679" s="116">
        <v>392.25</v>
      </c>
      <c r="P2679" s="116">
        <v>396.8</v>
      </c>
      <c r="Q2679" s="116">
        <v>396.6</v>
      </c>
      <c r="R2679">
        <v>16564547</v>
      </c>
    </row>
    <row r="2680" spans="1:18" x14ac:dyDescent="0.25">
      <c r="A2680" s="170">
        <v>45950</v>
      </c>
      <c r="B2680" s="116">
        <v>403.2</v>
      </c>
      <c r="C2680" s="116">
        <v>399.7</v>
      </c>
      <c r="D2680" s="116">
        <v>396.75</v>
      </c>
      <c r="E2680" s="116">
        <v>401.35</v>
      </c>
      <c r="F2680" s="116">
        <v>399.7</v>
      </c>
      <c r="G2680">
        <v>612581</v>
      </c>
      <c r="H2680" s="116"/>
      <c r="I2680" s="116"/>
      <c r="L2680" s="170">
        <v>45950</v>
      </c>
      <c r="M2680" s="116">
        <v>399.75</v>
      </c>
      <c r="N2680" s="116">
        <v>403.4</v>
      </c>
      <c r="O2680" s="116">
        <v>396.6</v>
      </c>
      <c r="P2680" s="116">
        <v>400.05</v>
      </c>
      <c r="Q2680" s="116">
        <v>399.75</v>
      </c>
      <c r="R2680">
        <v>10471672</v>
      </c>
    </row>
    <row r="2681" spans="1:18" x14ac:dyDescent="0.25">
      <c r="A2681" s="170">
        <v>45951</v>
      </c>
      <c r="B2681" s="116">
        <v>403.4</v>
      </c>
      <c r="C2681" s="116">
        <v>401.9</v>
      </c>
      <c r="D2681" s="116">
        <v>400</v>
      </c>
      <c r="E2681" s="116">
        <v>403.4</v>
      </c>
      <c r="F2681" s="116">
        <v>401.9</v>
      </c>
      <c r="G2681">
        <v>236793</v>
      </c>
      <c r="H2681" s="116"/>
      <c r="I2681" s="116"/>
      <c r="L2681" s="170">
        <v>45951</v>
      </c>
      <c r="M2681" s="116">
        <v>401.85</v>
      </c>
      <c r="N2681" s="116">
        <v>403.4</v>
      </c>
      <c r="O2681" s="116">
        <v>400.05</v>
      </c>
      <c r="P2681" s="116">
        <v>402.8</v>
      </c>
      <c r="Q2681" s="116">
        <v>401.85</v>
      </c>
      <c r="R2681">
        <v>3449156</v>
      </c>
    </row>
    <row r="2682" spans="1:18" x14ac:dyDescent="0.25">
      <c r="A2682" s="170">
        <v>45953</v>
      </c>
      <c r="B2682" s="116">
        <v>408.85</v>
      </c>
      <c r="C2682" s="116">
        <v>405.85</v>
      </c>
      <c r="D2682" s="116">
        <v>403.65</v>
      </c>
      <c r="E2682" s="116">
        <v>407.5</v>
      </c>
      <c r="F2682" s="116">
        <v>405.85</v>
      </c>
      <c r="G2682">
        <v>1657122</v>
      </c>
      <c r="H2682" s="116"/>
      <c r="I2682" s="116"/>
      <c r="L2682" s="170">
        <v>45953</v>
      </c>
      <c r="M2682" s="116">
        <v>405.85</v>
      </c>
      <c r="N2682" s="116">
        <v>408.9</v>
      </c>
      <c r="O2682" s="116">
        <v>403.6</v>
      </c>
      <c r="P2682" s="116">
        <v>407.5</v>
      </c>
      <c r="Q2682" s="116">
        <v>405.85</v>
      </c>
      <c r="R2682">
        <v>14126009</v>
      </c>
    </row>
    <row r="2683" spans="1:18" x14ac:dyDescent="0.25">
      <c r="A2683" s="170">
        <v>45954</v>
      </c>
      <c r="B2683" s="116">
        <v>408.5</v>
      </c>
      <c r="C2683" s="116">
        <v>403.5</v>
      </c>
      <c r="D2683" s="116">
        <v>401.05</v>
      </c>
      <c r="E2683" s="116">
        <v>406.05</v>
      </c>
      <c r="F2683" s="116">
        <v>403.5</v>
      </c>
      <c r="G2683">
        <v>647179</v>
      </c>
      <c r="H2683" s="116"/>
      <c r="I2683" s="116"/>
      <c r="L2683" s="170">
        <v>45954</v>
      </c>
      <c r="M2683" s="116">
        <v>403.3</v>
      </c>
      <c r="N2683" s="116">
        <v>408.5</v>
      </c>
      <c r="O2683" s="116">
        <v>401</v>
      </c>
      <c r="P2683" s="116">
        <v>406.95</v>
      </c>
      <c r="Q2683" s="116">
        <v>403.3</v>
      </c>
      <c r="R2683">
        <v>6311744</v>
      </c>
    </row>
    <row r="2684" spans="1:18" x14ac:dyDescent="0.25">
      <c r="A2684" s="170">
        <v>45957</v>
      </c>
      <c r="B2684" s="116">
        <v>411.35</v>
      </c>
      <c r="C2684" s="116">
        <v>410.1</v>
      </c>
      <c r="D2684" s="116">
        <v>403.6</v>
      </c>
      <c r="E2684" s="116">
        <v>403.6</v>
      </c>
      <c r="F2684" s="116">
        <v>410.1</v>
      </c>
      <c r="G2684">
        <v>1015454</v>
      </c>
      <c r="H2684" s="116"/>
      <c r="I2684" s="116"/>
      <c r="L2684" s="170">
        <v>45957</v>
      </c>
      <c r="M2684" s="116">
        <v>410.05</v>
      </c>
      <c r="N2684" s="116">
        <v>411.4</v>
      </c>
      <c r="O2684" s="116">
        <v>403.65</v>
      </c>
      <c r="P2684" s="116">
        <v>404</v>
      </c>
      <c r="Q2684" s="116">
        <v>410.05</v>
      </c>
      <c r="R2684">
        <v>10699376</v>
      </c>
    </row>
    <row r="2685" spans="1:18" x14ac:dyDescent="0.25">
      <c r="A2685" s="170">
        <v>45958</v>
      </c>
      <c r="B2685" s="116">
        <v>414.2</v>
      </c>
      <c r="C2685" s="116">
        <v>411.6</v>
      </c>
      <c r="D2685" s="116">
        <v>408.65</v>
      </c>
      <c r="E2685" s="116">
        <v>411.35</v>
      </c>
      <c r="F2685" s="116">
        <v>411.6</v>
      </c>
      <c r="G2685">
        <v>851922</v>
      </c>
      <c r="H2685" s="116"/>
      <c r="I2685" s="116"/>
      <c r="L2685" s="170">
        <v>45958</v>
      </c>
      <c r="M2685" s="116">
        <v>411.5</v>
      </c>
      <c r="N2685" s="116">
        <v>414.15</v>
      </c>
      <c r="O2685" s="116">
        <v>408.55</v>
      </c>
      <c r="P2685" s="116">
        <v>411.3</v>
      </c>
      <c r="Q2685" s="116">
        <v>411.5</v>
      </c>
      <c r="R2685">
        <v>10332279</v>
      </c>
    </row>
    <row r="2686" spans="1:18" x14ac:dyDescent="0.25">
      <c r="A2686" s="170">
        <v>45959</v>
      </c>
      <c r="B2686" s="116">
        <v>414.9</v>
      </c>
      <c r="C2686" s="116">
        <v>411.6</v>
      </c>
      <c r="D2686" s="116">
        <v>407.35</v>
      </c>
      <c r="E2686" s="116">
        <v>412.5</v>
      </c>
      <c r="F2686" s="116">
        <v>411.6</v>
      </c>
      <c r="G2686">
        <v>678084</v>
      </c>
      <c r="H2686" s="116"/>
      <c r="I2686" s="116"/>
      <c r="L2686" s="170">
        <v>45959</v>
      </c>
      <c r="M2686" s="116">
        <v>411.35</v>
      </c>
      <c r="N2686" s="116">
        <v>415</v>
      </c>
      <c r="O2686" s="116">
        <v>407.05</v>
      </c>
      <c r="P2686" s="116">
        <v>412.5</v>
      </c>
      <c r="Q2686" s="116">
        <v>411.35</v>
      </c>
      <c r="R2686">
        <v>8485023</v>
      </c>
    </row>
    <row r="2687" spans="1:18" x14ac:dyDescent="0.25">
      <c r="A2687" s="170">
        <v>45960</v>
      </c>
      <c r="B2687" s="116">
        <v>415.4</v>
      </c>
      <c r="C2687" s="116">
        <v>412.3</v>
      </c>
      <c r="D2687" s="116">
        <v>408.1</v>
      </c>
      <c r="E2687" s="116">
        <v>412.3</v>
      </c>
      <c r="F2687" s="116">
        <v>412.3</v>
      </c>
      <c r="G2687">
        <v>611484</v>
      </c>
      <c r="H2687" s="116"/>
      <c r="I2687" s="116"/>
      <c r="L2687" s="170">
        <v>45960</v>
      </c>
      <c r="M2687" s="116">
        <v>412.45</v>
      </c>
      <c r="N2687" s="116">
        <v>419</v>
      </c>
      <c r="O2687" s="116">
        <v>408.1</v>
      </c>
      <c r="P2687" s="116">
        <v>412.7</v>
      </c>
      <c r="Q2687" s="116">
        <v>412.45</v>
      </c>
      <c r="R2687">
        <v>8783965</v>
      </c>
    </row>
    <row r="2688" spans="1:18" x14ac:dyDescent="0.25">
      <c r="A2688" s="170">
        <v>45961</v>
      </c>
      <c r="B2688" s="116">
        <v>417.6</v>
      </c>
      <c r="C2688" s="116">
        <v>410.1</v>
      </c>
      <c r="D2688" s="116">
        <v>409.1</v>
      </c>
      <c r="E2688" s="116">
        <v>413.2</v>
      </c>
      <c r="F2688" s="116">
        <v>410.1</v>
      </c>
      <c r="G2688">
        <v>516136</v>
      </c>
      <c r="H2688" s="116"/>
      <c r="I2688" s="116"/>
      <c r="L2688" s="170">
        <v>45961</v>
      </c>
      <c r="M2688" s="116">
        <v>410</v>
      </c>
      <c r="N2688" s="116">
        <v>417.5</v>
      </c>
      <c r="O2688" s="116">
        <v>409.05</v>
      </c>
      <c r="P2688" s="116">
        <v>414.05</v>
      </c>
      <c r="Q2688" s="116">
        <v>410</v>
      </c>
      <c r="R2688">
        <v>8012169</v>
      </c>
    </row>
    <row r="2689" spans="1:18" x14ac:dyDescent="0.25">
      <c r="A2689" s="170">
        <v>45964</v>
      </c>
      <c r="B2689" s="116">
        <v>418</v>
      </c>
      <c r="C2689" s="116">
        <v>417.05</v>
      </c>
      <c r="D2689" s="116">
        <v>410.1</v>
      </c>
      <c r="E2689" s="116">
        <v>414.9</v>
      </c>
      <c r="F2689" s="116">
        <v>417.05</v>
      </c>
      <c r="G2689">
        <v>886720</v>
      </c>
      <c r="H2689" s="116"/>
      <c r="I2689" s="116"/>
      <c r="L2689" s="170">
        <v>45964</v>
      </c>
      <c r="M2689" s="116">
        <v>417</v>
      </c>
      <c r="N2689" s="116">
        <v>417.85</v>
      </c>
      <c r="O2689" s="116">
        <v>410.1</v>
      </c>
      <c r="P2689" s="116">
        <v>414</v>
      </c>
      <c r="Q2689" s="116">
        <v>417</v>
      </c>
      <c r="R2689">
        <v>8952229</v>
      </c>
    </row>
    <row r="2690" spans="1:18" x14ac:dyDescent="0.25">
      <c r="A2690" s="170">
        <v>45965</v>
      </c>
      <c r="B2690" s="116">
        <v>417.3</v>
      </c>
      <c r="C2690" s="116">
        <v>406.5</v>
      </c>
      <c r="D2690" s="116">
        <v>405</v>
      </c>
      <c r="E2690" s="116">
        <v>417</v>
      </c>
      <c r="F2690" s="116">
        <v>406.5</v>
      </c>
      <c r="G2690">
        <v>625303</v>
      </c>
      <c r="H2690" s="116"/>
      <c r="I2690" s="116"/>
      <c r="L2690" s="170">
        <v>45965</v>
      </c>
      <c r="M2690" s="116">
        <v>406.5</v>
      </c>
      <c r="N2690" s="116">
        <v>417.5</v>
      </c>
      <c r="O2690" s="116">
        <v>405.1</v>
      </c>
      <c r="P2690" s="116">
        <v>417.4</v>
      </c>
      <c r="Q2690" s="116">
        <v>406.5</v>
      </c>
      <c r="R2690">
        <v>8889004</v>
      </c>
    </row>
    <row r="2691" spans="1:18" x14ac:dyDescent="0.25">
      <c r="A2691" s="170">
        <v>45967</v>
      </c>
      <c r="B2691" s="116">
        <v>409.85</v>
      </c>
      <c r="C2691" s="116">
        <v>407.85</v>
      </c>
      <c r="D2691" s="116">
        <v>405.45</v>
      </c>
      <c r="E2691" s="116">
        <v>406.55</v>
      </c>
      <c r="F2691" s="116">
        <v>407.85</v>
      </c>
      <c r="G2691">
        <v>799282</v>
      </c>
      <c r="H2691" s="116"/>
      <c r="I2691" s="116"/>
      <c r="L2691" s="170">
        <v>45967</v>
      </c>
      <c r="M2691" s="116">
        <v>407.85</v>
      </c>
      <c r="N2691" s="116">
        <v>409.7</v>
      </c>
      <c r="O2691" s="116">
        <v>405.4</v>
      </c>
      <c r="P2691" s="116">
        <v>407.15</v>
      </c>
      <c r="Q2691" s="116">
        <v>407.85</v>
      </c>
      <c r="R2691">
        <v>6862359</v>
      </c>
    </row>
    <row r="2692" spans="1:18" x14ac:dyDescent="0.25">
      <c r="A2692" s="170">
        <v>45968</v>
      </c>
      <c r="B2692" s="116">
        <v>407.45</v>
      </c>
      <c r="C2692" s="116">
        <v>405.65</v>
      </c>
      <c r="D2692" s="116">
        <v>401.7</v>
      </c>
      <c r="E2692" s="116">
        <v>407.45</v>
      </c>
      <c r="F2692" s="116">
        <v>405.65</v>
      </c>
      <c r="G2692">
        <v>238053</v>
      </c>
      <c r="H2692" s="116"/>
      <c r="I2692" s="116"/>
      <c r="L2692" s="170">
        <v>45968</v>
      </c>
      <c r="M2692" s="116">
        <v>405.7</v>
      </c>
      <c r="N2692" s="116">
        <v>407.2</v>
      </c>
      <c r="O2692" s="116">
        <v>401.45</v>
      </c>
      <c r="P2692" s="116">
        <v>406.7</v>
      </c>
      <c r="Q2692" s="116">
        <v>405.7</v>
      </c>
      <c r="R2692">
        <v>6930046</v>
      </c>
    </row>
    <row r="2693" spans="1:18" x14ac:dyDescent="0.25">
      <c r="A2693" s="170">
        <v>45971</v>
      </c>
      <c r="B2693" s="116">
        <v>412.9</v>
      </c>
      <c r="C2693" s="116">
        <v>410.6</v>
      </c>
      <c r="D2693" s="116">
        <v>406.8</v>
      </c>
      <c r="E2693" s="116">
        <v>407.95</v>
      </c>
      <c r="F2693" s="116">
        <v>410.6</v>
      </c>
      <c r="G2693">
        <v>259812</v>
      </c>
      <c r="H2693" s="116"/>
      <c r="I2693" s="116"/>
      <c r="L2693" s="170">
        <v>45971</v>
      </c>
      <c r="M2693" s="116">
        <v>410.45</v>
      </c>
      <c r="N2693" s="116">
        <v>412.95</v>
      </c>
      <c r="O2693" s="116">
        <v>406</v>
      </c>
      <c r="P2693" s="116">
        <v>406</v>
      </c>
      <c r="Q2693" s="116">
        <v>410.45</v>
      </c>
      <c r="R2693">
        <v>7913640</v>
      </c>
    </row>
    <row r="2694" spans="1:18" x14ac:dyDescent="0.25">
      <c r="A2694" s="170">
        <v>45972</v>
      </c>
      <c r="B2694" s="116">
        <v>414</v>
      </c>
      <c r="C2694" s="116">
        <v>407.5</v>
      </c>
      <c r="D2694" s="116">
        <v>402.55</v>
      </c>
      <c r="E2694" s="116">
        <v>412.55</v>
      </c>
      <c r="F2694" s="116">
        <v>407.5</v>
      </c>
      <c r="G2694">
        <v>643328</v>
      </c>
      <c r="H2694" s="116"/>
      <c r="I2694" s="116"/>
      <c r="L2694" s="170">
        <v>45972</v>
      </c>
      <c r="M2694" s="116">
        <v>407.6</v>
      </c>
      <c r="N2694" s="116">
        <v>413.7</v>
      </c>
      <c r="O2694" s="116">
        <v>402.65</v>
      </c>
      <c r="P2694" s="116">
        <v>412.55</v>
      </c>
      <c r="Q2694" s="116">
        <v>407.6</v>
      </c>
      <c r="R2694">
        <v>8120946</v>
      </c>
    </row>
    <row r="2695" spans="1:18" x14ac:dyDescent="0.25">
      <c r="A2695" s="170">
        <v>45973</v>
      </c>
      <c r="B2695" s="116">
        <v>411.35</v>
      </c>
      <c r="C2695" s="116">
        <v>402.3</v>
      </c>
      <c r="D2695" s="116">
        <v>401.8</v>
      </c>
      <c r="E2695" s="116">
        <v>407.75</v>
      </c>
      <c r="F2695" s="116">
        <v>402.3</v>
      </c>
      <c r="G2695">
        <v>611932</v>
      </c>
      <c r="H2695" s="116"/>
      <c r="I2695" s="116"/>
      <c r="L2695" s="170">
        <v>45973</v>
      </c>
      <c r="M2695" s="116">
        <v>402.15</v>
      </c>
      <c r="N2695" s="116">
        <v>411.4</v>
      </c>
      <c r="O2695" s="116">
        <v>401.9</v>
      </c>
      <c r="P2695" s="116">
        <v>407.6</v>
      </c>
      <c r="Q2695" s="116">
        <v>402.15</v>
      </c>
      <c r="R2695">
        <v>12940220</v>
      </c>
    </row>
    <row r="2696" spans="1:18" x14ac:dyDescent="0.25">
      <c r="A2696" s="170">
        <v>45974</v>
      </c>
      <c r="B2696" s="116">
        <v>403.95</v>
      </c>
      <c r="C2696" s="116">
        <v>398.05</v>
      </c>
      <c r="D2696" s="116">
        <v>397.5</v>
      </c>
      <c r="E2696" s="116">
        <v>403.6</v>
      </c>
      <c r="F2696" s="116">
        <v>398.05</v>
      </c>
      <c r="G2696">
        <v>1108347</v>
      </c>
      <c r="H2696" s="116"/>
      <c r="I2696" s="116"/>
      <c r="L2696" s="170">
        <v>45974</v>
      </c>
      <c r="M2696" s="116">
        <v>397.95</v>
      </c>
      <c r="N2696" s="116">
        <v>404</v>
      </c>
      <c r="O2696" s="116">
        <v>397.4</v>
      </c>
      <c r="P2696" s="116">
        <v>404</v>
      </c>
      <c r="Q2696" s="116">
        <v>397.95</v>
      </c>
      <c r="R2696">
        <v>13165727</v>
      </c>
    </row>
    <row r="2697" spans="1:18" x14ac:dyDescent="0.25">
      <c r="A2697" s="170">
        <v>45975</v>
      </c>
      <c r="B2697" s="116">
        <v>399.55</v>
      </c>
      <c r="C2697" s="116">
        <v>391.6</v>
      </c>
      <c r="D2697" s="116">
        <v>387.5</v>
      </c>
      <c r="E2697" s="116">
        <v>398.05</v>
      </c>
      <c r="F2697" s="116">
        <v>391.6</v>
      </c>
      <c r="G2697">
        <v>1030803</v>
      </c>
      <c r="H2697" s="116"/>
      <c r="I2697" s="116"/>
      <c r="L2697" s="170">
        <v>45975</v>
      </c>
      <c r="M2697" s="116">
        <v>391.2</v>
      </c>
      <c r="N2697" s="116">
        <v>399.6</v>
      </c>
      <c r="O2697" s="116">
        <v>387.3</v>
      </c>
      <c r="P2697" s="116">
        <v>397.95</v>
      </c>
      <c r="Q2697" s="116">
        <v>391.2</v>
      </c>
      <c r="R2697">
        <v>21834856</v>
      </c>
    </row>
    <row r="2698" spans="1:18" x14ac:dyDescent="0.25">
      <c r="A2698" s="170">
        <v>45978</v>
      </c>
      <c r="B2698" s="116">
        <v>386.45</v>
      </c>
      <c r="C2698" s="116">
        <v>372.7</v>
      </c>
      <c r="D2698" s="116">
        <v>363.15</v>
      </c>
      <c r="E2698" s="116">
        <v>386.45</v>
      </c>
      <c r="F2698" s="116">
        <v>372.7</v>
      </c>
      <c r="G2698">
        <v>3093410</v>
      </c>
      <c r="H2698" s="116"/>
      <c r="I2698" s="116"/>
      <c r="L2698" s="170">
        <v>45978</v>
      </c>
      <c r="M2698" s="116">
        <v>372.7</v>
      </c>
      <c r="N2698" s="116">
        <v>380</v>
      </c>
      <c r="O2698" s="116">
        <v>363</v>
      </c>
      <c r="P2698" s="116">
        <v>380</v>
      </c>
      <c r="Q2698" s="116">
        <v>372.7</v>
      </c>
      <c r="R2698">
        <v>32393346</v>
      </c>
    </row>
    <row r="2699" spans="1:18" x14ac:dyDescent="0.25">
      <c r="A2699" s="170">
        <v>45979</v>
      </c>
      <c r="B2699" s="116">
        <v>374.2</v>
      </c>
      <c r="C2699" s="116">
        <v>371.25</v>
      </c>
      <c r="D2699" s="116">
        <v>369.05</v>
      </c>
      <c r="E2699" s="116">
        <v>374.2</v>
      </c>
      <c r="F2699" s="116">
        <v>371.25</v>
      </c>
      <c r="G2699">
        <v>1444359</v>
      </c>
      <c r="H2699" s="116"/>
      <c r="I2699" s="116"/>
      <c r="L2699" s="170">
        <v>45979</v>
      </c>
      <c r="M2699" s="116">
        <v>371.3</v>
      </c>
      <c r="N2699" s="116">
        <v>374</v>
      </c>
      <c r="O2699" s="116">
        <v>369.15</v>
      </c>
      <c r="P2699" s="116">
        <v>373.1</v>
      </c>
      <c r="Q2699" s="116">
        <v>371.3</v>
      </c>
      <c r="R2699">
        <v>17484757</v>
      </c>
    </row>
    <row r="2700" spans="1:18" x14ac:dyDescent="0.25">
      <c r="A2700" s="170">
        <v>45980</v>
      </c>
      <c r="B2700" s="116">
        <v>371.25</v>
      </c>
      <c r="C2700" s="116">
        <v>360.9</v>
      </c>
      <c r="D2700" s="116">
        <v>360.3</v>
      </c>
      <c r="E2700" s="116">
        <v>371.25</v>
      </c>
      <c r="F2700" s="116">
        <v>360.9</v>
      </c>
      <c r="G2700">
        <v>751399</v>
      </c>
      <c r="H2700" s="116"/>
      <c r="I2700" s="116"/>
      <c r="L2700" s="170">
        <v>45980</v>
      </c>
      <c r="M2700" s="116">
        <v>360.85</v>
      </c>
      <c r="N2700" s="116">
        <v>371.25</v>
      </c>
      <c r="O2700" s="116">
        <v>360.35</v>
      </c>
      <c r="P2700" s="116">
        <v>371.2</v>
      </c>
      <c r="Q2700" s="116">
        <v>360.85</v>
      </c>
      <c r="R2700">
        <v>17854517</v>
      </c>
    </row>
    <row r="2701" spans="1:18" x14ac:dyDescent="0.25">
      <c r="A2701" s="170">
        <v>45981</v>
      </c>
      <c r="B2701" s="116">
        <v>364.5</v>
      </c>
      <c r="C2701" s="116">
        <v>359.75</v>
      </c>
      <c r="D2701" s="116">
        <v>359.2</v>
      </c>
      <c r="E2701" s="116">
        <v>361.55</v>
      </c>
      <c r="F2701" s="116">
        <v>359.75</v>
      </c>
      <c r="G2701">
        <v>1243651</v>
      </c>
      <c r="H2701" s="116"/>
      <c r="I2701" s="116"/>
      <c r="L2701" s="170">
        <v>45981</v>
      </c>
      <c r="M2701" s="116">
        <v>359.8</v>
      </c>
      <c r="N2701" s="116">
        <v>364.4</v>
      </c>
      <c r="O2701" s="116">
        <v>359.25</v>
      </c>
      <c r="P2701" s="116">
        <v>362</v>
      </c>
      <c r="Q2701" s="116">
        <v>359.8</v>
      </c>
      <c r="R2701">
        <v>15999034</v>
      </c>
    </row>
    <row r="2702" spans="1:18" x14ac:dyDescent="0.25">
      <c r="A2702" s="170">
        <v>45982</v>
      </c>
      <c r="B2702" s="116">
        <v>364.2</v>
      </c>
      <c r="C2702" s="116">
        <v>362.25</v>
      </c>
      <c r="D2702" s="116">
        <v>357.95</v>
      </c>
      <c r="E2702" s="116">
        <v>359.4</v>
      </c>
      <c r="F2702" s="116">
        <v>362.25</v>
      </c>
      <c r="G2702">
        <v>487124</v>
      </c>
      <c r="H2702" s="116"/>
      <c r="I2702" s="116"/>
      <c r="L2702" s="170">
        <v>45982</v>
      </c>
      <c r="M2702" s="116">
        <v>362.25</v>
      </c>
      <c r="N2702" s="116">
        <v>364.25</v>
      </c>
      <c r="O2702" s="116">
        <v>358</v>
      </c>
      <c r="P2702" s="116">
        <v>359</v>
      </c>
      <c r="Q2702" s="116">
        <v>362.25</v>
      </c>
      <c r="R2702">
        <v>10829322</v>
      </c>
    </row>
    <row r="2703" spans="1:18" x14ac:dyDescent="0.25">
      <c r="A2703" s="170">
        <v>45985</v>
      </c>
      <c r="B2703" s="116">
        <v>362.8</v>
      </c>
      <c r="C2703" s="116">
        <v>358.25</v>
      </c>
      <c r="D2703" s="116">
        <v>356.65</v>
      </c>
      <c r="E2703" s="116">
        <v>362.25</v>
      </c>
      <c r="F2703" s="116">
        <v>358.25</v>
      </c>
      <c r="G2703">
        <v>913715</v>
      </c>
      <c r="H2703" s="116"/>
      <c r="I2703" s="116"/>
      <c r="L2703" s="170">
        <v>45985</v>
      </c>
      <c r="M2703" s="116">
        <v>358.3</v>
      </c>
      <c r="N2703" s="116">
        <v>362.85</v>
      </c>
      <c r="O2703" s="116">
        <v>356.8</v>
      </c>
      <c r="P2703" s="116">
        <v>362.5</v>
      </c>
      <c r="Q2703" s="116">
        <v>358.3</v>
      </c>
      <c r="R2703">
        <v>12671925</v>
      </c>
    </row>
    <row r="2704" spans="1:18" x14ac:dyDescent="0.25">
      <c r="A2704" s="170">
        <v>45986</v>
      </c>
      <c r="B2704" s="116">
        <v>358</v>
      </c>
      <c r="C2704" s="116">
        <v>352.45</v>
      </c>
      <c r="D2704" s="116">
        <v>351.85</v>
      </c>
      <c r="E2704" s="116">
        <v>357.3</v>
      </c>
      <c r="F2704" s="116">
        <v>352.45</v>
      </c>
      <c r="G2704">
        <v>382024</v>
      </c>
      <c r="H2704" s="116"/>
      <c r="I2704" s="116"/>
      <c r="L2704" s="170">
        <v>45986</v>
      </c>
      <c r="M2704" s="116">
        <v>352.45</v>
      </c>
      <c r="N2704" s="116">
        <v>358.1</v>
      </c>
      <c r="O2704" s="116">
        <v>352</v>
      </c>
      <c r="P2704" s="116">
        <v>358</v>
      </c>
      <c r="Q2704" s="116">
        <v>352.45</v>
      </c>
      <c r="R2704">
        <v>12577566</v>
      </c>
    </row>
    <row r="2705" spans="1:18" x14ac:dyDescent="0.25">
      <c r="A2705" s="170">
        <v>45987</v>
      </c>
      <c r="B2705" s="116">
        <v>362.8</v>
      </c>
      <c r="C2705" s="116">
        <v>359.2</v>
      </c>
      <c r="D2705" s="116">
        <v>354.2</v>
      </c>
      <c r="E2705" s="116">
        <v>354.2</v>
      </c>
      <c r="F2705" s="116">
        <v>359.2</v>
      </c>
      <c r="G2705">
        <v>2384109</v>
      </c>
      <c r="H2705" s="116"/>
      <c r="I2705" s="116"/>
      <c r="L2705" s="170">
        <v>45987</v>
      </c>
      <c r="M2705" s="116">
        <v>359.25</v>
      </c>
      <c r="N2705" s="116">
        <v>362.85</v>
      </c>
      <c r="O2705" s="116">
        <v>354.3</v>
      </c>
      <c r="P2705" s="116">
        <v>354.45</v>
      </c>
      <c r="Q2705" s="116">
        <v>359.25</v>
      </c>
      <c r="R2705">
        <v>13130211</v>
      </c>
    </row>
    <row r="2706" spans="1:18" x14ac:dyDescent="0.25">
      <c r="A2706" s="170">
        <v>45988</v>
      </c>
      <c r="B2706" s="116">
        <v>362.75</v>
      </c>
      <c r="C2706" s="116">
        <v>357.95</v>
      </c>
      <c r="D2706" s="116">
        <v>356.45</v>
      </c>
      <c r="E2706" s="116">
        <v>362.7</v>
      </c>
      <c r="F2706" s="116">
        <v>357.95</v>
      </c>
      <c r="G2706">
        <v>585125</v>
      </c>
      <c r="H2706" s="116"/>
      <c r="I2706" s="116"/>
      <c r="L2706" s="170">
        <v>45988</v>
      </c>
      <c r="M2706" s="116">
        <v>357.8</v>
      </c>
      <c r="N2706" s="116">
        <v>362.8</v>
      </c>
      <c r="O2706" s="116">
        <v>356.45</v>
      </c>
      <c r="P2706" s="116">
        <v>362</v>
      </c>
      <c r="Q2706" s="116">
        <v>357.8</v>
      </c>
      <c r="R2706">
        <v>8871759</v>
      </c>
    </row>
    <row r="2707" spans="1:18" x14ac:dyDescent="0.25">
      <c r="A2707" s="170">
        <v>45989</v>
      </c>
      <c r="B2707" s="116">
        <v>359.9</v>
      </c>
      <c r="C2707" s="116">
        <v>356.85</v>
      </c>
      <c r="D2707" s="116">
        <v>355</v>
      </c>
      <c r="E2707" s="116">
        <v>357.45</v>
      </c>
      <c r="F2707" s="116">
        <v>356.85</v>
      </c>
      <c r="G2707">
        <v>706572</v>
      </c>
      <c r="H2707" s="116"/>
      <c r="I2707" s="116"/>
      <c r="L2707" s="170">
        <v>45989</v>
      </c>
      <c r="M2707" s="116">
        <v>356.8</v>
      </c>
      <c r="N2707" s="116">
        <v>359.75</v>
      </c>
      <c r="O2707" s="116">
        <v>355.1</v>
      </c>
      <c r="P2707" s="116">
        <v>358</v>
      </c>
      <c r="Q2707" s="116">
        <v>356.8</v>
      </c>
      <c r="R2707">
        <v>10905212</v>
      </c>
    </row>
    <row r="2708" spans="1:18" x14ac:dyDescent="0.25">
      <c r="A2708" s="170">
        <v>45992</v>
      </c>
      <c r="B2708" s="116">
        <v>365</v>
      </c>
      <c r="C2708" s="116">
        <v>363.75</v>
      </c>
      <c r="D2708" s="116">
        <v>358.6</v>
      </c>
      <c r="E2708" s="116">
        <v>358.6</v>
      </c>
      <c r="F2708" s="116">
        <v>363.75</v>
      </c>
      <c r="G2708">
        <v>2459479</v>
      </c>
      <c r="H2708" s="116"/>
      <c r="I2708" s="116"/>
      <c r="L2708" s="170">
        <v>45992</v>
      </c>
      <c r="M2708" s="116">
        <v>363.8</v>
      </c>
      <c r="N2708" s="116">
        <v>365</v>
      </c>
      <c r="O2708" s="116">
        <v>358.7</v>
      </c>
      <c r="P2708" s="116">
        <v>359</v>
      </c>
      <c r="Q2708" s="116">
        <v>363.8</v>
      </c>
      <c r="R2708">
        <v>12714139</v>
      </c>
    </row>
    <row r="2709" spans="1:18" x14ac:dyDescent="0.25">
      <c r="A2709" s="170">
        <v>45993</v>
      </c>
      <c r="B2709">
        <v>364.65</v>
      </c>
      <c r="C2709">
        <v>361.6</v>
      </c>
      <c r="D2709">
        <v>359.6</v>
      </c>
      <c r="E2709">
        <v>364.65</v>
      </c>
      <c r="F2709">
        <v>361.6</v>
      </c>
      <c r="G2709">
        <v>379732</v>
      </c>
      <c r="H2709" s="116"/>
      <c r="I2709" s="116"/>
      <c r="L2709" s="170">
        <v>45993</v>
      </c>
      <c r="M2709" s="116">
        <v>361.75</v>
      </c>
      <c r="N2709" s="116">
        <v>364</v>
      </c>
      <c r="O2709" s="116">
        <v>359.6</v>
      </c>
      <c r="P2709" s="116">
        <v>364</v>
      </c>
      <c r="Q2709" s="116">
        <v>361.75</v>
      </c>
      <c r="R2709">
        <v>8576018</v>
      </c>
    </row>
    <row r="2710" spans="1:18" x14ac:dyDescent="0.25">
      <c r="A2710" s="170">
        <v>45994</v>
      </c>
      <c r="B2710">
        <v>362.5</v>
      </c>
      <c r="C2710">
        <v>356.55</v>
      </c>
      <c r="D2710">
        <v>354.1</v>
      </c>
      <c r="E2710">
        <v>362.5</v>
      </c>
      <c r="F2710">
        <v>356.55</v>
      </c>
      <c r="G2710">
        <v>2407435</v>
      </c>
      <c r="H2710" s="116"/>
      <c r="I2710" s="116"/>
      <c r="L2710" s="170">
        <v>45994</v>
      </c>
      <c r="M2710" s="116">
        <v>356.85</v>
      </c>
      <c r="N2710" s="116">
        <v>361.7</v>
      </c>
      <c r="O2710" s="116">
        <v>354.1</v>
      </c>
      <c r="P2710" s="116">
        <v>361.7</v>
      </c>
      <c r="Q2710" s="116">
        <v>356.85</v>
      </c>
      <c r="R2710">
        <v>9504331</v>
      </c>
    </row>
    <row r="2711" spans="1:18" x14ac:dyDescent="0.25">
      <c r="A2711" s="170">
        <v>45995</v>
      </c>
      <c r="B2711">
        <v>359.45</v>
      </c>
      <c r="C2711">
        <v>356.45</v>
      </c>
      <c r="D2711">
        <v>354.45</v>
      </c>
      <c r="E2711">
        <v>356.6</v>
      </c>
      <c r="F2711">
        <v>356.45</v>
      </c>
      <c r="G2711">
        <v>341354</v>
      </c>
      <c r="H2711" s="116"/>
      <c r="I2711" s="116"/>
      <c r="L2711" s="170">
        <v>45995</v>
      </c>
      <c r="M2711" s="116">
        <v>356.45</v>
      </c>
      <c r="N2711" s="116">
        <v>359.5</v>
      </c>
      <c r="O2711" s="116">
        <v>354.3</v>
      </c>
      <c r="P2711" s="116">
        <v>357</v>
      </c>
      <c r="Q2711" s="116">
        <v>356.45</v>
      </c>
      <c r="R2711">
        <v>9173145</v>
      </c>
    </row>
    <row r="2712" spans="1:18" x14ac:dyDescent="0.25">
      <c r="A2712" s="170">
        <v>45996</v>
      </c>
      <c r="B2712">
        <v>356.8</v>
      </c>
      <c r="C2712">
        <v>353.5</v>
      </c>
      <c r="D2712">
        <v>353</v>
      </c>
      <c r="E2712">
        <v>355</v>
      </c>
      <c r="F2712">
        <v>353.5</v>
      </c>
      <c r="G2712">
        <v>626338</v>
      </c>
      <c r="H2712" s="116"/>
      <c r="I2712" s="116"/>
      <c r="L2712" s="170">
        <v>45996</v>
      </c>
      <c r="M2712" s="116">
        <v>353.6</v>
      </c>
      <c r="N2712" s="116">
        <v>356.55</v>
      </c>
      <c r="O2712" s="116">
        <v>353</v>
      </c>
      <c r="P2712" s="116">
        <v>355</v>
      </c>
      <c r="Q2712" s="116">
        <v>353.6</v>
      </c>
      <c r="R2712">
        <v>5667381</v>
      </c>
    </row>
    <row r="2713" spans="1:18" x14ac:dyDescent="0.25">
      <c r="A2713" s="170">
        <v>45999</v>
      </c>
      <c r="B2713">
        <v>356.25</v>
      </c>
      <c r="C2713">
        <v>348.1</v>
      </c>
      <c r="D2713">
        <v>345.8</v>
      </c>
      <c r="E2713">
        <v>351.55</v>
      </c>
      <c r="F2713">
        <v>348.1</v>
      </c>
      <c r="G2713">
        <v>364369</v>
      </c>
      <c r="H2713" s="116"/>
      <c r="I2713" s="116"/>
      <c r="L2713" s="170">
        <v>45999</v>
      </c>
      <c r="M2713" s="116">
        <v>348.3</v>
      </c>
      <c r="N2713" s="116">
        <v>356.2</v>
      </c>
      <c r="O2713" s="116">
        <v>345.8</v>
      </c>
      <c r="P2713" s="116">
        <v>353.95</v>
      </c>
      <c r="Q2713" s="116">
        <v>348.3</v>
      </c>
      <c r="R2713">
        <v>7186158</v>
      </c>
    </row>
    <row r="2714" spans="1:18" x14ac:dyDescent="0.25">
      <c r="A2714" s="170">
        <v>46000</v>
      </c>
      <c r="B2714">
        <v>348.85</v>
      </c>
      <c r="C2714">
        <v>344.65</v>
      </c>
      <c r="D2714">
        <v>341.9</v>
      </c>
      <c r="E2714">
        <v>348.5</v>
      </c>
      <c r="F2714">
        <v>344.65</v>
      </c>
      <c r="G2714">
        <v>345077</v>
      </c>
      <c r="H2714" s="116"/>
      <c r="I2714" s="116"/>
      <c r="L2714" s="170">
        <v>46000</v>
      </c>
      <c r="M2714" s="116">
        <v>344.7</v>
      </c>
      <c r="N2714" s="116">
        <v>348.65</v>
      </c>
      <c r="O2714" s="116">
        <v>341.7</v>
      </c>
      <c r="P2714" s="116">
        <v>348.5</v>
      </c>
      <c r="Q2714" s="116">
        <v>344.7</v>
      </c>
      <c r="R2714">
        <v>9143402</v>
      </c>
    </row>
    <row r="2715" spans="1:18" x14ac:dyDescent="0.25">
      <c r="A2715" s="170">
        <v>46001</v>
      </c>
      <c r="B2715">
        <v>347.4</v>
      </c>
      <c r="C2715">
        <v>343.3</v>
      </c>
      <c r="D2715">
        <v>342</v>
      </c>
      <c r="E2715">
        <v>346.25</v>
      </c>
      <c r="F2715">
        <v>343.3</v>
      </c>
      <c r="G2715">
        <v>351903</v>
      </c>
      <c r="H2715" s="116"/>
      <c r="I2715" s="116"/>
      <c r="L2715" s="170">
        <v>46001</v>
      </c>
      <c r="M2715" s="116">
        <v>343.4</v>
      </c>
      <c r="N2715" s="116">
        <v>347.5</v>
      </c>
      <c r="O2715" s="116">
        <v>341.95</v>
      </c>
      <c r="P2715" s="116">
        <v>347</v>
      </c>
      <c r="Q2715" s="116">
        <v>343.4</v>
      </c>
      <c r="R2715">
        <v>8705054</v>
      </c>
    </row>
    <row r="2716" spans="1:18" x14ac:dyDescent="0.25">
      <c r="A2716" s="170">
        <v>46002</v>
      </c>
      <c r="B2716">
        <v>348.15</v>
      </c>
      <c r="C2716">
        <v>346.65</v>
      </c>
      <c r="D2716">
        <v>341.5</v>
      </c>
      <c r="E2716">
        <v>343.15</v>
      </c>
      <c r="F2716">
        <v>346.65</v>
      </c>
      <c r="G2716">
        <v>449310</v>
      </c>
      <c r="H2716" s="116"/>
      <c r="I2716" s="116"/>
      <c r="L2716" s="170">
        <v>46002</v>
      </c>
      <c r="M2716" s="116">
        <v>346.65</v>
      </c>
      <c r="N2716" s="116">
        <v>348.2</v>
      </c>
      <c r="O2716" s="116">
        <v>341.4</v>
      </c>
      <c r="P2716" s="116">
        <v>343.4</v>
      </c>
      <c r="Q2716" s="116">
        <v>346.65</v>
      </c>
      <c r="R2716">
        <v>6756893</v>
      </c>
    </row>
    <row r="2717" spans="1:18" x14ac:dyDescent="0.25">
      <c r="A2717" s="170">
        <v>46003</v>
      </c>
      <c r="B2717">
        <v>349.45</v>
      </c>
      <c r="C2717">
        <v>347.45</v>
      </c>
      <c r="D2717">
        <v>344.9</v>
      </c>
      <c r="E2717">
        <v>348.15</v>
      </c>
      <c r="F2717">
        <v>347.45</v>
      </c>
      <c r="G2717">
        <v>579026</v>
      </c>
      <c r="H2717" s="116"/>
      <c r="I2717" s="116"/>
      <c r="L2717" s="170">
        <v>46003</v>
      </c>
      <c r="M2717" s="116">
        <v>347.45</v>
      </c>
      <c r="N2717" s="116">
        <v>349.35</v>
      </c>
      <c r="O2717" s="116">
        <v>344.75</v>
      </c>
      <c r="P2717" s="116">
        <v>348</v>
      </c>
      <c r="Q2717" s="116">
        <v>347.45</v>
      </c>
      <c r="R2717">
        <v>7241621</v>
      </c>
    </row>
    <row r="2718" spans="1:18" x14ac:dyDescent="0.25">
      <c r="A2718" s="170">
        <v>46006</v>
      </c>
      <c r="B2718">
        <v>348.7</v>
      </c>
      <c r="C2718">
        <v>347.1</v>
      </c>
      <c r="D2718">
        <v>343</v>
      </c>
      <c r="E2718">
        <v>347</v>
      </c>
      <c r="F2718">
        <v>347.1</v>
      </c>
      <c r="G2718">
        <v>549499</v>
      </c>
      <c r="H2718" s="116"/>
      <c r="I2718" s="116"/>
      <c r="L2718" s="170">
        <v>46006</v>
      </c>
      <c r="M2718" s="116">
        <v>347.15</v>
      </c>
      <c r="N2718" s="116">
        <v>348.75</v>
      </c>
      <c r="O2718" s="116">
        <v>343.05</v>
      </c>
      <c r="P2718" s="116">
        <v>347.45</v>
      </c>
      <c r="Q2718" s="116">
        <v>347.15</v>
      </c>
      <c r="R2718">
        <v>8169383</v>
      </c>
    </row>
    <row r="2719" spans="1:18" x14ac:dyDescent="0.25">
      <c r="A2719" s="170">
        <v>46007</v>
      </c>
      <c r="B2719">
        <v>349.35</v>
      </c>
      <c r="C2719">
        <v>345.5</v>
      </c>
      <c r="D2719">
        <v>344.2</v>
      </c>
      <c r="E2719">
        <v>347.3</v>
      </c>
      <c r="F2719">
        <v>345.5</v>
      </c>
      <c r="G2719">
        <v>288448</v>
      </c>
      <c r="H2719" s="116"/>
      <c r="I2719" s="116"/>
      <c r="L2719" s="170">
        <v>46007</v>
      </c>
      <c r="M2719" s="116">
        <v>345.45</v>
      </c>
      <c r="N2719" s="116">
        <v>349.35</v>
      </c>
      <c r="O2719" s="116">
        <v>343.9</v>
      </c>
      <c r="P2719" s="116">
        <v>347.15</v>
      </c>
      <c r="Q2719" s="116">
        <v>345.45</v>
      </c>
      <c r="R2719">
        <v>8391226</v>
      </c>
    </row>
    <row r="2720" spans="1:18" x14ac:dyDescent="0.25">
      <c r="A2720" s="170">
        <v>46008</v>
      </c>
      <c r="B2720">
        <v>349.95</v>
      </c>
      <c r="C2720">
        <v>346.2</v>
      </c>
      <c r="D2720">
        <v>345.4</v>
      </c>
      <c r="E2720">
        <v>345.6</v>
      </c>
      <c r="F2720">
        <v>346.2</v>
      </c>
      <c r="G2720">
        <v>598489</v>
      </c>
      <c r="H2720" s="116"/>
      <c r="I2720" s="116"/>
      <c r="L2720" s="170">
        <v>46008</v>
      </c>
      <c r="M2720" s="116">
        <v>346.35</v>
      </c>
      <c r="N2720" s="116">
        <v>350</v>
      </c>
      <c r="O2720" s="116">
        <v>345.4</v>
      </c>
      <c r="P2720" s="116">
        <v>346.45</v>
      </c>
      <c r="Q2720" s="116">
        <v>346.35</v>
      </c>
      <c r="R2720">
        <v>7045390</v>
      </c>
    </row>
    <row r="2721" spans="1:18" x14ac:dyDescent="0.25">
      <c r="A2721" s="170">
        <v>46009</v>
      </c>
      <c r="B2721">
        <v>347.35</v>
      </c>
      <c r="C2721">
        <v>345.9</v>
      </c>
      <c r="D2721">
        <v>337.9</v>
      </c>
      <c r="E2721">
        <v>346.7</v>
      </c>
      <c r="F2721">
        <v>345.9</v>
      </c>
      <c r="G2721">
        <v>1505770</v>
      </c>
      <c r="H2721" s="116"/>
      <c r="I2721" s="116"/>
      <c r="L2721" s="170">
        <v>46009</v>
      </c>
      <c r="M2721" s="116">
        <v>345.8</v>
      </c>
      <c r="N2721" s="116">
        <v>347.45</v>
      </c>
      <c r="O2721" s="116">
        <v>337.7</v>
      </c>
      <c r="P2721" s="116">
        <v>346.35</v>
      </c>
      <c r="Q2721" s="116">
        <v>345.8</v>
      </c>
      <c r="R2721">
        <v>15417506</v>
      </c>
    </row>
    <row r="2722" spans="1:18" x14ac:dyDescent="0.25">
      <c r="A2722" s="170">
        <v>46010</v>
      </c>
      <c r="B2722">
        <v>354.75</v>
      </c>
      <c r="C2722">
        <v>352.75</v>
      </c>
      <c r="D2722">
        <v>346.7</v>
      </c>
      <c r="E2722">
        <v>346.7</v>
      </c>
      <c r="F2722">
        <v>352.75</v>
      </c>
      <c r="G2722">
        <v>1103238</v>
      </c>
      <c r="H2722" s="116"/>
      <c r="I2722" s="116"/>
      <c r="L2722" s="170">
        <v>46010</v>
      </c>
      <c r="M2722" s="116">
        <v>352.65</v>
      </c>
      <c r="N2722" s="116">
        <v>354.8</v>
      </c>
      <c r="O2722" s="116">
        <v>347</v>
      </c>
      <c r="P2722" s="116">
        <v>347.4</v>
      </c>
      <c r="Q2722" s="116">
        <v>352.65</v>
      </c>
      <c r="R2722">
        <v>74052760</v>
      </c>
    </row>
    <row r="2723" spans="1:18" x14ac:dyDescent="0.25">
      <c r="A2723" s="170">
        <v>46013</v>
      </c>
      <c r="B2723">
        <v>360.85</v>
      </c>
      <c r="C2723">
        <v>359.2</v>
      </c>
      <c r="D2723">
        <v>353.65</v>
      </c>
      <c r="E2723">
        <v>356.3</v>
      </c>
      <c r="F2723">
        <v>359.2</v>
      </c>
      <c r="G2723">
        <v>1079824</v>
      </c>
      <c r="H2723" s="116"/>
      <c r="I2723" s="116"/>
      <c r="L2723" s="170">
        <v>46013</v>
      </c>
      <c r="M2723" s="116">
        <v>359.15</v>
      </c>
      <c r="N2723" s="116">
        <v>360.95</v>
      </c>
      <c r="O2723" s="116">
        <v>353.6</v>
      </c>
      <c r="P2723" s="116">
        <v>356.25</v>
      </c>
      <c r="Q2723" s="116">
        <v>359.15</v>
      </c>
      <c r="R2723">
        <v>10798315</v>
      </c>
    </row>
    <row r="2724" spans="1:18" x14ac:dyDescent="0.25">
      <c r="A2724" s="170">
        <v>46014</v>
      </c>
      <c r="B2724">
        <v>366.8</v>
      </c>
      <c r="C2724">
        <v>363.1</v>
      </c>
      <c r="D2724">
        <v>357.55</v>
      </c>
      <c r="E2724">
        <v>360.75</v>
      </c>
      <c r="F2724">
        <v>363.1</v>
      </c>
      <c r="G2724">
        <v>1202112</v>
      </c>
      <c r="H2724" s="116"/>
      <c r="I2724" s="116"/>
      <c r="L2724" s="170">
        <v>46014</v>
      </c>
      <c r="M2724" s="116">
        <v>363.25</v>
      </c>
      <c r="N2724" s="116">
        <v>366.75</v>
      </c>
      <c r="O2724" s="116">
        <v>357.65</v>
      </c>
      <c r="P2724" s="116">
        <v>361</v>
      </c>
      <c r="Q2724" s="116">
        <v>363.25</v>
      </c>
      <c r="R2724">
        <v>11885576</v>
      </c>
    </row>
    <row r="2725" spans="1:18" x14ac:dyDescent="0.25">
      <c r="A2725" s="170">
        <v>46015</v>
      </c>
      <c r="B2725">
        <v>364.95</v>
      </c>
      <c r="C2725">
        <v>359.3</v>
      </c>
      <c r="D2725">
        <v>358.5</v>
      </c>
      <c r="E2725">
        <v>364.6</v>
      </c>
      <c r="F2725">
        <v>359.3</v>
      </c>
      <c r="G2725">
        <v>1431153</v>
      </c>
      <c r="H2725" s="116"/>
      <c r="I2725" s="116"/>
      <c r="L2725" s="170">
        <v>46015</v>
      </c>
      <c r="M2725" s="116">
        <v>359.2</v>
      </c>
      <c r="N2725" s="116">
        <v>364.9</v>
      </c>
      <c r="O2725" s="116">
        <v>358.55</v>
      </c>
      <c r="P2725" s="116">
        <v>364</v>
      </c>
      <c r="Q2725" s="116">
        <v>359.2</v>
      </c>
      <c r="R2725">
        <v>9212351</v>
      </c>
    </row>
    <row r="2726" spans="1:18" x14ac:dyDescent="0.25">
      <c r="A2726" s="170">
        <v>46017</v>
      </c>
      <c r="B2726">
        <v>360.45</v>
      </c>
      <c r="C2726">
        <v>358.8</v>
      </c>
      <c r="D2726">
        <v>354.45</v>
      </c>
      <c r="E2726">
        <v>358.6</v>
      </c>
      <c r="F2726">
        <v>358.8</v>
      </c>
      <c r="G2726">
        <v>928040</v>
      </c>
      <c r="H2726" s="116"/>
      <c r="I2726" s="116"/>
      <c r="L2726" s="170">
        <v>46017</v>
      </c>
      <c r="M2726" s="116">
        <v>358.8</v>
      </c>
      <c r="N2726" s="116">
        <v>360.4</v>
      </c>
      <c r="O2726" s="116">
        <v>354.7</v>
      </c>
      <c r="P2726" s="116">
        <v>359.2</v>
      </c>
      <c r="Q2726" s="116">
        <v>358.8</v>
      </c>
      <c r="R2726">
        <v>8589856</v>
      </c>
    </row>
    <row r="2727" spans="1:18" x14ac:dyDescent="0.25">
      <c r="A2727" s="170">
        <v>46020</v>
      </c>
      <c r="B2727">
        <v>362.8</v>
      </c>
      <c r="C2727">
        <v>358.6</v>
      </c>
      <c r="D2727">
        <v>358</v>
      </c>
      <c r="E2727">
        <v>358.1</v>
      </c>
      <c r="F2727">
        <v>358.6</v>
      </c>
      <c r="G2727">
        <v>967644</v>
      </c>
      <c r="H2727" s="116"/>
      <c r="I2727" s="116"/>
      <c r="L2727" s="170">
        <v>46020</v>
      </c>
      <c r="M2727" s="116">
        <v>358.6</v>
      </c>
      <c r="N2727" s="116">
        <v>362.8</v>
      </c>
      <c r="O2727" s="116">
        <v>357.85</v>
      </c>
      <c r="P2727" s="116">
        <v>358.5</v>
      </c>
      <c r="Q2727" s="116">
        <v>358.6</v>
      </c>
      <c r="R2727">
        <v>10050266</v>
      </c>
    </row>
    <row r="2728" spans="1:18" x14ac:dyDescent="0.25">
      <c r="A2728" s="170">
        <v>46021</v>
      </c>
      <c r="B2728">
        <v>363.9</v>
      </c>
      <c r="C2728">
        <v>361.5</v>
      </c>
      <c r="D2728">
        <v>358</v>
      </c>
      <c r="E2728">
        <v>358</v>
      </c>
      <c r="F2728">
        <v>361.5</v>
      </c>
      <c r="G2728">
        <v>748103</v>
      </c>
      <c r="H2728" s="116"/>
      <c r="I2728" s="116"/>
      <c r="L2728" s="170">
        <v>46021</v>
      </c>
      <c r="M2728" s="116">
        <v>361.75</v>
      </c>
      <c r="N2728" s="116">
        <v>363.95</v>
      </c>
      <c r="O2728" s="116">
        <v>358.45</v>
      </c>
      <c r="P2728" s="116">
        <v>358.6</v>
      </c>
      <c r="Q2728" s="116">
        <v>361.75</v>
      </c>
      <c r="R2728">
        <v>13807060</v>
      </c>
    </row>
    <row r="2729" spans="1:18" x14ac:dyDescent="0.25">
      <c r="A2729" s="170">
        <v>46022</v>
      </c>
      <c r="B2729">
        <v>368.45</v>
      </c>
      <c r="C2729">
        <v>367.5</v>
      </c>
      <c r="D2729">
        <v>360.85</v>
      </c>
      <c r="E2729">
        <v>362</v>
      </c>
      <c r="F2729">
        <v>367.5</v>
      </c>
      <c r="G2729">
        <v>615628</v>
      </c>
      <c r="H2729" s="116"/>
      <c r="I2729" s="116"/>
      <c r="L2729" s="170">
        <v>46022</v>
      </c>
      <c r="M2729" s="116">
        <v>367.35</v>
      </c>
      <c r="N2729" s="116">
        <v>368.5</v>
      </c>
      <c r="O2729" s="116">
        <v>360.65</v>
      </c>
      <c r="P2729" s="116">
        <v>361.75</v>
      </c>
      <c r="Q2729" s="116">
        <v>367.35</v>
      </c>
      <c r="R2729">
        <v>10439184</v>
      </c>
    </row>
    <row r="2730" spans="1:18" x14ac:dyDescent="0.25">
      <c r="A2730" s="170">
        <v>46023</v>
      </c>
      <c r="B2730">
        <v>371</v>
      </c>
      <c r="C2730">
        <v>367.4</v>
      </c>
      <c r="D2730">
        <v>365.5</v>
      </c>
      <c r="E2730">
        <v>368.5</v>
      </c>
      <c r="F2730">
        <v>367.4</v>
      </c>
      <c r="G2730">
        <v>964466</v>
      </c>
      <c r="H2730" s="116"/>
      <c r="I2730" s="116"/>
      <c r="L2730" s="170">
        <v>46023</v>
      </c>
      <c r="M2730" s="116">
        <v>367.55</v>
      </c>
      <c r="N2730" s="116">
        <v>371</v>
      </c>
      <c r="O2730" s="116">
        <v>365.55</v>
      </c>
      <c r="P2730" s="116">
        <v>368.85</v>
      </c>
      <c r="Q2730" s="116">
        <v>367.55</v>
      </c>
      <c r="R2730">
        <v>7214281</v>
      </c>
    </row>
    <row r="2731" spans="1:18" x14ac:dyDescent="0.25">
      <c r="A2731" s="170">
        <v>46024</v>
      </c>
      <c r="B2731">
        <v>372.85</v>
      </c>
      <c r="C2731">
        <v>370.3</v>
      </c>
      <c r="D2731">
        <v>368.6</v>
      </c>
      <c r="E2731">
        <v>368.6</v>
      </c>
      <c r="F2731">
        <v>370.3</v>
      </c>
      <c r="G2731">
        <v>525792</v>
      </c>
      <c r="H2731" s="116"/>
      <c r="I2731" s="116"/>
      <c r="L2731" s="170">
        <v>46024</v>
      </c>
      <c r="M2731" s="116">
        <v>370.35</v>
      </c>
      <c r="N2731" s="116">
        <v>372.9</v>
      </c>
      <c r="O2731" s="116">
        <v>368.55</v>
      </c>
      <c r="P2731" s="116">
        <v>369.2</v>
      </c>
      <c r="Q2731" s="116">
        <v>370.35</v>
      </c>
      <c r="R2731">
        <v>7077536</v>
      </c>
    </row>
    <row r="2732" spans="1:18" x14ac:dyDescent="0.25">
      <c r="A2732" s="170">
        <v>46027</v>
      </c>
      <c r="B2732">
        <v>375</v>
      </c>
      <c r="C2732">
        <v>373.5</v>
      </c>
      <c r="D2732">
        <v>368.1</v>
      </c>
      <c r="E2732">
        <v>368.1</v>
      </c>
      <c r="F2732">
        <v>373.5</v>
      </c>
      <c r="G2732">
        <v>565636</v>
      </c>
      <c r="H2732" s="116"/>
      <c r="I2732" s="116"/>
      <c r="L2732" s="170">
        <v>46027</v>
      </c>
      <c r="M2732" s="116">
        <v>373.55</v>
      </c>
      <c r="N2732" s="116">
        <v>375</v>
      </c>
      <c r="O2732" s="116">
        <v>369.1</v>
      </c>
      <c r="P2732" s="116">
        <v>370.35</v>
      </c>
      <c r="Q2732" s="116">
        <v>373.55</v>
      </c>
      <c r="R2732">
        <v>9591926</v>
      </c>
    </row>
    <row r="2733" spans="1:18" x14ac:dyDescent="0.25">
      <c r="A2733" s="170">
        <v>46028</v>
      </c>
      <c r="B2733">
        <v>371.4</v>
      </c>
      <c r="C2733">
        <v>368.9</v>
      </c>
      <c r="D2733">
        <v>360.25</v>
      </c>
      <c r="E2733">
        <v>370.05</v>
      </c>
      <c r="F2733">
        <v>368.9</v>
      </c>
      <c r="G2733">
        <v>788554</v>
      </c>
      <c r="H2733" s="116"/>
      <c r="I2733" s="116"/>
      <c r="L2733" s="170">
        <v>46028</v>
      </c>
      <c r="M2733" s="116">
        <v>368.9</v>
      </c>
      <c r="N2733" s="116">
        <v>371.5</v>
      </c>
      <c r="O2733" s="116">
        <v>360</v>
      </c>
      <c r="P2733" s="116">
        <v>371.5</v>
      </c>
      <c r="Q2733" s="116">
        <v>368.9</v>
      </c>
      <c r="R2733">
        <v>17493345</v>
      </c>
    </row>
    <row r="2734" spans="1:18" x14ac:dyDescent="0.25">
      <c r="A2734" s="170">
        <v>46029</v>
      </c>
      <c r="B2734">
        <v>367</v>
      </c>
      <c r="C2734">
        <v>363.35</v>
      </c>
      <c r="D2734">
        <v>359.15</v>
      </c>
      <c r="E2734">
        <v>366.3</v>
      </c>
      <c r="F2734">
        <v>363.35</v>
      </c>
      <c r="G2734">
        <v>909474</v>
      </c>
      <c r="H2734" s="116"/>
      <c r="I2734" s="116"/>
      <c r="L2734" s="170">
        <v>46029</v>
      </c>
      <c r="M2734" s="116">
        <v>363.35</v>
      </c>
      <c r="N2734" s="116">
        <v>367.25</v>
      </c>
      <c r="O2734" s="116">
        <v>359.2</v>
      </c>
      <c r="P2734" s="116">
        <v>367.05</v>
      </c>
      <c r="Q2734" s="116">
        <v>363.35</v>
      </c>
      <c r="R2734">
        <v>10682229</v>
      </c>
    </row>
    <row r="2735" spans="1:18" x14ac:dyDescent="0.25">
      <c r="A2735" s="170">
        <v>46030</v>
      </c>
      <c r="B2735">
        <v>365.3</v>
      </c>
      <c r="C2735">
        <v>359.4</v>
      </c>
      <c r="D2735">
        <v>358</v>
      </c>
      <c r="E2735">
        <v>362.95</v>
      </c>
      <c r="F2735">
        <v>359.4</v>
      </c>
      <c r="G2735">
        <v>800658</v>
      </c>
      <c r="H2735" s="116"/>
      <c r="I2735" s="116"/>
      <c r="L2735" s="170">
        <v>46030</v>
      </c>
      <c r="M2735" s="116">
        <v>359.45</v>
      </c>
      <c r="N2735" s="116">
        <v>365.35</v>
      </c>
      <c r="O2735" s="116">
        <v>358</v>
      </c>
      <c r="P2735" s="116">
        <v>363.3</v>
      </c>
      <c r="Q2735" s="116">
        <v>359.45</v>
      </c>
      <c r="R2735">
        <v>7353203</v>
      </c>
    </row>
    <row r="2736" spans="1:18" x14ac:dyDescent="0.25">
      <c r="A2736" s="170">
        <v>46031</v>
      </c>
      <c r="B2736">
        <v>359.75</v>
      </c>
      <c r="C2736">
        <v>354.3</v>
      </c>
      <c r="D2736">
        <v>352.25</v>
      </c>
      <c r="E2736">
        <v>358.3</v>
      </c>
      <c r="F2736">
        <v>354.3</v>
      </c>
      <c r="G2736">
        <v>481931</v>
      </c>
      <c r="H2736" s="116"/>
      <c r="I2736" s="116"/>
      <c r="L2736" s="170">
        <v>46031</v>
      </c>
      <c r="M2736" s="116">
        <v>354.15</v>
      </c>
      <c r="N2736" s="116">
        <v>359.75</v>
      </c>
      <c r="O2736" s="116">
        <v>352.2</v>
      </c>
      <c r="P2736" s="116">
        <v>358</v>
      </c>
      <c r="Q2736" s="116">
        <v>354.15</v>
      </c>
      <c r="R2736">
        <v>8018768</v>
      </c>
    </row>
    <row r="2737" spans="1:18" x14ac:dyDescent="0.25">
      <c r="A2737" s="170">
        <v>46034</v>
      </c>
      <c r="B2737">
        <v>354</v>
      </c>
      <c r="C2737">
        <v>351.8</v>
      </c>
      <c r="D2737">
        <v>347.55</v>
      </c>
      <c r="E2737">
        <v>351.8</v>
      </c>
      <c r="F2737">
        <v>351.8</v>
      </c>
      <c r="G2737">
        <v>2830938</v>
      </c>
      <c r="H2737" s="116"/>
      <c r="I2737" s="116"/>
      <c r="L2737" s="170">
        <v>46034</v>
      </c>
      <c r="M2737" s="116">
        <v>350.55</v>
      </c>
      <c r="N2737" s="116">
        <v>354.15</v>
      </c>
      <c r="O2737" s="116">
        <v>347.65</v>
      </c>
      <c r="P2737" s="116">
        <v>352.95</v>
      </c>
      <c r="Q2737" s="116">
        <v>350.55</v>
      </c>
      <c r="R2737">
        <v>9771562</v>
      </c>
    </row>
    <row r="2738" spans="1:18" x14ac:dyDescent="0.25">
      <c r="A2738" s="170">
        <v>46035</v>
      </c>
      <c r="B2738">
        <v>351.75</v>
      </c>
      <c r="C2738">
        <v>349.45</v>
      </c>
      <c r="D2738">
        <v>345.5</v>
      </c>
      <c r="E2738">
        <v>350.2</v>
      </c>
      <c r="F2738">
        <v>349.45</v>
      </c>
      <c r="G2738">
        <v>1117570</v>
      </c>
      <c r="H2738" s="116"/>
      <c r="I2738" s="116"/>
      <c r="L2738" s="170">
        <v>46035</v>
      </c>
      <c r="M2738" s="116">
        <v>349.75</v>
      </c>
      <c r="N2738" s="116">
        <v>351.9</v>
      </c>
      <c r="O2738" s="116">
        <v>345.6</v>
      </c>
      <c r="P2738" s="116">
        <v>350.65</v>
      </c>
      <c r="Q2738" s="116">
        <v>349.75</v>
      </c>
      <c r="R2738">
        <v>7527115</v>
      </c>
    </row>
    <row r="2739" spans="1:18" x14ac:dyDescent="0.25">
      <c r="A2739" s="170">
        <v>46036</v>
      </c>
      <c r="B2739">
        <v>354.15</v>
      </c>
      <c r="C2739">
        <v>349.8</v>
      </c>
      <c r="D2739">
        <v>347</v>
      </c>
      <c r="E2739">
        <v>349.4</v>
      </c>
      <c r="F2739">
        <v>349.8</v>
      </c>
      <c r="G2739">
        <v>606859</v>
      </c>
      <c r="H2739" s="116"/>
      <c r="I2739" s="116"/>
      <c r="L2739" s="170">
        <v>46036</v>
      </c>
      <c r="M2739" s="116">
        <v>349.8</v>
      </c>
      <c r="N2739" s="116">
        <v>354</v>
      </c>
      <c r="O2739" s="116">
        <v>347.1</v>
      </c>
      <c r="P2739" s="116">
        <v>349</v>
      </c>
      <c r="Q2739" s="116">
        <v>349.8</v>
      </c>
      <c r="R2739">
        <v>6249594</v>
      </c>
    </row>
    <row r="2740" spans="1:18" x14ac:dyDescent="0.25">
      <c r="A2740" s="170">
        <v>46038</v>
      </c>
      <c r="B2740">
        <v>359.65</v>
      </c>
      <c r="C2740">
        <v>353.6</v>
      </c>
      <c r="D2740">
        <v>349.75</v>
      </c>
      <c r="E2740">
        <v>349.8</v>
      </c>
      <c r="F2740">
        <v>353.6</v>
      </c>
      <c r="G2740">
        <v>1638580</v>
      </c>
      <c r="H2740" s="116"/>
      <c r="I2740" s="116"/>
      <c r="L2740" s="170">
        <v>46038</v>
      </c>
      <c r="M2740" s="116">
        <v>353.6</v>
      </c>
      <c r="N2740" s="116">
        <v>359.7</v>
      </c>
      <c r="O2740" s="116">
        <v>349.65</v>
      </c>
      <c r="P2740" s="116">
        <v>349.7</v>
      </c>
      <c r="Q2740" s="116">
        <v>353.6</v>
      </c>
      <c r="R2740">
        <v>10735620</v>
      </c>
    </row>
    <row r="2741" spans="1:18" x14ac:dyDescent="0.25">
      <c r="A2741" s="170">
        <v>46041</v>
      </c>
      <c r="B2741">
        <v>353.3</v>
      </c>
      <c r="C2741">
        <v>343.9</v>
      </c>
      <c r="D2741">
        <v>338.5</v>
      </c>
      <c r="E2741">
        <v>352.5</v>
      </c>
      <c r="F2741">
        <v>343.9</v>
      </c>
      <c r="G2741">
        <v>1201377</v>
      </c>
      <c r="H2741" s="116"/>
      <c r="I2741" s="116"/>
      <c r="L2741" s="170">
        <v>46041</v>
      </c>
      <c r="M2741" s="116">
        <v>344</v>
      </c>
      <c r="N2741" s="116">
        <v>353.6</v>
      </c>
      <c r="O2741" s="116">
        <v>338.35</v>
      </c>
      <c r="P2741" s="116">
        <v>353.6</v>
      </c>
      <c r="Q2741" s="116">
        <v>344</v>
      </c>
      <c r="R2741">
        <v>14364958</v>
      </c>
    </row>
    <row r="2742" spans="1:18" x14ac:dyDescent="0.25">
      <c r="A2742" s="170">
        <v>46042</v>
      </c>
      <c r="B2742">
        <v>346.9</v>
      </c>
      <c r="C2742">
        <v>337.85</v>
      </c>
      <c r="D2742">
        <v>336.7</v>
      </c>
      <c r="E2742">
        <v>344.1</v>
      </c>
      <c r="F2742">
        <v>337.85</v>
      </c>
      <c r="G2742">
        <v>442493</v>
      </c>
      <c r="H2742" s="116"/>
      <c r="I2742" s="116"/>
      <c r="L2742" s="170">
        <v>46042</v>
      </c>
      <c r="M2742" s="116">
        <v>337.85</v>
      </c>
      <c r="N2742" s="116">
        <v>346.6</v>
      </c>
      <c r="O2742" s="116">
        <v>336.75</v>
      </c>
      <c r="P2742" s="116">
        <v>344.85</v>
      </c>
      <c r="Q2742" s="116">
        <v>337.85</v>
      </c>
      <c r="R2742">
        <v>11541904</v>
      </c>
    </row>
    <row r="2743" spans="1:18" x14ac:dyDescent="0.25">
      <c r="A2743" s="170">
        <v>46043</v>
      </c>
      <c r="B2743">
        <v>343.7</v>
      </c>
      <c r="C2743">
        <v>339.15</v>
      </c>
      <c r="D2743">
        <v>335.35</v>
      </c>
      <c r="E2743">
        <v>335.35</v>
      </c>
      <c r="F2743">
        <v>339.15</v>
      </c>
      <c r="G2743">
        <v>973644</v>
      </c>
      <c r="H2743" s="116"/>
      <c r="I2743" s="116"/>
      <c r="L2743" s="170">
        <v>46043</v>
      </c>
      <c r="M2743" s="116">
        <v>339.25</v>
      </c>
      <c r="N2743" s="116">
        <v>343.7</v>
      </c>
      <c r="O2743" s="116">
        <v>335.95</v>
      </c>
      <c r="P2743" s="116">
        <v>336</v>
      </c>
      <c r="Q2743" s="116">
        <v>339.25</v>
      </c>
      <c r="R2743">
        <v>9873473</v>
      </c>
    </row>
    <row r="2744" spans="1:18" x14ac:dyDescent="0.25">
      <c r="A2744" s="170">
        <v>46044</v>
      </c>
      <c r="B2744">
        <v>351.8</v>
      </c>
      <c r="C2744">
        <v>347.3</v>
      </c>
      <c r="D2744">
        <v>343.6</v>
      </c>
      <c r="E2744">
        <v>343.6</v>
      </c>
      <c r="F2744">
        <v>347.3</v>
      </c>
      <c r="G2744">
        <v>442658</v>
      </c>
      <c r="H2744" s="116"/>
      <c r="I2744" s="116"/>
      <c r="L2744" s="170">
        <v>46044</v>
      </c>
      <c r="M2744" s="116">
        <v>347.3</v>
      </c>
      <c r="N2744" s="116">
        <v>351.75</v>
      </c>
      <c r="O2744" s="116">
        <v>343.1</v>
      </c>
      <c r="P2744" s="116">
        <v>344.45</v>
      </c>
      <c r="Q2744" s="116">
        <v>347.3</v>
      </c>
      <c r="R2744">
        <v>10714263</v>
      </c>
    </row>
    <row r="2745" spans="1:18" x14ac:dyDescent="0.25">
      <c r="A2745" s="170">
        <v>46045</v>
      </c>
      <c r="B2745">
        <v>351</v>
      </c>
      <c r="C2745">
        <v>344.2</v>
      </c>
      <c r="D2745">
        <v>342.3</v>
      </c>
      <c r="E2745">
        <v>346.4</v>
      </c>
      <c r="F2745">
        <v>344.2</v>
      </c>
      <c r="G2745">
        <v>760819</v>
      </c>
      <c r="H2745" s="116"/>
      <c r="I2745" s="116"/>
      <c r="L2745" s="170">
        <v>46045</v>
      </c>
      <c r="M2745" s="116">
        <v>344.45</v>
      </c>
      <c r="N2745" s="116">
        <v>351</v>
      </c>
      <c r="O2745" s="116">
        <v>342.15</v>
      </c>
      <c r="P2745" s="116">
        <v>347.1</v>
      </c>
      <c r="Q2745" s="116">
        <v>344.45</v>
      </c>
      <c r="R2745">
        <v>8354700</v>
      </c>
    </row>
    <row r="2746" spans="1:18" x14ac:dyDescent="0.25">
      <c r="A2746" s="170">
        <v>46049</v>
      </c>
      <c r="B2746">
        <v>345.25</v>
      </c>
      <c r="C2746">
        <v>340.55</v>
      </c>
      <c r="D2746">
        <v>335.85</v>
      </c>
      <c r="E2746">
        <v>340</v>
      </c>
      <c r="F2746">
        <v>340.55</v>
      </c>
      <c r="G2746">
        <v>639030</v>
      </c>
      <c r="H2746" s="116"/>
      <c r="I2746" s="116"/>
      <c r="L2746" s="170">
        <v>46049</v>
      </c>
      <c r="M2746" s="116">
        <v>340.55</v>
      </c>
      <c r="N2746" s="116">
        <v>345</v>
      </c>
      <c r="O2746" s="116">
        <v>335.9</v>
      </c>
      <c r="P2746" s="116">
        <v>340</v>
      </c>
      <c r="Q2746" s="116">
        <v>340.55</v>
      </c>
      <c r="R2746">
        <v>12510469</v>
      </c>
    </row>
    <row r="2747" spans="1:18" x14ac:dyDescent="0.25">
      <c r="A2747" s="170">
        <v>46050</v>
      </c>
      <c r="B2747">
        <v>346.5</v>
      </c>
      <c r="C2747">
        <v>340.45</v>
      </c>
      <c r="D2747">
        <v>337</v>
      </c>
      <c r="E2747">
        <v>340.7</v>
      </c>
      <c r="F2747">
        <v>340.45</v>
      </c>
      <c r="G2747">
        <v>1033957</v>
      </c>
      <c r="H2747" s="116"/>
      <c r="I2747" s="116"/>
      <c r="L2747" s="170">
        <v>46050</v>
      </c>
      <c r="M2747" s="116">
        <v>340.45</v>
      </c>
      <c r="N2747" s="116">
        <v>346.6</v>
      </c>
      <c r="O2747" s="116">
        <v>337.05</v>
      </c>
      <c r="P2747" s="116">
        <v>341.9</v>
      </c>
      <c r="Q2747" s="116">
        <v>340.45</v>
      </c>
      <c r="R2747">
        <v>9425163</v>
      </c>
    </row>
    <row r="2748" spans="1:18" x14ac:dyDescent="0.25">
      <c r="A2748" s="170">
        <v>46051</v>
      </c>
      <c r="B2748">
        <v>352.55</v>
      </c>
      <c r="C2748">
        <v>351.85</v>
      </c>
      <c r="D2748">
        <v>335.55</v>
      </c>
      <c r="E2748">
        <v>339.55</v>
      </c>
      <c r="F2748">
        <v>351.85</v>
      </c>
      <c r="G2748">
        <v>1435908</v>
      </c>
      <c r="H2748" s="116"/>
      <c r="I2748" s="116"/>
      <c r="L2748" s="170">
        <v>46051</v>
      </c>
      <c r="M2748" s="116">
        <v>351.8</v>
      </c>
      <c r="N2748" s="116">
        <v>352.65</v>
      </c>
      <c r="O2748" s="116">
        <v>335.6</v>
      </c>
      <c r="P2748" s="116">
        <v>340.5</v>
      </c>
      <c r="Q2748" s="116">
        <v>351.8</v>
      </c>
      <c r="R2748">
        <v>13586977</v>
      </c>
    </row>
    <row r="2749" spans="1:18" x14ac:dyDescent="0.25">
      <c r="A2749" s="170">
        <v>46052</v>
      </c>
      <c r="B2749">
        <v>353</v>
      </c>
      <c r="C2749">
        <v>349.95</v>
      </c>
      <c r="D2749">
        <v>348.3</v>
      </c>
      <c r="E2749">
        <v>350.55</v>
      </c>
      <c r="F2749">
        <v>349.95</v>
      </c>
      <c r="G2749">
        <v>843823</v>
      </c>
      <c r="H2749" s="116"/>
      <c r="I2749" s="116"/>
      <c r="L2749" s="170">
        <v>46052</v>
      </c>
      <c r="M2749" s="116">
        <v>350.05</v>
      </c>
      <c r="N2749" s="116">
        <v>353</v>
      </c>
      <c r="O2749" s="116">
        <v>348.4</v>
      </c>
      <c r="P2749" s="116">
        <v>350.8</v>
      </c>
      <c r="Q2749" s="116">
        <v>350.05</v>
      </c>
      <c r="R2749">
        <v>9910289</v>
      </c>
    </row>
    <row r="2750" spans="1:18" x14ac:dyDescent="0.25">
      <c r="A2750" s="170">
        <v>46054</v>
      </c>
      <c r="B2750">
        <v>360.65</v>
      </c>
      <c r="C2750">
        <v>344.5</v>
      </c>
      <c r="D2750">
        <v>339.4</v>
      </c>
      <c r="E2750">
        <v>349.65</v>
      </c>
      <c r="F2750">
        <v>344.5</v>
      </c>
      <c r="G2750">
        <v>506185</v>
      </c>
      <c r="H2750" s="116"/>
      <c r="I2750" s="116"/>
      <c r="L2750" s="170">
        <v>46054</v>
      </c>
      <c r="M2750" s="116">
        <v>344.65</v>
      </c>
      <c r="N2750" s="116">
        <v>360.65</v>
      </c>
      <c r="O2750" s="116">
        <v>339.35</v>
      </c>
      <c r="P2750" s="116">
        <v>349.2</v>
      </c>
      <c r="Q2750" s="116">
        <v>344.65</v>
      </c>
      <c r="R2750">
        <v>8423914</v>
      </c>
    </row>
    <row r="2751" spans="1:18" x14ac:dyDescent="0.25">
      <c r="A2751" s="170">
        <v>46055</v>
      </c>
      <c r="B2751">
        <v>364.45</v>
      </c>
      <c r="C2751">
        <v>362.9</v>
      </c>
      <c r="D2751">
        <v>341.5</v>
      </c>
      <c r="E2751">
        <v>343.25</v>
      </c>
      <c r="F2751">
        <v>362.9</v>
      </c>
      <c r="G2751">
        <v>1060519</v>
      </c>
      <c r="H2751" s="116"/>
      <c r="I2751" s="116"/>
      <c r="L2751" s="170">
        <v>46055</v>
      </c>
      <c r="M2751" s="116">
        <v>362.9</v>
      </c>
      <c r="N2751" s="116">
        <v>364.5</v>
      </c>
      <c r="O2751" s="116">
        <v>341.1</v>
      </c>
      <c r="P2751" s="116">
        <v>344.65</v>
      </c>
      <c r="Q2751" s="116">
        <v>362.9</v>
      </c>
      <c r="R2751">
        <v>19654613</v>
      </c>
    </row>
    <row r="2752" spans="1:18" x14ac:dyDescent="0.25">
      <c r="A2752" s="170">
        <v>46056</v>
      </c>
      <c r="B2752">
        <v>385</v>
      </c>
      <c r="C2752">
        <v>372</v>
      </c>
      <c r="D2752">
        <v>365.95</v>
      </c>
      <c r="E2752">
        <v>378.8</v>
      </c>
      <c r="F2752">
        <v>372</v>
      </c>
      <c r="G2752">
        <v>2135224</v>
      </c>
      <c r="H2752" s="116"/>
      <c r="I2752" s="116"/>
      <c r="L2752" s="170">
        <v>46056</v>
      </c>
      <c r="M2752" s="116">
        <v>372.05</v>
      </c>
      <c r="N2752" s="116">
        <v>384.6</v>
      </c>
      <c r="O2752" s="116">
        <v>366</v>
      </c>
      <c r="P2752" s="116">
        <v>381.15</v>
      </c>
      <c r="Q2752" s="116">
        <v>372.05</v>
      </c>
      <c r="R2752">
        <v>16720225</v>
      </c>
    </row>
    <row r="2753" spans="1:18" x14ac:dyDescent="0.25">
      <c r="A2753" s="170">
        <v>46057</v>
      </c>
      <c r="B2753">
        <v>377.8</v>
      </c>
      <c r="C2753">
        <v>375.4</v>
      </c>
      <c r="D2753">
        <v>368.4</v>
      </c>
      <c r="E2753">
        <v>372.25</v>
      </c>
      <c r="F2753">
        <v>375.4</v>
      </c>
      <c r="G2753">
        <v>430364</v>
      </c>
      <c r="H2753" s="116"/>
      <c r="I2753" s="116"/>
      <c r="L2753" s="170">
        <v>46057</v>
      </c>
      <c r="M2753" s="116">
        <v>375.45</v>
      </c>
      <c r="N2753" s="116">
        <v>377.6</v>
      </c>
      <c r="O2753" s="116">
        <v>368.45</v>
      </c>
      <c r="P2753" s="116">
        <v>372.5</v>
      </c>
      <c r="Q2753" s="116">
        <v>375.45</v>
      </c>
      <c r="R2753">
        <v>10142353</v>
      </c>
    </row>
    <row r="2754" spans="1:18" x14ac:dyDescent="0.25">
      <c r="A2754" s="170">
        <v>46058</v>
      </c>
      <c r="B2754">
        <v>375.4</v>
      </c>
      <c r="C2754">
        <v>374.15</v>
      </c>
      <c r="D2754">
        <v>364.25</v>
      </c>
      <c r="E2754">
        <v>375.4</v>
      </c>
      <c r="F2754">
        <v>374.15</v>
      </c>
      <c r="G2754">
        <v>574507</v>
      </c>
      <c r="H2754" s="116"/>
      <c r="I2754" s="116"/>
      <c r="L2754" s="170">
        <v>46058</v>
      </c>
      <c r="M2754" s="116">
        <v>374.15</v>
      </c>
      <c r="N2754" s="116">
        <v>375.6</v>
      </c>
      <c r="O2754" s="116">
        <v>364.3</v>
      </c>
      <c r="P2754" s="116">
        <v>375</v>
      </c>
      <c r="Q2754" s="116">
        <v>374.15</v>
      </c>
      <c r="R2754">
        <v>14013838</v>
      </c>
    </row>
    <row r="2755" spans="1:18" x14ac:dyDescent="0.25">
      <c r="A2755" s="170">
        <v>46059</v>
      </c>
      <c r="B2755">
        <v>381.7</v>
      </c>
      <c r="C2755">
        <v>369.9</v>
      </c>
      <c r="D2755">
        <v>361.05</v>
      </c>
      <c r="E2755">
        <v>363.4</v>
      </c>
      <c r="F2755">
        <v>369.9</v>
      </c>
      <c r="G2755">
        <v>2141013</v>
      </c>
      <c r="H2755" s="116"/>
      <c r="I2755" s="116"/>
      <c r="L2755" s="170">
        <v>46059</v>
      </c>
      <c r="M2755" s="116">
        <v>369.5</v>
      </c>
      <c r="N2755" s="116">
        <v>381.8</v>
      </c>
      <c r="O2755" s="116">
        <v>361</v>
      </c>
      <c r="P2755" s="116">
        <v>365</v>
      </c>
      <c r="Q2755" s="116">
        <v>369.5</v>
      </c>
      <c r="R2755">
        <v>23116970</v>
      </c>
    </row>
    <row r="2756" spans="1:18" x14ac:dyDescent="0.25">
      <c r="A2756" s="170">
        <v>46062</v>
      </c>
      <c r="B2756">
        <v>379.75</v>
      </c>
      <c r="C2756">
        <v>377.3</v>
      </c>
      <c r="D2756">
        <v>369.3</v>
      </c>
      <c r="E2756">
        <v>369.3</v>
      </c>
      <c r="F2756">
        <v>377.3</v>
      </c>
      <c r="G2756">
        <v>1153196</v>
      </c>
      <c r="H2756" s="116"/>
      <c r="I2756" s="116"/>
      <c r="L2756" s="170">
        <v>46062</v>
      </c>
      <c r="M2756" s="116">
        <v>377.4</v>
      </c>
      <c r="N2756" s="116">
        <v>379.9</v>
      </c>
      <c r="O2756" s="116">
        <v>369.6</v>
      </c>
      <c r="P2756" s="116">
        <v>370.3</v>
      </c>
      <c r="Q2756" s="116">
        <v>377.4</v>
      </c>
      <c r="R2756">
        <v>8800284</v>
      </c>
    </row>
    <row r="2757" spans="1:18" x14ac:dyDescent="0.25">
      <c r="A2757" s="170">
        <v>46063</v>
      </c>
      <c r="B2757">
        <v>382.35</v>
      </c>
      <c r="C2757">
        <v>379.25</v>
      </c>
      <c r="D2757">
        <v>376.9</v>
      </c>
      <c r="E2757">
        <v>379.1</v>
      </c>
      <c r="F2757">
        <v>379.25</v>
      </c>
      <c r="G2757">
        <v>358496</v>
      </c>
      <c r="H2757" s="116"/>
      <c r="I2757" s="116"/>
      <c r="L2757" s="170">
        <v>46063</v>
      </c>
      <c r="M2757" s="116">
        <v>379.35</v>
      </c>
      <c r="N2757" s="116">
        <v>382.5</v>
      </c>
      <c r="O2757" s="116">
        <v>376.75</v>
      </c>
      <c r="P2757" s="116">
        <v>378</v>
      </c>
      <c r="Q2757" s="116">
        <v>379.35</v>
      </c>
      <c r="R2757">
        <v>8921719</v>
      </c>
    </row>
    <row r="2758" spans="1:18" x14ac:dyDescent="0.25">
      <c r="A2758" s="170">
        <v>46064</v>
      </c>
      <c r="B2758">
        <v>387.2</v>
      </c>
      <c r="C2758">
        <v>384.65</v>
      </c>
      <c r="D2758">
        <v>381.85</v>
      </c>
      <c r="E2758">
        <v>383.3</v>
      </c>
      <c r="F2758">
        <v>384.65</v>
      </c>
      <c r="G2758">
        <v>674588</v>
      </c>
      <c r="H2758" s="116"/>
      <c r="I2758" s="116"/>
      <c r="L2758" s="170">
        <v>46064</v>
      </c>
      <c r="M2758" s="116">
        <v>384.7</v>
      </c>
      <c r="N2758" s="116">
        <v>387.35</v>
      </c>
      <c r="O2758" s="116">
        <v>382.1</v>
      </c>
      <c r="P2758" s="116">
        <v>382.5</v>
      </c>
      <c r="Q2758" s="116">
        <v>384.7</v>
      </c>
      <c r="R2758">
        <v>10933658</v>
      </c>
    </row>
    <row r="2759" spans="1:18" x14ac:dyDescent="0.25">
      <c r="A2759" s="170">
        <v>46065</v>
      </c>
      <c r="B2759">
        <v>386.9</v>
      </c>
      <c r="C2759">
        <v>383.4</v>
      </c>
      <c r="D2759">
        <v>380.25</v>
      </c>
      <c r="E2759">
        <v>385.9</v>
      </c>
      <c r="F2759">
        <v>383.4</v>
      </c>
      <c r="G2759">
        <v>312110</v>
      </c>
      <c r="H2759" s="116"/>
      <c r="I2759" s="116"/>
      <c r="L2759" s="170">
        <v>46065</v>
      </c>
      <c r="M2759" s="116">
        <v>383.45</v>
      </c>
      <c r="N2759" s="116">
        <v>386.9</v>
      </c>
      <c r="O2759" s="116">
        <v>380.15</v>
      </c>
      <c r="P2759" s="116">
        <v>385</v>
      </c>
      <c r="Q2759" s="116">
        <v>383.45</v>
      </c>
      <c r="R2759">
        <v>8324442</v>
      </c>
    </row>
    <row r="2760" spans="1:18" x14ac:dyDescent="0.25">
      <c r="A2760" s="170">
        <v>46066</v>
      </c>
      <c r="B2760">
        <v>387.1</v>
      </c>
      <c r="C2760">
        <v>380.6</v>
      </c>
      <c r="D2760">
        <v>374.15</v>
      </c>
      <c r="E2760">
        <v>377.15</v>
      </c>
      <c r="F2760">
        <v>380.6</v>
      </c>
      <c r="G2760">
        <v>542715</v>
      </c>
      <c r="H2760" s="116"/>
      <c r="I2760" s="116"/>
      <c r="L2760" s="170">
        <v>46066</v>
      </c>
      <c r="M2760" s="116">
        <v>380.25</v>
      </c>
      <c r="N2760" s="116">
        <v>387.5</v>
      </c>
      <c r="O2760" s="116">
        <v>374.4</v>
      </c>
      <c r="P2760" s="116">
        <v>379</v>
      </c>
      <c r="Q2760" s="116">
        <v>380.25</v>
      </c>
      <c r="R2760">
        <v>15565868</v>
      </c>
    </row>
    <row r="2761" spans="1:18" x14ac:dyDescent="0.25">
      <c r="A2761" s="170">
        <v>46069</v>
      </c>
      <c r="B2761">
        <v>379.65</v>
      </c>
      <c r="C2761">
        <v>377.1</v>
      </c>
      <c r="D2761">
        <v>375.1</v>
      </c>
      <c r="E2761">
        <v>377.2</v>
      </c>
      <c r="F2761">
        <v>377.1</v>
      </c>
      <c r="G2761">
        <v>732832</v>
      </c>
      <c r="H2761" s="116"/>
      <c r="I2761" s="116"/>
      <c r="L2761" s="170">
        <v>46069</v>
      </c>
      <c r="M2761" s="116">
        <v>377.25</v>
      </c>
      <c r="N2761" s="116">
        <v>379.6</v>
      </c>
      <c r="O2761" s="116">
        <v>375.1</v>
      </c>
      <c r="P2761" s="116">
        <v>378.3</v>
      </c>
      <c r="Q2761" s="116">
        <v>377.25</v>
      </c>
      <c r="R2761">
        <v>5004467</v>
      </c>
    </row>
    <row r="2762" spans="1:18" x14ac:dyDescent="0.25">
      <c r="A2762" s="170">
        <v>46070</v>
      </c>
      <c r="B2762">
        <v>383.5</v>
      </c>
      <c r="C2762">
        <v>382.85</v>
      </c>
      <c r="D2762">
        <v>374</v>
      </c>
      <c r="E2762">
        <v>377</v>
      </c>
      <c r="F2762">
        <v>382.85</v>
      </c>
      <c r="G2762">
        <v>365077</v>
      </c>
      <c r="H2762" s="116"/>
      <c r="I2762" s="116"/>
      <c r="L2762" s="170">
        <v>46070</v>
      </c>
      <c r="M2762" s="116">
        <v>382.85</v>
      </c>
      <c r="N2762" s="116">
        <v>383.6</v>
      </c>
      <c r="O2762" s="116">
        <v>373.55</v>
      </c>
      <c r="P2762" s="116">
        <v>376.1</v>
      </c>
      <c r="Q2762" s="116">
        <v>382.85</v>
      </c>
      <c r="R2762">
        <v>7843059</v>
      </c>
    </row>
    <row r="2763" spans="1:18" x14ac:dyDescent="0.25">
      <c r="A2763" s="170">
        <v>46071</v>
      </c>
      <c r="B2763">
        <v>385.5</v>
      </c>
      <c r="C2763">
        <v>382.7</v>
      </c>
      <c r="D2763">
        <v>379</v>
      </c>
      <c r="E2763">
        <v>380.8</v>
      </c>
      <c r="F2763">
        <v>382.7</v>
      </c>
      <c r="G2763">
        <v>473080</v>
      </c>
      <c r="H2763" s="116"/>
      <c r="I2763" s="116"/>
      <c r="L2763" s="170">
        <v>46071</v>
      </c>
      <c r="M2763" s="116">
        <v>382.85</v>
      </c>
      <c r="N2763" s="116">
        <v>385.5</v>
      </c>
      <c r="O2763" s="116">
        <v>379</v>
      </c>
      <c r="P2763" s="116">
        <v>382.85</v>
      </c>
      <c r="Q2763" s="116">
        <v>382.85</v>
      </c>
      <c r="R2763">
        <v>4796850</v>
      </c>
    </row>
    <row r="2764" spans="1:18" x14ac:dyDescent="0.25">
      <c r="A2764" s="170">
        <v>46072</v>
      </c>
      <c r="B2764">
        <v>386.6</v>
      </c>
      <c r="C2764">
        <v>375.7</v>
      </c>
      <c r="D2764">
        <v>374</v>
      </c>
      <c r="E2764">
        <v>381.05</v>
      </c>
      <c r="F2764">
        <v>375.7</v>
      </c>
      <c r="G2764">
        <v>344917</v>
      </c>
      <c r="H2764" s="116"/>
      <c r="I2764" s="116"/>
      <c r="L2764" s="170">
        <v>46072</v>
      </c>
      <c r="M2764" s="116">
        <v>375.7</v>
      </c>
      <c r="N2764" s="116">
        <v>386.8</v>
      </c>
      <c r="O2764" s="116">
        <v>374</v>
      </c>
      <c r="P2764" s="116">
        <v>381.95</v>
      </c>
      <c r="Q2764" s="116">
        <v>375.7</v>
      </c>
      <c r="R2764">
        <v>6910527</v>
      </c>
    </row>
    <row r="2765" spans="1:18" x14ac:dyDescent="0.25">
      <c r="A2765" s="170">
        <v>46073</v>
      </c>
      <c r="B2765">
        <v>379.6</v>
      </c>
      <c r="C2765">
        <v>377.9</v>
      </c>
      <c r="D2765">
        <v>374.4</v>
      </c>
      <c r="E2765">
        <v>375.25</v>
      </c>
      <c r="F2765">
        <v>377.9</v>
      </c>
      <c r="G2765">
        <v>1477446</v>
      </c>
      <c r="H2765" s="116"/>
      <c r="I2765" s="116"/>
      <c r="L2765" s="170">
        <v>46073</v>
      </c>
      <c r="M2765" s="116">
        <v>378</v>
      </c>
      <c r="N2765" s="116">
        <v>379.7</v>
      </c>
      <c r="O2765" s="116">
        <v>374.5</v>
      </c>
      <c r="P2765" s="116">
        <v>375.7</v>
      </c>
      <c r="Q2765" s="116">
        <v>378</v>
      </c>
      <c r="R2765">
        <v>6324165</v>
      </c>
    </row>
    <row r="2766" spans="1:18" x14ac:dyDescent="0.25">
      <c r="A2766" s="170">
        <v>46076</v>
      </c>
      <c r="B2766">
        <v>383.25</v>
      </c>
      <c r="C2766">
        <v>379.85</v>
      </c>
      <c r="D2766">
        <v>376.2</v>
      </c>
      <c r="E2766">
        <v>379</v>
      </c>
      <c r="F2766">
        <v>379.85</v>
      </c>
      <c r="G2766">
        <v>382317</v>
      </c>
      <c r="H2766" s="116"/>
      <c r="I2766" s="116"/>
      <c r="L2766" s="170">
        <v>46076</v>
      </c>
      <c r="M2766" s="116">
        <v>379.95</v>
      </c>
      <c r="N2766" s="116">
        <v>384</v>
      </c>
      <c r="O2766" s="116">
        <v>376.05</v>
      </c>
      <c r="P2766" s="116">
        <v>378.8</v>
      </c>
      <c r="Q2766" s="116">
        <v>379.95</v>
      </c>
      <c r="R2766">
        <v>11701520</v>
      </c>
    </row>
    <row r="2767" spans="1:18" x14ac:dyDescent="0.25">
      <c r="A2767" s="170">
        <v>46077</v>
      </c>
      <c r="B2767">
        <v>380.25</v>
      </c>
      <c r="C2767">
        <v>377.25</v>
      </c>
      <c r="D2767">
        <v>371.95</v>
      </c>
      <c r="E2767">
        <v>377.85</v>
      </c>
      <c r="F2767">
        <v>377.25</v>
      </c>
      <c r="G2767">
        <v>269792</v>
      </c>
      <c r="H2767" s="116"/>
      <c r="I2767" s="116"/>
      <c r="L2767" s="170">
        <v>46077</v>
      </c>
      <c r="M2767" s="116">
        <v>377.55</v>
      </c>
      <c r="N2767" s="116">
        <v>380.3</v>
      </c>
      <c r="O2767" s="116">
        <v>371.65</v>
      </c>
      <c r="P2767" s="116">
        <v>376.85</v>
      </c>
      <c r="Q2767" s="116">
        <v>377.55</v>
      </c>
      <c r="R2767">
        <v>7213746</v>
      </c>
    </row>
    <row r="2768" spans="1:18" x14ac:dyDescent="0.25">
      <c r="A2768" s="170">
        <v>46078</v>
      </c>
      <c r="B2768">
        <v>385.5</v>
      </c>
      <c r="C2768">
        <v>381.95</v>
      </c>
      <c r="D2768">
        <v>376.5</v>
      </c>
      <c r="E2768">
        <v>377.25</v>
      </c>
      <c r="F2768">
        <v>381.95</v>
      </c>
      <c r="G2768">
        <v>369096</v>
      </c>
      <c r="H2768" s="116"/>
      <c r="I2768" s="116"/>
      <c r="L2768" s="170">
        <v>46078</v>
      </c>
      <c r="M2768" s="116">
        <v>381.85</v>
      </c>
      <c r="N2768" s="116">
        <v>385.6</v>
      </c>
      <c r="O2768" s="116">
        <v>376.1</v>
      </c>
      <c r="P2768" s="116">
        <v>378</v>
      </c>
      <c r="Q2768" s="116">
        <v>381.85</v>
      </c>
      <c r="R2768">
        <v>7748663</v>
      </c>
    </row>
    <row r="2769" spans="1:18" x14ac:dyDescent="0.25">
      <c r="A2769" s="170">
        <v>46079</v>
      </c>
      <c r="B2769">
        <v>393.1</v>
      </c>
      <c r="C2769">
        <v>391.65</v>
      </c>
      <c r="D2769">
        <v>380.4</v>
      </c>
      <c r="E2769">
        <v>380.4</v>
      </c>
      <c r="F2769">
        <v>391.65</v>
      </c>
      <c r="G2769">
        <v>1352070</v>
      </c>
      <c r="H2769" s="116"/>
      <c r="I2769" s="116"/>
      <c r="L2769" s="170">
        <v>46079</v>
      </c>
      <c r="M2769" s="116">
        <v>391.55</v>
      </c>
      <c r="N2769" s="116">
        <v>393.3</v>
      </c>
      <c r="O2769" s="116">
        <v>380.1</v>
      </c>
      <c r="P2769" s="116">
        <v>381.7</v>
      </c>
      <c r="Q2769" s="116">
        <v>391.55</v>
      </c>
      <c r="R2769">
        <v>14697484</v>
      </c>
    </row>
    <row r="2770" spans="1:18" x14ac:dyDescent="0.25">
      <c r="A2770" s="170">
        <v>46080</v>
      </c>
      <c r="B2770">
        <v>394</v>
      </c>
      <c r="C2770">
        <v>383.15</v>
      </c>
      <c r="D2770">
        <v>381.3</v>
      </c>
      <c r="E2770">
        <v>392.1</v>
      </c>
      <c r="F2770">
        <v>383.15</v>
      </c>
      <c r="G2770">
        <v>794677</v>
      </c>
      <c r="H2770" s="116"/>
      <c r="I2770" s="116"/>
      <c r="L2770" s="170">
        <v>46080</v>
      </c>
      <c r="M2770" s="116">
        <v>382.65</v>
      </c>
      <c r="N2770" s="116">
        <v>394.05</v>
      </c>
      <c r="O2770" s="116">
        <v>380.95</v>
      </c>
      <c r="P2770" s="116">
        <v>393.65</v>
      </c>
      <c r="Q2770" s="116">
        <v>382.65</v>
      </c>
      <c r="R2770">
        <v>15951041</v>
      </c>
    </row>
    <row r="2771" spans="1:18" x14ac:dyDescent="0.25">
      <c r="A2771" s="170">
        <v>46083</v>
      </c>
      <c r="B2771">
        <v>378.4</v>
      </c>
      <c r="C2771">
        <v>370.5</v>
      </c>
      <c r="D2771">
        <v>348.15</v>
      </c>
      <c r="E2771">
        <v>348.15</v>
      </c>
      <c r="F2771">
        <v>370.5</v>
      </c>
      <c r="G2771">
        <v>1565349</v>
      </c>
      <c r="H2771" s="116"/>
      <c r="I2771" s="116"/>
      <c r="L2771" s="170">
        <v>46083</v>
      </c>
      <c r="M2771" s="116">
        <v>370.6</v>
      </c>
      <c r="N2771" s="116">
        <v>378.4</v>
      </c>
      <c r="O2771" s="116">
        <v>355.5</v>
      </c>
      <c r="P2771" s="116">
        <v>358</v>
      </c>
      <c r="Q2771" s="116">
        <v>370.6</v>
      </c>
      <c r="R2771">
        <v>11804909</v>
      </c>
    </row>
    <row r="2772" spans="1:18" x14ac:dyDescent="0.25">
      <c r="A2772" s="170">
        <v>46085</v>
      </c>
      <c r="B2772">
        <v>363.65</v>
      </c>
      <c r="C2772">
        <v>351.25</v>
      </c>
      <c r="D2772">
        <v>350.1</v>
      </c>
      <c r="E2772">
        <v>360.15</v>
      </c>
      <c r="F2772">
        <v>351.25</v>
      </c>
      <c r="G2772">
        <v>696849</v>
      </c>
      <c r="H2772" s="116"/>
      <c r="I2772" s="116"/>
      <c r="L2772" s="170">
        <v>46085</v>
      </c>
      <c r="M2772" s="116">
        <v>351.2</v>
      </c>
      <c r="N2772" s="116">
        <v>363.9</v>
      </c>
      <c r="O2772" s="116">
        <v>350.1</v>
      </c>
      <c r="P2772" s="116">
        <v>363.15</v>
      </c>
      <c r="Q2772" s="116">
        <v>351.2</v>
      </c>
      <c r="R2772">
        <v>17733124</v>
      </c>
    </row>
    <row r="2773" spans="1:18" x14ac:dyDescent="0.25">
      <c r="A2773" s="170">
        <v>46086</v>
      </c>
      <c r="B2773">
        <v>356.95</v>
      </c>
      <c r="C2773">
        <v>355.15</v>
      </c>
      <c r="D2773">
        <v>347.9</v>
      </c>
      <c r="E2773">
        <v>351.65</v>
      </c>
      <c r="F2773">
        <v>355.15</v>
      </c>
      <c r="G2773">
        <v>737584</v>
      </c>
      <c r="H2773" s="116"/>
      <c r="I2773" s="116"/>
      <c r="L2773" s="170">
        <v>46086</v>
      </c>
      <c r="M2773" s="116">
        <v>355.15</v>
      </c>
      <c r="N2773" s="116">
        <v>357.15</v>
      </c>
      <c r="O2773" s="116">
        <v>347.95</v>
      </c>
      <c r="P2773" s="116">
        <v>353.1</v>
      </c>
      <c r="Q2773" s="116">
        <v>355.15</v>
      </c>
      <c r="R2773">
        <v>10574236</v>
      </c>
    </row>
    <row r="2774" spans="1:18" x14ac:dyDescent="0.25">
      <c r="A2774" s="170">
        <v>46087</v>
      </c>
      <c r="B2774">
        <v>354.85</v>
      </c>
      <c r="C2774">
        <v>350.7</v>
      </c>
      <c r="D2774">
        <v>349.45</v>
      </c>
      <c r="E2774">
        <v>354.85</v>
      </c>
      <c r="F2774">
        <v>350.7</v>
      </c>
      <c r="G2774">
        <v>400494</v>
      </c>
      <c r="H2774" s="116"/>
      <c r="I2774" s="116"/>
      <c r="L2774" s="170">
        <v>46087</v>
      </c>
      <c r="M2774" s="116">
        <v>350.75</v>
      </c>
      <c r="N2774" s="116">
        <v>354.35</v>
      </c>
      <c r="O2774" s="116">
        <v>349.35</v>
      </c>
      <c r="P2774" s="116">
        <v>354</v>
      </c>
      <c r="Q2774" s="116">
        <v>350.75</v>
      </c>
      <c r="R2774">
        <v>6929668</v>
      </c>
    </row>
    <row r="2775" spans="1:18" x14ac:dyDescent="0.25">
      <c r="A2775" s="170">
        <v>46090</v>
      </c>
      <c r="B2775">
        <v>347.95</v>
      </c>
      <c r="C2775">
        <v>331.95</v>
      </c>
      <c r="D2775">
        <v>328.75</v>
      </c>
      <c r="E2775">
        <v>347.95</v>
      </c>
      <c r="F2775">
        <v>331.95</v>
      </c>
      <c r="G2775">
        <v>812184</v>
      </c>
      <c r="H2775" s="116"/>
      <c r="I2775" s="116"/>
      <c r="L2775" s="170">
        <v>46090</v>
      </c>
      <c r="M2775" s="116">
        <v>332</v>
      </c>
      <c r="N2775" s="116">
        <v>342.9</v>
      </c>
      <c r="O2775" s="116">
        <v>328.65</v>
      </c>
      <c r="P2775" s="116">
        <v>342</v>
      </c>
      <c r="Q2775" s="116">
        <v>332</v>
      </c>
      <c r="R2775">
        <v>17240937</v>
      </c>
    </row>
    <row r="2776" spans="1:18" x14ac:dyDescent="0.25">
      <c r="A2776" s="170">
        <v>46091</v>
      </c>
      <c r="B2776">
        <v>345.75</v>
      </c>
      <c r="C2776">
        <v>345.1</v>
      </c>
      <c r="D2776">
        <v>334.35</v>
      </c>
      <c r="E2776">
        <v>338.6</v>
      </c>
      <c r="F2776">
        <v>345.1</v>
      </c>
      <c r="G2776">
        <v>424408</v>
      </c>
      <c r="H2776" s="116"/>
      <c r="I2776" s="116"/>
      <c r="L2776" s="170">
        <v>46091</v>
      </c>
      <c r="M2776" s="116">
        <v>345.2</v>
      </c>
      <c r="N2776" s="116">
        <v>345.8</v>
      </c>
      <c r="O2776" s="116">
        <v>334.25</v>
      </c>
      <c r="P2776" s="116">
        <v>338</v>
      </c>
      <c r="Q2776" s="116">
        <v>345.2</v>
      </c>
      <c r="R2776">
        <v>13770080</v>
      </c>
    </row>
    <row r="2777" spans="1:18" x14ac:dyDescent="0.25">
      <c r="A2777" s="170">
        <v>46092</v>
      </c>
      <c r="B2777">
        <v>347</v>
      </c>
      <c r="C2777">
        <v>335.35</v>
      </c>
      <c r="D2777">
        <v>334.7</v>
      </c>
      <c r="E2777">
        <v>344.95</v>
      </c>
      <c r="F2777">
        <v>335.35</v>
      </c>
      <c r="G2777">
        <v>320702</v>
      </c>
      <c r="H2777" s="116"/>
      <c r="I2777" s="116"/>
      <c r="L2777" s="170">
        <v>46092</v>
      </c>
      <c r="M2777" s="116">
        <v>335.35</v>
      </c>
      <c r="N2777" s="116">
        <v>347</v>
      </c>
      <c r="O2777" s="116">
        <v>334.65</v>
      </c>
      <c r="P2777" s="116">
        <v>344.8</v>
      </c>
      <c r="Q2777" s="116">
        <v>335.35</v>
      </c>
      <c r="R2777">
        <v>5949596</v>
      </c>
    </row>
    <row r="2778" spans="1:18" x14ac:dyDescent="0.25">
      <c r="A2778" s="170">
        <v>46093</v>
      </c>
      <c r="B2778">
        <v>333.4</v>
      </c>
      <c r="C2778">
        <v>324.45</v>
      </c>
      <c r="D2778">
        <v>323.35000000000002</v>
      </c>
      <c r="E2778">
        <v>332.3</v>
      </c>
      <c r="F2778">
        <v>324.45</v>
      </c>
      <c r="G2778">
        <v>853135</v>
      </c>
      <c r="H2778" s="116"/>
      <c r="I2778" s="116"/>
      <c r="L2778" s="170">
        <v>46093</v>
      </c>
      <c r="M2778" s="116">
        <v>324.55</v>
      </c>
      <c r="N2778" s="116">
        <v>333</v>
      </c>
      <c r="O2778" s="116">
        <v>323.35000000000002</v>
      </c>
      <c r="P2778" s="116">
        <v>332.5</v>
      </c>
      <c r="Q2778" s="116">
        <v>324.55</v>
      </c>
      <c r="R2778">
        <v>9707654</v>
      </c>
    </row>
    <row r="2779" spans="1:18" x14ac:dyDescent="0.25">
      <c r="A2779" s="170">
        <v>46094</v>
      </c>
      <c r="B2779">
        <v>324.2</v>
      </c>
      <c r="C2779">
        <v>314.3</v>
      </c>
      <c r="D2779">
        <v>308.64999999999998</v>
      </c>
      <c r="E2779">
        <v>324.2</v>
      </c>
      <c r="F2779">
        <v>314.3</v>
      </c>
      <c r="G2779">
        <v>2413957</v>
      </c>
      <c r="H2779" s="116"/>
      <c r="I2779" s="116"/>
      <c r="L2779" s="170">
        <v>46094</v>
      </c>
      <c r="M2779" s="116">
        <v>314.10000000000002</v>
      </c>
      <c r="N2779" s="116">
        <v>324.14999999999998</v>
      </c>
      <c r="O2779" s="116">
        <v>308.5</v>
      </c>
      <c r="P2779" s="116">
        <v>323</v>
      </c>
      <c r="Q2779" s="116">
        <v>314.10000000000002</v>
      </c>
      <c r="R2779">
        <v>17073811</v>
      </c>
    </row>
    <row r="2780" spans="1:18" x14ac:dyDescent="0.25">
      <c r="A2780" s="170">
        <v>46097</v>
      </c>
      <c r="B2780">
        <v>316.39999999999998</v>
      </c>
      <c r="C2780">
        <v>314.14999999999998</v>
      </c>
      <c r="D2780">
        <v>306.89999999999998</v>
      </c>
      <c r="E2780">
        <v>313</v>
      </c>
      <c r="F2780">
        <v>314.14999999999998</v>
      </c>
      <c r="G2780">
        <v>1001315</v>
      </c>
      <c r="H2780" s="116"/>
      <c r="I2780" s="116"/>
      <c r="L2780" s="170">
        <v>46097</v>
      </c>
      <c r="M2780" s="116">
        <v>314.39999999999998</v>
      </c>
      <c r="N2780" s="116">
        <v>316.45</v>
      </c>
      <c r="O2780" s="116">
        <v>306.89999999999998</v>
      </c>
      <c r="P2780" s="116">
        <v>313</v>
      </c>
      <c r="Q2780" s="116">
        <v>314.39999999999998</v>
      </c>
      <c r="R2780">
        <v>10394023</v>
      </c>
    </row>
    <row r="2781" spans="1:18" x14ac:dyDescent="0.25">
      <c r="A2781" s="170">
        <v>46098</v>
      </c>
      <c r="B2781">
        <v>321</v>
      </c>
      <c r="C2781">
        <v>319.25</v>
      </c>
      <c r="D2781">
        <v>313.05</v>
      </c>
      <c r="E2781">
        <v>315.45</v>
      </c>
      <c r="F2781">
        <v>319.25</v>
      </c>
      <c r="G2781">
        <v>1678134</v>
      </c>
      <c r="H2781" s="116"/>
      <c r="I2781" s="116"/>
      <c r="L2781" s="170">
        <v>46098</v>
      </c>
      <c r="M2781" s="116">
        <v>319.2</v>
      </c>
      <c r="N2781" s="116">
        <v>321</v>
      </c>
      <c r="O2781" s="116">
        <v>313</v>
      </c>
      <c r="P2781" s="116">
        <v>315</v>
      </c>
      <c r="Q2781" s="116">
        <v>319.2</v>
      </c>
      <c r="R2781">
        <v>7953108</v>
      </c>
    </row>
    <row r="2782" spans="1:18" x14ac:dyDescent="0.25">
      <c r="A2782" s="170">
        <v>46099</v>
      </c>
      <c r="B2782">
        <v>330</v>
      </c>
      <c r="C2782">
        <v>324.55</v>
      </c>
      <c r="D2782">
        <v>320</v>
      </c>
      <c r="E2782">
        <v>320.3</v>
      </c>
      <c r="F2782">
        <v>324.55</v>
      </c>
      <c r="G2782">
        <v>753663</v>
      </c>
      <c r="H2782" s="116"/>
      <c r="I2782" s="116"/>
      <c r="L2782" s="170">
        <v>46099</v>
      </c>
      <c r="M2782" s="116">
        <v>324.75</v>
      </c>
      <c r="N2782" s="116">
        <v>330.2</v>
      </c>
      <c r="O2782" s="116">
        <v>319.89999999999998</v>
      </c>
      <c r="P2782" s="116">
        <v>321</v>
      </c>
      <c r="Q2782" s="116">
        <v>324.75</v>
      </c>
      <c r="R2782">
        <v>7533727</v>
      </c>
    </row>
    <row r="2783" spans="1:18" x14ac:dyDescent="0.25">
      <c r="A2783" s="170">
        <v>46100</v>
      </c>
      <c r="B2783">
        <v>318.7</v>
      </c>
      <c r="C2783">
        <v>309.2</v>
      </c>
      <c r="D2783">
        <v>307.60000000000002</v>
      </c>
      <c r="E2783">
        <v>318.7</v>
      </c>
      <c r="F2783">
        <v>309.2</v>
      </c>
      <c r="G2783">
        <v>487284</v>
      </c>
      <c r="H2783" s="116"/>
      <c r="I2783" s="116"/>
      <c r="L2783" s="170">
        <v>46100</v>
      </c>
      <c r="M2783" s="116">
        <v>309.3</v>
      </c>
      <c r="N2783" s="116">
        <v>318.95</v>
      </c>
      <c r="O2783" s="116">
        <v>307.5</v>
      </c>
      <c r="P2783" s="116">
        <v>318</v>
      </c>
      <c r="Q2783" s="116">
        <v>309.3</v>
      </c>
      <c r="R2783">
        <v>10146164</v>
      </c>
    </row>
    <row r="2784" spans="1:18" x14ac:dyDescent="0.25">
      <c r="A2784" s="170">
        <v>46101</v>
      </c>
      <c r="B2784">
        <v>316.64999999999998</v>
      </c>
      <c r="C2784">
        <v>314.14999999999998</v>
      </c>
      <c r="D2784">
        <v>310.05</v>
      </c>
      <c r="E2784">
        <v>310.05</v>
      </c>
      <c r="F2784">
        <v>314.14999999999998</v>
      </c>
      <c r="G2784">
        <v>373442</v>
      </c>
      <c r="H2784" s="116"/>
      <c r="I2784" s="116"/>
      <c r="L2784" s="170">
        <v>46101</v>
      </c>
      <c r="M2784" s="116">
        <v>314.10000000000002</v>
      </c>
      <c r="N2784" s="116">
        <v>316.89999999999998</v>
      </c>
      <c r="O2784" s="116">
        <v>310.8</v>
      </c>
      <c r="P2784" s="116">
        <v>311</v>
      </c>
      <c r="Q2784" s="116">
        <v>314.10000000000002</v>
      </c>
      <c r="R2784">
        <v>13905760</v>
      </c>
    </row>
    <row r="2785" spans="1:18" x14ac:dyDescent="0.25">
      <c r="A2785" s="170">
        <v>46104</v>
      </c>
      <c r="B2785">
        <v>311.3</v>
      </c>
      <c r="C2785">
        <v>305.14999999999998</v>
      </c>
      <c r="D2785">
        <v>303.89999999999998</v>
      </c>
      <c r="E2785">
        <v>310.35000000000002</v>
      </c>
      <c r="F2785">
        <v>305.14999999999998</v>
      </c>
      <c r="G2785">
        <v>1270900</v>
      </c>
      <c r="H2785" s="116"/>
      <c r="I2785" s="116"/>
      <c r="L2785" s="170">
        <v>46104</v>
      </c>
      <c r="M2785" s="116">
        <v>305.25</v>
      </c>
      <c r="N2785" s="116">
        <v>311.05</v>
      </c>
      <c r="O2785" s="116">
        <v>303.5</v>
      </c>
      <c r="P2785" s="116">
        <v>311.05</v>
      </c>
      <c r="Q2785" s="116">
        <v>305.25</v>
      </c>
      <c r="R2785">
        <v>10816349</v>
      </c>
    </row>
    <row r="2786" spans="1:18" x14ac:dyDescent="0.25">
      <c r="A2786" s="170">
        <v>46105</v>
      </c>
      <c r="B2786">
        <v>314.05</v>
      </c>
      <c r="C2786">
        <v>311.25</v>
      </c>
      <c r="D2786">
        <v>305.7</v>
      </c>
      <c r="E2786">
        <v>313.85000000000002</v>
      </c>
      <c r="F2786">
        <v>311.25</v>
      </c>
      <c r="G2786">
        <v>476691</v>
      </c>
      <c r="H2786" s="116"/>
      <c r="I2786" s="116"/>
      <c r="L2786" s="170">
        <v>46105</v>
      </c>
      <c r="M2786" s="116">
        <v>311.2</v>
      </c>
      <c r="N2786" s="116">
        <v>314.2</v>
      </c>
      <c r="O2786" s="116">
        <v>305.5</v>
      </c>
      <c r="P2786" s="116">
        <v>312.95</v>
      </c>
      <c r="Q2786" s="116">
        <v>311.2</v>
      </c>
      <c r="R2786">
        <v>8524890</v>
      </c>
    </row>
    <row r="2787" spans="1:18" x14ac:dyDescent="0.25">
      <c r="A2787" s="170">
        <v>46106</v>
      </c>
      <c r="B2787">
        <v>322</v>
      </c>
      <c r="C2787">
        <v>318.10000000000002</v>
      </c>
      <c r="D2787">
        <v>314.8</v>
      </c>
      <c r="E2787">
        <v>316.05</v>
      </c>
      <c r="F2787">
        <v>318.10000000000002</v>
      </c>
      <c r="G2787">
        <v>983027</v>
      </c>
      <c r="H2787" s="116"/>
      <c r="I2787" s="116"/>
      <c r="L2787" s="170">
        <v>46106</v>
      </c>
      <c r="M2787" s="116">
        <v>317.95</v>
      </c>
      <c r="N2787" s="116">
        <v>322.25</v>
      </c>
      <c r="O2787" s="116">
        <v>314.60000000000002</v>
      </c>
      <c r="P2787" s="116">
        <v>316</v>
      </c>
      <c r="Q2787" s="116">
        <v>317.95</v>
      </c>
      <c r="R2787">
        <v>7857557</v>
      </c>
    </row>
    <row r="2788" spans="1:18" x14ac:dyDescent="0.25">
      <c r="A2788" s="170">
        <v>46108</v>
      </c>
      <c r="B2788">
        <v>312.8</v>
      </c>
      <c r="C2788">
        <v>303.2</v>
      </c>
      <c r="D2788">
        <v>301.10000000000002</v>
      </c>
      <c r="E2788">
        <v>310.89999999999998</v>
      </c>
      <c r="F2788">
        <v>303.2</v>
      </c>
      <c r="G2788">
        <v>2079870</v>
      </c>
      <c r="H2788" s="116"/>
      <c r="I2788" s="116"/>
      <c r="L2788" s="170">
        <v>46108</v>
      </c>
      <c r="M2788" s="116">
        <v>303.2</v>
      </c>
      <c r="N2788" s="116">
        <v>312.85000000000002</v>
      </c>
      <c r="O2788" s="116">
        <v>301.05</v>
      </c>
      <c r="P2788" s="116">
        <v>312.5</v>
      </c>
      <c r="Q2788" s="116">
        <v>303.2</v>
      </c>
      <c r="R2788">
        <v>19009638</v>
      </c>
    </row>
    <row r="2789" spans="1:18" x14ac:dyDescent="0.25">
      <c r="A2789" s="170">
        <v>46111</v>
      </c>
      <c r="B2789">
        <v>303.3</v>
      </c>
      <c r="C2789">
        <v>296.25</v>
      </c>
      <c r="D2789">
        <v>294.14999999999998</v>
      </c>
      <c r="E2789">
        <v>296</v>
      </c>
      <c r="F2789">
        <v>296.25</v>
      </c>
      <c r="G2789">
        <v>1686241</v>
      </c>
      <c r="H2789" s="116"/>
      <c r="I2789" s="116"/>
      <c r="L2789" s="170">
        <v>46111</v>
      </c>
      <c r="M2789" s="116">
        <v>296.2</v>
      </c>
      <c r="N2789" s="116">
        <v>303.5</v>
      </c>
      <c r="O2789" s="116">
        <v>294.3</v>
      </c>
      <c r="P2789" s="116">
        <v>297.25</v>
      </c>
      <c r="Q2789" s="116">
        <v>296.2</v>
      </c>
      <c r="R2789">
        <v>16410266</v>
      </c>
    </row>
    <row r="2790" spans="1:18" x14ac:dyDescent="0.25">
      <c r="A2790" s="170">
        <v>46113</v>
      </c>
      <c r="B2790">
        <v>308.89999999999998</v>
      </c>
      <c r="C2790">
        <v>302.89999999999998</v>
      </c>
      <c r="D2790">
        <v>302.05</v>
      </c>
      <c r="E2790">
        <v>308.10000000000002</v>
      </c>
      <c r="F2790">
        <v>302.89999999999998</v>
      </c>
      <c r="G2790">
        <v>1335103</v>
      </c>
      <c r="H2790" s="116"/>
      <c r="I2790" s="116"/>
      <c r="L2790" s="170">
        <v>46113</v>
      </c>
      <c r="M2790" s="116">
        <v>302.95</v>
      </c>
      <c r="N2790" s="116">
        <v>310</v>
      </c>
      <c r="O2790" s="116">
        <v>302.05</v>
      </c>
      <c r="P2790" s="116">
        <v>310</v>
      </c>
      <c r="Q2790" s="116">
        <v>302.95</v>
      </c>
      <c r="R2790">
        <v>8911554</v>
      </c>
    </row>
    <row r="2791" spans="1:18" x14ac:dyDescent="0.25">
      <c r="A2791" s="170">
        <v>46114</v>
      </c>
      <c r="B2791">
        <v>304.2</v>
      </c>
      <c r="C2791">
        <v>303.25</v>
      </c>
      <c r="D2791">
        <v>295.10000000000002</v>
      </c>
      <c r="E2791">
        <v>300</v>
      </c>
      <c r="F2791">
        <v>303.25</v>
      </c>
      <c r="G2791">
        <v>435928</v>
      </c>
      <c r="H2791" s="116"/>
      <c r="I2791" s="116"/>
      <c r="L2791" s="170">
        <v>46114</v>
      </c>
      <c r="M2791" s="116">
        <v>303.3</v>
      </c>
      <c r="N2791" s="116">
        <v>304.3</v>
      </c>
      <c r="O2791" s="116">
        <v>295.05</v>
      </c>
      <c r="P2791" s="116">
        <v>298</v>
      </c>
      <c r="Q2791" s="116">
        <v>303.3</v>
      </c>
      <c r="R2791">
        <v>9098035</v>
      </c>
    </row>
    <row r="2792" spans="1:18" x14ac:dyDescent="0.25">
      <c r="A2792" s="170">
        <v>46118</v>
      </c>
      <c r="B2792">
        <v>308</v>
      </c>
      <c r="C2792">
        <v>307.25</v>
      </c>
      <c r="D2792">
        <v>299.75</v>
      </c>
      <c r="E2792">
        <v>306</v>
      </c>
      <c r="F2792">
        <v>307.25</v>
      </c>
      <c r="G2792">
        <v>346674</v>
      </c>
      <c r="H2792" s="116"/>
      <c r="I2792" s="116"/>
      <c r="L2792" s="170">
        <v>46118</v>
      </c>
      <c r="M2792" s="116">
        <v>307.39999999999998</v>
      </c>
      <c r="N2792" s="116">
        <v>308.10000000000002</v>
      </c>
      <c r="O2792" s="116">
        <v>299.85000000000002</v>
      </c>
      <c r="P2792" s="116">
        <v>303.3</v>
      </c>
      <c r="Q2792" s="116">
        <v>307.39999999999998</v>
      </c>
      <c r="R2792">
        <v>6425909</v>
      </c>
    </row>
    <row r="2793" spans="1:18" x14ac:dyDescent="0.25">
      <c r="A2793" s="170">
        <v>46119</v>
      </c>
      <c r="B2793">
        <v>309.25</v>
      </c>
      <c r="C2793">
        <v>308.64999999999998</v>
      </c>
      <c r="D2793">
        <v>302</v>
      </c>
      <c r="E2793">
        <v>305.55</v>
      </c>
      <c r="F2793">
        <v>308.64999999999998</v>
      </c>
      <c r="G2793">
        <v>348457</v>
      </c>
      <c r="H2793" s="116"/>
      <c r="I2793" s="116"/>
      <c r="L2793" s="170">
        <v>46119</v>
      </c>
      <c r="M2793" s="116">
        <v>308.7</v>
      </c>
      <c r="N2793" s="116">
        <v>309.35000000000002</v>
      </c>
      <c r="O2793" s="116">
        <v>301.85000000000002</v>
      </c>
      <c r="P2793" s="116">
        <v>306.5</v>
      </c>
      <c r="Q2793" s="116">
        <v>308.7</v>
      </c>
      <c r="R2793">
        <v>8543428</v>
      </c>
    </row>
    <row r="2794" spans="1:18" x14ac:dyDescent="0.25">
      <c r="A2794" s="170">
        <v>46120</v>
      </c>
      <c r="B2794">
        <v>336.8</v>
      </c>
      <c r="C2794">
        <v>335.05</v>
      </c>
      <c r="D2794">
        <v>318.89999999999998</v>
      </c>
      <c r="E2794">
        <v>332.45</v>
      </c>
      <c r="F2794">
        <v>335.05</v>
      </c>
      <c r="G2794">
        <v>1114533</v>
      </c>
      <c r="H2794" s="116"/>
      <c r="I2794" s="116"/>
      <c r="L2794" s="170">
        <v>46120</v>
      </c>
      <c r="M2794" s="116">
        <v>334.75</v>
      </c>
      <c r="N2794" s="116">
        <v>337</v>
      </c>
      <c r="O2794" s="116">
        <v>318.95</v>
      </c>
      <c r="P2794" s="116">
        <v>321</v>
      </c>
      <c r="Q2794" s="116">
        <v>334.75</v>
      </c>
      <c r="R2794">
        <v>20930060</v>
      </c>
    </row>
    <row r="2795" spans="1:18" x14ac:dyDescent="0.25">
      <c r="A2795" s="170">
        <v>46121</v>
      </c>
      <c r="B2795">
        <v>339.2</v>
      </c>
      <c r="C2795">
        <v>333.2</v>
      </c>
      <c r="D2795">
        <v>330.55</v>
      </c>
      <c r="E2795">
        <v>333.8</v>
      </c>
      <c r="F2795">
        <v>333.2</v>
      </c>
      <c r="G2795">
        <v>907663</v>
      </c>
      <c r="H2795" s="116"/>
      <c r="I2795" s="116"/>
      <c r="L2795" s="170">
        <v>46121</v>
      </c>
      <c r="M2795" s="116">
        <v>333.25</v>
      </c>
      <c r="N2795" s="116">
        <v>339.2</v>
      </c>
      <c r="O2795" s="116">
        <v>330.45</v>
      </c>
      <c r="P2795" s="116">
        <v>334.5</v>
      </c>
      <c r="Q2795" s="116">
        <v>333.25</v>
      </c>
      <c r="R2795">
        <v>11110200</v>
      </c>
    </row>
    <row r="2796" spans="1:18" x14ac:dyDescent="0.25">
      <c r="A2796" s="170">
        <v>46122</v>
      </c>
      <c r="B2796">
        <v>343.7</v>
      </c>
      <c r="C2796">
        <v>342.55</v>
      </c>
      <c r="D2796">
        <v>335.15</v>
      </c>
      <c r="E2796">
        <v>337.35</v>
      </c>
      <c r="F2796">
        <v>342.55</v>
      </c>
      <c r="G2796">
        <v>433046</v>
      </c>
      <c r="H2796" s="116"/>
      <c r="I2796" s="116"/>
      <c r="L2796" s="170">
        <v>46122</v>
      </c>
      <c r="M2796" s="116">
        <v>342.6</v>
      </c>
      <c r="N2796" s="116">
        <v>343.8</v>
      </c>
      <c r="O2796" s="116">
        <v>335</v>
      </c>
      <c r="P2796" s="116">
        <v>336.6</v>
      </c>
      <c r="Q2796" s="116">
        <v>342.6</v>
      </c>
      <c r="R2796">
        <v>10666149</v>
      </c>
    </row>
    <row r="2797" spans="1:18" x14ac:dyDescent="0.25">
      <c r="A2797" s="170">
        <v>46125</v>
      </c>
      <c r="B2797">
        <v>346.5</v>
      </c>
      <c r="C2797">
        <v>345.2</v>
      </c>
      <c r="D2797">
        <v>332.55</v>
      </c>
      <c r="E2797">
        <v>333.35</v>
      </c>
      <c r="F2797">
        <v>345.2</v>
      </c>
      <c r="G2797">
        <v>558283</v>
      </c>
      <c r="H2797" s="116"/>
      <c r="I2797" s="116"/>
      <c r="L2797" s="170">
        <v>46125</v>
      </c>
      <c r="M2797" s="116">
        <v>345.5</v>
      </c>
      <c r="N2797" s="116">
        <v>346.8</v>
      </c>
      <c r="O2797" s="116">
        <v>332</v>
      </c>
      <c r="P2797" s="116">
        <v>332</v>
      </c>
      <c r="Q2797" s="116">
        <v>345.5</v>
      </c>
      <c r="R2797">
        <v>13113105</v>
      </c>
    </row>
    <row r="2798" spans="1:18" x14ac:dyDescent="0.25">
      <c r="A2798" s="170">
        <v>46127</v>
      </c>
      <c r="B2798">
        <v>362.1</v>
      </c>
      <c r="C2798">
        <v>357.9</v>
      </c>
      <c r="D2798">
        <v>349.35</v>
      </c>
      <c r="E2798">
        <v>351.85</v>
      </c>
      <c r="F2798">
        <v>357.9</v>
      </c>
      <c r="G2798">
        <v>605872</v>
      </c>
      <c r="H2798" s="116"/>
      <c r="I2798" s="116"/>
      <c r="L2798" s="170">
        <v>46127</v>
      </c>
      <c r="M2798" s="116">
        <v>357.9</v>
      </c>
      <c r="N2798" s="116">
        <v>362.1</v>
      </c>
      <c r="O2798" s="116">
        <v>349.25</v>
      </c>
      <c r="P2798" s="116">
        <v>352.05</v>
      </c>
      <c r="Q2798" s="116">
        <v>357.9</v>
      </c>
      <c r="R2798">
        <v>12495093</v>
      </c>
    </row>
    <row r="2799" spans="1:18" x14ac:dyDescent="0.25">
      <c r="A2799" s="170">
        <v>46128</v>
      </c>
      <c r="B2799">
        <v>360</v>
      </c>
      <c r="C2799">
        <v>356.45</v>
      </c>
      <c r="D2799">
        <v>354.1</v>
      </c>
      <c r="E2799">
        <v>360</v>
      </c>
      <c r="F2799">
        <v>356.45</v>
      </c>
      <c r="G2799">
        <v>612167</v>
      </c>
      <c r="H2799" s="116"/>
      <c r="I2799" s="116"/>
      <c r="L2799" s="170">
        <v>46128</v>
      </c>
      <c r="M2799" s="116">
        <v>356.3</v>
      </c>
      <c r="N2799" s="116">
        <v>360</v>
      </c>
      <c r="O2799" s="116">
        <v>354.1</v>
      </c>
      <c r="P2799" s="116">
        <v>360</v>
      </c>
      <c r="Q2799" s="116">
        <v>356.3</v>
      </c>
      <c r="R2799">
        <v>6871023</v>
      </c>
    </row>
    <row r="2800" spans="1:18" x14ac:dyDescent="0.25">
      <c r="A2800" s="170">
        <v>46129</v>
      </c>
      <c r="B2800">
        <v>361.2</v>
      </c>
      <c r="C2800">
        <v>360.15</v>
      </c>
      <c r="D2800">
        <v>352.5</v>
      </c>
      <c r="E2800">
        <v>352.5</v>
      </c>
      <c r="F2800">
        <v>360.15</v>
      </c>
      <c r="G2800">
        <v>751951</v>
      </c>
      <c r="H2800" s="116"/>
      <c r="I2800" s="116"/>
      <c r="L2800" s="170">
        <v>46129</v>
      </c>
      <c r="M2800" s="116">
        <v>360.1</v>
      </c>
      <c r="N2800" s="116">
        <v>361.35</v>
      </c>
      <c r="O2800" s="116">
        <v>352</v>
      </c>
      <c r="P2800" s="116">
        <v>352.05</v>
      </c>
      <c r="Q2800" s="116">
        <v>360.1</v>
      </c>
      <c r="R2800">
        <v>7314044</v>
      </c>
    </row>
    <row r="2801" spans="1:18" x14ac:dyDescent="0.25">
      <c r="A2801" s="170">
        <v>46132</v>
      </c>
      <c r="B2801">
        <v>359.7</v>
      </c>
      <c r="C2801">
        <v>355.6</v>
      </c>
      <c r="D2801">
        <v>352.35</v>
      </c>
      <c r="E2801">
        <v>356.75</v>
      </c>
      <c r="F2801">
        <v>355.6</v>
      </c>
      <c r="G2801">
        <v>708255</v>
      </c>
      <c r="H2801" s="116"/>
      <c r="I2801" s="116"/>
      <c r="L2801" s="170">
        <v>46132</v>
      </c>
      <c r="M2801" s="116">
        <v>355.7</v>
      </c>
      <c r="N2801" s="116">
        <v>359.8</v>
      </c>
      <c r="O2801" s="116">
        <v>352.5</v>
      </c>
      <c r="P2801" s="116">
        <v>357.3</v>
      </c>
      <c r="Q2801" s="116">
        <v>355.7</v>
      </c>
      <c r="R2801">
        <v>7216605</v>
      </c>
    </row>
    <row r="2802" spans="1:18" x14ac:dyDescent="0.25">
      <c r="A2802" s="170">
        <v>46133</v>
      </c>
      <c r="B2802">
        <v>358.95</v>
      </c>
      <c r="C2802">
        <v>356.05</v>
      </c>
      <c r="D2802">
        <v>352.75</v>
      </c>
      <c r="E2802">
        <v>355.9</v>
      </c>
      <c r="F2802">
        <v>356.05</v>
      </c>
      <c r="G2802">
        <v>256057</v>
      </c>
      <c r="H2802" s="116"/>
      <c r="I2802" s="116"/>
      <c r="L2802" s="170">
        <v>46133</v>
      </c>
      <c r="M2802" s="116">
        <v>355.9</v>
      </c>
      <c r="N2802" s="116">
        <v>358.9</v>
      </c>
      <c r="O2802" s="116">
        <v>353.45</v>
      </c>
      <c r="P2802" s="116">
        <v>354</v>
      </c>
      <c r="Q2802" s="116">
        <v>355.9</v>
      </c>
      <c r="R2802">
        <v>5922373</v>
      </c>
    </row>
    <row r="2803" spans="1:18" x14ac:dyDescent="0.25">
      <c r="A2803" s="170">
        <v>46134</v>
      </c>
      <c r="B2803">
        <v>367.85</v>
      </c>
      <c r="C2803">
        <v>361.65</v>
      </c>
      <c r="D2803">
        <v>353.45</v>
      </c>
      <c r="E2803">
        <v>354.25</v>
      </c>
      <c r="F2803">
        <v>361.65</v>
      </c>
      <c r="G2803">
        <v>1116162</v>
      </c>
      <c r="H2803" s="116"/>
      <c r="I2803" s="116"/>
      <c r="L2803" s="170">
        <v>46134</v>
      </c>
      <c r="M2803" s="116">
        <v>361.85</v>
      </c>
      <c r="N2803" s="116">
        <v>367.95</v>
      </c>
      <c r="O2803" s="116">
        <v>353.4</v>
      </c>
      <c r="P2803" s="116">
        <v>355.45</v>
      </c>
      <c r="Q2803" s="116">
        <v>361.85</v>
      </c>
      <c r="R2803">
        <v>14994313</v>
      </c>
    </row>
    <row r="2804" spans="1:18" x14ac:dyDescent="0.25">
      <c r="A2804" s="170">
        <v>46135</v>
      </c>
      <c r="B2804">
        <v>361.2</v>
      </c>
      <c r="C2804">
        <v>351.95</v>
      </c>
      <c r="D2804">
        <v>350.2</v>
      </c>
      <c r="E2804">
        <v>361.2</v>
      </c>
      <c r="F2804">
        <v>351.95</v>
      </c>
      <c r="G2804">
        <v>387572</v>
      </c>
      <c r="H2804" s="116"/>
      <c r="I2804" s="116"/>
      <c r="L2804" s="170">
        <v>46135</v>
      </c>
      <c r="M2804" s="116">
        <v>351.95</v>
      </c>
      <c r="N2804" s="116">
        <v>361.2</v>
      </c>
      <c r="O2804" s="116">
        <v>350</v>
      </c>
      <c r="P2804" s="116">
        <v>359.95</v>
      </c>
      <c r="Q2804" s="116">
        <v>351.95</v>
      </c>
      <c r="R2804">
        <v>11374109</v>
      </c>
    </row>
    <row r="2805" spans="1:18" x14ac:dyDescent="0.25">
      <c r="A2805" s="170">
        <v>46136</v>
      </c>
      <c r="B2805">
        <v>355.7</v>
      </c>
      <c r="C2805">
        <v>350.25</v>
      </c>
      <c r="D2805">
        <v>347.5</v>
      </c>
      <c r="E2805">
        <v>352.6</v>
      </c>
      <c r="F2805">
        <v>350.25</v>
      </c>
      <c r="G2805">
        <v>438953</v>
      </c>
      <c r="H2805" s="116"/>
      <c r="I2805" s="116"/>
      <c r="L2805" s="170">
        <v>46136</v>
      </c>
      <c r="M2805" s="116">
        <v>350.5</v>
      </c>
      <c r="N2805" s="116">
        <v>355.85</v>
      </c>
      <c r="O2805" s="116">
        <v>347.5</v>
      </c>
      <c r="P2805" s="116">
        <v>353.65</v>
      </c>
      <c r="Q2805" s="116">
        <v>350.5</v>
      </c>
      <c r="R2805">
        <v>5722477</v>
      </c>
    </row>
    <row r="2806" spans="1:18" x14ac:dyDescent="0.25">
      <c r="A2806" s="170">
        <v>46139</v>
      </c>
      <c r="B2806">
        <v>356.75</v>
      </c>
      <c r="C2806">
        <v>354.15</v>
      </c>
      <c r="D2806">
        <v>350.35</v>
      </c>
      <c r="E2806">
        <v>350.55</v>
      </c>
      <c r="F2806">
        <v>354.15</v>
      </c>
      <c r="G2806">
        <v>259052</v>
      </c>
      <c r="H2806" s="116"/>
      <c r="I2806" s="116"/>
      <c r="L2806" s="170">
        <v>46139</v>
      </c>
      <c r="M2806" s="116">
        <v>354.35</v>
      </c>
      <c r="N2806" s="116">
        <v>356.8</v>
      </c>
      <c r="O2806" s="116">
        <v>350.25</v>
      </c>
      <c r="P2806" s="116">
        <v>351</v>
      </c>
      <c r="Q2806" s="116">
        <v>354.35</v>
      </c>
      <c r="R2806">
        <v>9713765</v>
      </c>
    </row>
    <row r="2807" spans="1:18" x14ac:dyDescent="0.25">
      <c r="A2807" s="170">
        <v>46140</v>
      </c>
      <c r="B2807">
        <v>359.65</v>
      </c>
      <c r="C2807">
        <v>350.75</v>
      </c>
      <c r="D2807">
        <v>349.35</v>
      </c>
      <c r="E2807">
        <v>359.65</v>
      </c>
      <c r="F2807">
        <v>350.75</v>
      </c>
      <c r="G2807">
        <v>297208</v>
      </c>
      <c r="H2807" s="116"/>
      <c r="I2807" s="116"/>
      <c r="L2807" s="170">
        <v>46140</v>
      </c>
      <c r="M2807" s="116">
        <v>350.8</v>
      </c>
      <c r="N2807" s="116">
        <v>356</v>
      </c>
      <c r="O2807" s="116">
        <v>349.35</v>
      </c>
      <c r="P2807" s="116">
        <v>354.35</v>
      </c>
      <c r="Q2807" s="116">
        <v>350.8</v>
      </c>
      <c r="R2807">
        <v>7247106</v>
      </c>
    </row>
    <row r="2808" spans="1:18" x14ac:dyDescent="0.25">
      <c r="A2808" s="170">
        <v>46141</v>
      </c>
      <c r="B2808">
        <v>363.5</v>
      </c>
      <c r="C2808">
        <v>352.35</v>
      </c>
      <c r="D2808">
        <v>351.05</v>
      </c>
      <c r="E2808">
        <v>353.9</v>
      </c>
      <c r="F2808">
        <v>352.35</v>
      </c>
      <c r="G2808">
        <v>480857</v>
      </c>
      <c r="H2808" s="116"/>
      <c r="I2808" s="116"/>
      <c r="L2808" s="170">
        <v>46141</v>
      </c>
      <c r="M2808" s="116">
        <v>352.7</v>
      </c>
      <c r="N2808" s="116">
        <v>363.65</v>
      </c>
      <c r="O2808" s="116">
        <v>351</v>
      </c>
      <c r="P2808" s="116">
        <v>351</v>
      </c>
      <c r="Q2808" s="116">
        <v>352.7</v>
      </c>
      <c r="R2808">
        <v>10581537</v>
      </c>
    </row>
    <row r="2809" spans="1:18" x14ac:dyDescent="0.25">
      <c r="A2809" s="170">
        <v>46142</v>
      </c>
      <c r="B2809">
        <v>352.5</v>
      </c>
      <c r="C2809">
        <v>341.6</v>
      </c>
      <c r="D2809">
        <v>337.6</v>
      </c>
      <c r="E2809">
        <v>352.5</v>
      </c>
      <c r="F2809">
        <v>341.6</v>
      </c>
      <c r="G2809">
        <v>437954</v>
      </c>
      <c r="H2809" s="116"/>
      <c r="I2809" s="116"/>
      <c r="L2809" s="170">
        <v>46142</v>
      </c>
      <c r="M2809" s="116">
        <v>341.55</v>
      </c>
      <c r="N2809" s="116">
        <v>352</v>
      </c>
      <c r="O2809" s="116">
        <v>337.5</v>
      </c>
      <c r="P2809" s="116">
        <v>352</v>
      </c>
      <c r="Q2809" s="116">
        <v>341.55</v>
      </c>
      <c r="R2809">
        <v>12670807</v>
      </c>
    </row>
    <row r="2810" spans="1:18" x14ac:dyDescent="0.25">
      <c r="A2810" s="170">
        <v>46146</v>
      </c>
      <c r="B2810">
        <v>345.9</v>
      </c>
      <c r="C2810">
        <v>342.95</v>
      </c>
      <c r="D2810">
        <v>339.2</v>
      </c>
      <c r="E2810">
        <v>340.75</v>
      </c>
      <c r="F2810">
        <v>342.95</v>
      </c>
      <c r="G2810">
        <v>608503</v>
      </c>
      <c r="H2810" s="116"/>
      <c r="I2810" s="116"/>
      <c r="L2810" s="170">
        <v>46146</v>
      </c>
      <c r="M2810" s="116">
        <v>343.05</v>
      </c>
      <c r="N2810" s="116">
        <v>345.9</v>
      </c>
      <c r="O2810" s="116">
        <v>338</v>
      </c>
      <c r="P2810" s="116">
        <v>338.4</v>
      </c>
      <c r="Q2810" s="116">
        <v>343.05</v>
      </c>
      <c r="R2810">
        <v>7734863</v>
      </c>
    </row>
    <row r="2811" spans="1:18" x14ac:dyDescent="0.25">
      <c r="A2811" s="170">
        <v>46147</v>
      </c>
      <c r="B2811">
        <v>343.9</v>
      </c>
      <c r="C2811">
        <v>340.2</v>
      </c>
      <c r="D2811">
        <v>338.9</v>
      </c>
      <c r="E2811">
        <v>342</v>
      </c>
      <c r="F2811">
        <v>340.2</v>
      </c>
      <c r="G2811">
        <v>192424</v>
      </c>
      <c r="H2811" s="116"/>
      <c r="I2811" s="116"/>
      <c r="L2811" s="170">
        <v>46147</v>
      </c>
      <c r="M2811" s="116">
        <v>340.15</v>
      </c>
      <c r="N2811" s="116">
        <v>344</v>
      </c>
      <c r="O2811" s="116">
        <v>339</v>
      </c>
      <c r="P2811" s="116">
        <v>341.9</v>
      </c>
      <c r="Q2811" s="116">
        <v>340.15</v>
      </c>
      <c r="R2811">
        <v>6084755</v>
      </c>
    </row>
    <row r="2812" spans="1:18" x14ac:dyDescent="0.25">
      <c r="A2812" s="170">
        <v>46148</v>
      </c>
      <c r="B2812">
        <v>358.8</v>
      </c>
      <c r="C2812">
        <v>358</v>
      </c>
      <c r="D2812">
        <v>343.8</v>
      </c>
      <c r="E2812">
        <v>345.45</v>
      </c>
      <c r="F2812">
        <v>358</v>
      </c>
      <c r="G2812">
        <v>981245</v>
      </c>
      <c r="H2812" s="116"/>
      <c r="I2812" s="116"/>
      <c r="L2812" s="170">
        <v>46148</v>
      </c>
      <c r="M2812" s="116">
        <v>358.15</v>
      </c>
      <c r="N2812" s="116">
        <v>358.95</v>
      </c>
      <c r="O2812" s="116">
        <v>343.65</v>
      </c>
      <c r="P2812" s="116">
        <v>345.35</v>
      </c>
      <c r="Q2812" s="116">
        <v>358.15</v>
      </c>
      <c r="R2812">
        <v>11036464</v>
      </c>
    </row>
    <row r="2813" spans="1:18" x14ac:dyDescent="0.25">
      <c r="A2813" s="170">
        <v>46149</v>
      </c>
      <c r="B2813">
        <v>361.5</v>
      </c>
      <c r="C2813">
        <v>359.25</v>
      </c>
      <c r="D2813">
        <v>357.25</v>
      </c>
      <c r="E2813">
        <v>360.25</v>
      </c>
      <c r="F2813">
        <v>359.25</v>
      </c>
      <c r="G2813">
        <v>348848</v>
      </c>
      <c r="H2813" s="116"/>
      <c r="I2813" s="116"/>
      <c r="L2813" s="170">
        <v>46149</v>
      </c>
      <c r="M2813" s="116">
        <v>359.25</v>
      </c>
      <c r="N2813" s="116">
        <v>361.45</v>
      </c>
      <c r="O2813" s="116">
        <v>357.05</v>
      </c>
      <c r="P2813" s="116">
        <v>360.2</v>
      </c>
      <c r="Q2813" s="116">
        <v>359.25</v>
      </c>
      <c r="R2813">
        <v>6975162</v>
      </c>
    </row>
    <row r="2814" spans="1:18" x14ac:dyDescent="0.25">
      <c r="A2814" s="170">
        <v>46150</v>
      </c>
      <c r="B2814">
        <v>357.35</v>
      </c>
      <c r="C2814">
        <v>355.35</v>
      </c>
      <c r="D2814">
        <v>353.55</v>
      </c>
      <c r="E2814">
        <v>355.35</v>
      </c>
      <c r="F2814">
        <v>355.35</v>
      </c>
      <c r="G2814">
        <v>374938</v>
      </c>
      <c r="H2814" s="116"/>
      <c r="I2814" s="116"/>
      <c r="L2814" s="170">
        <v>46150</v>
      </c>
      <c r="M2814" s="116">
        <v>355.45</v>
      </c>
      <c r="N2814" s="116">
        <v>357.45</v>
      </c>
      <c r="O2814" s="116">
        <v>353.7</v>
      </c>
      <c r="P2814" s="116">
        <v>356</v>
      </c>
      <c r="Q2814" s="116">
        <v>355.45</v>
      </c>
      <c r="R2814">
        <v>4615800</v>
      </c>
    </row>
    <row r="2815" spans="1:18" x14ac:dyDescent="0.25">
      <c r="A2815" s="170">
        <v>46153</v>
      </c>
      <c r="B2815">
        <v>353.95</v>
      </c>
      <c r="C2815">
        <v>346.1</v>
      </c>
      <c r="D2815">
        <v>345.1</v>
      </c>
      <c r="E2815">
        <v>353.95</v>
      </c>
      <c r="F2815">
        <v>346.1</v>
      </c>
      <c r="G2815">
        <v>209463</v>
      </c>
      <c r="H2815" s="116"/>
      <c r="I2815" s="116"/>
      <c r="L2815" s="170">
        <v>46153</v>
      </c>
      <c r="M2815" s="116">
        <v>346</v>
      </c>
      <c r="N2815" s="116">
        <v>352.3</v>
      </c>
      <c r="O2815" s="116">
        <v>345.2</v>
      </c>
      <c r="P2815" s="116">
        <v>352.3</v>
      </c>
      <c r="Q2815" s="116">
        <v>346</v>
      </c>
      <c r="R2815">
        <v>4283236</v>
      </c>
    </row>
    <row r="2816" spans="1:18" x14ac:dyDescent="0.25">
      <c r="A2816" s="170">
        <v>46154</v>
      </c>
      <c r="B2816">
        <v>345.65</v>
      </c>
      <c r="C2816">
        <v>336.95</v>
      </c>
      <c r="D2816">
        <v>335.25</v>
      </c>
      <c r="E2816">
        <v>335.25</v>
      </c>
      <c r="F2816">
        <v>336.95</v>
      </c>
      <c r="G2816">
        <v>582950</v>
      </c>
      <c r="H2816" s="116"/>
      <c r="I2816" s="116"/>
      <c r="L2816" s="170">
        <v>46154</v>
      </c>
      <c r="M2816" s="116">
        <v>336.85</v>
      </c>
      <c r="N2816" s="116">
        <v>345.7</v>
      </c>
      <c r="O2816" s="116">
        <v>336</v>
      </c>
      <c r="P2816" s="116">
        <v>343.85</v>
      </c>
      <c r="Q2816" s="116">
        <v>336.85</v>
      </c>
      <c r="R2816">
        <v>5758949</v>
      </c>
    </row>
    <row r="2817" spans="1:18" x14ac:dyDescent="0.25">
      <c r="A2817" s="170">
        <v>46155</v>
      </c>
      <c r="B2817">
        <v>342.3</v>
      </c>
      <c r="C2817">
        <v>336.7</v>
      </c>
      <c r="D2817">
        <v>333.65</v>
      </c>
      <c r="E2817">
        <v>333.65</v>
      </c>
      <c r="F2817">
        <v>336.7</v>
      </c>
      <c r="G2817">
        <v>535666</v>
      </c>
      <c r="H2817" s="116"/>
      <c r="I2817" s="116"/>
      <c r="L2817" s="170">
        <v>46155</v>
      </c>
      <c r="M2817" s="116">
        <v>336.85</v>
      </c>
      <c r="N2817" s="116">
        <v>342.4</v>
      </c>
      <c r="O2817" s="116">
        <v>334</v>
      </c>
      <c r="P2817" s="116">
        <v>335</v>
      </c>
      <c r="Q2817" s="116">
        <v>336.85</v>
      </c>
      <c r="R2817">
        <v>5692558</v>
      </c>
    </row>
    <row r="2818" spans="1:18" x14ac:dyDescent="0.25">
      <c r="A2818" s="170">
        <v>46156</v>
      </c>
      <c r="B2818">
        <v>340.9</v>
      </c>
      <c r="C2818">
        <v>338.85</v>
      </c>
      <c r="D2818">
        <v>333.75</v>
      </c>
      <c r="E2818">
        <v>340.05</v>
      </c>
      <c r="F2818">
        <v>338.85</v>
      </c>
      <c r="G2818">
        <v>402317</v>
      </c>
      <c r="H2818" s="116"/>
      <c r="I2818" s="116"/>
      <c r="L2818" s="170">
        <v>46156</v>
      </c>
      <c r="M2818" s="116">
        <v>338.75</v>
      </c>
      <c r="N2818" s="116">
        <v>340.6</v>
      </c>
      <c r="O2818" s="116">
        <v>333.65</v>
      </c>
      <c r="P2818" s="116">
        <v>340.05</v>
      </c>
      <c r="Q2818" s="116">
        <v>338.75</v>
      </c>
      <c r="R2818">
        <v>7975089</v>
      </c>
    </row>
    <row r="2819" spans="1:18" x14ac:dyDescent="0.25">
      <c r="A2819" s="170">
        <v>46157</v>
      </c>
      <c r="B2819">
        <v>366.6</v>
      </c>
      <c r="C2819">
        <v>356.55</v>
      </c>
      <c r="D2819">
        <v>345.35</v>
      </c>
      <c r="E2819">
        <v>345.35</v>
      </c>
      <c r="F2819">
        <v>356.55</v>
      </c>
      <c r="G2819">
        <v>3467495</v>
      </c>
      <c r="H2819" s="116"/>
      <c r="I2819" s="116"/>
      <c r="L2819" s="170">
        <v>46157</v>
      </c>
      <c r="M2819" s="116">
        <v>356.55</v>
      </c>
      <c r="N2819" s="116">
        <v>366.95</v>
      </c>
      <c r="O2819" s="116">
        <v>352</v>
      </c>
      <c r="P2819" s="116">
        <v>352</v>
      </c>
      <c r="Q2819" s="116">
        <v>356.55</v>
      </c>
      <c r="R2819">
        <v>51689818</v>
      </c>
    </row>
    <row r="2820" spans="1:18" x14ac:dyDescent="0.25">
      <c r="A2820" s="170">
        <v>46160</v>
      </c>
      <c r="B2820">
        <v>358.2</v>
      </c>
      <c r="C2820">
        <v>353</v>
      </c>
      <c r="D2820">
        <v>351.1</v>
      </c>
      <c r="E2820">
        <v>355.1</v>
      </c>
      <c r="F2820">
        <v>353</v>
      </c>
      <c r="G2820">
        <v>789126</v>
      </c>
      <c r="H2820" s="116"/>
      <c r="I2820" s="116"/>
      <c r="L2820" s="170">
        <v>46160</v>
      </c>
      <c r="M2820" s="116">
        <v>353.15</v>
      </c>
      <c r="N2820" s="116">
        <v>358.25</v>
      </c>
      <c r="O2820" s="116">
        <v>351.1</v>
      </c>
      <c r="P2820" s="116">
        <v>354.8</v>
      </c>
      <c r="Q2820" s="116">
        <v>353.15</v>
      </c>
      <c r="R2820">
        <v>10409685</v>
      </c>
    </row>
    <row r="2821" spans="1:18" x14ac:dyDescent="0.25">
      <c r="A2821" s="170">
        <v>46161</v>
      </c>
      <c r="B2821">
        <v>365.65</v>
      </c>
      <c r="C2821">
        <v>361.25</v>
      </c>
      <c r="D2821">
        <v>353</v>
      </c>
      <c r="E2821">
        <v>353.85</v>
      </c>
      <c r="F2821">
        <v>361.25</v>
      </c>
      <c r="G2821">
        <v>547829</v>
      </c>
      <c r="H2821" s="116"/>
      <c r="I2821" s="116"/>
      <c r="L2821" s="170">
        <v>46161</v>
      </c>
      <c r="M2821" s="116">
        <v>361.2</v>
      </c>
      <c r="N2821" s="116">
        <v>365.8</v>
      </c>
      <c r="O2821" s="116">
        <v>352.9</v>
      </c>
      <c r="P2821" s="116">
        <v>352.9</v>
      </c>
      <c r="Q2821" s="116">
        <v>361.2</v>
      </c>
      <c r="R2821">
        <v>15119605</v>
      </c>
    </row>
    <row r="2822" spans="1:18" x14ac:dyDescent="0.25">
      <c r="A2822" s="170">
        <v>46162</v>
      </c>
      <c r="B2822">
        <v>364.9</v>
      </c>
      <c r="C2822">
        <v>361.1</v>
      </c>
      <c r="D2822">
        <v>356.05</v>
      </c>
      <c r="E2822">
        <v>357.9</v>
      </c>
      <c r="F2822">
        <v>361.1</v>
      </c>
      <c r="G2822">
        <v>572403</v>
      </c>
      <c r="H2822" s="116"/>
      <c r="I2822" s="116"/>
      <c r="L2822" s="170">
        <v>46162</v>
      </c>
      <c r="M2822" s="116">
        <v>361.25</v>
      </c>
      <c r="N2822" s="116">
        <v>365</v>
      </c>
      <c r="O2822" s="116">
        <v>356.1</v>
      </c>
      <c r="P2822" s="116">
        <v>358.65</v>
      </c>
      <c r="Q2822" s="116">
        <v>361.25</v>
      </c>
      <c r="R2822">
        <v>9875276</v>
      </c>
    </row>
    <row r="2823" spans="1:18" x14ac:dyDescent="0.25">
      <c r="A2823" s="170">
        <v>46163</v>
      </c>
      <c r="B2823">
        <v>366.15</v>
      </c>
      <c r="C2823">
        <v>361.35</v>
      </c>
      <c r="D2823">
        <v>359</v>
      </c>
      <c r="E2823">
        <v>363.9</v>
      </c>
      <c r="F2823">
        <v>361.35</v>
      </c>
      <c r="G2823">
        <v>321825</v>
      </c>
      <c r="H2823" s="116"/>
      <c r="I2823" s="116"/>
      <c r="L2823" s="170">
        <v>46163</v>
      </c>
      <c r="M2823" s="116">
        <v>361.35</v>
      </c>
      <c r="N2823" s="116">
        <v>366</v>
      </c>
      <c r="O2823" s="116">
        <v>359</v>
      </c>
      <c r="P2823" s="116">
        <v>364</v>
      </c>
      <c r="Q2823" s="116">
        <v>361.35</v>
      </c>
      <c r="R2823">
        <v>10834385</v>
      </c>
    </row>
    <row r="2824" spans="1:18" x14ac:dyDescent="0.25">
      <c r="A2824" s="170">
        <v>46164</v>
      </c>
      <c r="B2824">
        <v>365.5</v>
      </c>
      <c r="C2824">
        <v>363.4</v>
      </c>
      <c r="D2824">
        <v>361.6</v>
      </c>
      <c r="E2824">
        <v>365</v>
      </c>
      <c r="F2824">
        <v>363.4</v>
      </c>
      <c r="G2824">
        <v>410660</v>
      </c>
      <c r="H2824" s="116"/>
      <c r="I2824" s="116"/>
      <c r="L2824" s="170">
        <v>46164</v>
      </c>
      <c r="M2824" s="116">
        <v>363.35</v>
      </c>
      <c r="N2824" s="116">
        <v>365.65</v>
      </c>
      <c r="O2824" s="116">
        <v>361.75</v>
      </c>
      <c r="P2824" s="116">
        <v>364.5</v>
      </c>
      <c r="Q2824" s="116">
        <v>363.35</v>
      </c>
      <c r="R2824">
        <v>6934910</v>
      </c>
    </row>
    <row r="2825" spans="1:18" x14ac:dyDescent="0.25">
      <c r="A2825" s="170">
        <v>46167</v>
      </c>
      <c r="B2825">
        <v>374.1</v>
      </c>
      <c r="C2825">
        <v>373</v>
      </c>
      <c r="D2825">
        <v>366</v>
      </c>
      <c r="E2825">
        <v>366</v>
      </c>
      <c r="F2825">
        <v>373</v>
      </c>
      <c r="G2825">
        <v>1046244</v>
      </c>
      <c r="H2825" s="116"/>
      <c r="I2825" s="116"/>
      <c r="L2825" s="170">
        <v>46167</v>
      </c>
      <c r="M2825" s="116">
        <v>373.25</v>
      </c>
      <c r="N2825" s="116">
        <v>374.3</v>
      </c>
      <c r="O2825" s="116">
        <v>366.15</v>
      </c>
      <c r="P2825" s="116">
        <v>366.15</v>
      </c>
      <c r="Q2825" s="116">
        <v>373.25</v>
      </c>
      <c r="R2825">
        <v>10356089</v>
      </c>
    </row>
    <row r="2826" spans="1:18" x14ac:dyDescent="0.25">
      <c r="A2826" s="170">
        <v>46168</v>
      </c>
      <c r="B2826">
        <v>387.25</v>
      </c>
      <c r="C2826">
        <v>385.65</v>
      </c>
      <c r="D2826">
        <v>371.95</v>
      </c>
      <c r="E2826">
        <v>374.45</v>
      </c>
      <c r="F2826">
        <v>385.65</v>
      </c>
      <c r="G2826">
        <v>890832</v>
      </c>
      <c r="H2826" s="116"/>
      <c r="I2826" s="116"/>
      <c r="L2826" s="170">
        <v>46168</v>
      </c>
      <c r="M2826" s="116">
        <v>385.6</v>
      </c>
      <c r="N2826" s="116">
        <v>387.3</v>
      </c>
      <c r="O2826" s="116">
        <v>371.8</v>
      </c>
      <c r="P2826" s="116">
        <v>373.75</v>
      </c>
      <c r="Q2826" s="116">
        <v>385.6</v>
      </c>
      <c r="R2826">
        <v>21346890</v>
      </c>
    </row>
    <row r="2827" spans="1:18" x14ac:dyDescent="0.25">
      <c r="A2827" s="170">
        <v>46169</v>
      </c>
      <c r="B2827">
        <v>403.95</v>
      </c>
      <c r="C2827">
        <v>400.75</v>
      </c>
      <c r="D2827">
        <v>383.7</v>
      </c>
      <c r="E2827">
        <v>385.15</v>
      </c>
      <c r="F2827">
        <v>400.75</v>
      </c>
      <c r="G2827">
        <v>1899849</v>
      </c>
      <c r="H2827" s="116"/>
      <c r="I2827" s="116"/>
      <c r="L2827" s="170">
        <v>46169</v>
      </c>
      <c r="M2827" s="116">
        <v>400.95</v>
      </c>
      <c r="N2827" s="116">
        <v>404</v>
      </c>
      <c r="O2827" s="116">
        <v>383.7</v>
      </c>
      <c r="P2827" s="116">
        <v>385.8</v>
      </c>
      <c r="Q2827" s="116">
        <v>400.95</v>
      </c>
      <c r="R2827">
        <v>16294686</v>
      </c>
    </row>
    <row r="2828" spans="1:18" x14ac:dyDescent="0.25">
      <c r="A2828" s="170">
        <v>46171</v>
      </c>
      <c r="B2828">
        <v>408.2</v>
      </c>
      <c r="C2828">
        <v>393.25</v>
      </c>
      <c r="D2828">
        <v>390.9</v>
      </c>
      <c r="E2828">
        <v>402.45</v>
      </c>
      <c r="F2828">
        <v>393.25</v>
      </c>
      <c r="G2828">
        <v>848714</v>
      </c>
      <c r="H2828" s="116"/>
      <c r="I2828" s="116"/>
      <c r="L2828" s="170">
        <v>46171</v>
      </c>
      <c r="M2828" s="116">
        <v>393.9</v>
      </c>
      <c r="N2828" s="116">
        <v>408</v>
      </c>
      <c r="O2828" s="116">
        <v>390.7</v>
      </c>
      <c r="P2828" s="116">
        <v>400.95</v>
      </c>
      <c r="Q2828" s="116">
        <v>393.9</v>
      </c>
      <c r="R2828">
        <v>31210075</v>
      </c>
    </row>
    <row r="2829" spans="1:18" x14ac:dyDescent="0.25">
      <c r="A2829" s="170">
        <v>46174</v>
      </c>
      <c r="B2829">
        <v>398.9</v>
      </c>
      <c r="C2829">
        <v>384.9</v>
      </c>
      <c r="D2829">
        <v>383.7</v>
      </c>
      <c r="E2829">
        <v>394.95</v>
      </c>
      <c r="F2829">
        <v>384.9</v>
      </c>
      <c r="G2829">
        <v>365680</v>
      </c>
      <c r="H2829" s="116"/>
      <c r="I2829" s="116"/>
      <c r="L2829" s="170">
        <v>46174</v>
      </c>
      <c r="M2829" s="116">
        <v>384.9</v>
      </c>
      <c r="N2829" s="116">
        <v>398.85</v>
      </c>
      <c r="O2829" s="116">
        <v>383.85</v>
      </c>
      <c r="P2829" s="116">
        <v>395</v>
      </c>
      <c r="Q2829" s="116">
        <v>384.9</v>
      </c>
      <c r="R2829">
        <v>8626860</v>
      </c>
    </row>
    <row r="2830" spans="1:18" x14ac:dyDescent="0.25">
      <c r="A2830" s="170">
        <v>46175</v>
      </c>
      <c r="B2830">
        <v>391.65</v>
      </c>
      <c r="C2830">
        <v>390.35</v>
      </c>
      <c r="D2830">
        <v>377.4</v>
      </c>
      <c r="E2830">
        <v>379.95</v>
      </c>
      <c r="F2830">
        <v>390.35</v>
      </c>
      <c r="G2830">
        <v>679196</v>
      </c>
      <c r="H2830" s="116"/>
      <c r="I2830" s="116"/>
      <c r="L2830" s="170">
        <v>46175</v>
      </c>
      <c r="M2830" s="116">
        <v>390.2</v>
      </c>
      <c r="N2830" s="116">
        <v>391.9</v>
      </c>
      <c r="O2830" s="116">
        <v>377.3</v>
      </c>
      <c r="P2830" s="116">
        <v>379.6</v>
      </c>
      <c r="Q2830" s="116">
        <v>390.2</v>
      </c>
      <c r="R2830">
        <v>12789321</v>
      </c>
    </row>
    <row r="2831" spans="1:18" x14ac:dyDescent="0.25">
      <c r="A2831" s="170">
        <v>46176</v>
      </c>
      <c r="B2831">
        <v>399.6</v>
      </c>
      <c r="C2831">
        <v>398.05</v>
      </c>
      <c r="D2831">
        <v>384.9</v>
      </c>
      <c r="E2831">
        <v>391.15</v>
      </c>
      <c r="F2831">
        <v>398.05</v>
      </c>
      <c r="G2831">
        <v>808478</v>
      </c>
      <c r="H2831" s="116"/>
      <c r="I2831" s="116"/>
      <c r="L2831" s="170">
        <v>46176</v>
      </c>
      <c r="M2831" s="116">
        <v>398.15</v>
      </c>
      <c r="N2831" s="116">
        <v>399.8</v>
      </c>
      <c r="O2831" s="116">
        <v>384.85</v>
      </c>
      <c r="P2831" s="116">
        <v>392.05</v>
      </c>
      <c r="Q2831" s="116">
        <v>398.15</v>
      </c>
      <c r="R2831">
        <v>8638483</v>
      </c>
    </row>
    <row r="2832" spans="1:18" x14ac:dyDescent="0.25">
      <c r="A2832" s="170">
        <v>46177</v>
      </c>
      <c r="B2832">
        <v>401.15</v>
      </c>
      <c r="C2832">
        <v>399.6</v>
      </c>
      <c r="D2832">
        <v>391.1</v>
      </c>
      <c r="E2832">
        <v>397.2</v>
      </c>
      <c r="F2832">
        <v>399.6</v>
      </c>
      <c r="G2832">
        <v>458420</v>
      </c>
      <c r="H2832" s="116"/>
      <c r="I2832" s="116"/>
      <c r="L2832" s="170">
        <v>46177</v>
      </c>
      <c r="M2832" s="116">
        <v>399.7</v>
      </c>
      <c r="N2832" s="116">
        <v>401.2</v>
      </c>
      <c r="O2832" s="116">
        <v>391</v>
      </c>
      <c r="P2832" s="116">
        <v>396.2</v>
      </c>
      <c r="Q2832" s="116">
        <v>399.7</v>
      </c>
      <c r="R2832">
        <v>12067304</v>
      </c>
    </row>
    <row r="2833" spans="1:18" x14ac:dyDescent="0.25">
      <c r="A2833" s="170">
        <v>46178</v>
      </c>
      <c r="B2833">
        <v>402.55</v>
      </c>
      <c r="C2833">
        <v>397.65</v>
      </c>
      <c r="D2833">
        <v>393.75</v>
      </c>
      <c r="E2833">
        <v>401.9</v>
      </c>
      <c r="F2833">
        <v>397.65</v>
      </c>
      <c r="G2833">
        <v>311260</v>
      </c>
      <c r="H2833" s="116"/>
      <c r="I2833" s="116"/>
      <c r="L2833" s="170">
        <v>46178</v>
      </c>
      <c r="M2833" s="116">
        <v>397.8</v>
      </c>
      <c r="N2833" s="116">
        <v>403.05</v>
      </c>
      <c r="O2833" s="116">
        <v>393.6</v>
      </c>
      <c r="P2833" s="116">
        <v>401</v>
      </c>
      <c r="Q2833" s="116">
        <v>397.8</v>
      </c>
      <c r="R2833">
        <v>9554051</v>
      </c>
    </row>
    <row r="2834" spans="1:18" x14ac:dyDescent="0.25">
      <c r="A2834" s="170">
        <v>46181</v>
      </c>
      <c r="B2834">
        <v>392.85</v>
      </c>
      <c r="C2834">
        <v>389.2</v>
      </c>
      <c r="D2834">
        <v>387</v>
      </c>
      <c r="E2834">
        <v>392.85</v>
      </c>
      <c r="F2834">
        <v>389.2</v>
      </c>
      <c r="G2834">
        <v>356432</v>
      </c>
      <c r="H2834" s="116"/>
      <c r="I2834" s="116"/>
      <c r="L2834" s="170">
        <v>46181</v>
      </c>
      <c r="M2834" s="116">
        <v>389</v>
      </c>
      <c r="N2834" s="116">
        <v>392.9</v>
      </c>
      <c r="O2834" s="116">
        <v>387</v>
      </c>
      <c r="P2834" s="116">
        <v>392</v>
      </c>
      <c r="Q2834" s="116">
        <v>389</v>
      </c>
      <c r="R2834">
        <v>7585986</v>
      </c>
    </row>
    <row r="2835" spans="1:18" x14ac:dyDescent="0.25">
      <c r="A2835" s="170">
        <v>46182</v>
      </c>
      <c r="B2835">
        <v>394.95</v>
      </c>
      <c r="C2835">
        <v>387.75</v>
      </c>
      <c r="D2835">
        <v>386.8</v>
      </c>
      <c r="E2835">
        <v>393.2</v>
      </c>
      <c r="F2835">
        <v>387.75</v>
      </c>
      <c r="G2835">
        <v>491767</v>
      </c>
      <c r="H2835" s="116"/>
      <c r="I2835" s="116"/>
      <c r="L2835" s="170">
        <v>46182</v>
      </c>
      <c r="M2835" s="116">
        <v>387.8</v>
      </c>
      <c r="N2835" s="116">
        <v>395.45</v>
      </c>
      <c r="O2835" s="116">
        <v>386.8</v>
      </c>
      <c r="P2835" s="116">
        <v>393.95</v>
      </c>
      <c r="Q2835" s="116">
        <v>387.8</v>
      </c>
      <c r="R2835">
        <v>8550946</v>
      </c>
    </row>
    <row r="2836" spans="1:18" x14ac:dyDescent="0.25">
      <c r="A2836" s="170">
        <v>46183</v>
      </c>
      <c r="B2836">
        <v>388.85</v>
      </c>
      <c r="C2836">
        <v>380.85</v>
      </c>
      <c r="D2836">
        <v>380</v>
      </c>
      <c r="E2836">
        <v>388</v>
      </c>
      <c r="F2836">
        <v>380.85</v>
      </c>
      <c r="G2836">
        <v>1182055</v>
      </c>
      <c r="H2836" s="116"/>
      <c r="I2836" s="116"/>
      <c r="L2836" s="170">
        <v>46183</v>
      </c>
      <c r="M2836" s="116">
        <v>381</v>
      </c>
      <c r="N2836" s="116">
        <v>388.8</v>
      </c>
      <c r="O2836" s="116">
        <v>380</v>
      </c>
      <c r="P2836" s="116">
        <v>388</v>
      </c>
      <c r="Q2836" s="116">
        <v>381</v>
      </c>
      <c r="R2836">
        <v>7251442</v>
      </c>
    </row>
    <row r="2837" spans="1:18" x14ac:dyDescent="0.25">
      <c r="A2837" s="170">
        <v>46184</v>
      </c>
      <c r="B2837">
        <v>378.4</v>
      </c>
      <c r="C2837">
        <v>375.8</v>
      </c>
      <c r="D2837">
        <v>372.5</v>
      </c>
      <c r="E2837">
        <v>377.95</v>
      </c>
      <c r="F2837">
        <v>375.8</v>
      </c>
      <c r="G2837">
        <v>256429</v>
      </c>
      <c r="H2837" s="116"/>
      <c r="I2837" s="116"/>
      <c r="L2837" s="170">
        <v>46184</v>
      </c>
      <c r="M2837" s="116">
        <v>375.9</v>
      </c>
      <c r="N2837" s="116">
        <v>378.4</v>
      </c>
      <c r="O2837" s="116">
        <v>372.35</v>
      </c>
      <c r="P2837" s="116">
        <v>375</v>
      </c>
      <c r="Q2837" s="116">
        <v>375.9</v>
      </c>
      <c r="R2837">
        <v>6508792</v>
      </c>
    </row>
    <row r="2838" spans="1:18" x14ac:dyDescent="0.25">
      <c r="A2838" s="170">
        <v>46185</v>
      </c>
      <c r="B2838">
        <v>392.65</v>
      </c>
      <c r="C2838">
        <v>389.4</v>
      </c>
      <c r="D2838">
        <v>379</v>
      </c>
      <c r="E2838">
        <v>380</v>
      </c>
      <c r="F2838">
        <v>389.4</v>
      </c>
      <c r="G2838">
        <v>299300</v>
      </c>
      <c r="H2838" s="116"/>
      <c r="I2838" s="116"/>
      <c r="L2838" s="170">
        <v>46185</v>
      </c>
      <c r="M2838" s="116">
        <v>390</v>
      </c>
      <c r="N2838" s="116">
        <v>392.95</v>
      </c>
      <c r="O2838" s="116">
        <v>379</v>
      </c>
      <c r="P2838" s="116">
        <v>380.25</v>
      </c>
      <c r="Q2838" s="116">
        <v>390</v>
      </c>
      <c r="R2838">
        <v>7787586</v>
      </c>
    </row>
    <row r="2839" spans="1:18" x14ac:dyDescent="0.25">
      <c r="A2839" s="170">
        <v>46188</v>
      </c>
      <c r="B2839">
        <v>407.9</v>
      </c>
      <c r="C2839">
        <v>396.85</v>
      </c>
      <c r="D2839">
        <v>395.5</v>
      </c>
      <c r="E2839">
        <v>398.95</v>
      </c>
      <c r="F2839">
        <v>396.85</v>
      </c>
      <c r="G2839">
        <v>781512</v>
      </c>
      <c r="H2839" s="116"/>
      <c r="I2839" s="116"/>
      <c r="L2839" s="170">
        <v>46188</v>
      </c>
      <c r="M2839" s="116">
        <v>396.4</v>
      </c>
      <c r="N2839" s="116">
        <v>407.8</v>
      </c>
      <c r="O2839" s="116">
        <v>395.25</v>
      </c>
      <c r="P2839" s="116">
        <v>398.2</v>
      </c>
      <c r="Q2839" s="116">
        <v>396.4</v>
      </c>
      <c r="R2839">
        <v>11097635</v>
      </c>
    </row>
    <row r="2840" spans="1:18" x14ac:dyDescent="0.25">
      <c r="A2840" s="170">
        <v>46189</v>
      </c>
      <c r="B2840">
        <v>398.4</v>
      </c>
      <c r="C2840">
        <v>393.6</v>
      </c>
      <c r="D2840">
        <v>387.6</v>
      </c>
      <c r="E2840">
        <v>397.95</v>
      </c>
      <c r="F2840">
        <v>393.6</v>
      </c>
      <c r="G2840">
        <v>547356</v>
      </c>
      <c r="H2840" s="116"/>
      <c r="I2840" s="116"/>
      <c r="L2840" s="170">
        <v>46189</v>
      </c>
      <c r="M2840" s="116">
        <v>393.6</v>
      </c>
      <c r="N2840" s="116">
        <v>398.65</v>
      </c>
      <c r="O2840" s="116">
        <v>387.55</v>
      </c>
      <c r="P2840" s="116">
        <v>398.3</v>
      </c>
      <c r="Q2840" s="116">
        <v>393.6</v>
      </c>
      <c r="R2840">
        <v>6432360</v>
      </c>
    </row>
    <row r="2841" spans="1:18" x14ac:dyDescent="0.25">
      <c r="A2841" s="170">
        <v>46190</v>
      </c>
      <c r="B2841">
        <v>397.05</v>
      </c>
      <c r="C2841">
        <v>361.05</v>
      </c>
      <c r="D2841">
        <v>355</v>
      </c>
      <c r="E2841">
        <v>397.05</v>
      </c>
      <c r="F2841">
        <v>361.05</v>
      </c>
      <c r="G2841">
        <v>3280898</v>
      </c>
      <c r="H2841" s="116"/>
      <c r="I2841" s="116"/>
      <c r="L2841" s="170">
        <v>46190</v>
      </c>
      <c r="M2841" s="116">
        <v>360.95</v>
      </c>
      <c r="N2841" s="116">
        <v>395.6</v>
      </c>
      <c r="O2841" s="116">
        <v>355</v>
      </c>
      <c r="P2841" s="116">
        <v>395.5</v>
      </c>
      <c r="Q2841" s="116">
        <v>360.95</v>
      </c>
      <c r="R2841">
        <v>51987488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Monthly Nos Company</vt:lpstr>
      <vt:lpstr>Ignore-TMotors Retail-vaahan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2026-06-17T16:50:30Z</dcterms:modified>
  <cp:category/>
  <cp:contentStatus/>
</cp:coreProperties>
</file>