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sidrys\Desktop\"/>
    </mc:Choice>
  </mc:AlternateContent>
  <bookViews>
    <workbookView xWindow="0" yWindow="0" windowWidth="24000" windowHeight="96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M12" i="1"/>
  <c r="P11" i="1"/>
  <c r="M11" i="1"/>
  <c r="P10" i="1"/>
  <c r="Q10" i="1" s="1"/>
  <c r="M10" i="1"/>
  <c r="L10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N2" i="1" s="1"/>
  <c r="B2" i="1"/>
</calcChain>
</file>

<file path=xl/sharedStrings.xml><?xml version="1.0" encoding="utf-8"?>
<sst xmlns="http://schemas.openxmlformats.org/spreadsheetml/2006/main" count="50" uniqueCount="27">
  <si>
    <t>End Effector</t>
  </si>
  <si>
    <t>Boolean</t>
  </si>
  <si>
    <t>rw</t>
  </si>
  <si>
    <t>Linear Actuator</t>
  </si>
  <si>
    <t>Continuous Rotation</t>
  </si>
  <si>
    <t>Temperature Current Limiting</t>
  </si>
  <si>
    <t>Spare</t>
  </si>
  <si>
    <t>Control Mode</t>
  </si>
  <si>
    <t>Unsigned8</t>
  </si>
  <si>
    <t>Index</t>
  </si>
  <si>
    <t>Hex</t>
  </si>
  <si>
    <t>Sub</t>
  </si>
  <si>
    <t>Parameter Name</t>
  </si>
  <si>
    <t>Unit</t>
  </si>
  <si>
    <t>Data Type</t>
  </si>
  <si>
    <t>Access Type</t>
  </si>
  <si>
    <t>Default</t>
  </si>
  <si>
    <t>Low Limit</t>
  </si>
  <si>
    <t>High Limit</t>
  </si>
  <si>
    <t>Value</t>
  </si>
  <si>
    <t>Param</t>
  </si>
  <si>
    <t>Param Test</t>
  </si>
  <si>
    <t>Test Vals</t>
  </si>
  <si>
    <t>message rate</t>
  </si>
  <si>
    <t>used by</t>
  </si>
  <si>
    <t>notes</t>
  </si>
  <si>
    <t>Regen Algorithm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</si>
</sst>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1" fontId="1" fillId="0" borderId="3" xfId="0" applyNumberFormat="1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.sidrys/Documents/Software/mk3/branch/mpl/cal/mk3_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sages"/>
      <sheetName val="Nodes"/>
      <sheetName val="Parameters"/>
      <sheetName val="0"/>
      <sheetName val="1"/>
      <sheetName val="3"/>
      <sheetName val="4"/>
      <sheetName val="5"/>
      <sheetName val="6"/>
      <sheetName val="7"/>
      <sheetName val="9"/>
      <sheetName val="10"/>
      <sheetName val="11 &amp; 12"/>
      <sheetName val="14"/>
      <sheetName val="15"/>
      <sheetName val="Telem"/>
      <sheetName val="Utiliz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L3">
            <v>0</v>
          </cell>
          <cell r="M3" t="str">
            <v>position</v>
          </cell>
        </row>
        <row r="4">
          <cell r="L4">
            <v>1</v>
          </cell>
          <cell r="M4" t="str">
            <v>position impedance</v>
          </cell>
        </row>
        <row r="5">
          <cell r="L5">
            <v>2</v>
          </cell>
          <cell r="M5" t="str">
            <v>velocity</v>
          </cell>
        </row>
        <row r="6">
          <cell r="L6">
            <v>3</v>
          </cell>
          <cell r="M6" t="str">
            <v>velocity impedance</v>
          </cell>
        </row>
        <row r="7">
          <cell r="L7">
            <v>4</v>
          </cell>
          <cell r="M7" t="str">
            <v>effort</v>
          </cell>
        </row>
        <row r="8">
          <cell r="L8">
            <v>5</v>
          </cell>
          <cell r="M8" t="str">
            <v>current</v>
          </cell>
        </row>
        <row r="9">
          <cell r="L9">
            <v>6</v>
          </cell>
          <cell r="M9" t="str">
            <v>open loop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H17" sqref="H17"/>
    </sheetView>
  </sheetViews>
  <sheetFormatPr defaultRowHeight="15" x14ac:dyDescent="0.25"/>
  <cols>
    <col min="2" max="3" width="0" hidden="1" customWidth="1"/>
    <col min="5" max="5" width="13.140625" customWidth="1"/>
    <col min="12" max="12" width="18.5703125" customWidth="1"/>
    <col min="13" max="13" width="9.140625" hidden="1" customWidth="1"/>
  </cols>
  <sheetData>
    <row r="1" spans="1:25" x14ac:dyDescent="0.25">
      <c r="A1" s="21" t="s">
        <v>9</v>
      </c>
      <c r="B1" s="22" t="s">
        <v>10</v>
      </c>
      <c r="C1" s="23" t="s">
        <v>11</v>
      </c>
      <c r="D1" s="24" t="s">
        <v>12</v>
      </c>
      <c r="E1" s="24" t="s">
        <v>13</v>
      </c>
      <c r="F1" s="24" t="s">
        <v>14</v>
      </c>
      <c r="G1" s="24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2"/>
      <c r="M1" s="25"/>
      <c r="N1" s="26" t="s">
        <v>20</v>
      </c>
      <c r="O1" s="26" t="s">
        <v>21</v>
      </c>
      <c r="P1" s="26"/>
      <c r="Q1" s="22" t="s">
        <v>22</v>
      </c>
      <c r="R1" s="35" t="s">
        <v>23</v>
      </c>
      <c r="S1" s="35"/>
      <c r="T1" s="27" t="s">
        <v>24</v>
      </c>
      <c r="U1" s="27" t="s">
        <v>25</v>
      </c>
      <c r="V1" s="7"/>
      <c r="W1" s="7"/>
      <c r="X1" s="7"/>
      <c r="Y1" s="7"/>
    </row>
    <row r="2" spans="1:25" x14ac:dyDescent="0.25">
      <c r="A2" s="1">
        <v>4</v>
      </c>
      <c r="B2" s="2" t="str">
        <f>DEC2HEX(A2+8192)</f>
        <v>2004</v>
      </c>
      <c r="C2" s="2">
        <v>0</v>
      </c>
      <c r="D2" s="1" t="s">
        <v>0</v>
      </c>
      <c r="E2" s="1"/>
      <c r="F2" s="1" t="s">
        <v>1</v>
      </c>
      <c r="G2" s="1" t="s">
        <v>2</v>
      </c>
      <c r="H2" s="3"/>
      <c r="I2" s="3"/>
      <c r="J2" s="3"/>
      <c r="K2" s="4">
        <v>1</v>
      </c>
      <c r="L2" s="29"/>
      <c r="M2" s="5">
        <f t="shared" ref="M2:M12" si="0">IF(ISNUMBER(C2),K2*2^C2,K2)</f>
        <v>1</v>
      </c>
      <c r="N2" s="6">
        <f>SUM(M2:M12)</f>
        <v>259</v>
      </c>
      <c r="O2" s="36">
        <v>256</v>
      </c>
      <c r="P2" s="37" t="str">
        <f>MID(HEX2BIN(MID(DEC2HEX(O2,8),7,2),8),8,1)</f>
        <v>0</v>
      </c>
      <c r="Q2" s="30"/>
    </row>
    <row r="3" spans="1:25" x14ac:dyDescent="0.25">
      <c r="A3" s="7"/>
      <c r="B3" s="8"/>
      <c r="C3" s="8">
        <v>1</v>
      </c>
      <c r="D3" s="7" t="s">
        <v>3</v>
      </c>
      <c r="E3" s="7"/>
      <c r="F3" s="7" t="s">
        <v>1</v>
      </c>
      <c r="G3" s="7" t="s">
        <v>2</v>
      </c>
      <c r="H3" s="9"/>
      <c r="I3" s="9"/>
      <c r="J3" s="9"/>
      <c r="K3" s="10">
        <v>1</v>
      </c>
      <c r="L3" s="31"/>
      <c r="M3" s="11">
        <f t="shared" si="0"/>
        <v>2</v>
      </c>
      <c r="N3" s="12"/>
      <c r="O3" s="12"/>
      <c r="P3" s="28" t="str">
        <f>MID(HEX2BIN(MID(DEC2HEX(O2,8),7,2),8),7,1)</f>
        <v>0</v>
      </c>
      <c r="Q3" s="32"/>
    </row>
    <row r="4" spans="1:25" x14ac:dyDescent="0.25">
      <c r="A4" s="7"/>
      <c r="B4" s="8"/>
      <c r="C4" s="8">
        <v>2</v>
      </c>
      <c r="D4" s="13" t="s">
        <v>4</v>
      </c>
      <c r="E4" s="7"/>
      <c r="F4" s="7" t="s">
        <v>1</v>
      </c>
      <c r="G4" s="7" t="s">
        <v>2</v>
      </c>
      <c r="H4" s="9"/>
      <c r="I4" s="9"/>
      <c r="J4" s="9"/>
      <c r="K4" s="10">
        <v>0</v>
      </c>
      <c r="L4" s="31"/>
      <c r="M4" s="11">
        <f t="shared" si="0"/>
        <v>0</v>
      </c>
      <c r="N4" s="12"/>
      <c r="O4" s="12"/>
      <c r="P4" s="28" t="str">
        <f>MID(HEX2BIN(MID(DEC2HEX(O2,8),7,2),8),6,1)</f>
        <v>0</v>
      </c>
      <c r="Q4" s="32"/>
    </row>
    <row r="5" spans="1:25" x14ac:dyDescent="0.25">
      <c r="A5" s="7"/>
      <c r="B5" s="8"/>
      <c r="C5" s="8">
        <v>3</v>
      </c>
      <c r="D5" s="13" t="s">
        <v>5</v>
      </c>
      <c r="E5" s="7"/>
      <c r="F5" s="7" t="s">
        <v>1</v>
      </c>
      <c r="G5" s="7" t="s">
        <v>2</v>
      </c>
      <c r="H5" s="9"/>
      <c r="I5" s="9"/>
      <c r="J5" s="9"/>
      <c r="K5" s="10">
        <v>0</v>
      </c>
      <c r="L5" s="31"/>
      <c r="M5" s="11">
        <f t="shared" si="0"/>
        <v>0</v>
      </c>
      <c r="N5" s="12"/>
      <c r="O5" s="12"/>
      <c r="P5" s="28" t="str">
        <f>MID(HEX2BIN(MID(DEC2HEX(O2,8),7,2),8),5,1)</f>
        <v>0</v>
      </c>
      <c r="Q5" s="32"/>
    </row>
    <row r="6" spans="1:25" x14ac:dyDescent="0.25">
      <c r="A6" s="7"/>
      <c r="B6" s="8"/>
      <c r="C6" s="8">
        <v>4</v>
      </c>
      <c r="D6" s="13" t="s">
        <v>6</v>
      </c>
      <c r="E6" s="7"/>
      <c r="F6" s="7" t="s">
        <v>1</v>
      </c>
      <c r="G6" s="7" t="s">
        <v>2</v>
      </c>
      <c r="H6" s="9"/>
      <c r="I6" s="9"/>
      <c r="J6" s="9"/>
      <c r="K6" s="10">
        <v>0</v>
      </c>
      <c r="L6" s="31"/>
      <c r="M6" s="11">
        <f t="shared" si="0"/>
        <v>0</v>
      </c>
      <c r="N6" s="12"/>
      <c r="O6" s="12"/>
      <c r="P6" s="28" t="str">
        <f>MID(HEX2BIN(MID(DEC2HEX(O2,8),7,2),8),4,1)</f>
        <v>0</v>
      </c>
      <c r="Q6" s="32"/>
    </row>
    <row r="7" spans="1:25" x14ac:dyDescent="0.25">
      <c r="A7" s="7"/>
      <c r="B7" s="8"/>
      <c r="C7" s="8">
        <v>5</v>
      </c>
      <c r="D7" s="13" t="s">
        <v>6</v>
      </c>
      <c r="E7" s="7"/>
      <c r="F7" s="7" t="s">
        <v>1</v>
      </c>
      <c r="G7" s="7" t="s">
        <v>2</v>
      </c>
      <c r="H7" s="9"/>
      <c r="I7" s="9"/>
      <c r="J7" s="9"/>
      <c r="K7" s="10">
        <v>0</v>
      </c>
      <c r="L7" s="31"/>
      <c r="M7" s="11">
        <f t="shared" si="0"/>
        <v>0</v>
      </c>
      <c r="N7" s="12"/>
      <c r="O7" s="12"/>
      <c r="P7" s="28" t="str">
        <f>MID(HEX2BIN(MID(DEC2HEX(O2,8),7,2),8),3,1)</f>
        <v>0</v>
      </c>
      <c r="Q7" s="32"/>
    </row>
    <row r="8" spans="1:25" x14ac:dyDescent="0.25">
      <c r="A8" s="7"/>
      <c r="B8" s="8"/>
      <c r="C8" s="8">
        <v>6</v>
      </c>
      <c r="D8" s="13" t="s">
        <v>26</v>
      </c>
      <c r="E8" s="7"/>
      <c r="F8" s="7" t="s">
        <v>1</v>
      </c>
      <c r="G8" s="7" t="s">
        <v>2</v>
      </c>
      <c r="H8" s="9"/>
      <c r="I8" s="9"/>
      <c r="J8" s="9"/>
      <c r="K8" s="10">
        <v>0</v>
      </c>
      <c r="L8" s="31"/>
      <c r="M8" s="11">
        <f t="shared" si="0"/>
        <v>0</v>
      </c>
      <c r="N8" s="12"/>
      <c r="O8" s="12"/>
      <c r="P8" s="28" t="str">
        <f>MID(HEX2BIN(MID(DEC2HEX(O2,8),7,2),8),2,1)</f>
        <v>0</v>
      </c>
      <c r="Q8" s="32"/>
    </row>
    <row r="9" spans="1:25" x14ac:dyDescent="0.25">
      <c r="A9" s="7"/>
      <c r="B9" s="8"/>
      <c r="C9" s="8">
        <v>7</v>
      </c>
      <c r="D9" s="13" t="s">
        <v>6</v>
      </c>
      <c r="E9" s="7"/>
      <c r="F9" s="7" t="s">
        <v>1</v>
      </c>
      <c r="G9" s="7" t="s">
        <v>2</v>
      </c>
      <c r="H9" s="9"/>
      <c r="I9" s="9"/>
      <c r="J9" s="9"/>
      <c r="K9" s="10">
        <v>0</v>
      </c>
      <c r="L9" s="31"/>
      <c r="M9" s="11">
        <f t="shared" si="0"/>
        <v>0</v>
      </c>
      <c r="N9" s="12"/>
      <c r="O9" s="12"/>
      <c r="P9" s="28" t="str">
        <f>MID(HEX2BIN(MID(DEC2HEX(O2,8),7,2),8),1,1)</f>
        <v>0</v>
      </c>
      <c r="Q9" s="32"/>
    </row>
    <row r="10" spans="1:25" x14ac:dyDescent="0.25">
      <c r="A10" s="7"/>
      <c r="B10" s="8"/>
      <c r="C10" s="8">
        <v>8</v>
      </c>
      <c r="D10" s="7" t="s">
        <v>7</v>
      </c>
      <c r="E10" s="7"/>
      <c r="F10" s="7" t="s">
        <v>8</v>
      </c>
      <c r="G10" s="7" t="s">
        <v>2</v>
      </c>
      <c r="H10" s="9"/>
      <c r="I10" s="9"/>
      <c r="J10" s="9"/>
      <c r="K10" s="10">
        <v>1</v>
      </c>
      <c r="L10" s="31" t="str">
        <f>VLOOKUP(K10,[1]Telem!$L$3:$M$9,2)</f>
        <v>position impedance</v>
      </c>
      <c r="M10" s="11">
        <f t="shared" si="0"/>
        <v>256</v>
      </c>
      <c r="N10" s="12"/>
      <c r="O10" s="12"/>
      <c r="P10" s="28">
        <f>HEX2DEC(MID(DEC2HEX(O2,8),5,2))</f>
        <v>1</v>
      </c>
      <c r="Q10" s="31" t="str">
        <f>VLOOKUP(P10,[1]Telem!$L$3:$M$9,2)</f>
        <v>position impedance</v>
      </c>
    </row>
    <row r="11" spans="1:25" x14ac:dyDescent="0.25">
      <c r="A11" s="7"/>
      <c r="B11" s="8"/>
      <c r="C11" s="8">
        <v>16</v>
      </c>
      <c r="D11" s="7" t="s">
        <v>6</v>
      </c>
      <c r="E11" s="7"/>
      <c r="F11" s="7" t="s">
        <v>8</v>
      </c>
      <c r="G11" s="7" t="s">
        <v>2</v>
      </c>
      <c r="H11" s="9"/>
      <c r="I11" s="9"/>
      <c r="J11" s="9"/>
      <c r="K11" s="10">
        <v>0</v>
      </c>
      <c r="L11" s="31"/>
      <c r="M11" s="11">
        <f t="shared" si="0"/>
        <v>0</v>
      </c>
      <c r="N11" s="12"/>
      <c r="O11" s="12"/>
      <c r="P11" s="28">
        <f>HEX2DEC(MID(DEC2HEX(O2,8),3,2))</f>
        <v>0</v>
      </c>
      <c r="Q11" s="32"/>
    </row>
    <row r="12" spans="1:25" x14ac:dyDescent="0.25">
      <c r="A12" s="14"/>
      <c r="B12" s="15"/>
      <c r="C12" s="38">
        <v>24</v>
      </c>
      <c r="D12" s="14" t="s">
        <v>6</v>
      </c>
      <c r="E12" s="14"/>
      <c r="F12" s="14" t="s">
        <v>8</v>
      </c>
      <c r="G12" s="14" t="s">
        <v>2</v>
      </c>
      <c r="H12" s="16"/>
      <c r="I12" s="16"/>
      <c r="J12" s="16"/>
      <c r="K12" s="17">
        <v>0</v>
      </c>
      <c r="L12" s="33"/>
      <c r="M12" s="18">
        <f t="shared" si="0"/>
        <v>0</v>
      </c>
      <c r="N12" s="19"/>
      <c r="O12" s="19"/>
      <c r="P12" s="20">
        <f>HEX2DEC(MID(DEC2HEX(O2,8),1,2))</f>
        <v>0</v>
      </c>
      <c r="Q12" s="34"/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Defense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Sidrys</dc:creator>
  <cp:lastModifiedBy>Michael Sidrys</cp:lastModifiedBy>
  <dcterms:created xsi:type="dcterms:W3CDTF">2019-02-05T01:02:58Z</dcterms:created>
  <dcterms:modified xsi:type="dcterms:W3CDTF">2019-02-05T16:14:07Z</dcterms:modified>
</cp:coreProperties>
</file>