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r Moheen Imtiaz\Desktop\"/>
    </mc:Choice>
  </mc:AlternateContent>
  <bookViews>
    <workbookView xWindow="0" yWindow="0" windowWidth="28800" windowHeight="125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1" l="1"/>
  <c r="D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H69" i="1" s="1"/>
  <c r="G56" i="1"/>
  <c r="G69" i="1" s="1"/>
  <c r="E53" i="1" s="1"/>
  <c r="F56" i="1"/>
  <c r="F69" i="1" s="1"/>
  <c r="G48" i="1"/>
  <c r="D48" i="1"/>
  <c r="G47" i="1"/>
  <c r="D39" i="1"/>
  <c r="D40" i="1" s="1"/>
  <c r="H36" i="1"/>
  <c r="D34" i="1"/>
  <c r="F32" i="1"/>
  <c r="D31" i="1"/>
  <c r="F30" i="1"/>
  <c r="D25" i="1"/>
  <c r="D24" i="1"/>
  <c r="D26" i="1" s="1"/>
  <c r="D23" i="1"/>
  <c r="D22" i="1"/>
  <c r="D21" i="1"/>
  <c r="D41" i="1" l="1"/>
  <c r="D29" i="1"/>
  <c r="D36" i="1" s="1"/>
  <c r="H37" i="1" s="1"/>
  <c r="H39" i="1" s="1"/>
  <c r="D42" i="1"/>
  <c r="D46" i="1" s="1"/>
  <c r="D47" i="1" s="1"/>
  <c r="D44" i="1"/>
  <c r="D53" i="1"/>
  <c r="E39" i="1"/>
  <c r="D50" i="1"/>
  <c r="D43" i="1"/>
</calcChain>
</file>

<file path=xl/sharedStrings.xml><?xml version="1.0" encoding="utf-8"?>
<sst xmlns="http://schemas.openxmlformats.org/spreadsheetml/2006/main" count="88" uniqueCount="74">
  <si>
    <t>H</t>
  </si>
  <si>
    <t>&gt; CELLS TO HIDE FOR REALTOR &amp; BORROWER</t>
  </si>
  <si>
    <t>TERM</t>
  </si>
  <si>
    <t>https://www.youtube.com/watch?v=lFdU9lDacSs</t>
  </si>
  <si>
    <t>MAX LOAN AMOUNT</t>
  </si>
  <si>
    <t>TO LOCK:</t>
  </si>
  <si>
    <t>INTEREST</t>
  </si>
  <si>
    <t xml:space="preserve">SELECT CELLS THAT YOU DON’T WANT TO LOCK/ RIGHT CLICK/ FORMAT CELLS/ PROTECTION LOCK </t>
  </si>
  <si>
    <t>HOUSING RATIO</t>
  </si>
  <si>
    <t>HIDE ALL ROWS YOU WANT TO HIDE/ RIGHT CLICK/ FORMAT CELLS/ HIDE &amp; HIDDEN</t>
  </si>
  <si>
    <t>TOTAL RATIO</t>
  </si>
  <si>
    <t>PROTECT SHEET / PW LOCK</t>
  </si>
  <si>
    <t>INCOME</t>
  </si>
  <si>
    <t>UNCANCELABLE LOANS</t>
  </si>
  <si>
    <t>g</t>
  </si>
  <si>
    <t>OTHER DEBTS (PMTS IN RATIO)</t>
  </si>
  <si>
    <t>h</t>
  </si>
  <si>
    <t>TOTAL DEBTS FOR RATIO</t>
  </si>
  <si>
    <t>g+h</t>
  </si>
  <si>
    <t>&gt; ONLY CHANGE CELLS WITH THIS COLOR</t>
  </si>
  <si>
    <t xml:space="preserve"> &gt; CELLS TO BE MODIFIED BY LENDER ONLY</t>
  </si>
  <si>
    <t>PRODUCT (FHA, FNMA, FINANCED MI)</t>
  </si>
  <si>
    <t>FNMA</t>
  </si>
  <si>
    <t>PURCHASE PRICE</t>
  </si>
  <si>
    <t>DOWN PAYMENT</t>
  </si>
  <si>
    <t>HELOC</t>
  </si>
  <si>
    <t>REAL DOWN PAYMENT</t>
  </si>
  <si>
    <t>a</t>
  </si>
  <si>
    <t>SUB TOTAL LOAN AMOUNT</t>
  </si>
  <si>
    <t>UP FRONT PMI</t>
  </si>
  <si>
    <t>TOTAL LOAN AMOUNT</t>
  </si>
  <si>
    <t>LOAN PAYMENT</t>
  </si>
  <si>
    <t>ANNUAL TAXES</t>
  </si>
  <si>
    <t>MONTHLY TAXES</t>
  </si>
  <si>
    <t>MONTHLY HAZARD</t>
  </si>
  <si>
    <t>HOA MONTHLY</t>
  </si>
  <si>
    <t>MTG INS</t>
  </si>
  <si>
    <t>HOUSING PAYMENT</t>
  </si>
  <si>
    <t>con todo</t>
  </si>
  <si>
    <t>en adicion</t>
  </si>
  <si>
    <t>CLOSING COST + ESCROWS</t>
  </si>
  <si>
    <t>b</t>
  </si>
  <si>
    <t>c+d+e</t>
  </si>
  <si>
    <t xml:space="preserve">        ESCROWS (PRE-PAID)</t>
  </si>
  <si>
    <t>c</t>
  </si>
  <si>
    <t>PAGO MAX MES</t>
  </si>
  <si>
    <t>IDEAL</t>
  </si>
  <si>
    <t xml:space="preserve">       CLOSING COST</t>
  </si>
  <si>
    <t>MAX</t>
  </si>
  <si>
    <t>ORIGINATION</t>
  </si>
  <si>
    <t>CLOSING COST + ESCROWS + DOWN PAYMENT +ORIGINATION</t>
  </si>
  <si>
    <t>a+b</t>
  </si>
  <si>
    <t>Down Payment Assistance</t>
  </si>
  <si>
    <t>DEBTS TO PAY</t>
  </si>
  <si>
    <t>i</t>
  </si>
  <si>
    <t>TOTAL FUNDS NEEDED</t>
  </si>
  <si>
    <t>j</t>
  </si>
  <si>
    <t>RATIOS</t>
  </si>
  <si>
    <t>In Cash</t>
  </si>
  <si>
    <t>HOUSING</t>
  </si>
  <si>
    <t>With Crredit Card</t>
  </si>
  <si>
    <t>DECISION</t>
  </si>
  <si>
    <t>BAL TO PAY</t>
  </si>
  <si>
    <t>PAYMENTS TO PAY</t>
  </si>
  <si>
    <t>CANCELABLE LOANS</t>
  </si>
  <si>
    <t>BALANCES</t>
  </si>
  <si>
    <t>PAYMENTS</t>
  </si>
  <si>
    <t>BALANCES TO PAY</t>
  </si>
  <si>
    <t>PAYMENTS IN RATIO</t>
  </si>
  <si>
    <t>amex</t>
  </si>
  <si>
    <t>wells fargo</t>
  </si>
  <si>
    <t>citi</t>
  </si>
  <si>
    <t>cap one</t>
  </si>
  <si>
    <t>TOTAL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</si>
</sst>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165" fontId="0" fillId="2" borderId="1" xfId="1" applyNumberFormat="1" applyFont="1" applyFill="1" applyBorder="1"/>
    <xf numFmtId="43" fontId="0" fillId="2" borderId="1" xfId="0" applyNumberFormat="1" applyFill="1" applyBorder="1" applyAlignment="1">
      <alignment vertical="center" wrapText="1"/>
    </xf>
    <xf numFmtId="165" fontId="0" fillId="0" borderId="1" xfId="1" applyNumberFormat="1" applyFont="1" applyBorder="1"/>
    <xf numFmtId="0" fontId="2" fillId="2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/>
      <protection hidden="1"/>
    </xf>
    <xf numFmtId="0" fontId="0" fillId="2" borderId="1" xfId="0" applyFill="1" applyBorder="1" applyAlignment="1" applyProtection="1">
      <alignment horizontal="right"/>
      <protection hidden="1"/>
    </xf>
    <xf numFmtId="0" fontId="0" fillId="2" borderId="1" xfId="0" applyFill="1" applyBorder="1" applyProtection="1">
      <protection hidden="1"/>
    </xf>
    <xf numFmtId="0" fontId="0" fillId="2" borderId="1" xfId="0" applyFill="1" applyBorder="1" applyAlignment="1" applyProtection="1">
      <alignment horizontal="left"/>
      <protection hidden="1"/>
    </xf>
    <xf numFmtId="3" fontId="0" fillId="3" borderId="1" xfId="0" applyNumberFormat="1" applyFill="1" applyBorder="1" applyAlignment="1" applyProtection="1">
      <alignment horizontal="right"/>
      <protection hidden="1"/>
    </xf>
    <xf numFmtId="0" fontId="4" fillId="0" borderId="1" xfId="3" applyBorder="1" applyProtection="1">
      <protection hidden="1"/>
    </xf>
    <xf numFmtId="0" fontId="0" fillId="0" borderId="1" xfId="0" applyBorder="1" applyProtection="1">
      <protection hidden="1"/>
    </xf>
    <xf numFmtId="164" fontId="0" fillId="3" borderId="1" xfId="0" applyNumberFormat="1" applyFill="1" applyBorder="1" applyProtection="1">
      <protection hidden="1"/>
    </xf>
    <xf numFmtId="0" fontId="0" fillId="4" borderId="1" xfId="0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5" fontId="0" fillId="5" borderId="1" xfId="1" applyNumberFormat="1" applyFont="1" applyFill="1" applyBorder="1" applyAlignment="1" applyProtection="1">
      <alignment horizontal="right"/>
      <protection hidden="1"/>
    </xf>
    <xf numFmtId="0" fontId="3" fillId="2" borderId="1" xfId="0" applyFont="1" applyFill="1" applyBorder="1" applyProtection="1">
      <protection hidden="1"/>
    </xf>
    <xf numFmtId="165" fontId="0" fillId="2" borderId="1" xfId="1" applyNumberFormat="1" applyFont="1" applyFill="1" applyBorder="1" applyProtection="1">
      <protection hidden="1"/>
    </xf>
    <xf numFmtId="165" fontId="2" fillId="2" borderId="1" xfId="1" applyNumberFormat="1" applyFont="1" applyFill="1" applyBorder="1" applyProtection="1">
      <protection hidden="1"/>
    </xf>
    <xf numFmtId="164" fontId="0" fillId="2" borderId="1" xfId="2" applyNumberFormat="1" applyFont="1" applyFill="1" applyBorder="1" applyProtection="1">
      <protection hidden="1"/>
    </xf>
    <xf numFmtId="164" fontId="0" fillId="3" borderId="1" xfId="0" applyNumberFormat="1" applyFill="1" applyBorder="1"/>
    <xf numFmtId="0" fontId="0" fillId="2" borderId="1" xfId="0" applyFill="1" applyBorder="1" applyAlignment="1">
      <alignment horizontal="left"/>
    </xf>
    <xf numFmtId="165" fontId="0" fillId="0" borderId="1" xfId="1" applyNumberFormat="1" applyFont="1" applyBorder="1" applyAlignment="1">
      <alignment horizontal="right"/>
    </xf>
    <xf numFmtId="0" fontId="0" fillId="0" borderId="1" xfId="0" applyBorder="1"/>
    <xf numFmtId="0" fontId="0" fillId="5" borderId="1" xfId="0" applyFill="1" applyBorder="1"/>
    <xf numFmtId="0" fontId="0" fillId="2" borderId="1" xfId="0" applyFill="1" applyBorder="1" applyAlignment="1">
      <alignment horizontal="right"/>
    </xf>
    <xf numFmtId="3" fontId="0" fillId="3" borderId="1" xfId="0" applyNumberFormat="1" applyFill="1" applyBorder="1" applyAlignment="1">
      <alignment horizontal="right"/>
    </xf>
    <xf numFmtId="3" fontId="5" fillId="3" borderId="1" xfId="0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>
      <alignment horizontal="right"/>
    </xf>
    <xf numFmtId="165" fontId="0" fillId="2" borderId="1" xfId="1" applyNumberFormat="1" applyFont="1" applyFill="1" applyBorder="1" applyAlignment="1">
      <alignment horizontal="right"/>
    </xf>
    <xf numFmtId="166" fontId="0" fillId="5" borderId="1" xfId="2" applyNumberFormat="1" applyFont="1" applyFill="1" applyBorder="1" applyAlignment="1">
      <alignment horizontal="right"/>
    </xf>
    <xf numFmtId="165" fontId="0" fillId="2" borderId="1" xfId="0" applyNumberForma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  <xf numFmtId="166" fontId="0" fillId="2" borderId="1" xfId="2" applyNumberFormat="1" applyFont="1" applyFill="1" applyBorder="1"/>
    <xf numFmtId="10" fontId="0" fillId="5" borderId="1" xfId="2" applyNumberFormat="1" applyFont="1" applyFill="1" applyBorder="1" applyAlignment="1">
      <alignment horizontal="right"/>
    </xf>
    <xf numFmtId="10" fontId="0" fillId="2" borderId="1" xfId="0" applyNumberFormat="1" applyFill="1" applyBorder="1"/>
    <xf numFmtId="165" fontId="6" fillId="2" borderId="1" xfId="0" applyNumberFormat="1" applyFont="1" applyFill="1" applyBorder="1" applyAlignment="1">
      <alignment horizontal="right"/>
    </xf>
    <xf numFmtId="6" fontId="7" fillId="2" borderId="1" xfId="0" applyNumberFormat="1" applyFont="1" applyFill="1" applyBorder="1" applyAlignment="1">
      <alignment horizontal="right"/>
    </xf>
    <xf numFmtId="8" fontId="0" fillId="2" borderId="1" xfId="0" applyNumberFormat="1" applyFill="1" applyBorder="1"/>
    <xf numFmtId="10" fontId="0" fillId="2" borderId="1" xfId="2" applyNumberFormat="1" applyFont="1" applyFill="1" applyBorder="1" applyAlignment="1">
      <alignment horizontal="right"/>
    </xf>
    <xf numFmtId="165" fontId="8" fillId="2" borderId="1" xfId="1" applyNumberFormat="1" applyFont="1" applyFill="1" applyBorder="1"/>
    <xf numFmtId="2" fontId="0" fillId="2" borderId="1" xfId="0" applyNumberFormat="1" applyFill="1" applyBorder="1"/>
    <xf numFmtId="0" fontId="5" fillId="3" borderId="1" xfId="0" applyFont="1" applyFill="1" applyBorder="1" applyAlignment="1" applyProtection="1">
      <alignment horizontal="right"/>
      <protection locked="0"/>
    </xf>
    <xf numFmtId="43" fontId="3" fillId="2" borderId="1" xfId="1" applyFont="1" applyFill="1" applyBorder="1"/>
    <xf numFmtId="43" fontId="0" fillId="2" borderId="1" xfId="1" applyFont="1" applyFill="1" applyBorder="1"/>
    <xf numFmtId="2" fontId="0" fillId="2" borderId="1" xfId="0" applyNumberFormat="1" applyFill="1" applyBorder="1" applyAlignment="1">
      <alignment horizontal="right"/>
    </xf>
    <xf numFmtId="6" fontId="9" fillId="6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8" fontId="3" fillId="2" borderId="1" xfId="0" applyNumberFormat="1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0" fillId="5" borderId="1" xfId="1" applyNumberFormat="1" applyFont="1" applyFill="1" applyBorder="1" applyAlignment="1">
      <alignment horizontal="right"/>
    </xf>
    <xf numFmtId="3" fontId="0" fillId="2" borderId="1" xfId="0" applyNumberFormat="1" applyFill="1" applyBorder="1"/>
    <xf numFmtId="165" fontId="0" fillId="2" borderId="1" xfId="0" applyNumberFormat="1" applyFill="1" applyBorder="1"/>
    <xf numFmtId="9" fontId="3" fillId="2" borderId="1" xfId="2" applyFont="1" applyFill="1" applyBorder="1"/>
    <xf numFmtId="0" fontId="10" fillId="2" borderId="1" xfId="0" applyFont="1" applyFill="1" applyBorder="1" applyAlignment="1">
      <alignment horizontal="left"/>
    </xf>
    <xf numFmtId="165" fontId="11" fillId="2" borderId="1" xfId="0" applyNumberFormat="1" applyFont="1" applyFill="1" applyBorder="1"/>
    <xf numFmtId="9" fontId="0" fillId="2" borderId="1" xfId="0" applyNumberFormat="1" applyFill="1" applyBorder="1" applyAlignment="1">
      <alignment horizontal="right"/>
    </xf>
    <xf numFmtId="43" fontId="0" fillId="2" borderId="1" xfId="0" applyNumberFormat="1" applyFill="1" applyBorder="1"/>
    <xf numFmtId="165" fontId="11" fillId="4" borderId="1" xfId="0" applyNumberFormat="1" applyFont="1" applyFill="1" applyBorder="1"/>
    <xf numFmtId="165" fontId="9" fillId="6" borderId="1" xfId="0" applyNumberFormat="1" applyFont="1" applyFill="1" applyBorder="1" applyAlignment="1">
      <alignment horizontal="right"/>
    </xf>
    <xf numFmtId="165" fontId="11" fillId="2" borderId="1" xfId="0" applyNumberFormat="1" applyFont="1" applyFill="1" applyBorder="1" applyAlignment="1">
      <alignment horizontal="right"/>
    </xf>
    <xf numFmtId="0" fontId="12" fillId="7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/>
    <xf numFmtId="0" fontId="0" fillId="2" borderId="1" xfId="0" applyFill="1" applyBorder="1" applyAlignment="1" applyProtection="1">
      <alignment vertical="center" wrapText="1"/>
      <protection locked="0"/>
    </xf>
    <xf numFmtId="9" fontId="0" fillId="3" borderId="1" xfId="2" applyFont="1" applyFill="1" applyBorder="1" applyAlignment="1" applyProtection="1">
      <alignment horizontal="right"/>
      <protection locked="0"/>
    </xf>
    <xf numFmtId="165" fontId="2" fillId="2" borderId="1" xfId="0" applyNumberFormat="1" applyFont="1" applyFill="1" applyBorder="1"/>
    <xf numFmtId="0" fontId="0" fillId="2" borderId="1" xfId="0" applyFill="1" applyBorder="1" applyProtection="1">
      <protection locked="0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FdU9lDac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4"/>
  <sheetViews>
    <sheetView tabSelected="1" topLeftCell="A16" workbookViewId="0">
      <selection activeCell="F25" sqref="F25"/>
    </sheetView>
  </sheetViews>
  <sheetFormatPr defaultRowHeight="14.5" x14ac:dyDescent="0.35"/>
  <cols>
    <col min="1" max="1" width="8.7265625" style="1"/>
    <col min="2" max="2" width="36.81640625" style="73" customWidth="1"/>
    <col min="3" max="3" width="18.08984375" style="30" customWidth="1"/>
    <col min="4" max="4" width="24.08984375" style="25" customWidth="1"/>
    <col min="5" max="5" width="14.36328125" style="25" customWidth="1"/>
    <col min="6" max="6" width="16.6328125" style="25" customWidth="1"/>
    <col min="7" max="7" width="17.54296875" style="1" customWidth="1"/>
    <col min="8" max="8" width="13" style="1" customWidth="1"/>
    <col min="9" max="9" width="12" style="25" customWidth="1"/>
    <col min="10" max="10" width="12.453125" style="25" customWidth="1"/>
    <col min="11" max="11" width="10.453125" style="1" hidden="1" customWidth="1"/>
    <col min="12" max="12" width="12.90625" style="25" hidden="1" customWidth="1"/>
    <col min="13" max="14" width="9.90625" style="25" hidden="1" customWidth="1"/>
    <col min="15" max="15" width="14.453125" style="25" hidden="1" customWidth="1"/>
    <col min="16" max="16" width="11.90625" style="25" hidden="1" customWidth="1"/>
    <col min="17" max="17" width="14.453125" style="25" hidden="1" customWidth="1"/>
    <col min="18" max="18" width="4" style="25" customWidth="1"/>
    <col min="19" max="43" width="8.7265625" style="1"/>
    <col min="44" max="16384" width="8.7265625" style="25"/>
  </cols>
  <sheetData>
    <row r="1" spans="1:43" s="9" customFormat="1" hidden="1" x14ac:dyDescent="0.35">
      <c r="A1" s="6" t="s">
        <v>0</v>
      </c>
      <c r="B1" s="7" t="s">
        <v>1</v>
      </c>
      <c r="C1" s="8"/>
    </row>
    <row r="2" spans="1:43" s="13" customFormat="1" hidden="1" x14ac:dyDescent="0.35">
      <c r="A2" s="9" t="s">
        <v>0</v>
      </c>
      <c r="B2" s="10" t="s">
        <v>2</v>
      </c>
      <c r="C2" s="8"/>
      <c r="D2" s="11">
        <v>30</v>
      </c>
      <c r="E2" s="9"/>
      <c r="F2" s="9"/>
      <c r="G2" s="9"/>
      <c r="H2" s="12" t="s">
        <v>3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pans="1:43" s="13" customFormat="1" hidden="1" x14ac:dyDescent="0.35">
      <c r="A3" s="9" t="s">
        <v>0</v>
      </c>
      <c r="B3" s="10" t="s">
        <v>4</v>
      </c>
      <c r="C3" s="8"/>
      <c r="D3" s="11">
        <v>806000</v>
      </c>
      <c r="E3" s="9"/>
      <c r="F3" s="9"/>
      <c r="G3" s="9"/>
      <c r="H3" s="9" t="s">
        <v>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 spans="1:43" s="13" customFormat="1" hidden="1" x14ac:dyDescent="0.35">
      <c r="A4" s="9" t="s">
        <v>0</v>
      </c>
      <c r="B4" s="10" t="s">
        <v>6</v>
      </c>
      <c r="C4" s="8"/>
      <c r="D4" s="14">
        <v>6.9900000000000004E-2</v>
      </c>
      <c r="E4" s="9"/>
      <c r="F4" s="9"/>
      <c r="G4" s="9"/>
      <c r="H4" s="15" t="s">
        <v>7</v>
      </c>
      <c r="I4" s="15"/>
      <c r="J4" s="15"/>
      <c r="K4" s="15"/>
      <c r="L4" s="15"/>
      <c r="M4" s="15"/>
      <c r="N4" s="15"/>
      <c r="O4" s="15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 spans="1:43" s="13" customFormat="1" hidden="1" x14ac:dyDescent="0.35">
      <c r="A5" s="9" t="s">
        <v>0</v>
      </c>
      <c r="B5" s="10" t="s">
        <v>8</v>
      </c>
      <c r="C5" s="8"/>
      <c r="D5" s="14">
        <v>0.4899</v>
      </c>
      <c r="E5" s="9"/>
      <c r="F5" s="9"/>
      <c r="G5" s="9"/>
      <c r="H5" s="15" t="s">
        <v>9</v>
      </c>
      <c r="I5" s="15"/>
      <c r="J5" s="15"/>
      <c r="K5" s="15"/>
      <c r="L5" s="15"/>
      <c r="M5" s="15"/>
      <c r="N5" s="15"/>
      <c r="O5" s="15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 spans="1:43" s="13" customFormat="1" hidden="1" x14ac:dyDescent="0.35">
      <c r="A6" s="9" t="s">
        <v>0</v>
      </c>
      <c r="B6" s="10" t="s">
        <v>10</v>
      </c>
      <c r="C6" s="8"/>
      <c r="D6" s="14">
        <v>0.49990000000000001</v>
      </c>
      <c r="E6" s="9"/>
      <c r="F6" s="9"/>
      <c r="G6" s="9"/>
      <c r="H6" s="16" t="s">
        <v>11</v>
      </c>
      <c r="I6" s="16"/>
      <c r="J6" s="16"/>
      <c r="K6" s="15"/>
      <c r="L6" s="15"/>
      <c r="M6" s="15"/>
      <c r="N6" s="15"/>
      <c r="O6" s="1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 spans="1:43" s="13" customFormat="1" hidden="1" x14ac:dyDescent="0.35">
      <c r="A7" s="9"/>
      <c r="B7" s="10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 spans="1:43" s="13" customFormat="1" hidden="1" x14ac:dyDescent="0.35">
      <c r="A8" s="9"/>
      <c r="B8" s="7" t="s">
        <v>12</v>
      </c>
      <c r="C8" s="8"/>
      <c r="D8" s="17">
        <v>14288</v>
      </c>
      <c r="E8" s="9"/>
      <c r="F8" s="18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 spans="1:43" s="13" customFormat="1" hidden="1" x14ac:dyDescent="0.35">
      <c r="A9" s="9"/>
      <c r="B9" s="7" t="s">
        <v>13</v>
      </c>
      <c r="C9" s="8" t="s">
        <v>14</v>
      </c>
      <c r="D9" s="17">
        <v>468</v>
      </c>
      <c r="E9" s="9"/>
      <c r="F9" s="18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 spans="1:43" s="13" customFormat="1" hidden="1" x14ac:dyDescent="0.35">
      <c r="A10" s="9" t="s">
        <v>0</v>
      </c>
      <c r="B10" s="7" t="s">
        <v>15</v>
      </c>
      <c r="C10" s="8" t="s">
        <v>16</v>
      </c>
      <c r="D10" s="19">
        <v>230</v>
      </c>
      <c r="E10" s="9"/>
      <c r="F10" s="1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 spans="1:43" s="13" customFormat="1" hidden="1" x14ac:dyDescent="0.35">
      <c r="A11" s="9"/>
      <c r="B11" s="7" t="s">
        <v>17</v>
      </c>
      <c r="C11" s="8" t="s">
        <v>18</v>
      </c>
      <c r="D11" s="20">
        <v>698</v>
      </c>
      <c r="E11" s="9"/>
      <c r="F11" s="1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 spans="1:43" s="13" customFormat="1" hidden="1" x14ac:dyDescent="0.35">
      <c r="A12" s="9"/>
      <c r="B12" s="7"/>
      <c r="C12" s="8"/>
      <c r="D12" s="9"/>
      <c r="E12" s="9"/>
      <c r="F12" s="1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 spans="1:43" s="13" customFormat="1" hidden="1" x14ac:dyDescent="0.35">
      <c r="A13" s="9"/>
      <c r="B13" s="10" t="s">
        <v>8</v>
      </c>
      <c r="C13" s="8"/>
      <c r="D13" s="21">
        <v>0.41347242800353456</v>
      </c>
      <c r="E13" s="9"/>
      <c r="F13" s="1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 spans="1:43" s="13" customFormat="1" hidden="1" x14ac:dyDescent="0.35">
      <c r="A14" s="9"/>
      <c r="B14" s="10" t="s">
        <v>10</v>
      </c>
      <c r="C14" s="8"/>
      <c r="D14" s="21">
        <v>0.46232461165415045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 spans="1:43" s="13" customFormat="1" hidden="1" x14ac:dyDescent="0.35">
      <c r="A15" s="9"/>
      <c r="B15" s="10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 spans="1:43" x14ac:dyDescent="0.35">
      <c r="B16" s="22"/>
      <c r="C16" s="23" t="s">
        <v>19</v>
      </c>
      <c r="D16" s="24"/>
      <c r="E16" s="1"/>
      <c r="F16" s="1"/>
      <c r="I16" s="1"/>
      <c r="J16" s="1"/>
      <c r="L16" s="1"/>
      <c r="M16" s="1"/>
      <c r="N16" s="1"/>
      <c r="O16" s="1"/>
      <c r="P16" s="1"/>
      <c r="Q16" s="1"/>
      <c r="R16" s="1"/>
    </row>
    <row r="17" spans="2:20" x14ac:dyDescent="0.35">
      <c r="B17" s="26"/>
      <c r="C17" s="23" t="s">
        <v>20</v>
      </c>
      <c r="D17" s="1"/>
      <c r="E17" s="1"/>
      <c r="F17" s="1"/>
      <c r="I17" s="1"/>
      <c r="J17" s="1"/>
      <c r="L17" s="1"/>
      <c r="M17" s="1"/>
      <c r="N17" s="1"/>
      <c r="O17" s="1"/>
      <c r="P17" s="1"/>
      <c r="Q17" s="1"/>
      <c r="R17" s="1"/>
    </row>
    <row r="18" spans="2:20" s="1" customFormat="1" x14ac:dyDescent="0.35">
      <c r="C18" s="23"/>
    </row>
    <row r="19" spans="2:20" x14ac:dyDescent="0.35">
      <c r="B19" s="23" t="s">
        <v>21</v>
      </c>
      <c r="C19" s="27"/>
      <c r="D19" s="28" t="s">
        <v>22</v>
      </c>
      <c r="E19" s="1"/>
      <c r="F19" s="1"/>
      <c r="I19" s="1"/>
      <c r="J19" s="1"/>
      <c r="L19" s="1"/>
      <c r="M19" s="1"/>
      <c r="N19" s="1"/>
      <c r="O19" s="1"/>
      <c r="P19" s="1"/>
      <c r="Q19" s="1"/>
      <c r="R19" s="1"/>
    </row>
    <row r="20" spans="2:20" ht="28.5" x14ac:dyDescent="0.65">
      <c r="B20" s="23" t="s">
        <v>23</v>
      </c>
      <c r="C20" s="27"/>
      <c r="D20" s="29">
        <v>779000</v>
      </c>
      <c r="F20" s="1"/>
      <c r="I20" s="1"/>
      <c r="J20" s="1"/>
      <c r="L20" s="1"/>
      <c r="M20" s="1"/>
      <c r="N20" s="1"/>
      <c r="O20" s="1"/>
      <c r="P20" s="1"/>
      <c r="Q20" s="1"/>
      <c r="R20" s="1"/>
    </row>
    <row r="21" spans="2:20" x14ac:dyDescent="0.35">
      <c r="B21" s="23" t="s">
        <v>24</v>
      </c>
      <c r="D21" s="31">
        <f>D20*E21</f>
        <v>38950</v>
      </c>
      <c r="E21" s="32">
        <v>0.05</v>
      </c>
      <c r="F21" s="1"/>
      <c r="I21" s="1"/>
      <c r="J21" s="1"/>
      <c r="L21" s="1"/>
      <c r="M21" s="1"/>
      <c r="N21" s="1"/>
      <c r="O21" s="1"/>
      <c r="P21" s="1"/>
      <c r="Q21" s="1"/>
      <c r="R21" s="1"/>
    </row>
    <row r="22" spans="2:20" hidden="1" x14ac:dyDescent="0.35">
      <c r="B22" s="23" t="s">
        <v>25</v>
      </c>
      <c r="C22" s="27"/>
      <c r="D22" s="33">
        <f>D20*E22</f>
        <v>0</v>
      </c>
      <c r="E22" s="32">
        <v>0</v>
      </c>
      <c r="F22" s="1"/>
      <c r="I22" s="1"/>
      <c r="J22" s="1"/>
      <c r="L22" s="1"/>
      <c r="M22" s="1"/>
      <c r="N22" s="1"/>
      <c r="O22" s="1"/>
      <c r="P22" s="1"/>
      <c r="Q22" s="1"/>
      <c r="R22" s="1"/>
    </row>
    <row r="23" spans="2:20" hidden="1" x14ac:dyDescent="0.35">
      <c r="B23" s="23" t="s">
        <v>26</v>
      </c>
      <c r="C23" s="27" t="s">
        <v>27</v>
      </c>
      <c r="D23" s="34">
        <f>D21-D22</f>
        <v>38950</v>
      </c>
      <c r="E23" s="35"/>
      <c r="F23" s="1"/>
      <c r="I23" s="1"/>
      <c r="J23" s="1"/>
      <c r="L23" s="1"/>
      <c r="M23" s="1"/>
      <c r="N23" s="1"/>
      <c r="O23" s="1"/>
      <c r="P23" s="1"/>
      <c r="Q23" s="1"/>
      <c r="R23" s="1"/>
    </row>
    <row r="24" spans="2:20" hidden="1" x14ac:dyDescent="0.35">
      <c r="B24" s="23" t="s">
        <v>28</v>
      </c>
      <c r="C24" s="27"/>
      <c r="D24" s="31">
        <f>D20-D21</f>
        <v>740050</v>
      </c>
      <c r="E24" s="1"/>
      <c r="F24" s="1"/>
      <c r="I24" s="1"/>
      <c r="J24" s="1"/>
      <c r="L24" s="1"/>
      <c r="M24" s="1"/>
      <c r="N24" s="1"/>
      <c r="O24" s="1"/>
      <c r="P24" s="1"/>
      <c r="Q24" s="1"/>
      <c r="R24" s="1"/>
    </row>
    <row r="25" spans="2:20" x14ac:dyDescent="0.35">
      <c r="B25" s="23" t="s">
        <v>29</v>
      </c>
      <c r="C25" s="27"/>
      <c r="D25" s="31">
        <f>IF(OR(D19="FHA",D19="FINANCED MI"),(D20-D21)*E25,0)</f>
        <v>0</v>
      </c>
      <c r="E25" s="36">
        <v>1.7500000000000002E-2</v>
      </c>
      <c r="F25" s="37"/>
      <c r="I25" s="1"/>
      <c r="J25" s="1"/>
      <c r="L25" s="1"/>
      <c r="M25" s="1"/>
      <c r="N25" s="1"/>
      <c r="O25" s="1"/>
      <c r="P25" s="1"/>
      <c r="Q25" s="1"/>
      <c r="R25" s="1"/>
    </row>
    <row r="26" spans="2:20" ht="26" x14ac:dyDescent="0.6">
      <c r="B26" s="23" t="s">
        <v>30</v>
      </c>
      <c r="C26" s="27"/>
      <c r="D26" s="38">
        <f>D24+D22+D25</f>
        <v>740050</v>
      </c>
      <c r="E26" s="1"/>
      <c r="F26" s="1"/>
      <c r="I26" s="1"/>
      <c r="J26" s="1"/>
      <c r="L26" s="1"/>
      <c r="M26" s="1"/>
      <c r="N26" s="1"/>
      <c r="O26" s="1"/>
      <c r="P26" s="1"/>
      <c r="Q26" s="1"/>
      <c r="R26" s="1"/>
    </row>
    <row r="27" spans="2:20" x14ac:dyDescent="0.35">
      <c r="B27" s="23"/>
      <c r="C27" s="27"/>
      <c r="D27" s="1"/>
      <c r="E27" s="1"/>
      <c r="F27" s="1"/>
      <c r="I27" s="1"/>
      <c r="J27" s="1"/>
      <c r="L27" s="1"/>
      <c r="M27" s="1"/>
      <c r="N27" s="1"/>
      <c r="O27" s="1"/>
      <c r="P27" s="1"/>
      <c r="Q27" s="1"/>
      <c r="R27" s="1"/>
    </row>
    <row r="28" spans="2:20" hidden="1" x14ac:dyDescent="0.35">
      <c r="B28" s="23"/>
      <c r="C28" s="27"/>
      <c r="D28" s="33"/>
      <c r="E28" s="1"/>
      <c r="F28" s="1"/>
      <c r="I28" s="1"/>
      <c r="J28" s="1"/>
      <c r="L28" s="1"/>
      <c r="M28" s="1"/>
      <c r="N28" s="1"/>
      <c r="O28" s="1"/>
      <c r="P28" s="1"/>
      <c r="Q28" s="1"/>
      <c r="R28" s="1"/>
    </row>
    <row r="29" spans="2:20" ht="21" x14ac:dyDescent="0.5">
      <c r="B29" s="23" t="s">
        <v>31</v>
      </c>
      <c r="C29" s="27"/>
      <c r="D29" s="39">
        <f>PMT(D4/12,D2*12,D26*-1)</f>
        <v>4918.6019679811689</v>
      </c>
      <c r="E29" s="1"/>
      <c r="F29" s="1"/>
      <c r="H29" s="40"/>
      <c r="I29" s="1"/>
      <c r="J29" s="1"/>
      <c r="L29" s="1"/>
      <c r="M29" s="1"/>
      <c r="N29" s="1"/>
      <c r="O29" s="1"/>
      <c r="P29" s="1"/>
      <c r="Q29" s="1"/>
      <c r="R29" s="1"/>
    </row>
    <row r="30" spans="2:20" ht="28.5" x14ac:dyDescent="0.65">
      <c r="B30" s="23" t="s">
        <v>32</v>
      </c>
      <c r="C30" s="27"/>
      <c r="D30" s="1"/>
      <c r="E30" s="29">
        <v>4315</v>
      </c>
      <c r="F30" s="41">
        <f>E30/D20</f>
        <v>5.5391527599486521E-3</v>
      </c>
      <c r="I30" s="1"/>
      <c r="J30" s="42"/>
      <c r="L30" s="1"/>
      <c r="M30" s="1"/>
      <c r="N30" s="1"/>
      <c r="O30" s="1"/>
      <c r="P30" s="1"/>
      <c r="Q30" s="1"/>
      <c r="R30" s="1"/>
    </row>
    <row r="31" spans="2:20" x14ac:dyDescent="0.35">
      <c r="B31" s="23" t="s">
        <v>33</v>
      </c>
      <c r="C31" s="27">
        <v>6</v>
      </c>
      <c r="D31" s="43">
        <f>E30/12</f>
        <v>359.58333333333331</v>
      </c>
      <c r="E31" s="1"/>
      <c r="F31" s="1"/>
      <c r="I31" s="1"/>
      <c r="J31" s="1"/>
      <c r="L31" s="1"/>
      <c r="M31" s="1"/>
      <c r="N31" s="1"/>
      <c r="O31" s="1"/>
      <c r="P31" s="1"/>
      <c r="Q31" s="1"/>
      <c r="R31" s="1"/>
    </row>
    <row r="32" spans="2:20" ht="28.5" x14ac:dyDescent="0.65">
      <c r="B32" s="23" t="s">
        <v>34</v>
      </c>
      <c r="C32" s="27">
        <v>14</v>
      </c>
      <c r="D32" s="44">
        <v>500</v>
      </c>
      <c r="E32" s="1">
        <v>12</v>
      </c>
      <c r="F32" s="45">
        <f>D32*E32</f>
        <v>6000</v>
      </c>
      <c r="I32" s="1"/>
      <c r="J32" s="1"/>
      <c r="L32" s="1"/>
      <c r="M32" s="1"/>
      <c r="N32" s="1"/>
      <c r="O32" s="1"/>
      <c r="P32" s="1"/>
      <c r="Q32" s="1"/>
      <c r="R32" s="1"/>
      <c r="T32" s="46"/>
    </row>
    <row r="33" spans="2:20" ht="28.5" x14ac:dyDescent="0.65">
      <c r="B33" s="23" t="s">
        <v>35</v>
      </c>
      <c r="C33" s="27"/>
      <c r="D33" s="44"/>
      <c r="E33" s="1"/>
      <c r="I33" s="1"/>
      <c r="J33" s="1"/>
      <c r="L33" s="1"/>
      <c r="M33" s="1"/>
      <c r="N33" s="1"/>
      <c r="O33" s="1"/>
      <c r="P33" s="1"/>
      <c r="Q33" s="1"/>
      <c r="R33" s="1"/>
    </row>
    <row r="34" spans="2:20" x14ac:dyDescent="0.35">
      <c r="B34" s="23" t="s">
        <v>36</v>
      </c>
      <c r="C34" s="27"/>
      <c r="D34" s="47">
        <f>E34*D24/12</f>
        <v>129.50874999999999</v>
      </c>
      <c r="E34" s="36">
        <v>2.0999999999999999E-3</v>
      </c>
      <c r="F34" s="1"/>
      <c r="I34" s="1"/>
      <c r="J34" s="1"/>
      <c r="L34" s="1"/>
      <c r="M34" s="1"/>
      <c r="N34" s="1"/>
      <c r="O34" s="1"/>
      <c r="P34" s="1"/>
      <c r="Q34" s="1"/>
      <c r="R34" s="1"/>
    </row>
    <row r="35" spans="2:20" x14ac:dyDescent="0.35">
      <c r="B35" s="23"/>
      <c r="C35" s="27"/>
      <c r="D35" s="47"/>
      <c r="E35" s="1"/>
      <c r="F35" s="1"/>
      <c r="I35" s="1"/>
      <c r="J35" s="1"/>
      <c r="L35" s="1"/>
      <c r="M35" s="1"/>
      <c r="N35" s="1"/>
      <c r="O35" s="1"/>
      <c r="P35" s="1"/>
      <c r="Q35" s="1"/>
      <c r="R35" s="1"/>
    </row>
    <row r="36" spans="2:20" ht="31" x14ac:dyDescent="0.7">
      <c r="B36" s="23" t="s">
        <v>37</v>
      </c>
      <c r="C36" s="27"/>
      <c r="D36" s="48">
        <f>SUM(D29:D34)</f>
        <v>5907.6940513145018</v>
      </c>
      <c r="E36" s="1"/>
      <c r="F36" s="1"/>
      <c r="H36" s="49">
        <f>1143</f>
        <v>1143</v>
      </c>
      <c r="I36" s="1">
        <v>30000</v>
      </c>
      <c r="J36" s="1" t="s">
        <v>38</v>
      </c>
      <c r="L36" s="1"/>
      <c r="M36" s="1"/>
      <c r="N36" s="1"/>
      <c r="O36" s="1"/>
      <c r="P36" s="1"/>
      <c r="Q36" s="1"/>
      <c r="R36" s="1"/>
    </row>
    <row r="37" spans="2:20" hidden="1" x14ac:dyDescent="0.35">
      <c r="B37" s="23"/>
      <c r="C37" s="27"/>
      <c r="D37" s="1"/>
      <c r="E37" s="1"/>
      <c r="F37" s="1"/>
      <c r="H37" s="50">
        <f>D36</f>
        <v>5907.6940513145018</v>
      </c>
      <c r="I37" s="1">
        <v>3000</v>
      </c>
      <c r="J37" s="1" t="s">
        <v>39</v>
      </c>
      <c r="L37" s="51"/>
      <c r="M37" s="52"/>
      <c r="N37" s="52"/>
      <c r="O37" s="52"/>
      <c r="P37" s="52"/>
      <c r="Q37" s="1"/>
      <c r="R37" s="1"/>
    </row>
    <row r="38" spans="2:20" hidden="1" x14ac:dyDescent="0.35">
      <c r="B38" s="23" t="s">
        <v>40</v>
      </c>
      <c r="C38" s="27" t="s">
        <v>41</v>
      </c>
      <c r="D38" s="53">
        <v>20300</v>
      </c>
      <c r="E38" s="27" t="s">
        <v>42</v>
      </c>
      <c r="F38" s="1"/>
      <c r="H38" s="49"/>
      <c r="I38" s="1"/>
      <c r="J38" s="1"/>
      <c r="L38" s="3"/>
      <c r="M38" s="54"/>
      <c r="N38" s="54"/>
      <c r="O38" s="54"/>
      <c r="P38" s="54"/>
      <c r="Q38" s="1"/>
      <c r="R38" s="1"/>
    </row>
    <row r="39" spans="2:20" hidden="1" x14ac:dyDescent="0.35">
      <c r="B39" s="23" t="s">
        <v>43</v>
      </c>
      <c r="C39" s="27" t="s">
        <v>44</v>
      </c>
      <c r="D39" s="55">
        <f>(D32*E32)+(D32*C32)+(D31*C31)</f>
        <v>15157.5</v>
      </c>
      <c r="E39" s="49">
        <f>D39/$D$38</f>
        <v>0.74667487684729061</v>
      </c>
      <c r="F39" s="1"/>
      <c r="H39" s="49">
        <f>SUM(H36:H37)</f>
        <v>7050.6940513145018</v>
      </c>
      <c r="I39" s="1" t="s">
        <v>45</v>
      </c>
      <c r="J39" s="1"/>
      <c r="K39" s="49"/>
      <c r="L39" s="49"/>
      <c r="M39" s="49"/>
      <c r="N39" s="49"/>
      <c r="O39" s="49"/>
      <c r="P39" s="49"/>
      <c r="Q39" s="1"/>
      <c r="R39" s="1"/>
      <c r="S39" s="1">
        <v>2700</v>
      </c>
      <c r="T39" s="1" t="s">
        <v>46</v>
      </c>
    </row>
    <row r="40" spans="2:20" hidden="1" x14ac:dyDescent="0.35">
      <c r="B40" s="23" t="s">
        <v>47</v>
      </c>
      <c r="C40" s="27"/>
      <c r="D40" s="55">
        <f>D38-D39</f>
        <v>5142.5</v>
      </c>
      <c r="E40" s="49"/>
      <c r="F40" s="1"/>
      <c r="I40" s="1"/>
      <c r="J40" s="1"/>
      <c r="K40" s="49"/>
      <c r="L40" s="49"/>
      <c r="M40" s="49"/>
      <c r="N40" s="49"/>
      <c r="O40" s="49"/>
      <c r="P40" s="49"/>
      <c r="Q40" s="1"/>
      <c r="R40" s="1"/>
      <c r="S40" s="1">
        <v>2800</v>
      </c>
      <c r="T40" s="1" t="s">
        <v>48</v>
      </c>
    </row>
    <row r="41" spans="2:20" hidden="1" x14ac:dyDescent="0.35">
      <c r="B41" s="23" t="s">
        <v>49</v>
      </c>
      <c r="C41" s="27" t="s">
        <v>14</v>
      </c>
      <c r="D41" s="55">
        <f>E41*D26</f>
        <v>5550.375</v>
      </c>
      <c r="E41" s="36">
        <v>7.4999999999999997E-3</v>
      </c>
      <c r="F41" s="1"/>
      <c r="I41" s="1"/>
      <c r="J41" s="1"/>
      <c r="L41" s="56"/>
      <c r="M41" s="49"/>
      <c r="N41" s="49"/>
      <c r="O41" s="49"/>
      <c r="P41" s="1"/>
      <c r="Q41" s="1"/>
      <c r="R41" s="1"/>
    </row>
    <row r="42" spans="2:20" ht="21" hidden="1" x14ac:dyDescent="0.5">
      <c r="B42" s="57" t="s">
        <v>50</v>
      </c>
      <c r="C42" s="27" t="s">
        <v>16</v>
      </c>
      <c r="D42" s="58">
        <f>D23+D38+D41</f>
        <v>64800.375</v>
      </c>
      <c r="E42" s="27" t="s">
        <v>51</v>
      </c>
      <c r="F42" s="1"/>
      <c r="I42" s="1"/>
      <c r="J42" s="1"/>
      <c r="L42" s="56"/>
      <c r="M42" s="49"/>
      <c r="N42" s="49"/>
      <c r="O42" s="49"/>
      <c r="P42" s="1"/>
      <c r="Q42" s="1"/>
      <c r="R42" s="1"/>
    </row>
    <row r="43" spans="2:20" ht="21" hidden="1" x14ac:dyDescent="0.5">
      <c r="B43" s="23" t="s">
        <v>52</v>
      </c>
      <c r="C43" s="27"/>
      <c r="D43" s="58">
        <f>E43*D24</f>
        <v>0</v>
      </c>
      <c r="E43" s="59">
        <v>0</v>
      </c>
      <c r="F43" s="60"/>
      <c r="I43" s="1"/>
      <c r="J43" s="1"/>
      <c r="L43" s="56"/>
      <c r="M43" s="49"/>
      <c r="N43" s="49"/>
      <c r="O43" s="49"/>
      <c r="P43" s="1"/>
      <c r="Q43" s="1"/>
      <c r="R43" s="1"/>
    </row>
    <row r="44" spans="2:20" ht="21" x14ac:dyDescent="0.5">
      <c r="B44" s="23" t="s">
        <v>53</v>
      </c>
      <c r="C44" s="27" t="s">
        <v>54</v>
      </c>
      <c r="D44" s="61">
        <f>F69</f>
        <v>0</v>
      </c>
      <c r="E44" s="56"/>
      <c r="F44" s="1"/>
      <c r="I44" s="1"/>
      <c r="J44" s="1"/>
      <c r="L44" s="56"/>
      <c r="M44" s="49"/>
      <c r="N44" s="49"/>
      <c r="O44" s="49"/>
      <c r="P44" s="1"/>
      <c r="Q44" s="1"/>
      <c r="R44" s="1"/>
    </row>
    <row r="45" spans="2:20" x14ac:dyDescent="0.35">
      <c r="B45" s="23"/>
      <c r="C45" s="27"/>
      <c r="D45" s="1"/>
      <c r="E45" s="1"/>
      <c r="F45" s="1"/>
      <c r="I45" s="1"/>
      <c r="J45" s="1"/>
      <c r="L45" s="1"/>
      <c r="M45" s="1"/>
      <c r="N45" s="1"/>
      <c r="O45" s="1"/>
      <c r="P45" s="1"/>
      <c r="Q45" s="1"/>
      <c r="R45" s="1"/>
    </row>
    <row r="46" spans="2:20" ht="31" x14ac:dyDescent="0.7">
      <c r="B46" s="23" t="s">
        <v>55</v>
      </c>
      <c r="C46" s="27" t="s">
        <v>56</v>
      </c>
      <c r="D46" s="62">
        <f>D42-D43+D44</f>
        <v>64800.375</v>
      </c>
      <c r="E46" s="27"/>
      <c r="F46" s="1" t="s">
        <v>57</v>
      </c>
      <c r="I46" s="1"/>
      <c r="J46" s="1"/>
      <c r="L46" s="56"/>
      <c r="M46" s="49"/>
      <c r="N46" s="49"/>
      <c r="O46" s="49"/>
      <c r="P46" s="1"/>
      <c r="Q46" s="1"/>
      <c r="R46" s="1"/>
    </row>
    <row r="47" spans="2:20" ht="21" x14ac:dyDescent="0.5">
      <c r="B47" s="23" t="s">
        <v>58</v>
      </c>
      <c r="C47" s="27"/>
      <c r="D47" s="63">
        <f>D46-D48</f>
        <v>58100.375</v>
      </c>
      <c r="E47" s="27"/>
      <c r="F47" s="1" t="s">
        <v>59</v>
      </c>
      <c r="G47" s="2">
        <f>D13</f>
        <v>0.41347242800353456</v>
      </c>
      <c r="I47" s="1"/>
      <c r="J47" s="1"/>
      <c r="L47" s="56"/>
      <c r="M47" s="49"/>
      <c r="N47" s="49"/>
      <c r="O47" s="49"/>
      <c r="P47" s="1"/>
      <c r="Q47" s="1"/>
      <c r="R47" s="1"/>
    </row>
    <row r="48" spans="2:20" ht="21" x14ac:dyDescent="0.5">
      <c r="B48" s="23" t="s">
        <v>60</v>
      </c>
      <c r="C48" s="27"/>
      <c r="D48" s="63">
        <f>(D32*E32)+700</f>
        <v>6700</v>
      </c>
      <c r="E48" s="27"/>
      <c r="F48" s="1" t="s">
        <v>10</v>
      </c>
      <c r="G48" s="2">
        <f>D14</f>
        <v>0.46232461165415045</v>
      </c>
      <c r="I48" s="1"/>
      <c r="J48" s="1"/>
      <c r="L48" s="56"/>
      <c r="M48" s="49"/>
      <c r="N48" s="49"/>
      <c r="O48" s="49"/>
      <c r="P48" s="1"/>
      <c r="Q48" s="1"/>
      <c r="R48" s="1"/>
    </row>
    <row r="49" spans="1:18" ht="21" x14ac:dyDescent="0.5">
      <c r="B49" s="23"/>
      <c r="C49" s="27"/>
      <c r="D49" s="63"/>
      <c r="E49" s="27"/>
      <c r="F49" s="1"/>
      <c r="G49" s="2"/>
      <c r="I49" s="1"/>
      <c r="J49" s="1"/>
      <c r="L49" s="56"/>
      <c r="M49" s="49"/>
      <c r="N49" s="49"/>
      <c r="O49" s="49"/>
      <c r="P49" s="1"/>
      <c r="Q49" s="1"/>
      <c r="R49" s="1"/>
    </row>
    <row r="50" spans="1:18" ht="33.5" x14ac:dyDescent="0.75">
      <c r="B50" s="23" t="s">
        <v>61</v>
      </c>
      <c r="C50" s="27"/>
      <c r="D50" s="64" t="str">
        <f>IF(AND(D13&lt;=D5,D14&lt;=D6,D24&lt;=D3),"APPROVED","DENIED")</f>
        <v>APPROVED</v>
      </c>
      <c r="E50" s="49"/>
      <c r="F50" s="1"/>
      <c r="I50" s="1"/>
      <c r="J50" s="1"/>
      <c r="L50" s="1"/>
      <c r="M50" s="1"/>
      <c r="N50" s="3"/>
      <c r="O50" s="1"/>
      <c r="P50" s="1"/>
      <c r="Q50" s="1"/>
      <c r="R50" s="1"/>
    </row>
    <row r="51" spans="1:18" x14ac:dyDescent="0.35">
      <c r="B51" s="23"/>
      <c r="C51" s="27"/>
      <c r="D51" s="1"/>
      <c r="E51" s="49"/>
      <c r="F51" s="49"/>
      <c r="G51" s="49"/>
      <c r="H51" s="49"/>
      <c r="I51" s="49"/>
      <c r="J51" s="1"/>
      <c r="L51" s="1"/>
      <c r="M51" s="1"/>
      <c r="N51" s="3"/>
      <c r="O51" s="1"/>
      <c r="P51" s="1"/>
      <c r="Q51" s="1"/>
      <c r="R51" s="1"/>
    </row>
    <row r="52" spans="1:18" ht="29" x14ac:dyDescent="0.35">
      <c r="B52" s="65"/>
      <c r="C52" s="27"/>
      <c r="D52" s="1" t="s">
        <v>62</v>
      </c>
      <c r="E52" s="66" t="s">
        <v>63</v>
      </c>
      <c r="F52" s="1"/>
      <c r="H52" s="49"/>
      <c r="I52" s="49"/>
      <c r="J52" s="1"/>
      <c r="L52" s="1"/>
      <c r="M52" s="1"/>
      <c r="N52" s="1"/>
      <c r="O52" s="1"/>
      <c r="P52" s="1"/>
      <c r="Q52" s="1"/>
      <c r="R52" s="1"/>
    </row>
    <row r="53" spans="1:18" x14ac:dyDescent="0.35">
      <c r="A53" s="1" t="s">
        <v>0</v>
      </c>
      <c r="B53" s="65" t="s">
        <v>53</v>
      </c>
      <c r="C53" s="27"/>
      <c r="D53" s="55">
        <f>F69</f>
        <v>0</v>
      </c>
      <c r="E53" s="55">
        <f>G69</f>
        <v>0</v>
      </c>
      <c r="F53" s="1"/>
      <c r="H53" s="49"/>
      <c r="I53" s="49"/>
      <c r="J53" s="1"/>
      <c r="L53" s="67"/>
      <c r="M53" s="1"/>
      <c r="N53" s="1"/>
      <c r="O53" s="1"/>
      <c r="P53" s="1"/>
      <c r="Q53" s="1"/>
      <c r="R53" s="1"/>
    </row>
    <row r="54" spans="1:18" x14ac:dyDescent="0.35">
      <c r="B54" s="65"/>
      <c r="C54" s="27"/>
      <c r="D54" s="49"/>
      <c r="E54" s="49"/>
      <c r="F54" s="49"/>
      <c r="G54" s="49"/>
      <c r="H54" s="49"/>
      <c r="I54" s="49"/>
      <c r="J54" s="1"/>
      <c r="L54" s="67"/>
      <c r="M54" s="1"/>
      <c r="N54" s="1"/>
      <c r="O54" s="1"/>
      <c r="P54" s="1"/>
      <c r="Q54" s="1"/>
      <c r="R54" s="1"/>
    </row>
    <row r="55" spans="1:18" ht="29" x14ac:dyDescent="0.35">
      <c r="B55" s="65" t="s">
        <v>64</v>
      </c>
      <c r="C55" s="27"/>
      <c r="D55" s="66" t="s">
        <v>65</v>
      </c>
      <c r="E55" s="66" t="s">
        <v>66</v>
      </c>
      <c r="F55" s="68" t="s">
        <v>67</v>
      </c>
      <c r="G55" s="66" t="s">
        <v>63</v>
      </c>
      <c r="H55" s="66" t="s">
        <v>68</v>
      </c>
      <c r="J55" s="1"/>
      <c r="L55" s="67"/>
      <c r="M55" s="1"/>
      <c r="N55" s="1"/>
      <c r="O55" s="1"/>
      <c r="P55" s="1"/>
      <c r="Q55" s="1"/>
      <c r="R55" s="1"/>
    </row>
    <row r="56" spans="1:18" x14ac:dyDescent="0.35">
      <c r="B56" s="23" t="s">
        <v>69</v>
      </c>
      <c r="C56" s="69"/>
      <c r="D56" s="3">
        <v>1632</v>
      </c>
      <c r="E56" s="4">
        <v>40</v>
      </c>
      <c r="F56" s="3">
        <f t="shared" ref="F56:G68" si="0">IF($C56="X",D56,0)</f>
        <v>0</v>
      </c>
      <c r="G56" s="3">
        <f t="shared" si="0"/>
        <v>0</v>
      </c>
      <c r="H56" s="3">
        <f t="shared" ref="H56:H68" si="1">IF(C56="",E56,)</f>
        <v>40</v>
      </c>
      <c r="I56" s="1"/>
      <c r="J56" s="1"/>
      <c r="L56" s="67"/>
      <c r="M56" s="1"/>
      <c r="N56" s="1"/>
      <c r="O56" s="1"/>
      <c r="P56" s="1"/>
      <c r="Q56" s="1"/>
      <c r="R56" s="1"/>
    </row>
    <row r="57" spans="1:18" x14ac:dyDescent="0.35">
      <c r="B57" s="3" t="s">
        <v>70</v>
      </c>
      <c r="C57" s="69"/>
      <c r="D57" s="5">
        <v>1345</v>
      </c>
      <c r="E57" s="4">
        <v>139</v>
      </c>
      <c r="F57" s="3">
        <f t="shared" si="0"/>
        <v>0</v>
      </c>
      <c r="G57" s="3">
        <f t="shared" si="0"/>
        <v>0</v>
      </c>
      <c r="H57" s="3">
        <f t="shared" si="1"/>
        <v>139</v>
      </c>
      <c r="I57" s="1"/>
      <c r="J57" s="1"/>
      <c r="L57" s="67"/>
      <c r="M57" s="1"/>
      <c r="N57" s="1"/>
      <c r="O57" s="1"/>
      <c r="P57" s="1"/>
      <c r="Q57" s="1"/>
      <c r="R57" s="1"/>
    </row>
    <row r="58" spans="1:18" x14ac:dyDescent="0.35">
      <c r="B58" s="3" t="s">
        <v>71</v>
      </c>
      <c r="C58" s="69"/>
      <c r="D58" s="5">
        <v>122</v>
      </c>
      <c r="E58" s="4">
        <v>41</v>
      </c>
      <c r="F58" s="3">
        <f t="shared" si="0"/>
        <v>0</v>
      </c>
      <c r="G58" s="3">
        <f t="shared" si="0"/>
        <v>0</v>
      </c>
      <c r="H58" s="3">
        <f t="shared" si="1"/>
        <v>41</v>
      </c>
      <c r="I58" s="1"/>
      <c r="J58" s="1"/>
      <c r="L58" s="67"/>
      <c r="M58" s="1"/>
      <c r="N58" s="1"/>
      <c r="O58" s="1"/>
      <c r="P58" s="1"/>
      <c r="Q58" s="1"/>
      <c r="R58" s="1"/>
    </row>
    <row r="59" spans="1:18" x14ac:dyDescent="0.35">
      <c r="B59" s="3" t="s">
        <v>72</v>
      </c>
      <c r="C59" s="69"/>
      <c r="D59" s="5">
        <v>19</v>
      </c>
      <c r="E59" s="4">
        <v>10</v>
      </c>
      <c r="F59" s="3">
        <f t="shared" si="0"/>
        <v>0</v>
      </c>
      <c r="G59" s="3">
        <f t="shared" si="0"/>
        <v>0</v>
      </c>
      <c r="H59" s="3">
        <f t="shared" si="1"/>
        <v>10</v>
      </c>
      <c r="I59" s="1"/>
      <c r="J59" s="1"/>
      <c r="L59" s="67"/>
      <c r="M59" s="1"/>
      <c r="N59" s="1"/>
      <c r="O59" s="1"/>
      <c r="P59" s="1"/>
      <c r="Q59" s="1"/>
      <c r="R59" s="1"/>
    </row>
    <row r="60" spans="1:18" hidden="1" x14ac:dyDescent="0.35">
      <c r="B60" s="3"/>
      <c r="C60" s="69"/>
      <c r="D60" s="5"/>
      <c r="E60" s="4"/>
      <c r="F60" s="3">
        <f>IF($C60="X",D60,0)</f>
        <v>0</v>
      </c>
      <c r="G60" s="3">
        <f t="shared" si="0"/>
        <v>0</v>
      </c>
      <c r="H60" s="3">
        <f t="shared" si="1"/>
        <v>0</v>
      </c>
      <c r="I60" s="1"/>
      <c r="J60" s="1"/>
      <c r="L60" s="67"/>
      <c r="M60" s="1"/>
      <c r="N60" s="1"/>
      <c r="O60" s="1"/>
      <c r="P60" s="1"/>
      <c r="Q60" s="1"/>
      <c r="R60" s="1"/>
    </row>
    <row r="61" spans="1:18" hidden="1" x14ac:dyDescent="0.35">
      <c r="B61" s="3"/>
      <c r="C61" s="69"/>
      <c r="D61" s="5"/>
      <c r="E61" s="4"/>
      <c r="F61" s="3">
        <f t="shared" ref="F61:F68" si="2">IF($C61="X",D61,0)</f>
        <v>0</v>
      </c>
      <c r="G61" s="3">
        <f t="shared" si="0"/>
        <v>0</v>
      </c>
      <c r="H61" s="3">
        <f t="shared" si="1"/>
        <v>0</v>
      </c>
      <c r="I61" s="1"/>
      <c r="J61" s="1"/>
      <c r="L61" s="67"/>
      <c r="M61" s="1"/>
      <c r="N61" s="1"/>
      <c r="O61" s="1"/>
      <c r="P61" s="1"/>
      <c r="Q61" s="1"/>
      <c r="R61" s="1"/>
    </row>
    <row r="62" spans="1:18" hidden="1" x14ac:dyDescent="0.35">
      <c r="B62" s="3"/>
      <c r="C62" s="69"/>
      <c r="D62" s="5"/>
      <c r="E62" s="4"/>
      <c r="F62" s="3">
        <f t="shared" si="2"/>
        <v>0</v>
      </c>
      <c r="G62" s="3">
        <f t="shared" si="0"/>
        <v>0</v>
      </c>
      <c r="H62" s="3">
        <f t="shared" si="1"/>
        <v>0</v>
      </c>
      <c r="I62" s="1"/>
      <c r="J62" s="1"/>
      <c r="L62" s="67"/>
      <c r="M62" s="1"/>
      <c r="N62" s="1"/>
      <c r="O62" s="1"/>
      <c r="P62" s="1"/>
      <c r="Q62" s="1"/>
      <c r="R62" s="1"/>
    </row>
    <row r="63" spans="1:18" hidden="1" x14ac:dyDescent="0.35">
      <c r="B63" s="3"/>
      <c r="C63" s="69"/>
      <c r="D63" s="5"/>
      <c r="E63" s="4"/>
      <c r="F63" s="3">
        <f t="shared" si="2"/>
        <v>0</v>
      </c>
      <c r="G63" s="3">
        <f t="shared" si="0"/>
        <v>0</v>
      </c>
      <c r="H63" s="3">
        <f t="shared" si="1"/>
        <v>0</v>
      </c>
      <c r="I63" s="1"/>
      <c r="J63" s="1"/>
      <c r="L63" s="67"/>
      <c r="M63" s="1"/>
      <c r="N63" s="1"/>
      <c r="O63" s="1"/>
      <c r="P63" s="1"/>
      <c r="Q63" s="1"/>
      <c r="R63" s="1"/>
    </row>
    <row r="64" spans="1:18" hidden="1" x14ac:dyDescent="0.35">
      <c r="B64" s="3"/>
      <c r="C64" s="69"/>
      <c r="D64" s="5"/>
      <c r="E64" s="4"/>
      <c r="F64" s="3">
        <f t="shared" si="2"/>
        <v>0</v>
      </c>
      <c r="G64" s="3">
        <f t="shared" si="0"/>
        <v>0</v>
      </c>
      <c r="H64" s="3">
        <f t="shared" si="1"/>
        <v>0</v>
      </c>
      <c r="I64" s="1"/>
      <c r="J64" s="1"/>
      <c r="L64" s="67"/>
      <c r="M64" s="1"/>
      <c r="N64" s="1"/>
      <c r="O64" s="1"/>
      <c r="P64" s="1"/>
      <c r="Q64" s="1"/>
      <c r="R64" s="1"/>
    </row>
    <row r="65" spans="2:18" hidden="1" x14ac:dyDescent="0.35">
      <c r="B65" s="3"/>
      <c r="C65" s="69"/>
      <c r="D65" s="5"/>
      <c r="E65" s="4"/>
      <c r="F65" s="3">
        <f t="shared" si="2"/>
        <v>0</v>
      </c>
      <c r="G65" s="3">
        <f t="shared" si="0"/>
        <v>0</v>
      </c>
      <c r="H65" s="3">
        <f t="shared" si="1"/>
        <v>0</v>
      </c>
      <c r="I65" s="1"/>
      <c r="J65" s="1"/>
      <c r="L65" s="67"/>
      <c r="M65" s="1"/>
      <c r="N65" s="1"/>
      <c r="O65" s="1"/>
      <c r="P65" s="1"/>
      <c r="Q65" s="1"/>
      <c r="R65" s="1"/>
    </row>
    <row r="66" spans="2:18" hidden="1" x14ac:dyDescent="0.35">
      <c r="B66" s="3"/>
      <c r="C66" s="69"/>
      <c r="D66" s="5"/>
      <c r="E66" s="4"/>
      <c r="F66" s="3">
        <f t="shared" si="2"/>
        <v>0</v>
      </c>
      <c r="G66" s="3">
        <f t="shared" si="0"/>
        <v>0</v>
      </c>
      <c r="H66" s="3">
        <f t="shared" si="1"/>
        <v>0</v>
      </c>
      <c r="I66" s="1"/>
      <c r="J66" s="1"/>
      <c r="L66" s="67"/>
      <c r="M66" s="1"/>
      <c r="N66" s="1"/>
      <c r="O66" s="1"/>
      <c r="P66" s="1"/>
      <c r="Q66" s="1"/>
      <c r="R66" s="1"/>
    </row>
    <row r="67" spans="2:18" hidden="1" x14ac:dyDescent="0.35">
      <c r="B67" s="3"/>
      <c r="C67" s="69"/>
      <c r="D67" s="5"/>
      <c r="E67" s="4"/>
      <c r="F67" s="3">
        <f t="shared" si="2"/>
        <v>0</v>
      </c>
      <c r="G67" s="3">
        <f t="shared" si="0"/>
        <v>0</v>
      </c>
      <c r="H67" s="3">
        <f t="shared" si="1"/>
        <v>0</v>
      </c>
      <c r="I67" s="1"/>
      <c r="J67" s="1"/>
      <c r="L67" s="67"/>
      <c r="M67" s="1"/>
      <c r="N67" s="1"/>
      <c r="O67" s="1"/>
      <c r="P67" s="1"/>
      <c r="Q67" s="1"/>
      <c r="R67" s="1"/>
    </row>
    <row r="68" spans="2:18" hidden="1" x14ac:dyDescent="0.35">
      <c r="B68" s="3"/>
      <c r="C68" s="69"/>
      <c r="D68" s="5"/>
      <c r="E68" s="4"/>
      <c r="F68" s="3">
        <f t="shared" si="2"/>
        <v>0</v>
      </c>
      <c r="G68" s="3">
        <f t="shared" si="0"/>
        <v>0</v>
      </c>
      <c r="H68" s="3">
        <f t="shared" si="1"/>
        <v>0</v>
      </c>
      <c r="I68" s="1"/>
      <c r="J68" s="1"/>
      <c r="L68" s="67"/>
      <c r="M68" s="1"/>
      <c r="N68" s="1"/>
      <c r="O68" s="1"/>
      <c r="P68" s="1"/>
      <c r="Q68" s="1"/>
      <c r="R68" s="1"/>
    </row>
    <row r="69" spans="2:18" s="1" customFormat="1" x14ac:dyDescent="0.35">
      <c r="B69" s="67" t="s">
        <v>73</v>
      </c>
      <c r="C69" s="67"/>
      <c r="D69" s="70">
        <f>SUM(D56:D68)</f>
        <v>3118</v>
      </c>
      <c r="E69" s="70">
        <f>SUM(E56:E68)</f>
        <v>230</v>
      </c>
      <c r="F69" s="70">
        <f>SUM(F56:F68)</f>
        <v>0</v>
      </c>
      <c r="G69" s="70">
        <f>SUM(G56:G68)</f>
        <v>0</v>
      </c>
      <c r="H69" s="70">
        <f>SUM(H56:H68)</f>
        <v>230</v>
      </c>
    </row>
    <row r="70" spans="2:18" s="1" customFormat="1" x14ac:dyDescent="0.35">
      <c r="B70" s="23"/>
      <c r="C70" s="27"/>
    </row>
    <row r="71" spans="2:18" s="1" customFormat="1" x14ac:dyDescent="0.35">
      <c r="B71" s="23"/>
      <c r="C71" s="27"/>
      <c r="J71" s="3"/>
    </row>
    <row r="72" spans="2:18" s="1" customFormat="1" x14ac:dyDescent="0.35">
      <c r="B72" s="23"/>
      <c r="C72" s="27"/>
      <c r="J72" s="3"/>
    </row>
    <row r="73" spans="2:18" s="1" customFormat="1" x14ac:dyDescent="0.35">
      <c r="B73" s="23"/>
      <c r="C73" s="27"/>
      <c r="J73" s="3"/>
    </row>
    <row r="74" spans="2:18" s="1" customFormat="1" x14ac:dyDescent="0.35">
      <c r="B74" s="23"/>
      <c r="C74" s="27"/>
      <c r="J74" s="3"/>
    </row>
    <row r="75" spans="2:18" s="1" customFormat="1" x14ac:dyDescent="0.35">
      <c r="B75" s="23"/>
      <c r="C75" s="27"/>
      <c r="J75" s="3"/>
    </row>
    <row r="76" spans="2:18" s="1" customFormat="1" x14ac:dyDescent="0.35">
      <c r="B76" s="23"/>
      <c r="C76" s="27"/>
      <c r="J76" s="3"/>
    </row>
    <row r="77" spans="2:18" s="1" customFormat="1" x14ac:dyDescent="0.35">
      <c r="B77" s="23"/>
      <c r="C77" s="27"/>
      <c r="J77" s="3"/>
    </row>
    <row r="78" spans="2:18" s="1" customFormat="1" x14ac:dyDescent="0.35">
      <c r="J78" s="3"/>
    </row>
    <row r="79" spans="2:18" s="1" customFormat="1" x14ac:dyDescent="0.35">
      <c r="J79" s="3"/>
    </row>
    <row r="80" spans="2:18" s="1" customFormat="1" x14ac:dyDescent="0.35">
      <c r="F80" s="71"/>
    </row>
    <row r="81" spans="17:17" s="1" customFormat="1" x14ac:dyDescent="0.35"/>
    <row r="82" spans="17:17" s="1" customFormat="1" x14ac:dyDescent="0.35"/>
    <row r="83" spans="17:17" s="1" customFormat="1" x14ac:dyDescent="0.35"/>
    <row r="84" spans="17:17" s="1" customFormat="1" x14ac:dyDescent="0.35"/>
    <row r="85" spans="17:17" s="1" customFormat="1" x14ac:dyDescent="0.35">
      <c r="Q85" s="72"/>
    </row>
    <row r="86" spans="17:17" s="1" customFormat="1" x14ac:dyDescent="0.35">
      <c r="Q86" s="72"/>
    </row>
    <row r="87" spans="17:17" s="1" customFormat="1" x14ac:dyDescent="0.35">
      <c r="Q87" s="72"/>
    </row>
    <row r="88" spans="17:17" s="1" customFormat="1" x14ac:dyDescent="0.35"/>
    <row r="89" spans="17:17" s="1" customFormat="1" x14ac:dyDescent="0.35"/>
    <row r="90" spans="17:17" s="1" customFormat="1" x14ac:dyDescent="0.35"/>
    <row r="91" spans="17:17" s="1" customFormat="1" x14ac:dyDescent="0.35"/>
    <row r="92" spans="17:17" s="1" customFormat="1" x14ac:dyDescent="0.35"/>
    <row r="93" spans="17:17" s="1" customFormat="1" x14ac:dyDescent="0.35"/>
    <row r="94" spans="17:17" s="1" customFormat="1" x14ac:dyDescent="0.35"/>
    <row r="95" spans="17:17" s="1" customFormat="1" x14ac:dyDescent="0.35"/>
    <row r="126" spans="2:9" x14ac:dyDescent="0.35">
      <c r="B126" s="23"/>
      <c r="C126" s="27"/>
      <c r="D126" s="1"/>
      <c r="E126" s="1"/>
      <c r="F126" s="1"/>
      <c r="I126" s="1"/>
    </row>
    <row r="127" spans="2:9" x14ac:dyDescent="0.35">
      <c r="B127" s="23"/>
      <c r="C127" s="27"/>
      <c r="D127" s="1"/>
      <c r="E127" s="1"/>
      <c r="F127" s="1"/>
      <c r="I127" s="1"/>
    </row>
    <row r="128" spans="2:9" x14ac:dyDescent="0.35">
      <c r="B128" s="23"/>
      <c r="C128" s="27"/>
      <c r="D128" s="1"/>
      <c r="E128" s="1"/>
      <c r="F128" s="1"/>
      <c r="I128" s="1"/>
    </row>
    <row r="129" spans="2:9" x14ac:dyDescent="0.35">
      <c r="B129" s="23"/>
      <c r="C129" s="27"/>
      <c r="D129" s="1"/>
      <c r="E129" s="1"/>
      <c r="F129" s="1"/>
      <c r="I129" s="1"/>
    </row>
    <row r="130" spans="2:9" x14ac:dyDescent="0.35">
      <c r="B130" s="23"/>
      <c r="C130" s="27"/>
      <c r="D130" s="1"/>
      <c r="E130" s="1"/>
      <c r="F130" s="1"/>
      <c r="I130" s="1"/>
    </row>
    <row r="131" spans="2:9" x14ac:dyDescent="0.35">
      <c r="B131" s="23"/>
      <c r="C131" s="27"/>
      <c r="D131" s="1"/>
      <c r="E131" s="1"/>
      <c r="F131" s="1"/>
      <c r="I131" s="1"/>
    </row>
    <row r="132" spans="2:9" x14ac:dyDescent="0.35">
      <c r="B132" s="23"/>
      <c r="C132" s="27"/>
      <c r="D132" s="1"/>
      <c r="E132" s="1"/>
      <c r="F132" s="1"/>
      <c r="I132" s="1"/>
    </row>
    <row r="133" spans="2:9" x14ac:dyDescent="0.35">
      <c r="B133" s="23"/>
      <c r="C133" s="27"/>
      <c r="D133" s="1"/>
      <c r="E133" s="1"/>
      <c r="F133" s="1"/>
      <c r="I133" s="1"/>
    </row>
    <row r="134" spans="2:9" x14ac:dyDescent="0.35">
      <c r="B134" s="23"/>
      <c r="C134" s="27"/>
      <c r="D134" s="1"/>
      <c r="E134" s="1"/>
      <c r="F134" s="1"/>
      <c r="I134" s="1"/>
    </row>
  </sheetData>
  <mergeCells count="1">
    <mergeCell ref="L37:P37"/>
  </mergeCells>
  <conditionalFormatting sqref="Q36:Q40">
    <cfRule type="cellIs" dxfId="1" priority="1" operator="equal">
      <formula>"APPROVED"</formula>
    </cfRule>
  </conditionalFormatting>
  <hyperlinks>
    <hyperlink ref="H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[1]LIST!#REF!</xm:f>
          </x14:formula1>
          <xm:sqref>D19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 Moheen Imtiaz</dc:creator>
  <cp:lastModifiedBy>Mir Moheen Imtiaz</cp:lastModifiedBy>
  <dcterms:created xsi:type="dcterms:W3CDTF">2025-03-10T13:50:43Z</dcterms:created>
  <dcterms:modified xsi:type="dcterms:W3CDTF">2025-03-10T13:51:00Z</dcterms:modified>
</cp:coreProperties>
</file>