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ain\Documents\Data Homework\"/>
    </mc:Choice>
  </mc:AlternateContent>
  <bookViews>
    <workbookView xWindow="0" yWindow="0" windowWidth="14484" windowHeight="9012" xr2:uid="{00000000-000D-0000-FFFF-FFFF00000000}"/>
  </bookViews>
  <sheets>
    <sheet name="KS Data" sheetId="1" r:id="rId1"/>
    <sheet name="PT by Category" sheetId="2" r:id="rId2"/>
    <sheet name="PT by Sub-Category" sheetId="4" r:id="rId3"/>
    <sheet name="PT by Date" sheetId="5" r:id="rId4"/>
    <sheet name="Bonus" sheetId="6" r:id="rId5"/>
  </sheets>
  <calcPr calcId="17102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" i="6" l="1"/>
  <c r="C9" i="6"/>
  <c r="H13" i="6"/>
  <c r="H12" i="6"/>
  <c r="H11" i="6"/>
  <c r="H10" i="6"/>
  <c r="H8" i="6"/>
  <c r="H7" i="6"/>
  <c r="H6" i="6"/>
  <c r="H5" i="6"/>
  <c r="H4" i="6"/>
  <c r="H3" i="6"/>
  <c r="H2" i="6"/>
  <c r="G13" i="6"/>
  <c r="G12" i="6"/>
  <c r="G11" i="6"/>
  <c r="G10" i="6"/>
  <c r="G8" i="6"/>
  <c r="G7" i="6"/>
  <c r="G6" i="6"/>
  <c r="G5" i="6"/>
  <c r="G4" i="6"/>
  <c r="G3" i="6"/>
  <c r="G2" i="6"/>
  <c r="F13" i="6"/>
  <c r="F12" i="6"/>
  <c r="F11" i="6"/>
  <c r="F10" i="6"/>
  <c r="D9" i="6"/>
  <c r="F8" i="6"/>
  <c r="F7" i="6"/>
  <c r="F6" i="6"/>
  <c r="F5" i="6"/>
  <c r="F4" i="6"/>
  <c r="F3" i="6"/>
  <c r="F2" i="6"/>
  <c r="E13" i="6"/>
  <c r="E12" i="6"/>
  <c r="E11" i="6"/>
  <c r="E10" i="6"/>
  <c r="E8" i="6"/>
  <c r="E7" i="6"/>
  <c r="E6" i="6"/>
  <c r="E5" i="6"/>
  <c r="E4" i="6"/>
  <c r="E3" i="6"/>
  <c r="E2" i="6"/>
  <c r="C8" i="6"/>
  <c r="D12" i="6"/>
  <c r="C12" i="6"/>
  <c r="B12" i="6"/>
  <c r="D11" i="6"/>
  <c r="C11" i="6"/>
  <c r="B11" i="6"/>
  <c r="D10" i="6"/>
  <c r="C10" i="6"/>
  <c r="B10" i="6"/>
  <c r="D8" i="6"/>
  <c r="B8" i="6"/>
  <c r="C7" i="6"/>
  <c r="D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D13" i="6"/>
  <c r="C13" i="6"/>
  <c r="B13" i="6"/>
  <c r="E9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24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" i="1"/>
  <c r="F9" i="6"/>
  <c r="H9" i="6"/>
  <c r="G9" i="6"/>
  <c r="P130" i="1"/>
  <c r="P131" i="1"/>
  <c r="P4089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3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2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36" i="1"/>
  <c r="O37" i="1"/>
  <c r="O38" i="1"/>
  <c r="O39" i="1"/>
  <c r="O40" i="1"/>
  <c r="O41" i="1"/>
  <c r="O42" i="1"/>
  <c r="O43" i="1"/>
  <c r="O44" i="1"/>
  <c r="O45" i="1"/>
  <c r="O24" i="1"/>
  <c r="O25" i="1"/>
  <c r="O26" i="1"/>
  <c r="O27" i="1"/>
  <c r="O28" i="1"/>
  <c r="O29" i="1"/>
  <c r="O30" i="1"/>
  <c r="O31" i="1"/>
  <c r="O32" i="1"/>
  <c r="O33" i="1"/>
  <c r="O34" i="1"/>
  <c r="O35" i="1"/>
  <c r="O14" i="1"/>
  <c r="O15" i="1"/>
  <c r="O16" i="1"/>
  <c r="O17" i="1"/>
  <c r="O18" i="1"/>
  <c r="O19" i="1"/>
  <c r="O20" i="1"/>
  <c r="O21" i="1"/>
  <c r="O22" i="1"/>
  <c r="O23" i="1"/>
  <c r="O5" i="1"/>
  <c r="O6" i="1"/>
  <c r="O7" i="1"/>
  <c r="O8" i="1"/>
  <c r="O9" i="1"/>
  <c r="O10" i="1"/>
  <c r="O11" i="1"/>
  <c r="O12" i="1"/>
  <c r="O13" i="1"/>
  <c r="O3" i="1"/>
  <c r="O4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<sst xmlns="http://schemas.openxmlformats.org/spreadsheetml/2006/main" count="33048" uniqueCount="8401">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</sst>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[A.Sklar KickStarter Chart.xlsx]PT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0-4F93-9121-3458052987AC}"/>
            </c:ext>
          </c:extLst>
        </c:ser>
        <c:ser>
          <c:idx val="1"/>
          <c:order val="1"/>
          <c:tx>
            <c:strRef>
              <c:f>'PT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0-4F93-9121-3458052987AC}"/>
            </c:ext>
          </c:extLst>
        </c:ser>
        <c:ser>
          <c:idx val="2"/>
          <c:order val="2"/>
          <c:tx>
            <c:strRef>
              <c:f>'PT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0-4F93-9121-3458052987AC}"/>
            </c:ext>
          </c:extLst>
        </c:ser>
        <c:ser>
          <c:idx val="3"/>
          <c:order val="3"/>
          <c:tx>
            <c:strRef>
              <c:f>'PT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90-4F93-9121-345805298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801720"/>
        <c:axId val="553804672"/>
      </c:barChart>
      <c:catAx>
        <c:axId val="55380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04672"/>
        <c:crosses val="autoZero"/>
        <c:auto val="1"/>
        <c:lblAlgn val="ctr"/>
        <c:lblOffset val="100"/>
        <c:noMultiLvlLbl val="0"/>
      </c:catAx>
      <c:valAx>
        <c:axId val="5538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0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[A.Sklar KickStarter Chart.xlsx]PT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F-494C-AFE2-84A776B388B6}"/>
            </c:ext>
          </c:extLst>
        </c:ser>
        <c:ser>
          <c:idx val="1"/>
          <c:order val="1"/>
          <c:tx>
            <c:strRef>
              <c:f>'PT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F-494C-AFE2-84A776B388B6}"/>
            </c:ext>
          </c:extLst>
        </c:ser>
        <c:ser>
          <c:idx val="2"/>
          <c:order val="2"/>
          <c:tx>
            <c:strRef>
              <c:f>'PT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F-494C-AFE2-84A776B388B6}"/>
            </c:ext>
          </c:extLst>
        </c:ser>
        <c:ser>
          <c:idx val="3"/>
          <c:order val="3"/>
          <c:tx>
            <c:strRef>
              <c:f>'PT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0F-494C-AFE2-84A776B3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302416"/>
        <c:axId val="543301104"/>
      </c:barChart>
      <c:catAx>
        <c:axId val="54330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01104"/>
        <c:crosses val="autoZero"/>
        <c:auto val="1"/>
        <c:lblAlgn val="ctr"/>
        <c:lblOffset val="100"/>
        <c:noMultiLvlLbl val="0"/>
      </c:catAx>
      <c:valAx>
        <c:axId val="54330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0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[A.Sklar KickStarter Chart.xlsx]PT by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A-40F8-96FA-B4AE3811CEA3}"/>
            </c:ext>
          </c:extLst>
        </c:ser>
        <c:ser>
          <c:idx val="1"/>
          <c:order val="1"/>
          <c:tx>
            <c:strRef>
              <c:f>'PT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A-40F8-96FA-B4AE3811CEA3}"/>
            </c:ext>
          </c:extLst>
        </c:ser>
        <c:ser>
          <c:idx val="2"/>
          <c:order val="2"/>
          <c:tx>
            <c:strRef>
              <c:f>'PT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A-40F8-96FA-B4AE3811C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890224"/>
        <c:axId val="531895144"/>
      </c:lineChart>
      <c:catAx>
        <c:axId val="53189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95144"/>
        <c:crosses val="autoZero"/>
        <c:auto val="1"/>
        <c:lblAlgn val="ctr"/>
        <c:lblOffset val="100"/>
        <c:noMultiLvlLbl val="0"/>
      </c:catAx>
      <c:valAx>
        <c:axId val="53189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9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9-477C-8E59-044805CD57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9-477C-8E59-044805CD57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9-477C-8E59-044805CD5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219656"/>
        <c:axId val="524337512"/>
      </c:lineChart>
      <c:catAx>
        <c:axId val="31421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37512"/>
        <c:crosses val="autoZero"/>
        <c:auto val="1"/>
        <c:lblAlgn val="ctr"/>
        <c:lblOffset val="100"/>
        <c:noMultiLvlLbl val="0"/>
      </c:catAx>
      <c:valAx>
        <c:axId val="52433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21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0</xdr:row>
      <xdr:rowOff>179070</xdr:rowOff>
    </xdr:from>
    <xdr:to>
      <xdr:col>16</xdr:col>
      <xdr:colOff>594360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8DBB1-9C9F-42F0-9AE0-C26844EC5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0</xdr:rowOff>
    </xdr:from>
    <xdr:to>
      <xdr:col>18</xdr:col>
      <xdr:colOff>320040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10C97-4168-4C51-8056-78F9E90D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156210</xdr:colOff>
      <xdr:row>1</xdr:row>
      <xdr:rowOff>0</xdr:rowOff>
    </xdr:from>
    <xdr:to>
      <xdr:col>16</xdr:col>
      <xdr:colOff>579120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A014E-29E3-48C6-9225-1B564393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827808</xdr:colOff>
      <xdr:row>13</xdr:row>
      <xdr:rowOff>176643</xdr:rowOff>
    </xdr:from>
    <xdr:to>
      <xdr:col>7</xdr:col>
      <xdr:colOff>436418</xdr:colOff>
      <xdr:row>38</xdr:row>
      <xdr:rowOff>173181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300BA-6C68-4282-9D6A-68EA4C36F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d Sklar" refreshedDate="43122.86466979167" createdVersion="6" refreshedVersion="6" minRefreshableVersion="3" recordCount="4114" xr:uid="{C314E2BC-09EF-48CE-8880-8EF3114A3886}">
  <cacheSource type="worksheet">
    <worksheetSource ref="A1:R4115" sheet="K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d Sklar" refreshedDate="43123.6317380787" createdVersion="6" refreshedVersion="6" minRefreshableVersion="3" recordCount="4114" xr:uid="{71CB94DE-CAAE-4B40-B0CD-BEC44A8CAED2}">
  <cacheSource type="worksheet">
    <worksheetSource ref="A1:T4115" sheet="K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C7C63-D3A6-4E8E-8FD8-065F43505A5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7773F-5AB4-4957-B12C-C6FBA7DDC0C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706DA-06F8-46C3-9696-27E03386567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3"/>
  <sheetViews>
    <sheetView tabSelected="1" zoomScale="70" zoomScaleNormal="7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21875" customWidth="1"/>
    <col min="16" max="16" width="22.33203125" customWidth="1"/>
    <col min="17" max="17" width="23.44140625" customWidth="1"/>
    <col min="18" max="18" width="23.5546875" customWidth="1"/>
    <col min="19" max="19" width="26.6640625" customWidth="1"/>
    <col min="20" max="20" width="2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8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SUM(E2/D2*100)</f>
        <v>136.85882352941178</v>
      </c>
      <c r="P2" s="6">
        <f>SUM(E2/L2)</f>
        <v>63.917582417582416</v>
      </c>
      <c r="Q2" s="7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SUM(E3/D3*100)</f>
        <v>142.60827250608273</v>
      </c>
      <c r="P3" s="6">
        <f t="shared" ref="P3:P66" si="1">SUM(E3/L3)</f>
        <v>185.48101265822785</v>
      </c>
      <c r="Q3" s="7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s="7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s="7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s="7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s="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s="7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s="7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s="7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s="7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s="7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s="7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s="7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s="7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s="7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s="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s="7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s="7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s="7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s="7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s="7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s="7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s="7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s="7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s="7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s="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s="7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s="7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s="7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s="7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s="7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s="7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s="7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s="7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s="7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s="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s="7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s="7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s="7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s="7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s="7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s="7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s="7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s="7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s="7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s="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s="7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s="7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s="7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s="7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s="7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s="7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s="7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s="7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s="7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s="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s="7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s="7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s="7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s="7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s="7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s="7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s="7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s="7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s="7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SUM(E67/D67*100)</f>
        <v>107.52857142857141</v>
      </c>
      <c r="P67" s="6">
        <f t="shared" ref="P67:P131" si="5">SUM(E67/L67)</f>
        <v>132.05263157894737</v>
      </c>
      <c r="Q67" s="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s="7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s="7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s="7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s="7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s="7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s="7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s="7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s="7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s="7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s="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s="7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s="7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s="7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s="7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s="7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s="7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s="7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s="7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s="7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s="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s="7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s="7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s="7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s="7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s="7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s="7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s="7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s="7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s="7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s="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s="7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s="7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s="7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s="7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s="7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s="7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s="7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s="7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s="7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s="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s="7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s="7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s="7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s="7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s="7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s="7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s="7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s="7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s="7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s="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s="7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s="7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s="7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s="7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s="7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s="7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s="7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s="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s="7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s="7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>SUM(E130/L130)</f>
        <v>311.16666666666669</v>
      </c>
      <c r="Q130" s="7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SUM(E131/D131*100)</f>
        <v>0</v>
      </c>
      <c r="P131" s="6" t="e">
        <f t="shared" si="5"/>
        <v>#DIV/0!</v>
      </c>
      <c r="Q131" s="7" t="s">
        <v>8310</v>
      </c>
      <c r="R131" t="s">
        <v>8313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ref="P132:P194" si="11">SUM(E132/L132)</f>
        <v>#DIV/0!</v>
      </c>
      <c r="Q132" s="7" t="s">
        <v>8310</v>
      </c>
      <c r="R132" t="s">
        <v>8313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11"/>
        <v>#DIV/0!</v>
      </c>
      <c r="Q133" s="7" t="s">
        <v>8310</v>
      </c>
      <c r="R133" t="s">
        <v>8313</v>
      </c>
      <c r="S133" s="12">
        <f t="shared" si="9"/>
        <v>42541.837511574078</v>
      </c>
      <c r="T133" s="12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11"/>
        <v>94.506172839506178</v>
      </c>
      <c r="Q134" s="7" t="s">
        <v>8310</v>
      </c>
      <c r="R134" t="s">
        <v>8313</v>
      </c>
      <c r="S134" s="12">
        <f t="shared" si="9"/>
        <v>41905.812581018516</v>
      </c>
      <c r="T134" s="12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11"/>
        <v>#DIV/0!</v>
      </c>
      <c r="Q135" s="7" t="s">
        <v>8310</v>
      </c>
      <c r="R135" t="s">
        <v>8313</v>
      </c>
      <c r="S135" s="12">
        <f t="shared" si="9"/>
        <v>42491.80768518518</v>
      </c>
      <c r="T135" s="12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11"/>
        <v>#DIV/0!</v>
      </c>
      <c r="Q136" s="7" t="s">
        <v>8310</v>
      </c>
      <c r="R136" t="s">
        <v>8313</v>
      </c>
      <c r="S136" s="12">
        <f t="shared" si="9"/>
        <v>42221.909930555557</v>
      </c>
      <c r="T136" s="12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11"/>
        <v>80.599999999999994</v>
      </c>
      <c r="Q137" s="7" t="s">
        <v>8310</v>
      </c>
      <c r="R137" t="s">
        <v>8313</v>
      </c>
      <c r="S137" s="12">
        <f t="shared" si="9"/>
        <v>41788.381909722222</v>
      </c>
      <c r="T137" s="12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11"/>
        <v>#DIV/0!</v>
      </c>
      <c r="Q138" s="7" t="s">
        <v>8310</v>
      </c>
      <c r="R138" t="s">
        <v>8313</v>
      </c>
      <c r="S138" s="12">
        <f t="shared" si="9"/>
        <v>42096.410115740742</v>
      </c>
      <c r="T138" s="12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11"/>
        <v>#DIV/0!</v>
      </c>
      <c r="Q139" s="7" t="s">
        <v>8310</v>
      </c>
      <c r="R139" t="s">
        <v>8313</v>
      </c>
      <c r="S139" s="12">
        <f t="shared" si="9"/>
        <v>42239.573993055557</v>
      </c>
      <c r="T139" s="12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11"/>
        <v>81.241379310344826</v>
      </c>
      <c r="Q140" s="7" t="s">
        <v>8310</v>
      </c>
      <c r="R140" t="s">
        <v>8313</v>
      </c>
      <c r="S140" s="12">
        <f t="shared" si="9"/>
        <v>42186.257418981477</v>
      </c>
      <c r="T140" s="12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11"/>
        <v>500</v>
      </c>
      <c r="Q141" s="7" t="s">
        <v>8310</v>
      </c>
      <c r="R141" t="s">
        <v>8313</v>
      </c>
      <c r="S141" s="12">
        <f t="shared" si="9"/>
        <v>42187.920972222222</v>
      </c>
      <c r="T141" s="12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11"/>
        <v>#DIV/0!</v>
      </c>
      <c r="Q142" s="7" t="s">
        <v>8310</v>
      </c>
      <c r="R142" t="s">
        <v>8313</v>
      </c>
      <c r="S142" s="12">
        <f t="shared" si="9"/>
        <v>42053.198287037041</v>
      </c>
      <c r="T142" s="12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11"/>
        <v>46.178571428571431</v>
      </c>
      <c r="Q143" s="7" t="s">
        <v>8310</v>
      </c>
      <c r="R143" t="s">
        <v>8313</v>
      </c>
      <c r="S143" s="12">
        <f t="shared" si="9"/>
        <v>42110.153043981481</v>
      </c>
      <c r="T143" s="12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11"/>
        <v>10</v>
      </c>
      <c r="Q144" s="7" t="s">
        <v>8310</v>
      </c>
      <c r="R144" t="s">
        <v>8313</v>
      </c>
      <c r="S144" s="12">
        <f t="shared" si="9"/>
        <v>41938.893263888887</v>
      </c>
      <c r="T144" s="12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11"/>
        <v>#DIV/0!</v>
      </c>
      <c r="Q145" s="7" t="s">
        <v>8310</v>
      </c>
      <c r="R145" t="s">
        <v>8313</v>
      </c>
      <c r="S145" s="12">
        <f t="shared" si="9"/>
        <v>42559.064143518524</v>
      </c>
      <c r="T145" s="12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11"/>
        <v>55.945945945945944</v>
      </c>
      <c r="Q146" s="7" t="s">
        <v>8310</v>
      </c>
      <c r="R146" t="s">
        <v>8313</v>
      </c>
      <c r="S146" s="12">
        <f t="shared" si="9"/>
        <v>42047.762407407412</v>
      </c>
      <c r="T146" s="12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11"/>
        <v>37.555555555555557</v>
      </c>
      <c r="Q147" s="7" t="s">
        <v>8310</v>
      </c>
      <c r="R147" t="s">
        <v>8313</v>
      </c>
      <c r="S147" s="12">
        <f t="shared" si="9"/>
        <v>42200.542268518519</v>
      </c>
      <c r="T147" s="12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11"/>
        <v>38.333333333333336</v>
      </c>
      <c r="Q148" s="7" t="s">
        <v>8310</v>
      </c>
      <c r="R148" t="s">
        <v>8313</v>
      </c>
      <c r="S148" s="12">
        <f t="shared" si="9"/>
        <v>42693.016180555554</v>
      </c>
      <c r="T148" s="12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11"/>
        <v>#DIV/0!</v>
      </c>
      <c r="Q149" s="7" t="s">
        <v>8310</v>
      </c>
      <c r="R149" t="s">
        <v>8313</v>
      </c>
      <c r="S149" s="12">
        <f t="shared" si="9"/>
        <v>41969.767824074079</v>
      </c>
      <c r="T149" s="12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11"/>
        <v>20</v>
      </c>
      <c r="Q150" s="7" t="s">
        <v>8310</v>
      </c>
      <c r="R150" t="s">
        <v>8313</v>
      </c>
      <c r="S150" s="12">
        <f t="shared" si="9"/>
        <v>42397.281666666662</v>
      </c>
      <c r="T150" s="12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11"/>
        <v>15.333333333333334</v>
      </c>
      <c r="Q151" s="7" t="s">
        <v>8310</v>
      </c>
      <c r="R151" t="s">
        <v>8313</v>
      </c>
      <c r="S151" s="12">
        <f t="shared" si="9"/>
        <v>41968.172106481477</v>
      </c>
      <c r="T151" s="12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11"/>
        <v>449.43283582089555</v>
      </c>
      <c r="Q152" s="7" t="s">
        <v>8310</v>
      </c>
      <c r="R152" t="s">
        <v>8313</v>
      </c>
      <c r="S152" s="12">
        <f t="shared" si="9"/>
        <v>42090.161828703705</v>
      </c>
      <c r="T152" s="12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11"/>
        <v>28</v>
      </c>
      <c r="Q153" s="7" t="s">
        <v>8310</v>
      </c>
      <c r="R153" t="s">
        <v>8313</v>
      </c>
      <c r="S153" s="12">
        <f t="shared" si="9"/>
        <v>42113.550821759258</v>
      </c>
      <c r="T153" s="12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11"/>
        <v>15</v>
      </c>
      <c r="Q154" s="7" t="s">
        <v>8310</v>
      </c>
      <c r="R154" t="s">
        <v>8313</v>
      </c>
      <c r="S154" s="12">
        <f t="shared" si="9"/>
        <v>41875.077546296299</v>
      </c>
      <c r="T154" s="12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11"/>
        <v>35.9</v>
      </c>
      <c r="Q155" s="7" t="s">
        <v>8310</v>
      </c>
      <c r="R155" t="s">
        <v>8313</v>
      </c>
      <c r="S155" s="12">
        <f t="shared" si="9"/>
        <v>41933.586157407408</v>
      </c>
      <c r="T155" s="12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11"/>
        <v>13.333333333333334</v>
      </c>
      <c r="Q156" s="7" t="s">
        <v>8310</v>
      </c>
      <c r="R156" t="s">
        <v>8313</v>
      </c>
      <c r="S156" s="12">
        <f t="shared" si="9"/>
        <v>42115.547395833331</v>
      </c>
      <c r="T156" s="12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11"/>
        <v>20.25</v>
      </c>
      <c r="Q157" s="7" t="s">
        <v>8310</v>
      </c>
      <c r="R157" t="s">
        <v>8313</v>
      </c>
      <c r="S157" s="12">
        <f t="shared" si="9"/>
        <v>42168.559432870374</v>
      </c>
      <c r="T157" s="12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11"/>
        <v>119</v>
      </c>
      <c r="Q158" s="7" t="s">
        <v>8310</v>
      </c>
      <c r="R158" t="s">
        <v>8313</v>
      </c>
      <c r="S158" s="12">
        <f t="shared" si="9"/>
        <v>41794.124953703707</v>
      </c>
      <c r="T158" s="12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11"/>
        <v>4</v>
      </c>
      <c r="Q159" s="7" t="s">
        <v>8310</v>
      </c>
      <c r="R159" t="s">
        <v>8313</v>
      </c>
      <c r="S159" s="12">
        <f t="shared" si="9"/>
        <v>42396.911712962959</v>
      </c>
      <c r="T159" s="12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11"/>
        <v>#DIV/0!</v>
      </c>
      <c r="Q160" s="7" t="s">
        <v>8310</v>
      </c>
      <c r="R160" t="s">
        <v>8313</v>
      </c>
      <c r="S160" s="12">
        <f t="shared" si="9"/>
        <v>41904.07671296296</v>
      </c>
      <c r="T160" s="12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11"/>
        <v>10</v>
      </c>
      <c r="Q161" s="7" t="s">
        <v>8310</v>
      </c>
      <c r="R161" t="s">
        <v>8313</v>
      </c>
      <c r="S161" s="12">
        <f t="shared" si="9"/>
        <v>42514.434548611112</v>
      </c>
      <c r="T161" s="12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11"/>
        <v>#DIV/0!</v>
      </c>
      <c r="Q162" s="7" t="s">
        <v>8310</v>
      </c>
      <c r="R162" t="s">
        <v>8314</v>
      </c>
      <c r="S162" s="12">
        <f t="shared" si="9"/>
        <v>42171.913090277783</v>
      </c>
      <c r="T162" s="12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11"/>
        <v>5</v>
      </c>
      <c r="Q163" s="7" t="s">
        <v>8310</v>
      </c>
      <c r="R163" t="s">
        <v>8314</v>
      </c>
      <c r="S163" s="12">
        <f t="shared" si="9"/>
        <v>41792.687442129631</v>
      </c>
      <c r="T163" s="12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11"/>
        <v>43.5</v>
      </c>
      <c r="Q164" s="7" t="s">
        <v>8310</v>
      </c>
      <c r="R164" t="s">
        <v>8314</v>
      </c>
      <c r="S164" s="12">
        <f t="shared" si="9"/>
        <v>41835.126805555556</v>
      </c>
      <c r="T164" s="12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11"/>
        <v>#DIV/0!</v>
      </c>
      <c r="Q165" s="7" t="s">
        <v>8310</v>
      </c>
      <c r="R165" t="s">
        <v>8314</v>
      </c>
      <c r="S165" s="12">
        <f t="shared" si="9"/>
        <v>42243.961273148147</v>
      </c>
      <c r="T165" s="12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11"/>
        <v>91.428571428571431</v>
      </c>
      <c r="Q166" s="7" t="s">
        <v>8310</v>
      </c>
      <c r="R166" t="s">
        <v>8314</v>
      </c>
      <c r="S166" s="12">
        <f t="shared" si="9"/>
        <v>41841.762743055559</v>
      </c>
      <c r="T166" s="12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11"/>
        <v>#DIV/0!</v>
      </c>
      <c r="Q167" s="7" t="s">
        <v>8310</v>
      </c>
      <c r="R167" t="s">
        <v>8314</v>
      </c>
      <c r="S167" s="12">
        <f t="shared" si="9"/>
        <v>42351.658842592587</v>
      </c>
      <c r="T167" s="12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11"/>
        <v>3000</v>
      </c>
      <c r="Q168" s="7" t="s">
        <v>8310</v>
      </c>
      <c r="R168" t="s">
        <v>8314</v>
      </c>
      <c r="S168" s="12">
        <f t="shared" si="9"/>
        <v>42721.075949074075</v>
      </c>
      <c r="T168" s="12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11"/>
        <v>5.5</v>
      </c>
      <c r="Q169" s="7" t="s">
        <v>8310</v>
      </c>
      <c r="R169" t="s">
        <v>8314</v>
      </c>
      <c r="S169" s="12">
        <f t="shared" si="9"/>
        <v>42160.927488425921</v>
      </c>
      <c r="T169" s="12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11"/>
        <v>108.33333333333333</v>
      </c>
      <c r="Q170" s="7" t="s">
        <v>8310</v>
      </c>
      <c r="R170" t="s">
        <v>8314</v>
      </c>
      <c r="S170" s="12">
        <f t="shared" si="9"/>
        <v>42052.83530092593</v>
      </c>
      <c r="T170" s="12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11"/>
        <v>56</v>
      </c>
      <c r="Q171" s="7" t="s">
        <v>8310</v>
      </c>
      <c r="R171" t="s">
        <v>8314</v>
      </c>
      <c r="S171" s="12">
        <f t="shared" si="9"/>
        <v>41900.505312499998</v>
      </c>
      <c r="T171" s="12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11"/>
        <v>32.5</v>
      </c>
      <c r="Q172" s="7" t="s">
        <v>8310</v>
      </c>
      <c r="R172" t="s">
        <v>8314</v>
      </c>
      <c r="S172" s="12">
        <f t="shared" si="9"/>
        <v>42216.977812500001</v>
      </c>
      <c r="T172" s="12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11"/>
        <v>1</v>
      </c>
      <c r="Q173" s="7" t="s">
        <v>8310</v>
      </c>
      <c r="R173" t="s">
        <v>8314</v>
      </c>
      <c r="S173" s="12">
        <f t="shared" si="9"/>
        <v>42534.180717592593</v>
      </c>
      <c r="T173" s="12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11"/>
        <v>#DIV/0!</v>
      </c>
      <c r="Q174" s="7" t="s">
        <v>8310</v>
      </c>
      <c r="R174" t="s">
        <v>8314</v>
      </c>
      <c r="S174" s="12">
        <f t="shared" si="9"/>
        <v>42047.394942129627</v>
      </c>
      <c r="T174" s="12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11"/>
        <v>#DIV/0!</v>
      </c>
      <c r="Q175" s="7" t="s">
        <v>8310</v>
      </c>
      <c r="R175" t="s">
        <v>8314</v>
      </c>
      <c r="S175" s="12">
        <f t="shared" si="9"/>
        <v>42033.573009259257</v>
      </c>
      <c r="T175" s="12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11"/>
        <v>#DIV/0!</v>
      </c>
      <c r="Q176" s="7" t="s">
        <v>8310</v>
      </c>
      <c r="R176" t="s">
        <v>8314</v>
      </c>
      <c r="S176" s="12">
        <f t="shared" si="9"/>
        <v>42072.758981481486</v>
      </c>
      <c r="T176" s="12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11"/>
        <v>49.884615384615387</v>
      </c>
      <c r="Q177" s="7" t="s">
        <v>8310</v>
      </c>
      <c r="R177" t="s">
        <v>8314</v>
      </c>
      <c r="S177" s="12">
        <f t="shared" si="9"/>
        <v>41855.777905092589</v>
      </c>
      <c r="T177" s="12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11"/>
        <v>#DIV/0!</v>
      </c>
      <c r="Q178" s="7" t="s">
        <v>8310</v>
      </c>
      <c r="R178" t="s">
        <v>8314</v>
      </c>
      <c r="S178" s="12">
        <f t="shared" si="9"/>
        <v>42191.824062500003</v>
      </c>
      <c r="T178" s="12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11"/>
        <v>25.714285714285715</v>
      </c>
      <c r="Q179" s="7" t="s">
        <v>8310</v>
      </c>
      <c r="R179" t="s">
        <v>8314</v>
      </c>
      <c r="S179" s="12">
        <f t="shared" si="9"/>
        <v>42070.047754629632</v>
      </c>
      <c r="T179" s="12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11"/>
        <v>#DIV/0!</v>
      </c>
      <c r="Q180" s="7" t="s">
        <v>8310</v>
      </c>
      <c r="R180" t="s">
        <v>8314</v>
      </c>
      <c r="S180" s="12">
        <f t="shared" si="9"/>
        <v>42304.955381944441</v>
      </c>
      <c r="T180" s="12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11"/>
        <v>100</v>
      </c>
      <c r="Q181" s="7" t="s">
        <v>8310</v>
      </c>
      <c r="R181" t="s">
        <v>8314</v>
      </c>
      <c r="S181" s="12">
        <f t="shared" si="9"/>
        <v>42403.080497685187</v>
      </c>
      <c r="T181" s="12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11"/>
        <v>30.846153846153847</v>
      </c>
      <c r="Q182" s="7" t="s">
        <v>8310</v>
      </c>
      <c r="R182" t="s">
        <v>8314</v>
      </c>
      <c r="S182" s="12">
        <f t="shared" si="9"/>
        <v>42067.991238425922</v>
      </c>
      <c r="T182" s="12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11"/>
        <v>180.5</v>
      </c>
      <c r="Q183" s="7" t="s">
        <v>8310</v>
      </c>
      <c r="R183" t="s">
        <v>8314</v>
      </c>
      <c r="S183" s="12">
        <f t="shared" si="9"/>
        <v>42147.741840277777</v>
      </c>
      <c r="T183" s="12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11"/>
        <v>#DIV/0!</v>
      </c>
      <c r="Q184" s="7" t="s">
        <v>8310</v>
      </c>
      <c r="R184" t="s">
        <v>8314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11"/>
        <v>373.5</v>
      </c>
      <c r="Q185" s="7" t="s">
        <v>8310</v>
      </c>
      <c r="R185" t="s">
        <v>8314</v>
      </c>
      <c r="S185" s="12">
        <f t="shared" si="9"/>
        <v>41939.810300925928</v>
      </c>
      <c r="T185" s="12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11"/>
        <v>25.5</v>
      </c>
      <c r="Q186" s="7" t="s">
        <v>8310</v>
      </c>
      <c r="R186" t="s">
        <v>8314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11"/>
        <v>220</v>
      </c>
      <c r="Q187" s="7" t="s">
        <v>8310</v>
      </c>
      <c r="R187" t="s">
        <v>8314</v>
      </c>
      <c r="S187" s="12">
        <f t="shared" si="9"/>
        <v>42570.91133101852</v>
      </c>
      <c r="T187" s="12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11"/>
        <v>#DIV/0!</v>
      </c>
      <c r="Q188" s="7" t="s">
        <v>8310</v>
      </c>
      <c r="R188" t="s">
        <v>8314</v>
      </c>
      <c r="S188" s="12">
        <f t="shared" si="9"/>
        <v>42767.812893518523</v>
      </c>
      <c r="T188" s="12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11"/>
        <v>160</v>
      </c>
      <c r="Q189" s="7" t="s">
        <v>8310</v>
      </c>
      <c r="R189" t="s">
        <v>8314</v>
      </c>
      <c r="S189" s="12">
        <f t="shared" si="9"/>
        <v>42182.234456018516</v>
      </c>
      <c r="T189" s="12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11"/>
        <v>#DIV/0!</v>
      </c>
      <c r="Q190" s="7" t="s">
        <v>8310</v>
      </c>
      <c r="R190" t="s">
        <v>8314</v>
      </c>
      <c r="S190" s="12">
        <f t="shared" si="9"/>
        <v>41857.18304398148</v>
      </c>
      <c r="T190" s="12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11"/>
        <v>69</v>
      </c>
      <c r="Q191" s="7" t="s">
        <v>8310</v>
      </c>
      <c r="R191" t="s">
        <v>8314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11"/>
        <v>50</v>
      </c>
      <c r="Q192" s="7" t="s">
        <v>8310</v>
      </c>
      <c r="R192" t="s">
        <v>8314</v>
      </c>
      <c r="S192" s="12">
        <f t="shared" si="9"/>
        <v>42527.650995370372</v>
      </c>
      <c r="T192" s="12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11"/>
        <v>83.333333333333329</v>
      </c>
      <c r="Q193" s="7" t="s">
        <v>8310</v>
      </c>
      <c r="R193" t="s">
        <v>8314</v>
      </c>
      <c r="S193" s="12">
        <f t="shared" si="9"/>
        <v>42239.441412037035</v>
      </c>
      <c r="T193" s="12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11"/>
        <v>5.666666666666667</v>
      </c>
      <c r="Q194" s="7" t="s">
        <v>8310</v>
      </c>
      <c r="R194" t="s">
        <v>8314</v>
      </c>
      <c r="S194" s="12">
        <f t="shared" si="9"/>
        <v>41899.792037037041</v>
      </c>
      <c r="T194" s="12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SUM(E195/D195*100)</f>
        <v>0</v>
      </c>
      <c r="P195" s="6" t="e">
        <f t="shared" ref="P195:P258" si="13">SUM(E195/L195)</f>
        <v>#DIV/0!</v>
      </c>
      <c r="Q195" s="7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s="7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s="7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s="7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s="7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s="7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s="7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s="7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s="7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s="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s="7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s="7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s="7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s="7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s="7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s="7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s="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s="7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s="7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s="7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s="7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s="7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s="7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s="7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s="7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s="7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s="7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s="7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s="7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s="7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s="7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s="7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s="7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s="7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s="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s="7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s="7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s="7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s="7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s="7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s="7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s="7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s="7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s="7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s="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s="7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SUM(E259/D259*100)</f>
        <v>106.72648571428572</v>
      </c>
      <c r="P259" s="6">
        <f t="shared" ref="P259:P322" si="17">SUM(E259/L259)</f>
        <v>66.70405357142856</v>
      </c>
      <c r="Q259" s="7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s="7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s="7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s="7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s="7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s="7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s="7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s="7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s="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s="7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s="7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s="7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s="7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s="7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s="7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s="7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s="7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s="7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s="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s="7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s="7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s="7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s="7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s="7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s="7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s="7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s="7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s="7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s="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s="7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s="7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s="7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s="7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s="7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s="7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s="7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s="7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s="7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s="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s="7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s="7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s="7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s="7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s="7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s="7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s="7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s="7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s="7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s="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s="7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s="7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s="7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s="7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s="7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s="7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s="7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s="7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s="7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s="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s="7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s="7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s="7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s="7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s="7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SUM(E323/D323*100)</f>
        <v>102.66285714285715</v>
      </c>
      <c r="P323" s="6">
        <f t="shared" ref="P323:P386" si="21">SUM(E323/L323)</f>
        <v>106.62314540059347</v>
      </c>
      <c r="Q323" s="7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s="7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s="7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s="7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s="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s="7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s="7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s="7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s="7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s="7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s="7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s="7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s="7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s="7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s="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s="7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s="7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s="7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s="7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s="7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s="7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s="7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s="7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s="7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s="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s="7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s="7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s="7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s="7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s="7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s="7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s="7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s="7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s="7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s="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s="7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s="7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s="7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s="7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s="7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s="7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s="7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s="7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s="7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s="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s="7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s="7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s="7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s="7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s="7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s="7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s="7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s="7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s="7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s="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s="7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s="7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s="7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s="7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s="7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s="7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s="7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s="7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s="7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SUM(E387/D387*100)</f>
        <v>105.982</v>
      </c>
      <c r="P387" s="6">
        <f t="shared" ref="P387:P450" si="25">SUM(E387/L387)</f>
        <v>111.79535864978902</v>
      </c>
      <c r="Q387" s="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s="7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s="7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s="7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s="7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s="7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s="7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s="7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s="7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s="7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s="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s="7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s="7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s="7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s="7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s="7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s="7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s="7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s="7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s="7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s="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s="7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s="7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s="7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s="7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s="7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s="7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s="7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s="7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s="7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s="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s="7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s="7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s="7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s="7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s="7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s="7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s="7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s="7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s="7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s="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s="7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s="7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s="7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s="7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s="7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s="7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s="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s="7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s="7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s="7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s="7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s="7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s="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s="7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s="7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s="7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SUM(E451/D451*100)</f>
        <v>2.25</v>
      </c>
      <c r="P451" s="6">
        <f t="shared" ref="P451:P514" si="29">SUM(E451/L451)</f>
        <v>9</v>
      </c>
      <c r="Q451" s="7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s="7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s="7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s="7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s="7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s="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s="7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s="7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s="7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s="7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s="7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s="7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s="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s="7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s="7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s="7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s="7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s="7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s="7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s="7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s="7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s="7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s="7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s="7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s="7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s="7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s="7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s="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s="7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s="7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s="7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s="7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s="7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s="7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s="7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s="7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s="7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s="7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s="7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s="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s="7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s="7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s="7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s="7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s="7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s="7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SUM(E515/D515*100)</f>
        <v>13.923999999999999</v>
      </c>
      <c r="P515" s="6">
        <f t="shared" ref="P515:P578" si="33">SUM(E515/L515)</f>
        <v>102.38235294117646</v>
      </c>
      <c r="Q515" s="7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s="7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s="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s="7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s="7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s="7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s="7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s="7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s="7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s="7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s="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s="7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s="7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s="7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s="7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s="7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s="7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s="7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s="7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s="7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s="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s="7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s="7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s="7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s="7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s="7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s="7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s="7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s="7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s="7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s="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s="7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s="7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s="7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s="7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s="7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s="7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s="7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s="7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s="7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s="7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s="7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s="7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s="7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s="7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s="7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s="7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s="7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s="7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s="7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s="7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s="7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s="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s="7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SUM(E579/D579*100)</f>
        <v>0.2</v>
      </c>
      <c r="P579" s="6">
        <f t="shared" ref="P579:P642" si="37">SUM(E579/L579)</f>
        <v>10</v>
      </c>
      <c r="Q579" s="7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s="7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s="7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s="7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s="7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s="7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s="7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s="7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s="7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s="7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s="7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s="7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s="7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s="7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s="7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s="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s="7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s="7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s="7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s="7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s="7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s="7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s="7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s="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s="7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s="7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s="7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s="7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s="7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s="7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s="7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s="7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s="7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s="7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s="7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s="7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s="7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s="7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s="7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s="7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s="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s="7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s="7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s="7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s="7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SUM(E643/D643*100)</f>
        <v>119.16249999999999</v>
      </c>
      <c r="P643" s="6">
        <f t="shared" ref="P643:P706" si="41">SUM(E643/L643)</f>
        <v>151.31746031746033</v>
      </c>
      <c r="Q643" s="7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s="7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s="7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s="7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s="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s="7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s="7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s="7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s="7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s="7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s="7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s="7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s="7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s="7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s="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s="7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s="7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s="7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s="7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s="7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s="7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s="7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s="7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s="7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s="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s="7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s="7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s="7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s="7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s="7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s="7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s="7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s="7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s="7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s="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s="7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s="7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s="7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s="7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s="7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s="7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s="7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s="7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s="7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s="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s="7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s="7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s="7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s="7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s="7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s="7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s="7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s="7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s="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s="7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s="7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s="7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s="7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s="7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s="7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s="7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s="7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s="7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SUM(E707/D707*100)</f>
        <v>0.97699999999999987</v>
      </c>
      <c r="P707" s="6">
        <f t="shared" ref="P707:P770" si="45">SUM(E707/L707)</f>
        <v>195.4</v>
      </c>
      <c r="Q707" s="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s="7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s="7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s="7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s="7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s="7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s="7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s="7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s="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s="7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s="7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s="7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s="7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s="7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s="7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s="7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s="7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s="7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s="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s="7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s="7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s="7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s="7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s="7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s="7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s="7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s="7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s="7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s="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s="7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s="7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s="7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s="7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s="7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s="7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s="7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s="7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s="7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s="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s="7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s="7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s="7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s="7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s="7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s="7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s="7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s="7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s="7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s="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s="7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s="7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s="7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s="7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s="7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s="7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s="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s="7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SUM(E771/D771*100)</f>
        <v>41.4</v>
      </c>
      <c r="P771" s="6">
        <f t="shared" ref="P771:P834" si="49">SUM(E771/L771)</f>
        <v>31.846153846153847</v>
      </c>
      <c r="Q771" s="7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s="7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s="7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s="7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s="7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s="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s="7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s="7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s="7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s="7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s="7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s="7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s="7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s="7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s="7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s="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s="7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s="7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s="7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s="7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s="7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s="7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s="7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s="7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s="7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s="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s="7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s="7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s="7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s="7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s="7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s="7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s="7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s="7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s="7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s="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s="7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s="7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s="7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s="7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s="7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s="7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s="7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s="7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s="7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s="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s="7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s="7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s="7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s="7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s="7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s="7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s="7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s="7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s="7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s="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s="7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s="7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s="7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s="7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s="7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s="7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s="7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SUM(E835/D835*100)</f>
        <v>101.66666666666666</v>
      </c>
      <c r="P835" s="6">
        <f t="shared" ref="P835:P898" si="53">SUM(E835/L835)</f>
        <v>148.78048780487805</v>
      </c>
      <c r="Q835" s="7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s="7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s="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s="7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s="7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s="7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s="7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s="7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s="7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s="7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s="7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s="7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s="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s="7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s="7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s="7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s="7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s="7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s="7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s="7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s="7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s="7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s="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s="7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s="7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s="7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s="7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s="7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s="7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s="7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s="7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s="7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s="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s="7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s="7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s="7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s="7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s="7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s="7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s="7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s="7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s="7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s="7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s="7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s="7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s="7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s="7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s="7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s="7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s="7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s="7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s="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s="7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s="7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s="7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s="7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s="7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s="7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s="7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s="7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s="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s="7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SUM(E899/D899*100)</f>
        <v>0</v>
      </c>
      <c r="P899" s="6" t="e">
        <f t="shared" ref="P899:P962" si="57">SUM(E899/L899)</f>
        <v>#DIV/0!</v>
      </c>
      <c r="Q899" s="7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s="7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s="7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s="7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s="7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s="7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s="7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s="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s="7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s="7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s="7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s="7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s="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s="7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s="7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s="7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s="7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s="7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s="7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s="7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s="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s="7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s="7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s="7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s="7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s="7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s="7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s="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s="7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s="7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s="7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s="7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s="7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s="7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s="7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s="7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s="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s="7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s="7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s="7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s="7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s="7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s="7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s="7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s="7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s="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s="7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s="7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s="7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s="7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s="7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SUM(E963/D963*100)</f>
        <v>42.188421052631583</v>
      </c>
      <c r="P963" s="6">
        <f t="shared" ref="P963:P1026" si="61">SUM(E963/L963)</f>
        <v>364.35454545454547</v>
      </c>
      <c r="Q963" s="7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s="7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s="7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s="7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s="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s="7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s="7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s="7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s="7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s="7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s="7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s="7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s="7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s="7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s="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s="7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s="7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s="7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s="7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s="7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s="7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s="7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s="7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s="7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s="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s="7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s="7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s="7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s="7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s="7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s="7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s="7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s="7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s="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s="7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s="7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s="7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s="7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s="7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s="7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s="7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s="7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s="7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s="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s="7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s="7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s="7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s="7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s="7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s="7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s="7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s="7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s="7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s="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s="7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s="7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s="7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s="7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s="7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s="7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s="7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s="7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s="7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SUM(E1027/D1027*100)</f>
        <v>109.92831428571431</v>
      </c>
      <c r="P1027" s="6">
        <f t="shared" ref="P1027:P1090" si="65">SUM(E1027/L1027)</f>
        <v>71.848571428571432</v>
      </c>
      <c r="Q1027" s="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s="7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s="7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s="7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s="7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s="7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s="7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s="7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s="7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s="7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s="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s="7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s="7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s="7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s="7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s="7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s="7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s="7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s="7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s="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s="7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s="7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s="7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s="7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s="7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s="7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s="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s="7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s="7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s="7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s="7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s="7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s="7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s="7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s="7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s="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s="7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s="7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s="7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s="7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s="7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s="7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s="7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s="7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s="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s="7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s="7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SUM(E1091/D1091*100)</f>
        <v>7.8266666666666662</v>
      </c>
      <c r="P1091" s="6">
        <f t="shared" ref="P1091:P1154" si="69">SUM(E1091/L1091)</f>
        <v>23.959183673469386</v>
      </c>
      <c r="Q1091" s="7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s="7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s="7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s="7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s="7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s="7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s="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s="7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s="7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s="7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s="7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s="7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s="7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s="7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s="7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s="7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s="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s="7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s="7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s="7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s="7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s="7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s="7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s="7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s="7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s="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s="7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s="7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s="7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s="7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s="7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s="7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s="7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s="7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s="7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s="7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s="7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s="7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s="7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s="7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s="7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s="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s="7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s="7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s="7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s="7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s="7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s="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s="7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s="7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s="7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s="7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s="7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SUM(E1155/D1155*100)</f>
        <v>0.625</v>
      </c>
      <c r="P1155" s="6">
        <f t="shared" ref="P1155:P1218" si="73">SUM(E1155/L1155)</f>
        <v>50</v>
      </c>
      <c r="Q1155" s="7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s="7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s="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s="7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s="7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s="7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s="7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s="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s="7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s="7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s="7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s="7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s="7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s="7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s="7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s="7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s="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s="7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s="7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s="7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s="7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s="7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s="7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s="7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s="7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s="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s="7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s="7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s="7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s="7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s="7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s="7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s="7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s="7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s="7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s="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s="7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s="7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s="7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s="7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s="7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s="7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s="7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s="7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s="7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s="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s="7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s="7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s="7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s="7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s="7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s="7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s="7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s="7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s="7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s="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s="7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SUM(E1219/D1219*100)</f>
        <v>102.60000000000001</v>
      </c>
      <c r="P1219" s="6">
        <f t="shared" ref="P1219:P1282" si="77">SUM(E1219/L1219)</f>
        <v>148.57377049180329</v>
      </c>
      <c r="Q1219" s="7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s="7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s="7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s="7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s="7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s="7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s="7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s="7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s="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s="7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s="7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s="7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s="7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s="7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s="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s="7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s="7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s="7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s="7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s="7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s="7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s="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s="7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s="7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s="7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s="7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s="7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s="7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s="7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s="7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s="7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s="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s="7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s="7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s="7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s="7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s="7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s="7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s="7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s="7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s="7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s="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s="7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s="7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s="7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s="7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s="7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s="7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s="7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s="7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s="7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s="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s="7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s="7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s="7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s="7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s="7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SUM(E1283/D1283*100)</f>
        <v>110.71428571428572</v>
      </c>
      <c r="P1283" s="6">
        <f t="shared" ref="P1283:P1346" si="81">SUM(E1283/L1283)</f>
        <v>104.72972972972973</v>
      </c>
      <c r="Q1283" s="7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s="7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s="7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s="7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s="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s="7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s="7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s="7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s="7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s="7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s="7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s="7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s="7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s="7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s="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s="7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s="7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s="7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s="7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s="7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s="7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s="7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s="7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s="7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s="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s="7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s="7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s="7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s="7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s="7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s="7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s="7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s="7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s="7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s="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s="7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s="7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s="7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s="7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s="7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s="7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s="7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s="7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s="7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s="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s="7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s="7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s="7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s="7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s="7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s="7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s="7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s="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s="7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s="7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s="7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s="7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s="7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s="7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s="7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s="7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SUM(E1347/D1347*100)</f>
        <v>125</v>
      </c>
      <c r="P1347" s="6">
        <f t="shared" ref="P1347:P1410" si="85">SUM(E1347/L1347)</f>
        <v>53.571428571428569</v>
      </c>
      <c r="Q1347" s="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s="7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s="7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s="7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s="7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s="7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s="7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s="7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s="7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s="7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s="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s="7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s="7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s="7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s="7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s="7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s="7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s="7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s="7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s="7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s="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s="7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s="7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s="7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s="7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s="7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s="7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s="7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s="7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s="7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s="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s="7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s="7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s="7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s="7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s="7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s="7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s="7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s="7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s="7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s="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s="7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s="7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s="7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s="7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s="7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s="7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s="7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s="7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s="7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s="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s="7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s="7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s="7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s="7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s="7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s="7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s="7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s="7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s="7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s="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s="7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s="7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s="7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SUM(E1411/D1411*100)</f>
        <v>0</v>
      </c>
      <c r="P1411" s="6" t="e">
        <f t="shared" ref="P1411:P1474" si="89">SUM(E1411/L1411)</f>
        <v>#DIV/0!</v>
      </c>
      <c r="Q1411" s="7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s="7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s="7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s="7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s="7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s="7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s="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s="7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s="7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s="7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s="7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s="7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s="7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s="7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s="7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s="7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s="7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s="7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s="7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s="7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s="7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s="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s="7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s="7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s="7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s="7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s="7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s="7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s="7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s="7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s="7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s="7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s="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s="7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s="7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s="7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s="7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s="7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s="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s="7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s="7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s="7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s="7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s="7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s="7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s="7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SUM(E1475/D1475*100)</f>
        <v>120.51600000000001</v>
      </c>
      <c r="P1475" s="6">
        <f t="shared" ref="P1475:P1538" si="93">SUM(E1475/L1475)</f>
        <v>38.462553191489363</v>
      </c>
      <c r="Q1475" s="7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s="7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s="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s="7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s="7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s="7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s="7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s="7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s="7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s="7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s="7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s="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s="7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s="7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s="7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s="7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s="7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s="7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s="7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s="7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s="7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s="7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s="7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s="7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s="7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s="7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s="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s="7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s="7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s="7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s="7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s="7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s="7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s="7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s="7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s="7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s="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s="7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s="7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s="7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s="7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s="7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s="7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s="7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s="7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s="7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s="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s="7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s="7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s="7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s="7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s="7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s="7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s="7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s="7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s="7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s="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s="7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SUM(E1539/D1539*100)</f>
        <v>179.9</v>
      </c>
      <c r="P1539" s="6">
        <f t="shared" ref="P1539:P1602" si="97">SUM(E1539/L1539)</f>
        <v>96.375</v>
      </c>
      <c r="Q1539" s="7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s="7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s="7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s="7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s="7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s="7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s="7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s="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s="7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s="7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s="7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s="7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s="7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s="7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s="7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s="7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s="7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s="7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s="7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s="7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s="7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s="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s="7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s="7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s="7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s="7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s="7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s="7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s="7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s="7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s="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s="7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s="7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s="7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s="7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s="7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s="7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s="7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s="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s="7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s="7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s="7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s="7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s="7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s="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s="7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s="7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s="7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SUM(E1603/D1603*100)</f>
        <v>108.2492</v>
      </c>
      <c r="P1603" s="6">
        <f t="shared" ref="P1603:P1666" si="101">SUM(E1603/L1603)</f>
        <v>48.325535714285714</v>
      </c>
      <c r="Q1603" s="7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s="7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s="7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s="7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s="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s="7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s="7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s="7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s="7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s="7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s="7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s="7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s="7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s="7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s="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s="7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s="7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s="7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s="7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s="7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s="7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s="7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s="7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s="7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s="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s="7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s="7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s="7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s="7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s="7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s="7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s="7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s="7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s="7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s="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s="7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s="7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s="7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s="7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s="7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s="7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s="7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s="7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s="7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s="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s="7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s="7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s="7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s="7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s="7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s="7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s="7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s="7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s="7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s="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s="7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s="7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s="7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s="7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s="7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s="7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s="7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s="7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s="7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SUM(E1667/D1667*100)</f>
        <v>119.45714285714286</v>
      </c>
      <c r="P1667" s="6">
        <f t="shared" ref="P1667:P1730" si="105">SUM(E1667/L1667)</f>
        <v>44.956989247311824</v>
      </c>
      <c r="Q1667" s="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s="7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s="7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s="7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s="7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s="7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s="7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s="7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s="7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s="7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s="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s="7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s="7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s="7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s="7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s="7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s="7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s="7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s="7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s="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s="7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s="7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s="7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s="7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s="7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s="7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s="7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s="7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s="7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s="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s="7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s="7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s="7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s="7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s="7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s="7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s="7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s="7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s="7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s="7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s="7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s="7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s="7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s="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s="7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s="7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s="7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s="7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s="7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s="7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s="7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s="7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s="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s="7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s="7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s="7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SUM(E1731/D1731*100)</f>
        <v>0</v>
      </c>
      <c r="P1731" s="6" t="e">
        <f t="shared" ref="P1731:P1794" si="109">SUM(E1731/L1731)</f>
        <v>#DIV/0!</v>
      </c>
      <c r="Q1731" s="7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s="7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s="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s="7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s="7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s="7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s="7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s="7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s="7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s="7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s="7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s="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s="7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s="7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s="7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s="7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s="7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s="7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s="7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s="7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s="7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s="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s="7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s="7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s="7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s="7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s="7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s="7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s="7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s="7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s="7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s="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s="7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s="7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s="7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s="7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s="7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s="7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s="7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s="7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s="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s="7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s="7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s="7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s="7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s="7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s="7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s="7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s="7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s="7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s="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s="7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s="7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s="7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s="7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s="7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s="7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s="7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SUM(E1795/D1795*100)</f>
        <v>1.3333333333333335</v>
      </c>
      <c r="P1795" s="6">
        <f t="shared" ref="P1795:P1858" si="113">SUM(E1795/L1795)</f>
        <v>20</v>
      </c>
      <c r="Q1795" s="7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s="7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s="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s="7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s="7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s="7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s="7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s="7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s="7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s="7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s="7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s="7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s="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s="7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s="7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s="7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s="7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s="7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s="7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s="7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s="7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s="7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s="7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s="7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s="7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s="7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s="7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s="7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s="7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s="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s="7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s="7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s="7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s="7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s="7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s="7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s="7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s="7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s="7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s="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s="7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s="7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s="7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s="7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s="7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s="7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s="7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s="7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s="7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s="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s="7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s="7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s="7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s="7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s="7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s="7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s="7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s="7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s="7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s="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s="7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SUM(E1859/D1859*100)</f>
        <v>100</v>
      </c>
      <c r="P1859" s="6">
        <f t="shared" ref="P1859:P1922" si="117">SUM(E1859/L1859)</f>
        <v>136.36363636363637</v>
      </c>
      <c r="Q1859" s="7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s="7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s="7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s="7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s="7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s="7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s="7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s="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s="7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s="7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s="7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s="7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s="7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s="7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s="7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s="7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s="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s="7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s="7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s="7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s="7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s="7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s="7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s="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s="7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s="7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s="7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s="7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s="7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s="7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s="7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s="7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s="7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s="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s="7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s="7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s="7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s="7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s="7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s="7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s="7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s="7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s="7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s="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s="7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s="7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s="7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s="7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s="7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s="7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s="7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s="7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s="7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s="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s="7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s="7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s="7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s="7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s="7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SUM(E1923/D1923*100)</f>
        <v>136.80000000000001</v>
      </c>
      <c r="P1923" s="6">
        <f t="shared" ref="P1923:P1986" si="121">SUM(E1923/L1923)</f>
        <v>54</v>
      </c>
      <c r="Q1923" s="7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s="7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s="7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s="7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s="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s="7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s="7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s="7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s="7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s="7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s="7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s="7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s="7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s="7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s="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s="7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s="7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s="7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s="7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s="7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s="7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s="7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s="7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s="7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s="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s="7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s="7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s="7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s="7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s="7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s="7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s="7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s="7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s="7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s="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s="7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s="7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s="7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s="7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s="7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s="7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s="7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s="7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s="7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s="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s="7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s="7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s="7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s="7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s="7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s="7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s="7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s="7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s="7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s="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s="7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s="7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s="7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s="7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s="7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s="7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s="7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s="7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SUM(E1987/D1987*100)</f>
        <v>3.1875</v>
      </c>
      <c r="P1987" s="6">
        <f t="shared" ref="P1987:P2050" si="125">SUM(E1987/L1987)</f>
        <v>12.75</v>
      </c>
      <c r="Q1987" s="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s="7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s="7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s="7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s="7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s="7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s="7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s="7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s="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s="7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s="7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s="7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s="7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s="7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s="7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s="7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s="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s="7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s="7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s="7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s="7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s="7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s="7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s="7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s="7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s="7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s="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s="7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s="7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s="7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s="7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s="7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s="7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s="7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s="7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s="7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s="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s="7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s="7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s="7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s="7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s="7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s="7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s="7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s="7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s="7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s="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s="7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s="7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s="7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s="7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s="7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s="7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s="7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s="7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s="7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s="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s="7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s="7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s="7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SUM(E2051/D2051*100)</f>
        <v>120.19070000000001</v>
      </c>
      <c r="P2051" s="6">
        <f t="shared" ref="P2051:P2114" si="129">SUM(E2051/L2051)</f>
        <v>80.991037735849048</v>
      </c>
      <c r="Q2051" s="7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s="7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s="7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s="7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s="7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s="7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s="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s="7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s="7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s="7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s="7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s="7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s="7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s="7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s="7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s="7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s="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s="7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s="7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s="7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s="7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s="7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s="7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s="7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s="7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s="7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s="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s="7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s="7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s="7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s="7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s="7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s="7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s="7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s="7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s="7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s="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s="7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s="7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s="7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s="7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s="7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s="7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s="7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s="7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s="7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s="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s="7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s="7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s="7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s="7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s="7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s="7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s="7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s="7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s="7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s="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s="7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s="7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s="7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s="7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s="7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s="7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s="7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SUM(E2115/D2115*100)</f>
        <v>104.85714285714285</v>
      </c>
      <c r="P2115" s="6">
        <f t="shared" ref="P2115:P2178" si="133">SUM(E2115/L2115)</f>
        <v>68.598130841121488</v>
      </c>
      <c r="Q2115" s="7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s="7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s="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s="7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s="7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s="7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s="7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s="7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s="7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s="7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s="7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s="7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s="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s="7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s="7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s="7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s="7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s="7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s="7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s="7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s="7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s="7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s="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s="7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s="7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s="7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s="7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s="7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s="7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s="7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s="7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s="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s="7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s="7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s="7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s="7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s="7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s="7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s="7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s="7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s="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s="7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s="7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s="7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s="7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s="7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s="7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s="7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s="7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s="7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s="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s="7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s="7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s="7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s="7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s="7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s="7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s="7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s="7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s="7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s="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s="7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SUM(E2179/D2179*100)</f>
        <v>100.12</v>
      </c>
      <c r="P2179" s="6">
        <f t="shared" ref="P2179:P2242" si="137">SUM(E2179/L2179)</f>
        <v>65.868421052631575</v>
      </c>
      <c r="Q2179" s="7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s="7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s="7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s="7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s="7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s="7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s="7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s="7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s="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s="7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s="7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s="7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s="7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s="7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s="7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s="7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s="7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s="7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s="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s="7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s="7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s="7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s="7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s="7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s="7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s="7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s="7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s="7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s="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s="7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s="7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s="7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s="7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s="7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s="7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s="7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s="7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s="7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s="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s="7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s="7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s="7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s="7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s="7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s="7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s="7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s="7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s="7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s="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s="7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s="7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s="7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s="7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s="7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s="7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s="7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s="7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s="7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s="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s="7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s="7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s="7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s="7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s="7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SUM(E2243/D2243*100)</f>
        <v>806.4</v>
      </c>
      <c r="P2243" s="6">
        <f t="shared" ref="P2243:P2306" si="141">SUM(E2243/L2243)</f>
        <v>49.472392638036808</v>
      </c>
      <c r="Q2243" s="7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s="7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s="7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s="7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s="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s="7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s="7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s="7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s="7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s="7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s="7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s="7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s="7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s="7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s="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s="7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s="7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s="7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s="7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s="7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s="7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s="7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s="7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s="7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s="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s="7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s="7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s="7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s="7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s="7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s="7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s="7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s="7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s="7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s="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s="7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s="7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s="7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s="7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s="7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s="7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s="7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s="7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s="7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s="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s="7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s="7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s="7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s="7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s="7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s="7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s="7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s="7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s="7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s="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s="7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s="7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s="7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s="7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s="7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s="7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s="7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s="7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s="7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SUM(E2307/D2307*100)</f>
        <v>101.22777777777779</v>
      </c>
      <c r="P2307" s="6">
        <f t="shared" ref="P2307:P2370" si="145">SUM(E2307/L2307)</f>
        <v>109.10778443113773</v>
      </c>
      <c r="Q2307" s="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s="7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s="7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s="7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s="7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s="7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s="7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s="7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s="7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s="7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s="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s="7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s="7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s="7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s="7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s="7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s="7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s="7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s="7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s="7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s="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s="7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s="7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s="7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s="7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s="7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s="7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s="7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s="7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s="7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s="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s="7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s="7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s="7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s="7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s="7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s="7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s="7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s="7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s="7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s="7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s="7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s="7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s="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s="7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s="7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s="7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s="7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s="7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s="7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SUM(E2371/D2371*100)</f>
        <v>0</v>
      </c>
      <c r="P2371" s="6" t="e">
        <f t="shared" ref="P2371:P2434" si="149">SUM(E2371/L2371)</f>
        <v>#DIV/0!</v>
      </c>
      <c r="Q2371" s="7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s="7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s="7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s="7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s="7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s="7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s="7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s="7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s="7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s="7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s="7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s="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s="7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s="7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s="7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s="7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s="7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s="7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s="7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s="7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s="7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s="7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s="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s="7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s="7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s="7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s="7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s="7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s="7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s="7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s="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s="7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s="7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s="7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s="7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s="7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s="7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s="7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s="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s="7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s="7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s="7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s="7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s="7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s="7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SUM(E2435/D2435*100)</f>
        <v>0</v>
      </c>
      <c r="P2435" s="6" t="e">
        <f t="shared" ref="P2435:P2498" si="153">SUM(E2435/L2435)</f>
        <v>#DIV/0!</v>
      </c>
      <c r="Q2435" s="7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s="7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s="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s="7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s="7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s="7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s="7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s="7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s="7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s="7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s="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s="7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s="7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s="7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s="7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s="7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s="7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s="7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s="7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s="7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s="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s="7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s="7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s="7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s="7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s="7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s="7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s="7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s="7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s="7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s="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s="7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s="7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s="7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s="7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s="7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s="7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s="7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s="7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s="7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s="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s="7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s="7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s="7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s="7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s="7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s="7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s="7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s="7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s="7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s="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s="7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s="7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s="7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s="7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s="7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s="7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s="7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s="7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s="7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s="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s="7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SUM(E2499/D2499*100)</f>
        <v>112.7715</v>
      </c>
      <c r="P2499" s="6">
        <f t="shared" ref="P2499:P2562" si="157">SUM(E2499/L2499)</f>
        <v>80.551071428571419</v>
      </c>
      <c r="Q2499" s="7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s="7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s="7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s="7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s="7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s="7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s="7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s="7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s="7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s="7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s="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s="7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s="7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s="7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s="7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s="7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s="7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s="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s="7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s="7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s="7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s="7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s="7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s="7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s="7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s="7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s="7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s="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s="7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s="7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s="7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s="7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s="7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s="7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s="7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s="7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s="7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s="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s="7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s="7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s="7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s="7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s="7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s="7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s="7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s="7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s="7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s="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s="7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s="7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s="7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s="7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s="7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SUM(E2563/D2563*100)</f>
        <v>0</v>
      </c>
      <c r="P2563" s="6" t="e">
        <f t="shared" ref="P2563:P2626" si="161">SUM(E2563/L2563)</f>
        <v>#DIV/0!</v>
      </c>
      <c r="Q2563" s="7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s="7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s="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s="7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s="7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s="7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s="7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s="7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s="7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s="7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s="7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s="7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s="7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s="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s="7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s="7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s="7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s="7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s="7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s="7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s="7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s="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s="7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s="7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s="7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s="7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s="7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s="7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s="7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s="7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s="7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s="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s="7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s="7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s="7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s="7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s="7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s="7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s="7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s="7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s="7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s="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s="7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s="7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s="7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s="7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s="7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s="7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s="7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s="7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s="7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SUM(E2627/D2627*100)</f>
        <v>956</v>
      </c>
      <c r="P2627" s="6">
        <f t="shared" ref="P2627:P2690" si="165">SUM(E2627/L2627)</f>
        <v>27.576923076923077</v>
      </c>
      <c r="Q2627" s="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s="7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s="7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s="7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s="7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s="7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s="7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s="7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s="7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s="7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s="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s="7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s="7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s="7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s="7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s="7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s="7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s="7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s="7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s="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s="7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s="7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s="7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s="7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s="7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s="7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s="7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s="7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s="7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s="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s="7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s="7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s="7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s="7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s="7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s="7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s="7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s="7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s="7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s="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s="7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s="7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s="7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s="7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s="7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s="7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s="7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s="7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s="7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s="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s="7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s="7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s="7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s="7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s="7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s="7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s="7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s="7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s="7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s="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s="7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SUM(E2691/D2691*100)</f>
        <v>2.8571428571428571E-3</v>
      </c>
      <c r="P2691" s="6">
        <f t="shared" ref="P2691:P2754" si="169">SUM(E2691/L2691)</f>
        <v>1</v>
      </c>
      <c r="Q2691" s="7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s="7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s="7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s="7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s="7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s="7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s="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s="7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s="7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s="7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s="7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s="7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s="7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s="7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s="7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s="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s="7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s="7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s="7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s="7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s="7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s="7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s="7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s="7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s="7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s="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s="7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s="7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s="7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s="7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s="7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s="7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s="7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s="7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s="7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s="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s="7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s="7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s="7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s="7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s="7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s="7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s="7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s="7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s="7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s="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s="7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s="7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s="7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s="7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s="7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s="7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s="7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s="7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s="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s="7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s="7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s="7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s="7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s="7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SUM(E2755/D2755*100)</f>
        <v>19</v>
      </c>
      <c r="P2755" s="6">
        <f t="shared" ref="P2755:P2818" si="173">SUM(E2755/L2755)</f>
        <v>47.5</v>
      </c>
      <c r="Q2755" s="7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s="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s="7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s="7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s="7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s="7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s="7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s="7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s="7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s="7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s="7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s="7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s="7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s="7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s="7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s="7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s="7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s="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s="7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s="7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s="7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s="7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s="7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s="7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s="7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s="7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s="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s="7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s="7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s="7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s="7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s="7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s="7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s="7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s="7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s="7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s="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s="7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s="7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s="7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s="7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s="7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s="7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s="7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s="7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s="7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s="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s="7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s="7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s="7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s="7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s="7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s="7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s="7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s="7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s="7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s="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s="7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SUM(E2819/D2819*100)</f>
        <v>130</v>
      </c>
      <c r="P2819" s="6">
        <f t="shared" ref="P2819:P2882" si="177">SUM(E2819/L2819)</f>
        <v>23.636363636363637</v>
      </c>
      <c r="Q2819" s="7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s="7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s="7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s="7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s="7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s="7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s="7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s="7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s="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s="7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s="7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s="7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s="7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s="7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s="7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s="7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s="7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s="7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s="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s="7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s="7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s="7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s="7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s="7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s="7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s="7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s="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s="7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s="7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s="7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s="7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s="7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s="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s="7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s="7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s="7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s="7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s="7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s="7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s="7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s="7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s="7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s="7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s="7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s="7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s="7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s="7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s="7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s="7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s="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s="7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s="7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s="7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s="7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SUM(E2883/D2883*100)</f>
        <v>0</v>
      </c>
      <c r="P2883" s="6" t="e">
        <f t="shared" ref="P2883:P2946" si="181">SUM(E2883/L2883)</f>
        <v>#DIV/0!</v>
      </c>
      <c r="Q2883" s="7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s="7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s="7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s="7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s="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s="7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s="7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s="7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s="7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s="7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s="7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s="7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s="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s="7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s="7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s="7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s="7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s="7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s="7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s="7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s="7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s="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s="7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s="7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s="7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s="7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s="7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s="7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s="7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s="7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s="7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s="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s="7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s="7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s="7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s="7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s="7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s="7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s="7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s="7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s="7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s="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s="7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s="7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s="7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s="7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s="7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s="7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s="7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s="7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s="7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s="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s="7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s="7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s="7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s="7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s="7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s="7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s="7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s="7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SUM(E2947/D2947*100)</f>
        <v>0</v>
      </c>
      <c r="P2947" s="6" t="e">
        <f t="shared" ref="P2947:P3010" si="185">SUM(E2947/L2947)</f>
        <v>#DIV/0!</v>
      </c>
      <c r="Q2947" s="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s="7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s="7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s="7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s="7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s="7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s="7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s="7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s="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s="7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s="7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s="7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s="7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s="7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s="7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s="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s="7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s="7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s="7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s="7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s="7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s="7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s="7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s="7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s="7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s="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s="7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s="7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s="7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s="7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s="7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s="7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s="7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s="7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s="7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s="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s="7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s="7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s="7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s="7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s="7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s="7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s="7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s="7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s="7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s="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s="7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s="7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s="7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s="7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s="7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s="7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s="7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s="7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s="7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s="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s="7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s="7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s="7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SUM(E3011/D3011*100)</f>
        <v>119.756</v>
      </c>
      <c r="P3011" s="6">
        <f t="shared" ref="P3011:P3074" si="189">SUM(E3011/L3011)</f>
        <v>233.8984375</v>
      </c>
      <c r="Q3011" s="7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s="7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s="7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s="7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s="7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s="7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s="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s="7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s="7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s="7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s="7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s="7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s="7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s="7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s="7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s="7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s="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s="7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s="7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s="7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s="7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s="7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s="7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s="7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s="7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s="7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s="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s="7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s="7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s="7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s="7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s="7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s="7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s="7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s="7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s="7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s="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s="7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s="7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s="7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s="7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s="7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s="7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s="7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s="7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s="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s="7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s="7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s="7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s="7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s="7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s="7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s="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s="7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s="7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s="7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s="7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s="7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s="7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s="7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SUM(E3075/D3075*100)</f>
        <v>2.3035714285714284E-2</v>
      </c>
      <c r="P3075" s="6">
        <f t="shared" ref="P3075:P3138" si="193">SUM(E3075/L3075)</f>
        <v>92.142857142857139</v>
      </c>
      <c r="Q3075" s="7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s="7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s="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s="7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s="7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s="7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s="7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s="7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s="7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s="7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s="7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s="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s="7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s="7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s="7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s="7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s="7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s="7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s="7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s="7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s="7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s="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s="7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s="7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s="7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s="7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s="7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s="7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s="7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s="7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s="7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s="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s="7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s="7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s="7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s="7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s="7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s="7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s="7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s="7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s="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s="7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s="7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s="7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s="7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s="7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s="7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s="7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s="7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s="7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s="7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s="7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s="7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s="7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s="7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s="7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s="7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s="7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s="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s="7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SUM(E3139/D3139*100)</f>
        <v>3.3333333333333335</v>
      </c>
      <c r="P3139" s="6">
        <f t="shared" ref="P3139:P3202" si="197">SUM(E3139/L3139)</f>
        <v>50</v>
      </c>
      <c r="Q3139" s="7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s="7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s="7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s="7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s="7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s="7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s="7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s="7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s="7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s="7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s="7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s="7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s="7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s="7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s="7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s="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s="7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s="7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s="7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s="7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s="7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s="7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s="7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s="7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s="7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s="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s="7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s="7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s="7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s="7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s="7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s="7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s="7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s="7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s="7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s="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s="7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s="7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s="7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s="7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s="7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s="7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s="7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s="7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s="7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s="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s="7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s="7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s="7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s="7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s="7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s="7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s="7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s="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s="7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s="7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s="7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s="7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s="7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SUM(E3203/D3203*100)</f>
        <v>1.25</v>
      </c>
      <c r="P3203" s="6">
        <f t="shared" ref="P3203:P3266" si="201">SUM(E3203/L3203)</f>
        <v>12.5</v>
      </c>
      <c r="Q3203" s="7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s="7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s="7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s="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s="7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s="7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s="7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s="7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s="7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s="7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s="7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s="7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s="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s="7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s="7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s="7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s="7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s="7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s="7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s="7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s="7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s="7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s="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s="7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s="7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s="7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s="7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s="7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s="7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s="7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s="7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s="7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s="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s="7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s="7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s="7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s="7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s="7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s="7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s="7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s="7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s="7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s="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s="7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s="7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s="7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s="7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s="7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s="7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s="7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s="7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s="7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s="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s="7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s="7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s="7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s="7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s="7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s="7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s="7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s="7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s="7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SUM(E3267/D3267*100)</f>
        <v>164</v>
      </c>
      <c r="P3267" s="6">
        <f t="shared" ref="P3267:P3330" si="205">SUM(E3267/L3267)</f>
        <v>70.285714285714292</v>
      </c>
      <c r="Q3267" s="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s="7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s="7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s="7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s="7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s="7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s="7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s="7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s="7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s="7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s="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s="7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s="7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s="7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s="7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s="7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s="7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s="7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s="7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s="7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s="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s="7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s="7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s="7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s="7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s="7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s="7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s="7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s="7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s="7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s="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s="7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s="7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s="7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s="7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s="7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s="7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s="7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s="7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s="7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s="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s="7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s="7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s="7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s="7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s="7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s="7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s="7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s="7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s="7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s="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s="7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s="7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s="7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s="7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s="7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s="7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s="7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s="7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s="7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s="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s="7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s="7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s="7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SUM(E3331/D3331*100)</f>
        <v>116.8</v>
      </c>
      <c r="P3331" s="6">
        <f t="shared" ref="P3331:P3394" si="209">SUM(E3331/L3331)</f>
        <v>44.92307692307692</v>
      </c>
      <c r="Q3331" s="7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s="7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s="7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s="7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s="7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s="7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s="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s="7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s="7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s="7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s="7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s="7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s="7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s="7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s="7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s="7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s="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s="7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s="7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s="7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s="7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s="7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s="7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s="7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s="7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s="7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s="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s="7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s="7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s="7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s="7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s="7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s="7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s="7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s="7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s="7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s="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s="7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s="7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s="7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s="7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s="7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s="7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s="7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s="7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s="7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s="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s="7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s="7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s="7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s="7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s="7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s="7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s="7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s="7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s="7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s="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s="7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s="7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s="7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s="7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s="7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s="7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s="7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SUM(E3395/D3395*100)</f>
        <v>105.80000000000001</v>
      </c>
      <c r="P3395" s="6">
        <f t="shared" ref="P3395:P3458" si="213">SUM(E3395/L3395)</f>
        <v>36.06818181818182</v>
      </c>
      <c r="Q3395" s="7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s="7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s="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s="7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s="7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s="7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s="7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s="7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s="7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s="7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s="7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s="7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s="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s="7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s="7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s="7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s="7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s="7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s="7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s="7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s="7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s="7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s="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s="7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s="7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s="7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s="7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s="7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s="7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s="7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s="7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s="7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s="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s="7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s="7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s="7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s="7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s="7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s="7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s="7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s="7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s="7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s="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s="7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s="7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s="7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s="7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s="7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s="7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s="7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s="7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s="7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s="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s="7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s="7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s="7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s="7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s="7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s="7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s="7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s="7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s="7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s="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s="7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SUM(E3459/D3459*100)</f>
        <v>140.19999999999999</v>
      </c>
      <c r="P3459" s="6">
        <f t="shared" ref="P3459:P3522" si="217">SUM(E3459/L3459)</f>
        <v>50.981818181818184</v>
      </c>
      <c r="Q3459" s="7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s="7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s="7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s="7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s="7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s="7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s="7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s="7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s="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s="7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s="7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s="7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s="7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s="7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s="7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s="7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s="7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s="7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s="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s="7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s="7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s="7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s="7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s="7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s="7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s="7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s="7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s="7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s="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s="7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s="7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s="7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s="7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s="7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s="7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s="7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s="7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s="7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s="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s="7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s="7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s="7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s="7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s="7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s="7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s="7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s="7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s="7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s="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s="7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s="7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s="7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s="7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s="7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s="7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s="7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s="7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s="7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s="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s="7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s="7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s="7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s="7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s="7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SUM(E3523/D3523*100)</f>
        <v>169.42857142857144</v>
      </c>
      <c r="P3523" s="6">
        <f t="shared" ref="P3523:P3586" si="221">SUM(E3523/L3523)</f>
        <v>45.615384615384613</v>
      </c>
      <c r="Q3523" s="7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s="7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s="7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s="7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s="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s="7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s="7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s="7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s="7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s="7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s="7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s="7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s="7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s="7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s="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s="7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s="7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s="7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s="7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s="7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s="7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s="7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s="7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s="7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s="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s="7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s="7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s="7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s="7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s="7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s="7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s="7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s="7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s="7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s="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s="7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s="7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s="7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s="7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s="7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s="7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s="7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s="7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s="7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s="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s="7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s="7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s="7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s="7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s="7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s="7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s="7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s="7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s="7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s="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s="7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s="7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s="7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s="7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s="7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s="7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s="7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s="7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s="7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SUM(E3587/D3587*100)</f>
        <v>119.11764705882352</v>
      </c>
      <c r="P3587" s="6">
        <f t="shared" ref="P3587:P3650" si="225">SUM(E3587/L3587)</f>
        <v>176.08695652173913</v>
      </c>
      <c r="Q3587" s="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s="7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s="7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s="7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s="7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s="7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s="7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s="7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s="7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s="7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s="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s="7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s="7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s="7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s="7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s="7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s="7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s="7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s="7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s="7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s="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s="7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s="7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s="7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s="7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s="7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s="7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s="7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s="7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s="7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s="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s="7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s="7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s="7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s="7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s="7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s="7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s="7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s="7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s="7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s="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s="7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s="7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s="7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s="7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s="7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s="7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s="7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s="7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s="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s="7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s="7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s="7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s="7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s="7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s="7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s="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s="7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s="7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s="7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SUM(E3651/D3651*100)</f>
        <v>104</v>
      </c>
      <c r="P3651" s="6">
        <f t="shared" ref="P3651:P3714" si="229">SUM(E3651/L3651)</f>
        <v>97.5</v>
      </c>
      <c r="Q3651" s="7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s="7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s="7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s="7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s="7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s="7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s="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s="7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s="7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s="7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s="7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s="7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s="7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s="7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s="7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s="7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s="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s="7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s="7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s="7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s="7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s="7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s="7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s="7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s="7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s="7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s="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s="7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s="7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s="7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s="7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s="7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s="7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s="7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s="7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s="7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s="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s="7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s="7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s="7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s="7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s="7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s="7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s="7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s="7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s="7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s="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s="7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s="7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s="7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s="7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s="7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s="7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s="7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s="7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s="7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s="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s="7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s="7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s="7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s="7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s="7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s="7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s="7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SUM(E3715/D3715*100)</f>
        <v>101.49999999999999</v>
      </c>
      <c r="P3715" s="6">
        <f t="shared" ref="P3715:P3778" si="233">SUM(E3715/L3715)</f>
        <v>106.84210526315789</v>
      </c>
      <c r="Q3715" s="7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s="7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s="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s="7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s="7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s="7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s="7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s="7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s="7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s="7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s="7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s="7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s="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s="7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s="7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s="7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s="7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s="7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s="7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s="7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s="7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s="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s="7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s="7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s="7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s="7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s="7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s="7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s="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s="7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s="7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s="7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s="7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s="7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s="7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s="7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s="7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s="7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s="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s="7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s="7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s="7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s="7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s="7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s="7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s="7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s="7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s="7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s="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s="7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s="7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s="7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s="7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s="7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s="7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s="7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s="7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s="7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s="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s="7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SUM(E3779/D3779*100)</f>
        <v>143.19999999999999</v>
      </c>
      <c r="P3779" s="6">
        <f t="shared" ref="P3779:P3842" si="237">SUM(E3779/L3779)</f>
        <v>48.542372881355931</v>
      </c>
      <c r="Q3779" s="7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s="7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s="7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s="7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s="7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s="7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s="7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s="7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s="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s="7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s="7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s="7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s="7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s="7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s="7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s="7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s="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s="7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s="7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s="7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s="7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s="7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s="7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s="7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s="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s="7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s="7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s="7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s="7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s="7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s="7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s="7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s="7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s="7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s="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s="7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s="7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s="7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s="7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s="7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s="7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s="7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s="7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s="7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s="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s="7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s="7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s="7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s="7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s="7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s="7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s="7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s="7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s="7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s="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s="7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s="7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s="7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s="7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s="7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SUM(E3843/D3843*100)</f>
        <v>8.7200000000000006</v>
      </c>
      <c r="P3843" s="6">
        <f t="shared" ref="P3843:P3906" si="241">SUM(E3843/L3843)</f>
        <v>25.647058823529413</v>
      </c>
      <c r="Q3843" s="7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s="7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s="7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s="7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s="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s="7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s="7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s="7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s="7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s="7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s="7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s="7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s="7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s="7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s="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s="7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s="7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s="7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s="7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s="7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s="7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s="7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s="7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s="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s="7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s="7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s="7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s="7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s="7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s="7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s="7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s="7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s="7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s="7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s="7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s="7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s="7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s="7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s="7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s="7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s="7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s="7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s="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s="7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s="7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s="7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s="7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s="7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s="7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s="7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s="7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SUM(E3907/D3907*100)</f>
        <v>11.533333333333333</v>
      </c>
      <c r="P3907" s="6">
        <f t="shared" ref="P3907:P3970" si="245">SUM(E3907/L3907)</f>
        <v>24.714285714285715</v>
      </c>
      <c r="Q3907" s="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s="7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s="7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s="7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s="7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s="7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s="7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s="7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s="7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s="7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s="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s="7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s="7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s="7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s="7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s="7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s="7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s="7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s="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s="7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s="7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s="7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s="7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s="7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s="7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s="7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s="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s="7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s="7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s="7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s="7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s="7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s="7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s="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s="7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s="7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s="7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s="7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s="7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s="7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s="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s="7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s="7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s="7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s="7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s="7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s="7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s="7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s="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s="7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s="7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s="7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SUM(E3971/D3971*100)</f>
        <v>7.4690265486725664</v>
      </c>
      <c r="P3971" s="6">
        <f t="shared" ref="P3971:P4034" si="249">SUM(E3971/L3971)</f>
        <v>35.166666666666664</v>
      </c>
      <c r="Q3971" s="7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s="7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s="7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s="7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s="7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s="7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s="7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s="7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s="7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s="7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s="7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s="7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s="7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s="7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s="7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s="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s="7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s="7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s="7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s="7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s="7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s="7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s="7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s="7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s="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s="7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s="7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s="7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s="7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s="7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s="7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s="7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s="7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s="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s="7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s="7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s="7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s="7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s="7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s="7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s="7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s="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s="7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s="7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s="7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s="7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s="7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s="7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s="7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s="7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s="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s="7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s="7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s="7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s="7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SUM(E4035/D4035*100)</f>
        <v>25.698702928870294</v>
      </c>
      <c r="P4035" s="6">
        <f t="shared" ref="P4035:P4098" si="253">SUM(E4035/L4035)</f>
        <v>65.340319148936175</v>
      </c>
      <c r="Q4035" s="7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s="7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s="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s="7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s="7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s="7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s="7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s="7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s="7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s="7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s="7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s="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s="7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s="7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s="7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s="7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s="7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s="7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s="7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s="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s="7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s="7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s="7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s="7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s="7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s="7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s="7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s="7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s="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s="7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s="7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s="7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s="7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s="7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s="7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s="7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s="7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s="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s="7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s="7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s="7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s="7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s="7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s="7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s="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s="7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>SUM(E4089/L4089)</f>
        <v>#DIV/0!</v>
      </c>
      <c r="Q4089" s="7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s="7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s="7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s="7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s="7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s="7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s="7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s="7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s="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s="7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SUM(E4099/D4099*100)</f>
        <v>0</v>
      </c>
      <c r="P4099" s="6" t="e">
        <f t="shared" ref="P4099:P4115" si="257">SUM(E4099/L4099)</f>
        <v>#DIV/0!</v>
      </c>
      <c r="Q4099" s="7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s="7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s="7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s="7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s="7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s="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s="7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s="7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s="7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s="7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s="7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s="7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s="7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  <row r="4116" spans="1:20" x14ac:dyDescent="0.3">
      <c r="P4116" s="6"/>
    </row>
    <row r="4117" spans="1:20" x14ac:dyDescent="0.3">
      <c r="P4117" s="6"/>
    </row>
    <row r="4118" spans="1:20" x14ac:dyDescent="0.3">
      <c r="P4118" s="6"/>
    </row>
    <row r="4119" spans="1:20" x14ac:dyDescent="0.3">
      <c r="P4119" s="6"/>
    </row>
    <row r="4120" spans="1:20" x14ac:dyDescent="0.3">
      <c r="P4120" s="6"/>
    </row>
    <row r="4121" spans="1:20" x14ac:dyDescent="0.3">
      <c r="P4121" s="6"/>
    </row>
    <row r="4122" spans="1:20" x14ac:dyDescent="0.3">
      <c r="P4122" s="6"/>
    </row>
    <row r="4123" spans="1:20" x14ac:dyDescent="0.3">
      <c r="P4123" s="6"/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C71EC-2F7F-4DD1-B6A1-CEDCA555476C}">
  <sheetPr codeName="Sheet2"/>
  <dimension ref="A1:F14"/>
  <sheetViews>
    <sheetView workbookViewId="0">
      <selection activeCell="B26" sqref="B26"/>
    </sheetView>
  </sheetViews>
  <sheetFormatPr defaultRowHeight="14.4" x14ac:dyDescent="0.3"/>
  <cols>
    <col min="1" max="1" width="16.10937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8362</v>
      </c>
      <c r="B3" s="9" t="s">
        <v>8364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BD2A-61F5-4491-AD70-64F2508C882A}">
  <sheetPr codeName="Sheet3"/>
  <dimension ref="A1:F47"/>
  <sheetViews>
    <sheetView topLeftCell="A2" workbookViewId="0">
      <selection activeCell="H29" sqref="H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8363</v>
      </c>
    </row>
    <row r="2" spans="1:6" x14ac:dyDescent="0.3">
      <c r="A2" s="9" t="s">
        <v>8365</v>
      </c>
      <c r="B2" t="s">
        <v>8363</v>
      </c>
    </row>
    <row r="4" spans="1:6" x14ac:dyDescent="0.3">
      <c r="A4" s="9" t="s">
        <v>8362</v>
      </c>
      <c r="B4" s="9" t="s">
        <v>8364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616C1-4762-429B-9EF8-23B2CCDC13CE}">
  <sheetPr codeName="Sheet4"/>
  <dimension ref="A1:E18"/>
  <sheetViews>
    <sheetView workbookViewId="0">
      <selection activeCell="D27" sqref="D27"/>
    </sheetView>
  </sheetViews>
  <sheetFormatPr defaultRowHeight="14.4" x14ac:dyDescent="0.3"/>
  <cols>
    <col min="1" max="1" width="15.109375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8365</v>
      </c>
      <c r="B1" t="s">
        <v>8363</v>
      </c>
    </row>
    <row r="2" spans="1:5" x14ac:dyDescent="0.3">
      <c r="A2" s="9" t="s">
        <v>8380</v>
      </c>
      <c r="B2" t="s">
        <v>8363</v>
      </c>
    </row>
    <row r="4" spans="1:5" x14ac:dyDescent="0.3">
      <c r="A4" s="9" t="s">
        <v>8362</v>
      </c>
      <c r="B4" s="9" t="s">
        <v>8364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3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3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3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3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3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3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3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3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3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3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20410-F240-4F22-B627-A836D5E90138}">
  <sheetPr codeName="Sheet5"/>
  <dimension ref="A1:H13"/>
  <sheetViews>
    <sheetView zoomScale="110" zoomScaleNormal="110" workbookViewId="0">
      <selection activeCell="I23" sqref="I23"/>
    </sheetView>
  </sheetViews>
  <sheetFormatPr defaultRowHeight="14.4" x14ac:dyDescent="0.3"/>
  <cols>
    <col min="1" max="1" width="17.6640625" customWidth="1"/>
    <col min="2" max="2" width="16.5546875" customWidth="1"/>
    <col min="3" max="5" width="15.77734375" customWidth="1"/>
    <col min="6" max="6" width="19.21875" customWidth="1"/>
    <col min="7" max="8" width="18.77734375" customWidth="1"/>
  </cols>
  <sheetData>
    <row r="1" spans="1:8" x14ac:dyDescent="0.3">
      <c r="A1" s="1" t="s">
        <v>8381</v>
      </c>
      <c r="B1" s="1" t="s">
        <v>8399</v>
      </c>
      <c r="C1" s="1" t="s">
        <v>8382</v>
      </c>
      <c r="D1" s="1" t="s">
        <v>8383</v>
      </c>
      <c r="E1" s="1" t="s">
        <v>8384</v>
      </c>
      <c r="F1" s="1" t="s">
        <v>8400</v>
      </c>
      <c r="G1" s="15" t="s">
        <v>8385</v>
      </c>
      <c r="H1" s="1" t="s">
        <v>8386</v>
      </c>
    </row>
    <row r="2" spans="1:8" x14ac:dyDescent="0.3">
      <c r="A2" t="s">
        <v>8387</v>
      </c>
      <c r="B2">
        <f>COUNTIFS('KS Data'!D2:$D$4115,"&lt;1000",'KS Data'!$F$2:$F$4115,"successful")</f>
        <v>322</v>
      </c>
      <c r="C2">
        <f>COUNTIFS('KS Data'!D2:$D$4115,"&lt;1000",'KS Data'!$F$2:$F$4115,"failed")</f>
        <v>113</v>
      </c>
      <c r="D2">
        <f>COUNTIFS('KS Data'!D2:$D$4115,"&lt;1000",'KS Data'!$F$2:$F$4115,"canceled")</f>
        <v>18</v>
      </c>
      <c r="E2">
        <f t="shared" ref="E2:E13" si="0">SUM(B2:D2)</f>
        <v>453</v>
      </c>
      <c r="F2" s="14">
        <f>(B2/E2)</f>
        <v>0.71081677704194257</v>
      </c>
      <c r="G2" s="14">
        <f t="shared" ref="G2:G13" si="1">C2/E2</f>
        <v>0.24944812362030905</v>
      </c>
      <c r="H2" s="14">
        <f t="shared" ref="H2:H13" si="2">D2/E2</f>
        <v>3.9735099337748346E-2</v>
      </c>
    </row>
    <row r="3" spans="1:8" x14ac:dyDescent="0.3">
      <c r="A3" t="s">
        <v>8388</v>
      </c>
      <c r="B3">
        <f>COUNTIFS('KS Data'!$D$2:$D$4115,"&gt;=1000",'KS Data'!$D$2:$D$4115,"&lt;4999",'KS Data'!$F$2:$F$4115,"successful")</f>
        <v>931</v>
      </c>
      <c r="C3">
        <f>COUNTIFS('KS Data'!$D$2:$D$4115,"&gt;=1000",'KS Data'!$D$2:$D$4115,"&lt;4999",'KS Data'!$F$2:$F$4115,"failed")</f>
        <v>420</v>
      </c>
      <c r="D3">
        <f>COUNTIFS('KS Data'!$D$2:$D$4115,"&gt;=1000",'KS Data'!$D$2:$D$4115,"&lt;4999",'KS Data'!$F$2:$F$4115,"canceled")</f>
        <v>60</v>
      </c>
      <c r="E3">
        <f t="shared" si="0"/>
        <v>1411</v>
      </c>
      <c r="F3" s="14">
        <f t="shared" ref="F3:F13" si="3">B3/E3</f>
        <v>0.65981573352232459</v>
      </c>
      <c r="G3" s="14">
        <f t="shared" si="1"/>
        <v>0.297661233167966</v>
      </c>
      <c r="H3" s="14">
        <f t="shared" si="2"/>
        <v>4.2523033309709427E-2</v>
      </c>
    </row>
    <row r="4" spans="1:8" x14ac:dyDescent="0.3">
      <c r="A4" t="s">
        <v>8389</v>
      </c>
      <c r="B4">
        <f>COUNTIFS('KS Data'!$D$2:$D$4115,"&gt;=5000",'KS Data'!$D$2:$D$4115,"&lt;9999",'KS Data'!F$2:F$4115,"successful")</f>
        <v>380</v>
      </c>
      <c r="C4">
        <f>COUNTIFS('KS Data'!$D$2:$D$4115,"&gt;=5000",'KS Data'!$D$2:$D$4115,"&lt;9999",'KS Data'!F$2:F$4115,"failed")</f>
        <v>282</v>
      </c>
      <c r="D4">
        <f>COUNTIFS('KS Data'!$D$2:$D$4115,"&gt;=5000",'KS Data'!$D$2:$D$4115,"&lt;9999",'KS Data'!F$2:F$4115,"canceled")</f>
        <v>51</v>
      </c>
      <c r="E4">
        <f t="shared" si="0"/>
        <v>713</v>
      </c>
      <c r="F4" s="14">
        <f t="shared" si="3"/>
        <v>0.53295932678821878</v>
      </c>
      <c r="G4" s="14">
        <f t="shared" si="1"/>
        <v>0.39551192145862551</v>
      </c>
      <c r="H4" s="14">
        <f t="shared" si="2"/>
        <v>7.1528751753155678E-2</v>
      </c>
    </row>
    <row r="5" spans="1:8" x14ac:dyDescent="0.3">
      <c r="A5" t="s">
        <v>8390</v>
      </c>
      <c r="B5">
        <f>COUNTIFS('KS Data'!$D$2:$D$4115,"&gt;=10000",'KS Data'!$D$2:$D$4115,"&lt;14999",'KS Data'!$F$2:$F$4115,"successful")</f>
        <v>168</v>
      </c>
      <c r="C5">
        <f>COUNTIFS('KS Data'!$D$2:$D$4115,"&gt;=10000",'KS Data'!$D$2:$D$4115,"&lt;14999",'KS Data'!$F$2:$F$4115,"failed")</f>
        <v>144</v>
      </c>
      <c r="D5">
        <f>COUNTIFS('KS Data'!$D$2:$D$4115,"&gt;=10000",'KS Data'!$D$2:$D$4115,"&lt;14999",'KS Data'!$F$2:$F$4115,"canceled")</f>
        <v>40</v>
      </c>
      <c r="E5">
        <f t="shared" si="0"/>
        <v>352</v>
      </c>
      <c r="F5" s="14">
        <f t="shared" si="3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3">
      <c r="A6" t="s">
        <v>8391</v>
      </c>
      <c r="B6">
        <f>COUNTIFS('KS Data'!$D$2:$D$4115,"&gt;=15000",'KS Data'!$D$2:$D$4115,"&lt;19999",'KS Data'!$F$2:$F$4115,"successful")</f>
        <v>94</v>
      </c>
      <c r="C6">
        <f>COUNTIFS('KS Data'!$D$2:$D$4115,"&gt;=15000",'KS Data'!$D$2:$D$4115,"&lt;19999",'KS Data'!$F$2:$F$4115,"failed")</f>
        <v>90</v>
      </c>
      <c r="D6">
        <f>COUNTIFS('KS Data'!$D$2:$D$4115,"&gt;=15000",'KS Data'!$D$2:$D$4115,"&lt;19999",'KS Data'!$F$2:$F$4115,"canceled")</f>
        <v>17</v>
      </c>
      <c r="E6">
        <f t="shared" si="0"/>
        <v>201</v>
      </c>
      <c r="F6" s="14">
        <f t="shared" si="3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3">
      <c r="A7" t="s">
        <v>8392</v>
      </c>
      <c r="B7">
        <f>COUNTIFS('KS Data'!$D$2:$D$4115,"&gt;=20000",'KS Data'!$D$2:$D$4115,"&lt;24999",'KS Data'!$F$2:$F$4115,"successful")</f>
        <v>62</v>
      </c>
      <c r="C7">
        <f>COUNTIFS('KS Data'!$D$2:$D$4115,"&gt;=20000",'KS Data'!$D$2:$D$4115,"&lt;24999",'KS Data'!$F$2:$F$4115,"failed")</f>
        <v>72</v>
      </c>
      <c r="D7">
        <f>COUNTIFS('KS Data'!$D$2:$D$4115,"&gt;=20000",'KS Data'!$D$2:$D$4115,"&lt;24999",'KS Data'!$F$2:$F$4115,"canceled")</f>
        <v>14</v>
      </c>
      <c r="E7">
        <f t="shared" si="0"/>
        <v>148</v>
      </c>
      <c r="F7" s="14">
        <f t="shared" si="3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3">
      <c r="A8" t="s">
        <v>8393</v>
      </c>
      <c r="B8">
        <f>COUNTIFS('KS Data'!$D$2:$D$4115,"&gt;=25000",'KS Data'!$D$2:$D$4115,"&lt;29999",'KS Data'!$F$2:$F$4115,"successful")</f>
        <v>55</v>
      </c>
      <c r="C8">
        <f>COUNTIFS('KS Data'!$D$2:$D$4115,"&gt;=25000",'KS Data'!$D$2:$D$4115,"&lt;29999",'KS Data'!$F$2:$F$4115,"failed")</f>
        <v>64</v>
      </c>
      <c r="D8">
        <f>COUNTIFS('KS Data'!$D$2:$D$4115,"&gt;=25000",'KS Data'!$D$2:$D$4115,"&lt;29999",'KS Data'!$F$2:$F$4115,"canceled")</f>
        <v>18</v>
      </c>
      <c r="E8">
        <f t="shared" si="0"/>
        <v>137</v>
      </c>
      <c r="F8" s="14">
        <f t="shared" si="3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3">
      <c r="A9" t="s">
        <v>8394</v>
      </c>
      <c r="B9">
        <f>COUNTIFS('KS Data'!$D$2:$D$4115,"&gt;=30000",'KS Data'!$D$2:$D$4115,"&lt;34999",'KS Data'!$F$2:$F$4115,"successful")</f>
        <v>32</v>
      </c>
      <c r="C9" s="16">
        <f>COUNTIFS('KS Data'!$D$2:$D$4115,"&gt;=30000",'KS Data'!$D$2:$D$4115,"&lt;34999",'KS Data'!$F$2:$F$4115,"failed")</f>
        <v>37</v>
      </c>
      <c r="D9">
        <f>COUNTIFS('KS Data'!$D$2:$D$4115,"&gt;=30000",'KS Data'!$D$2:$D$4115,"&lt;34999",'KS Data'!$F$2:$F$4115,"canceled")</f>
        <v>13</v>
      </c>
      <c r="E9">
        <f t="shared" si="0"/>
        <v>82</v>
      </c>
      <c r="F9" s="14">
        <f t="shared" si="3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3">
      <c r="A10" t="s">
        <v>8395</v>
      </c>
      <c r="B10">
        <f>COUNTIFS('KS Data'!$D$2:$D$4115,"&gt;=35000",'KS Data'!$D$2:$D$4115,"&lt;39999",'KS Data'!$F$2:$F$4115,"successful")</f>
        <v>26</v>
      </c>
      <c r="C10">
        <f>COUNTIFS('KS Data'!$D$2:$D$4115,"&gt;=35000",'KS Data'!$D$2:$D$4115,"&lt;39999",'KS Data'!$F$2:$F$4115,"failed")</f>
        <v>22</v>
      </c>
      <c r="D10">
        <f>COUNTIFS('KS Data'!$D$2:$D$4115,"&gt;=35000",'KS Data'!$D$2:$D$4115,"&lt;39999",'KS Data'!$F$2:$F$4115,"canceled")</f>
        <v>7</v>
      </c>
      <c r="E10">
        <f t="shared" si="0"/>
        <v>55</v>
      </c>
      <c r="F10" s="14">
        <f t="shared" si="3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3">
      <c r="A11" t="s">
        <v>8396</v>
      </c>
      <c r="B11">
        <f>COUNTIFS('KS Data'!$D$2:$D$4115,"&gt;=40000",'KS Data'!$D$2:$D$4115,"&lt;44999",'KS Data'!$F$2:$F$4115,"successful")</f>
        <v>21</v>
      </c>
      <c r="C11">
        <f>COUNTIFS('KS Data'!$D$2:$D$4115,"&gt;=40000",'KS Data'!$D$2:$D$4115,"&lt;44999",'KS Data'!$F$2:$F$4115,"failed")</f>
        <v>16</v>
      </c>
      <c r="D11">
        <f>COUNTIFS('KS Data'!$D$2:$D$4115,"&gt;=40000",'KS Data'!$D$2:$D$4115,"&lt;44999",'KS Data'!$F$2:$F$4115,"canceled")</f>
        <v>6</v>
      </c>
      <c r="E11">
        <f t="shared" si="0"/>
        <v>43</v>
      </c>
      <c r="F11" s="14">
        <f t="shared" si="3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x14ac:dyDescent="0.3">
      <c r="A12" t="s">
        <v>8397</v>
      </c>
      <c r="B12">
        <f>COUNTIFS('KS Data'!$D$2:$D$4115,"&gt;=45000",'KS Data'!$D$2:$D$4115,"&lt;49999",'KS Data'!$F$2:$F$4115,"successful")</f>
        <v>6</v>
      </c>
      <c r="C12">
        <f>COUNTIFS('KS Data'!$D$2:$D$4115,"&gt;=45000",'KS Data'!$D$2:$D$4115,"&lt;49999",'KS Data'!$F$2:$F$4115,"failed")</f>
        <v>11</v>
      </c>
      <c r="D12">
        <f>COUNTIFS('KS Data'!$D$2:$D$4115,"&gt;=45000",'KS Data'!$D$2:$D$4115,"&lt;49999",'KS Data'!$F$2:$F$4115,"canceled")</f>
        <v>4</v>
      </c>
      <c r="E12">
        <f t="shared" si="0"/>
        <v>21</v>
      </c>
      <c r="F12" s="14">
        <f t="shared" si="3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3">
      <c r="A13" t="s">
        <v>8398</v>
      </c>
      <c r="B13">
        <f>COUNTIFS('KS Data'!$D$2:$D$4115,"&gt;=50000",'KS Data'!$F$2:$F$4115,"successful")</f>
        <v>86</v>
      </c>
      <c r="C13">
        <f>COUNTIFS('KS Data'!$D$2:$D$4115,"&gt;=50000",'KS Data'!$F$2:$F$4115,"failed")</f>
        <v>258</v>
      </c>
      <c r="D13">
        <f>COUNTIFS('KS Data'!$D$2:$D$4115,"&gt;=50000",'KS Data'!$F$2:$F$4115,"canceled")</f>
        <v>100</v>
      </c>
      <c r="E13">
        <f t="shared" si="0"/>
        <v>444</v>
      </c>
      <c r="F13" s="14">
        <f t="shared" si="3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KS Data</vt:lpstr>
      <vt:lpstr>PT by Category</vt:lpstr>
      <vt:lpstr>PT by Sub-Category</vt:lpstr>
      <vt:lpstr>PT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Alaind Sklar</cp:lastModifiedBy>
  <dcterms:created xsi:type="dcterms:W3CDTF">2017-04-20T15:17:24Z</dcterms:created>
  <dcterms:modified xsi:type="dcterms:W3CDTF">2018-01-27T01:23:16Z</dcterms:modified>
</cp:coreProperties>
</file>