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ks\Desktop\aks data\"/>
    </mc:Choice>
  </mc:AlternateContent>
  <bookViews>
    <workbookView xWindow="0" yWindow="0" windowWidth="28800" windowHeight="12435" activeTab="5"/>
  </bookViews>
  <sheets>
    <sheet name="PC Builder" sheetId="3" r:id="rId1"/>
    <sheet name="2 Rows" sheetId="4" r:id="rId2"/>
    <sheet name="Expense" sheetId="5" r:id="rId3"/>
    <sheet name="Cards" sheetId="6" r:id="rId4"/>
    <sheet name="Jan" sheetId="9" r:id="rId5"/>
    <sheet name="II" sheetId="7" r:id="rId6"/>
    <sheet name="Sheet1" sheetId="11" r:id="rId7"/>
    <sheet name="Feb" sheetId="10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90" i="7" l="1"/>
  <c r="A90" i="7" s="1"/>
  <c r="L90" i="7"/>
  <c r="H90" i="7"/>
  <c r="G90" i="7"/>
  <c r="Q18" i="7" l="1"/>
  <c r="M89" i="7" l="1"/>
  <c r="A89" i="7" s="1"/>
  <c r="L89" i="7"/>
  <c r="H89" i="7"/>
  <c r="G89" i="7"/>
  <c r="M88" i="7"/>
  <c r="A88" i="7" s="1"/>
  <c r="L88" i="7"/>
  <c r="H88" i="7"/>
  <c r="G88" i="7"/>
  <c r="A16" i="7"/>
  <c r="M82" i="7" l="1"/>
  <c r="A82" i="7" s="1"/>
  <c r="L82" i="7"/>
  <c r="H82" i="7"/>
  <c r="G82" i="7"/>
  <c r="M87" i="7"/>
  <c r="A87" i="7" s="1"/>
  <c r="L87" i="7"/>
  <c r="H87" i="7"/>
  <c r="G87" i="7"/>
  <c r="M86" i="7"/>
  <c r="A86" i="7" s="1"/>
  <c r="L86" i="7"/>
  <c r="H86" i="7"/>
  <c r="G86" i="7"/>
  <c r="M85" i="7" l="1"/>
  <c r="A85" i="7" s="1"/>
  <c r="L85" i="7"/>
  <c r="H85" i="7"/>
  <c r="G85" i="7"/>
  <c r="M84" i="7"/>
  <c r="A84" i="7" s="1"/>
  <c r="L84" i="7"/>
  <c r="H84" i="7"/>
  <c r="G84" i="7"/>
  <c r="M83" i="7"/>
  <c r="A83" i="7" s="1"/>
  <c r="L83" i="7"/>
  <c r="H83" i="7"/>
  <c r="G83" i="7"/>
  <c r="C9" i="11" l="1"/>
  <c r="B9" i="11"/>
  <c r="M81" i="7"/>
  <c r="A81" i="7" s="1"/>
  <c r="L81" i="7"/>
  <c r="H81" i="7"/>
  <c r="G81" i="7"/>
  <c r="M80" i="7"/>
  <c r="A80" i="7" s="1"/>
  <c r="L80" i="7"/>
  <c r="H80" i="7"/>
  <c r="G80" i="7"/>
  <c r="A78" i="7" l="1"/>
  <c r="M79" i="7"/>
  <c r="A79" i="7" s="1"/>
  <c r="L79" i="7"/>
  <c r="H79" i="7"/>
  <c r="G79" i="7"/>
  <c r="M78" i="7"/>
  <c r="L78" i="7"/>
  <c r="H78" i="7"/>
  <c r="G78" i="7"/>
  <c r="M77" i="7" l="1"/>
  <c r="A77" i="7" s="1"/>
  <c r="L77" i="7"/>
  <c r="H77" i="7"/>
  <c r="G77" i="7"/>
  <c r="M76" i="7"/>
  <c r="A76" i="7" s="1"/>
  <c r="L76" i="7"/>
  <c r="H76" i="7"/>
  <c r="G76" i="7"/>
  <c r="M75" i="7"/>
  <c r="A75" i="7" s="1"/>
  <c r="L75" i="7"/>
  <c r="H75" i="7"/>
  <c r="G75" i="7"/>
  <c r="M73" i="7"/>
  <c r="A73" i="7" s="1"/>
  <c r="L73" i="7"/>
  <c r="H73" i="7"/>
  <c r="G73" i="7"/>
  <c r="M72" i="7"/>
  <c r="A72" i="7" s="1"/>
  <c r="L72" i="7"/>
  <c r="H72" i="7"/>
  <c r="G72" i="7"/>
  <c r="M71" i="7"/>
  <c r="A71" i="7" s="1"/>
  <c r="L71" i="7"/>
  <c r="H71" i="7"/>
  <c r="G71" i="7"/>
  <c r="O1" i="7"/>
  <c r="M70" i="7"/>
  <c r="A70" i="7" s="1"/>
  <c r="L70" i="7"/>
  <c r="H70" i="7"/>
  <c r="G70" i="7"/>
  <c r="M69" i="7"/>
  <c r="A69" i="7" s="1"/>
  <c r="L69" i="7"/>
  <c r="H69" i="7"/>
  <c r="G69" i="7"/>
  <c r="J68" i="7"/>
  <c r="M68" i="7" l="1"/>
  <c r="A68" i="7" s="1"/>
  <c r="G68" i="7"/>
  <c r="H68" i="7"/>
  <c r="L68" i="7" l="1"/>
  <c r="M67" i="7"/>
  <c r="A67" i="7" s="1"/>
  <c r="L67" i="7"/>
  <c r="H67" i="7"/>
  <c r="G67" i="7"/>
  <c r="M65" i="7" l="1"/>
  <c r="A65" i="7" s="1"/>
  <c r="L65" i="7"/>
  <c r="H65" i="7"/>
  <c r="G65" i="7"/>
  <c r="M64" i="7"/>
  <c r="A64" i="7" s="1"/>
  <c r="L64" i="7"/>
  <c r="H64" i="7"/>
  <c r="G64" i="7"/>
  <c r="M63" i="7"/>
  <c r="A63" i="7" s="1"/>
  <c r="L63" i="7"/>
  <c r="H63" i="7"/>
  <c r="G63" i="7"/>
  <c r="H62" i="7"/>
  <c r="G62" i="7"/>
  <c r="L62" i="7"/>
  <c r="M62" i="7"/>
  <c r="A62" i="7" s="1"/>
  <c r="M60" i="7"/>
  <c r="A60" i="7" s="1"/>
  <c r="L60" i="7"/>
  <c r="H60" i="7"/>
  <c r="G60" i="7"/>
  <c r="M61" i="7"/>
  <c r="A61" i="7" s="1"/>
  <c r="L61" i="7"/>
  <c r="H61" i="7"/>
  <c r="G61" i="7"/>
  <c r="M59" i="7"/>
  <c r="A59" i="7" s="1"/>
  <c r="L59" i="7"/>
  <c r="H59" i="7"/>
  <c r="G59" i="7"/>
  <c r="M58" i="7"/>
  <c r="A58" i="7" s="1"/>
  <c r="L58" i="7"/>
  <c r="H58" i="7"/>
  <c r="G58" i="7"/>
  <c r="M57" i="7"/>
  <c r="A57" i="7" s="1"/>
  <c r="L57" i="7"/>
  <c r="H57" i="7"/>
  <c r="G57" i="7"/>
  <c r="M56" i="7"/>
  <c r="A56" i="7" s="1"/>
  <c r="L56" i="7"/>
  <c r="H56" i="7"/>
  <c r="G56" i="7"/>
  <c r="M55" i="7"/>
  <c r="A55" i="7" s="1"/>
  <c r="L55" i="7"/>
  <c r="H55" i="7"/>
  <c r="G55" i="7"/>
  <c r="M54" i="7"/>
  <c r="A54" i="7" s="1"/>
  <c r="L54" i="7"/>
  <c r="H54" i="7"/>
  <c r="G54" i="7"/>
  <c r="M52" i="7"/>
  <c r="A52" i="7" s="1"/>
  <c r="L52" i="7"/>
  <c r="H52" i="7"/>
  <c r="G52" i="7"/>
  <c r="M50" i="7"/>
  <c r="A50" i="7" s="1"/>
  <c r="L50" i="7"/>
  <c r="H50" i="7"/>
  <c r="G50" i="7"/>
  <c r="M49" i="7"/>
  <c r="A49" i="7" s="1"/>
  <c r="L49" i="7"/>
  <c r="H49" i="7"/>
  <c r="G49" i="7"/>
  <c r="M48" i="7"/>
  <c r="A48" i="7" s="1"/>
  <c r="L48" i="7"/>
  <c r="H48" i="7"/>
  <c r="G48" i="7"/>
  <c r="M47" i="7"/>
  <c r="A47" i="7" s="1"/>
  <c r="L47" i="7"/>
  <c r="H47" i="7"/>
  <c r="G47" i="7"/>
  <c r="M46" i="7"/>
  <c r="A46" i="7" s="1"/>
  <c r="L46" i="7"/>
  <c r="H46" i="7"/>
  <c r="G46" i="7"/>
  <c r="M45" i="7"/>
  <c r="A45" i="7" s="1"/>
  <c r="L45" i="7"/>
  <c r="H45" i="7"/>
  <c r="G45" i="7"/>
  <c r="M44" i="7" l="1"/>
  <c r="A44" i="7" s="1"/>
  <c r="L44" i="7"/>
  <c r="H44" i="7"/>
  <c r="G44" i="7"/>
  <c r="M43" i="7"/>
  <c r="A43" i="7" s="1"/>
  <c r="L43" i="7"/>
  <c r="H43" i="7"/>
  <c r="G43" i="7"/>
  <c r="M42" i="7"/>
  <c r="A42" i="7" s="1"/>
  <c r="L42" i="7"/>
  <c r="H42" i="7"/>
  <c r="G42" i="7"/>
  <c r="G41" i="7"/>
  <c r="H41" i="7"/>
  <c r="L41" i="7"/>
  <c r="M41" i="7"/>
  <c r="A41" i="7" s="1"/>
  <c r="M14" i="7"/>
  <c r="A14" i="7" s="1"/>
  <c r="L14" i="7"/>
  <c r="H14" i="7"/>
  <c r="G14" i="7"/>
  <c r="M40" i="7"/>
  <c r="A40" i="7" s="1"/>
  <c r="L40" i="7"/>
  <c r="H40" i="7"/>
  <c r="G40" i="7"/>
  <c r="M38" i="7"/>
  <c r="A38" i="7" s="1"/>
  <c r="L38" i="7"/>
  <c r="H38" i="7"/>
  <c r="G38" i="7"/>
  <c r="M37" i="7"/>
  <c r="A37" i="7" s="1"/>
  <c r="L37" i="7"/>
  <c r="H37" i="7"/>
  <c r="G37" i="7"/>
  <c r="H25" i="7" l="1"/>
  <c r="L25" i="7"/>
  <c r="M25" i="7"/>
  <c r="H26" i="7"/>
  <c r="L26" i="7"/>
  <c r="M26" i="7"/>
  <c r="A26" i="7" s="1"/>
  <c r="H27" i="7"/>
  <c r="L27" i="7"/>
  <c r="M27" i="7"/>
  <c r="H28" i="7"/>
  <c r="L28" i="7"/>
  <c r="M28" i="7"/>
  <c r="A28" i="7" s="1"/>
  <c r="H29" i="7"/>
  <c r="L29" i="7"/>
  <c r="M29" i="7"/>
  <c r="A29" i="7" s="1"/>
  <c r="H30" i="7"/>
  <c r="L30" i="7"/>
  <c r="M30" i="7"/>
  <c r="A30" i="7" s="1"/>
  <c r="H31" i="7"/>
  <c r="L31" i="7"/>
  <c r="M31" i="7"/>
  <c r="A31" i="7" s="1"/>
  <c r="A25" i="7"/>
  <c r="G25" i="7"/>
  <c r="G26" i="7"/>
  <c r="G27" i="7"/>
  <c r="G28" i="7"/>
  <c r="G29" i="7"/>
  <c r="G30" i="7"/>
  <c r="G31" i="7"/>
  <c r="M36" i="7"/>
  <c r="A36" i="7" s="1"/>
  <c r="L36" i="7"/>
  <c r="H36" i="7"/>
  <c r="G36" i="7"/>
  <c r="A27" i="7" l="1"/>
  <c r="G35" i="7"/>
  <c r="H35" i="7"/>
  <c r="L35" i="7"/>
  <c r="M35" i="7"/>
  <c r="A35" i="7" s="1"/>
  <c r="M34" i="7"/>
  <c r="A34" i="7" s="1"/>
  <c r="L34" i="7"/>
  <c r="H34" i="7"/>
  <c r="G34" i="7"/>
  <c r="M33" i="7"/>
  <c r="A33" i="7" s="1"/>
  <c r="L33" i="7"/>
  <c r="H33" i="7"/>
  <c r="G33" i="7"/>
  <c r="H12" i="7"/>
  <c r="M10" i="7"/>
  <c r="L10" i="7"/>
  <c r="H10" i="7"/>
  <c r="G10" i="7"/>
  <c r="A10" i="7"/>
  <c r="M12" i="7" l="1"/>
  <c r="A12" i="7" s="1"/>
  <c r="L12" i="7"/>
  <c r="G24" i="7"/>
  <c r="M5" i="7"/>
  <c r="A5" i="7" s="1"/>
  <c r="L5" i="7"/>
  <c r="H5" i="7"/>
  <c r="G5" i="7"/>
  <c r="H24" i="7"/>
  <c r="M24" i="7"/>
  <c r="A24" i="7" s="1"/>
  <c r="L24" i="7"/>
  <c r="M23" i="7"/>
  <c r="A23" i="7" s="1"/>
  <c r="L23" i="7"/>
  <c r="H23" i="7"/>
  <c r="G23" i="7"/>
  <c r="M22" i="7"/>
  <c r="A22" i="7" s="1"/>
  <c r="L22" i="7"/>
  <c r="H22" i="7"/>
  <c r="G22" i="7"/>
  <c r="M20" i="7" l="1"/>
  <c r="A20" i="7" s="1"/>
  <c r="L20" i="7"/>
  <c r="H20" i="7"/>
  <c r="G20" i="7"/>
  <c r="M19" i="7" l="1"/>
  <c r="A19" i="7" s="1"/>
  <c r="L19" i="7"/>
  <c r="H19" i="7"/>
  <c r="G19" i="7"/>
  <c r="M18" i="7"/>
  <c r="A18" i="7" s="1"/>
  <c r="L18" i="7"/>
  <c r="H18" i="7"/>
  <c r="G18" i="7"/>
  <c r="M17" i="7"/>
  <c r="A17" i="7" s="1"/>
  <c r="L17" i="7"/>
  <c r="H17" i="7"/>
  <c r="M16" i="7"/>
  <c r="L16" i="7"/>
  <c r="H16" i="7"/>
  <c r="G17" i="7"/>
  <c r="G16" i="7"/>
  <c r="G17" i="10" l="1"/>
  <c r="G16" i="10" l="1"/>
  <c r="G15" i="10"/>
  <c r="G14" i="10"/>
  <c r="G13" i="10"/>
  <c r="G12" i="10"/>
  <c r="G11" i="10"/>
  <c r="G10" i="10"/>
  <c r="G9" i="10"/>
  <c r="G8" i="10"/>
  <c r="G7" i="10"/>
  <c r="G15" i="7" l="1"/>
  <c r="G6" i="10"/>
  <c r="G5" i="10"/>
  <c r="G4" i="10"/>
  <c r="G3" i="10"/>
  <c r="G2" i="10"/>
  <c r="G84" i="9"/>
  <c r="G83" i="9"/>
  <c r="G82" i="9"/>
  <c r="M15" i="7"/>
  <c r="A15" i="7" s="1"/>
  <c r="L15" i="7"/>
  <c r="H15" i="7"/>
  <c r="J1" i="10" l="1"/>
  <c r="G81" i="9"/>
  <c r="G80" i="9"/>
  <c r="G77" i="9"/>
  <c r="G78" i="9"/>
  <c r="G79" i="9"/>
  <c r="G76" i="9"/>
  <c r="G75" i="9" l="1"/>
  <c r="G74" i="9"/>
  <c r="G73" i="9"/>
  <c r="G72" i="9"/>
  <c r="G71" i="9"/>
  <c r="G70" i="9"/>
  <c r="G69" i="9"/>
  <c r="G68" i="9"/>
  <c r="G67" i="9"/>
  <c r="G66" i="9"/>
  <c r="G65" i="9"/>
  <c r="G64" i="9"/>
  <c r="G63" i="9" l="1"/>
  <c r="G62" i="9"/>
  <c r="G61" i="9" l="1"/>
  <c r="G60" i="9"/>
  <c r="G59" i="9"/>
  <c r="G58" i="9"/>
  <c r="G57" i="9"/>
  <c r="G56" i="9"/>
  <c r="G55" i="9"/>
  <c r="G54" i="9"/>
  <c r="G53" i="9"/>
  <c r="G52" i="9"/>
  <c r="G51" i="9"/>
  <c r="G50" i="9"/>
  <c r="G39" i="9"/>
  <c r="G49" i="9"/>
  <c r="G48" i="9"/>
  <c r="G47" i="9"/>
  <c r="G46" i="9"/>
  <c r="G45" i="9"/>
  <c r="G44" i="9"/>
  <c r="G36" i="9" l="1"/>
  <c r="G31" i="9" l="1"/>
  <c r="G43" i="9"/>
  <c r="G42" i="9"/>
  <c r="G41" i="9"/>
  <c r="G40" i="9"/>
  <c r="G38" i="9"/>
  <c r="G37" i="9"/>
  <c r="G30" i="9"/>
  <c r="G35" i="9"/>
  <c r="G34" i="9"/>
  <c r="G33" i="9"/>
  <c r="G32" i="9"/>
  <c r="G29" i="9"/>
  <c r="G27" i="9"/>
  <c r="G24" i="9" l="1"/>
  <c r="A2" i="7"/>
  <c r="A6" i="7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G6" i="9"/>
  <c r="G5" i="9"/>
  <c r="G4" i="9"/>
  <c r="G3" i="9"/>
  <c r="G2" i="9"/>
  <c r="G28" i="9"/>
  <c r="G26" i="9"/>
  <c r="G25" i="9"/>
  <c r="G22" i="9"/>
  <c r="G23" i="9"/>
  <c r="G21" i="9" l="1"/>
  <c r="J1" i="9" s="1"/>
  <c r="M11" i="7" l="1"/>
  <c r="L11" i="7"/>
  <c r="H11" i="7"/>
  <c r="G11" i="7"/>
  <c r="A11" i="7" l="1"/>
  <c r="U17" i="7"/>
  <c r="M9" i="7" l="1"/>
  <c r="L9" i="7"/>
  <c r="H9" i="7"/>
  <c r="G9" i="7"/>
  <c r="A9" i="7" l="1"/>
  <c r="G8" i="7" l="1"/>
  <c r="M8" i="7"/>
  <c r="L8" i="7"/>
  <c r="H8" i="7"/>
  <c r="A8" i="7" l="1"/>
  <c r="S12" i="7"/>
  <c r="U12" i="7" s="1"/>
  <c r="S14" i="7"/>
  <c r="S13" i="7" s="1"/>
  <c r="T17" i="7"/>
  <c r="S15" i="7" l="1"/>
  <c r="U14" i="7"/>
  <c r="S11" i="7"/>
  <c r="V17" i="7"/>
  <c r="M7" i="7"/>
  <c r="A7" i="7" s="1"/>
  <c r="L7" i="7"/>
  <c r="H7" i="7"/>
  <c r="G7" i="7"/>
  <c r="M6" i="7"/>
  <c r="L6" i="7"/>
  <c r="H6" i="7"/>
  <c r="G6" i="7"/>
  <c r="M4" i="7"/>
  <c r="A4" i="7" s="1"/>
  <c r="L4" i="7"/>
  <c r="H4" i="7"/>
  <c r="G4" i="7"/>
  <c r="M3" i="7"/>
  <c r="A3" i="7" s="1"/>
  <c r="L3" i="7"/>
  <c r="H3" i="7"/>
  <c r="G3" i="7"/>
  <c r="M2" i="7"/>
  <c r="L2" i="7"/>
  <c r="H2" i="7"/>
  <c r="G2" i="7"/>
  <c r="N3" i="7" l="1"/>
  <c r="T6" i="7"/>
  <c r="F41" i="5" l="1"/>
  <c r="F40" i="5"/>
  <c r="H39" i="5"/>
  <c r="H38" i="5"/>
  <c r="F37" i="5"/>
  <c r="F36" i="5"/>
  <c r="H35" i="5"/>
  <c r="H34" i="5"/>
  <c r="H33" i="5"/>
  <c r="H32" i="5"/>
  <c r="H31" i="5"/>
  <c r="F20" i="5"/>
  <c r="F19" i="5"/>
  <c r="F16" i="5"/>
  <c r="F11" i="5"/>
  <c r="F8" i="5"/>
  <c r="H2" i="5"/>
  <c r="Q1" i="7"/>
  <c r="T9" i="7"/>
  <c r="S6" i="7"/>
  <c r="S5" i="7" s="1"/>
  <c r="P134" i="4"/>
  <c r="R134" i="4" s="1"/>
  <c r="O134" i="4"/>
  <c r="I134" i="4"/>
  <c r="H134" i="4"/>
  <c r="B134" i="4"/>
  <c r="R133" i="4"/>
  <c r="P133" i="4"/>
  <c r="O133" i="4"/>
  <c r="I133" i="4"/>
  <c r="H133" i="4"/>
  <c r="B133" i="4"/>
  <c r="P132" i="4"/>
  <c r="R132" i="4" s="1"/>
  <c r="O132" i="4"/>
  <c r="I132" i="4"/>
  <c r="H132" i="4"/>
  <c r="B132" i="4"/>
  <c r="P131" i="4"/>
  <c r="B131" i="4" s="1"/>
  <c r="O131" i="4"/>
  <c r="I131" i="4"/>
  <c r="H131" i="4"/>
  <c r="P130" i="4"/>
  <c r="O130" i="4"/>
  <c r="I130" i="4"/>
  <c r="H130" i="4"/>
  <c r="B130" i="4"/>
  <c r="P129" i="4"/>
  <c r="B129" i="4" s="1"/>
  <c r="O129" i="4"/>
  <c r="I129" i="4"/>
  <c r="H129" i="4"/>
  <c r="R128" i="4"/>
  <c r="P128" i="4"/>
  <c r="O128" i="4"/>
  <c r="I128" i="4"/>
  <c r="H128" i="4"/>
  <c r="B128" i="4"/>
  <c r="R127" i="4"/>
  <c r="P127" i="4"/>
  <c r="O127" i="4"/>
  <c r="I127" i="4"/>
  <c r="H127" i="4"/>
  <c r="B127" i="4" s="1"/>
  <c r="P126" i="4"/>
  <c r="R126" i="4" s="1"/>
  <c r="O126" i="4"/>
  <c r="I126" i="4"/>
  <c r="H126" i="4"/>
  <c r="R125" i="4"/>
  <c r="P125" i="4"/>
  <c r="O125" i="4"/>
  <c r="I125" i="4"/>
  <c r="H125" i="4"/>
  <c r="B125" i="4" s="1"/>
  <c r="R124" i="4"/>
  <c r="P124" i="4"/>
  <c r="O124" i="4"/>
  <c r="I124" i="4"/>
  <c r="H124" i="4"/>
  <c r="B124" i="4"/>
  <c r="R123" i="4"/>
  <c r="P123" i="4"/>
  <c r="O123" i="4"/>
  <c r="I123" i="4"/>
  <c r="H123" i="4"/>
  <c r="B123" i="4" s="1"/>
  <c r="P122" i="4"/>
  <c r="R122" i="4" s="1"/>
  <c r="O122" i="4"/>
  <c r="I122" i="4"/>
  <c r="H122" i="4"/>
  <c r="R121" i="4"/>
  <c r="P121" i="4"/>
  <c r="O121" i="4"/>
  <c r="I121" i="4"/>
  <c r="H121" i="4"/>
  <c r="B121" i="4" s="1"/>
  <c r="R120" i="4"/>
  <c r="P120" i="4"/>
  <c r="O120" i="4"/>
  <c r="I120" i="4"/>
  <c r="H120" i="4"/>
  <c r="B120" i="4"/>
  <c r="R119" i="4"/>
  <c r="P119" i="4"/>
  <c r="O119" i="4"/>
  <c r="I119" i="4"/>
  <c r="H119" i="4"/>
  <c r="B119" i="4" s="1"/>
  <c r="P118" i="4"/>
  <c r="R118" i="4" s="1"/>
  <c r="O118" i="4"/>
  <c r="I118" i="4"/>
  <c r="H118" i="4"/>
  <c r="R117" i="4"/>
  <c r="P117" i="4"/>
  <c r="O117" i="4"/>
  <c r="I117" i="4"/>
  <c r="H117" i="4"/>
  <c r="B117" i="4" s="1"/>
  <c r="R116" i="4"/>
  <c r="P116" i="4"/>
  <c r="O116" i="4"/>
  <c r="I116" i="4"/>
  <c r="H116" i="4"/>
  <c r="B116" i="4"/>
  <c r="P115" i="4"/>
  <c r="R115" i="4" s="1"/>
  <c r="O115" i="4"/>
  <c r="I115" i="4"/>
  <c r="H115" i="4"/>
  <c r="B115" i="4" s="1"/>
  <c r="P114" i="4"/>
  <c r="R114" i="4" s="1"/>
  <c r="O114" i="4"/>
  <c r="I114" i="4"/>
  <c r="H114" i="4"/>
  <c r="R113" i="4"/>
  <c r="P113" i="4"/>
  <c r="O113" i="4"/>
  <c r="I113" i="4"/>
  <c r="H113" i="4"/>
  <c r="B113" i="4"/>
  <c r="R112" i="4"/>
  <c r="P112" i="4"/>
  <c r="O112" i="4"/>
  <c r="I112" i="4"/>
  <c r="H112" i="4"/>
  <c r="B112" i="4"/>
  <c r="P111" i="4"/>
  <c r="B111" i="4" s="1"/>
  <c r="O111" i="4"/>
  <c r="I111" i="4"/>
  <c r="H111" i="4"/>
  <c r="P110" i="4"/>
  <c r="R110" i="4" s="1"/>
  <c r="O110" i="4"/>
  <c r="I110" i="4"/>
  <c r="H110" i="4"/>
  <c r="P109" i="4"/>
  <c r="B109" i="4" s="1"/>
  <c r="O109" i="4"/>
  <c r="I109" i="4"/>
  <c r="H109" i="4"/>
  <c r="P108" i="4"/>
  <c r="B108" i="4" s="1"/>
  <c r="O108" i="4"/>
  <c r="I108" i="4"/>
  <c r="H108" i="4"/>
  <c r="R107" i="4"/>
  <c r="P107" i="4"/>
  <c r="O107" i="4"/>
  <c r="I107" i="4"/>
  <c r="H107" i="4"/>
  <c r="B107" i="4"/>
  <c r="R106" i="4"/>
  <c r="P106" i="4"/>
  <c r="O106" i="4"/>
  <c r="I106" i="4"/>
  <c r="H106" i="4"/>
  <c r="B106" i="4"/>
  <c r="P105" i="4"/>
  <c r="B105" i="4" s="1"/>
  <c r="O105" i="4"/>
  <c r="I105" i="4"/>
  <c r="H105" i="4"/>
  <c r="R104" i="4"/>
  <c r="P104" i="4"/>
  <c r="T104" i="4" s="1"/>
  <c r="O104" i="4"/>
  <c r="I104" i="4"/>
  <c r="H104" i="4"/>
  <c r="B104" i="4"/>
  <c r="P103" i="4"/>
  <c r="R103" i="4" s="1"/>
  <c r="O103" i="4"/>
  <c r="I103" i="4"/>
  <c r="H103" i="4"/>
  <c r="B103" i="4" s="1"/>
  <c r="P102" i="4"/>
  <c r="R102" i="4" s="1"/>
  <c r="O102" i="4"/>
  <c r="I102" i="4"/>
  <c r="H102" i="4"/>
  <c r="T101" i="4"/>
  <c r="R101" i="4"/>
  <c r="P101" i="4"/>
  <c r="O101" i="4"/>
  <c r="I101" i="4"/>
  <c r="H101" i="4"/>
  <c r="B101" i="4"/>
  <c r="P100" i="4"/>
  <c r="B100" i="4" s="1"/>
  <c r="O100" i="4"/>
  <c r="I100" i="4"/>
  <c r="H100" i="4"/>
  <c r="R99" i="4"/>
  <c r="P99" i="4"/>
  <c r="T99" i="4" s="1"/>
  <c r="O99" i="4"/>
  <c r="I99" i="4"/>
  <c r="H99" i="4"/>
  <c r="B99" i="4"/>
  <c r="P98" i="4"/>
  <c r="R98" i="4" s="1"/>
  <c r="O98" i="4"/>
  <c r="I98" i="4"/>
  <c r="H98" i="4"/>
  <c r="B98" i="4" s="1"/>
  <c r="P97" i="4"/>
  <c r="R97" i="4" s="1"/>
  <c r="O97" i="4"/>
  <c r="I97" i="4"/>
  <c r="H97" i="4"/>
  <c r="R96" i="4"/>
  <c r="P96" i="4"/>
  <c r="B96" i="4" s="1"/>
  <c r="O96" i="4"/>
  <c r="I96" i="4"/>
  <c r="H96" i="4"/>
  <c r="R95" i="4"/>
  <c r="P95" i="4"/>
  <c r="O95" i="4"/>
  <c r="I95" i="4"/>
  <c r="H95" i="4"/>
  <c r="B95" i="4"/>
  <c r="P94" i="4"/>
  <c r="R94" i="4" s="1"/>
  <c r="O94" i="4"/>
  <c r="I94" i="4"/>
  <c r="H94" i="4"/>
  <c r="B94" i="4" s="1"/>
  <c r="P93" i="4"/>
  <c r="O93" i="4"/>
  <c r="I93" i="4"/>
  <c r="H93" i="4"/>
  <c r="B93" i="4"/>
  <c r="P92" i="4"/>
  <c r="O92" i="4"/>
  <c r="I92" i="4"/>
  <c r="H92" i="4"/>
  <c r="B92" i="4"/>
  <c r="P91" i="4"/>
  <c r="O91" i="4"/>
  <c r="I91" i="4"/>
  <c r="H91" i="4"/>
  <c r="B91" i="4"/>
  <c r="P90" i="4"/>
  <c r="B90" i="4" s="1"/>
  <c r="O90" i="4"/>
  <c r="I90" i="4"/>
  <c r="H90" i="4"/>
  <c r="P89" i="4"/>
  <c r="O89" i="4"/>
  <c r="H89" i="4"/>
  <c r="P88" i="4"/>
  <c r="O88" i="4"/>
  <c r="H88" i="4"/>
  <c r="P87" i="4"/>
  <c r="O87" i="4"/>
  <c r="I87" i="4"/>
  <c r="H87" i="4"/>
  <c r="B87" i="4"/>
  <c r="P86" i="4"/>
  <c r="B86" i="4" s="1"/>
  <c r="O86" i="4"/>
  <c r="I86" i="4"/>
  <c r="H86" i="4"/>
  <c r="P85" i="4"/>
  <c r="B85" i="4" s="1"/>
  <c r="O85" i="4"/>
  <c r="I85" i="4"/>
  <c r="H85" i="4"/>
  <c r="P84" i="4"/>
  <c r="B84" i="4" s="1"/>
  <c r="O84" i="4"/>
  <c r="I84" i="4"/>
  <c r="H84" i="4"/>
  <c r="P83" i="4"/>
  <c r="B83" i="4" s="1"/>
  <c r="O83" i="4"/>
  <c r="I83" i="4"/>
  <c r="H83" i="4"/>
  <c r="P82" i="4"/>
  <c r="O82" i="4"/>
  <c r="I82" i="4"/>
  <c r="H82" i="4"/>
  <c r="B82" i="4" s="1"/>
  <c r="P81" i="4"/>
  <c r="O81" i="4"/>
  <c r="I81" i="4"/>
  <c r="H81" i="4"/>
  <c r="B81" i="4"/>
  <c r="P80" i="4"/>
  <c r="O80" i="4"/>
  <c r="I80" i="4"/>
  <c r="H80" i="4"/>
  <c r="B80" i="4"/>
  <c r="P79" i="4"/>
  <c r="O79" i="4"/>
  <c r="I79" i="4"/>
  <c r="H79" i="4"/>
  <c r="B79" i="4"/>
  <c r="P78" i="4"/>
  <c r="B78" i="4" s="1"/>
  <c r="O78" i="4"/>
  <c r="I78" i="4"/>
  <c r="H78" i="4"/>
  <c r="P77" i="4"/>
  <c r="B77" i="4" s="1"/>
  <c r="O77" i="4"/>
  <c r="I77" i="4"/>
  <c r="H77" i="4"/>
  <c r="P76" i="4"/>
  <c r="B76" i="4" s="1"/>
  <c r="O76" i="4"/>
  <c r="I76" i="4"/>
  <c r="H76" i="4"/>
  <c r="P75" i="4"/>
  <c r="O75" i="4"/>
  <c r="I75" i="4"/>
  <c r="H75" i="4"/>
  <c r="P74" i="4"/>
  <c r="O74" i="4"/>
  <c r="I74" i="4"/>
  <c r="H74" i="4"/>
  <c r="P73" i="4"/>
  <c r="B73" i="4" s="1"/>
  <c r="O73" i="4"/>
  <c r="I73" i="4"/>
  <c r="H73" i="4"/>
  <c r="P72" i="4"/>
  <c r="O72" i="4"/>
  <c r="I72" i="4"/>
  <c r="H72" i="4"/>
  <c r="B72" i="4" s="1"/>
  <c r="P71" i="4"/>
  <c r="O71" i="4"/>
  <c r="I71" i="4"/>
  <c r="H71" i="4"/>
  <c r="B71" i="4"/>
  <c r="P70" i="4"/>
  <c r="O70" i="4"/>
  <c r="I70" i="4"/>
  <c r="H70" i="4"/>
  <c r="B70" i="4"/>
  <c r="P69" i="4"/>
  <c r="O69" i="4"/>
  <c r="I69" i="4"/>
  <c r="H69" i="4"/>
  <c r="B69" i="4"/>
  <c r="P68" i="4"/>
  <c r="O68" i="4"/>
  <c r="I68" i="4"/>
  <c r="H68" i="4"/>
  <c r="P67" i="4"/>
  <c r="O67" i="4"/>
  <c r="I67" i="4"/>
  <c r="H67" i="4"/>
  <c r="B67" i="4" s="1"/>
  <c r="O66" i="4"/>
  <c r="M66" i="4"/>
  <c r="P66" i="4" s="1"/>
  <c r="B66" i="4" s="1"/>
  <c r="I66" i="4"/>
  <c r="H66" i="4"/>
  <c r="P65" i="4"/>
  <c r="B65" i="4" s="1"/>
  <c r="O65" i="4"/>
  <c r="M65" i="4"/>
  <c r="I65" i="4"/>
  <c r="H65" i="4"/>
  <c r="P64" i="4"/>
  <c r="B64" i="4" s="1"/>
  <c r="O64" i="4"/>
  <c r="I64" i="4"/>
  <c r="H64" i="4"/>
  <c r="P63" i="4"/>
  <c r="B63" i="4" s="1"/>
  <c r="O63" i="4"/>
  <c r="I63" i="4"/>
  <c r="H63" i="4"/>
  <c r="P62" i="4"/>
  <c r="B62" i="4" s="1"/>
  <c r="O62" i="4"/>
  <c r="I62" i="4"/>
  <c r="H62" i="4"/>
  <c r="P61" i="4"/>
  <c r="O61" i="4"/>
  <c r="I61" i="4"/>
  <c r="H61" i="4"/>
  <c r="P60" i="4"/>
  <c r="B60" i="4" s="1"/>
  <c r="O60" i="4"/>
  <c r="I60" i="4"/>
  <c r="H60" i="4"/>
  <c r="P59" i="4"/>
  <c r="B59" i="4" s="1"/>
  <c r="O59" i="4"/>
  <c r="I59" i="4"/>
  <c r="H59" i="4"/>
  <c r="P58" i="4"/>
  <c r="B58" i="4" s="1"/>
  <c r="O58" i="4"/>
  <c r="I58" i="4"/>
  <c r="H58" i="4"/>
  <c r="P57" i="4"/>
  <c r="B57" i="4" s="1"/>
  <c r="O57" i="4"/>
  <c r="I57" i="4"/>
  <c r="H57" i="4"/>
  <c r="P56" i="4"/>
  <c r="B56" i="4" s="1"/>
  <c r="O56" i="4"/>
  <c r="I56" i="4"/>
  <c r="H56" i="4"/>
  <c r="P55" i="4"/>
  <c r="O55" i="4"/>
  <c r="I55" i="4"/>
  <c r="H55" i="4"/>
  <c r="B55" i="4"/>
  <c r="P54" i="4"/>
  <c r="O54" i="4"/>
  <c r="I54" i="4"/>
  <c r="H54" i="4"/>
  <c r="B54" i="4"/>
  <c r="P53" i="4"/>
  <c r="O53" i="4"/>
  <c r="I53" i="4"/>
  <c r="H53" i="4"/>
  <c r="B53" i="4"/>
  <c r="P52" i="4"/>
  <c r="O52" i="4"/>
  <c r="I52" i="4"/>
  <c r="H52" i="4"/>
  <c r="B52" i="4" s="1"/>
  <c r="P51" i="4"/>
  <c r="B51" i="4" s="1"/>
  <c r="O51" i="4"/>
  <c r="I51" i="4"/>
  <c r="H51" i="4"/>
  <c r="P50" i="4"/>
  <c r="O50" i="4"/>
  <c r="N50" i="4"/>
  <c r="I50" i="4"/>
  <c r="H50" i="4"/>
  <c r="B50" i="4"/>
  <c r="N49" i="4"/>
  <c r="P49" i="4" s="1"/>
  <c r="B49" i="4" s="1"/>
  <c r="I49" i="4"/>
  <c r="H49" i="4"/>
  <c r="P48" i="4"/>
  <c r="O48" i="4"/>
  <c r="I48" i="4"/>
  <c r="H48" i="4"/>
  <c r="B48" i="4"/>
  <c r="P47" i="4"/>
  <c r="O47" i="4"/>
  <c r="I47" i="4"/>
  <c r="H47" i="4"/>
  <c r="B47" i="4"/>
  <c r="P46" i="4"/>
  <c r="O46" i="4"/>
  <c r="I46" i="4"/>
  <c r="H46" i="4"/>
  <c r="B46" i="4" s="1"/>
  <c r="P45" i="4"/>
  <c r="B45" i="4" s="1"/>
  <c r="O45" i="4"/>
  <c r="I45" i="4"/>
  <c r="H45" i="4"/>
  <c r="P44" i="4"/>
  <c r="B44" i="4" s="1"/>
  <c r="O44" i="4"/>
  <c r="I44" i="4"/>
  <c r="H44" i="4"/>
  <c r="P43" i="4"/>
  <c r="B43" i="4" s="1"/>
  <c r="O43" i="4"/>
  <c r="I43" i="4"/>
  <c r="H43" i="4"/>
  <c r="P42" i="4"/>
  <c r="B42" i="4" s="1"/>
  <c r="O42" i="4"/>
  <c r="I42" i="4"/>
  <c r="H42" i="4"/>
  <c r="P41" i="4"/>
  <c r="O41" i="4"/>
  <c r="I41" i="4"/>
  <c r="H41" i="4"/>
  <c r="B41" i="4"/>
  <c r="P40" i="4"/>
  <c r="O40" i="4"/>
  <c r="I40" i="4"/>
  <c r="H40" i="4"/>
  <c r="B40" i="4"/>
  <c r="P39" i="4"/>
  <c r="O39" i="4"/>
  <c r="I39" i="4"/>
  <c r="H39" i="4"/>
  <c r="B39" i="4"/>
  <c r="P38" i="4"/>
  <c r="O38" i="4"/>
  <c r="I38" i="4"/>
  <c r="H38" i="4"/>
  <c r="B38" i="4" s="1"/>
  <c r="P37" i="4"/>
  <c r="B37" i="4" s="1"/>
  <c r="O37" i="4"/>
  <c r="I37" i="4"/>
  <c r="H37" i="4"/>
  <c r="P36" i="4"/>
  <c r="B36" i="4" s="1"/>
  <c r="O36" i="4"/>
  <c r="I36" i="4"/>
  <c r="H36" i="4"/>
  <c r="P35" i="4"/>
  <c r="B35" i="4" s="1"/>
  <c r="O35" i="4"/>
  <c r="I35" i="4"/>
  <c r="H35" i="4"/>
  <c r="P34" i="4"/>
  <c r="B34" i="4" s="1"/>
  <c r="O34" i="4"/>
  <c r="I34" i="4"/>
  <c r="H34" i="4"/>
  <c r="P33" i="4"/>
  <c r="O33" i="4"/>
  <c r="H33" i="4"/>
  <c r="B33" i="4" s="1"/>
  <c r="P32" i="4"/>
  <c r="B32" i="4" s="1"/>
  <c r="O32" i="4"/>
  <c r="I32" i="4"/>
  <c r="H32" i="4"/>
  <c r="G32" i="4"/>
  <c r="P31" i="4"/>
  <c r="B31" i="4" s="1"/>
  <c r="O31" i="4"/>
  <c r="I31" i="4"/>
  <c r="G31" i="4"/>
  <c r="H31" i="4" s="1"/>
  <c r="P30" i="4"/>
  <c r="O30" i="4"/>
  <c r="I30" i="4"/>
  <c r="G30" i="4"/>
  <c r="H30" i="4" s="1"/>
  <c r="P29" i="4"/>
  <c r="O29" i="4"/>
  <c r="I29" i="4"/>
  <c r="H29" i="4"/>
  <c r="B29" i="4"/>
  <c r="P28" i="4"/>
  <c r="O28" i="4"/>
  <c r="I28" i="4"/>
  <c r="H28" i="4"/>
  <c r="B28" i="4"/>
  <c r="P27" i="4"/>
  <c r="O27" i="4"/>
  <c r="I27" i="4"/>
  <c r="H27" i="4"/>
  <c r="B27" i="4" s="1"/>
  <c r="P26" i="4"/>
  <c r="B26" i="4" s="1"/>
  <c r="O26" i="4"/>
  <c r="I26" i="4"/>
  <c r="H26" i="4"/>
  <c r="G26" i="4"/>
  <c r="P25" i="4"/>
  <c r="O25" i="4"/>
  <c r="I25" i="4"/>
  <c r="H25" i="4"/>
  <c r="P24" i="4"/>
  <c r="O24" i="4"/>
  <c r="I24" i="4"/>
  <c r="H24" i="4"/>
  <c r="P23" i="4"/>
  <c r="O23" i="4"/>
  <c r="I23" i="4"/>
  <c r="H23" i="4"/>
  <c r="B23" i="4"/>
  <c r="P22" i="4"/>
  <c r="O22" i="4"/>
  <c r="I22" i="4"/>
  <c r="H22" i="4"/>
  <c r="B22" i="4" s="1"/>
  <c r="P21" i="4"/>
  <c r="O21" i="4"/>
  <c r="H21" i="4"/>
  <c r="G21" i="4"/>
  <c r="P20" i="4"/>
  <c r="O20" i="4"/>
  <c r="I20" i="4"/>
  <c r="H20" i="4"/>
  <c r="B20" i="4" s="1"/>
  <c r="G20" i="4"/>
  <c r="P19" i="4"/>
  <c r="O19" i="4"/>
  <c r="I19" i="4"/>
  <c r="H19" i="4"/>
  <c r="B19" i="4" s="1"/>
  <c r="T18" i="4"/>
  <c r="P18" i="4"/>
  <c r="O18" i="4"/>
  <c r="I18" i="4"/>
  <c r="H18" i="4"/>
  <c r="B18" i="4"/>
  <c r="P17" i="4"/>
  <c r="B17" i="4" s="1"/>
  <c r="O17" i="4"/>
  <c r="I17" i="4"/>
  <c r="G17" i="4"/>
  <c r="H17" i="4" s="1"/>
  <c r="P16" i="4"/>
  <c r="B16" i="4" s="1"/>
  <c r="O16" i="4"/>
  <c r="I16" i="4"/>
  <c r="H16" i="4"/>
  <c r="P15" i="4"/>
  <c r="B15" i="4" s="1"/>
  <c r="O15" i="4"/>
  <c r="I15" i="4"/>
  <c r="H15" i="4"/>
  <c r="P14" i="4"/>
  <c r="B14" i="4" s="1"/>
  <c r="O14" i="4"/>
  <c r="I14" i="4"/>
  <c r="H14" i="4"/>
  <c r="P13" i="4"/>
  <c r="O13" i="4"/>
  <c r="I13" i="4"/>
  <c r="G13" i="4"/>
  <c r="H13" i="4" s="1"/>
  <c r="B13" i="4" s="1"/>
  <c r="P12" i="4"/>
  <c r="B12" i="4" s="1"/>
  <c r="O12" i="4"/>
  <c r="M12" i="4"/>
  <c r="I12" i="4"/>
  <c r="H12" i="4"/>
  <c r="P11" i="4"/>
  <c r="B11" i="4" s="1"/>
  <c r="O11" i="4"/>
  <c r="I11" i="4"/>
  <c r="H11" i="4"/>
  <c r="T10" i="4"/>
  <c r="P10" i="4"/>
  <c r="O10" i="4"/>
  <c r="I10" i="4"/>
  <c r="H10" i="4"/>
  <c r="B10" i="4"/>
  <c r="V9" i="4"/>
  <c r="P9" i="4"/>
  <c r="O9" i="4"/>
  <c r="I9" i="4"/>
  <c r="H9" i="4"/>
  <c r="B9" i="4"/>
  <c r="P8" i="4"/>
  <c r="O8" i="4"/>
  <c r="I8" i="4"/>
  <c r="H8" i="4"/>
  <c r="B8" i="4"/>
  <c r="P7" i="4"/>
  <c r="O7" i="4"/>
  <c r="I7" i="4"/>
  <c r="H7" i="4"/>
  <c r="B7" i="4"/>
  <c r="T6" i="4"/>
  <c r="P6" i="4"/>
  <c r="O6" i="4"/>
  <c r="I6" i="4"/>
  <c r="H6" i="4"/>
  <c r="B6" i="4"/>
  <c r="P5" i="4"/>
  <c r="O5" i="4"/>
  <c r="I5" i="4"/>
  <c r="H5" i="4"/>
  <c r="P4" i="4"/>
  <c r="O4" i="4"/>
  <c r="H4" i="4"/>
  <c r="P3" i="4"/>
  <c r="B3" i="4" s="1"/>
  <c r="O3" i="4"/>
  <c r="I3" i="4"/>
  <c r="H3" i="4"/>
  <c r="F9" i="3"/>
  <c r="I9" i="3" s="1"/>
  <c r="I8" i="3"/>
  <c r="F8" i="3"/>
  <c r="F7" i="3"/>
  <c r="I7" i="3" s="1"/>
  <c r="F6" i="3"/>
  <c r="I6" i="3" s="1"/>
  <c r="F5" i="3"/>
  <c r="I5" i="3" s="1"/>
  <c r="I4" i="3"/>
  <c r="F4" i="3"/>
  <c r="F3" i="3"/>
  <c r="I3" i="3" s="1"/>
  <c r="B1" i="4" l="1"/>
  <c r="I11" i="3"/>
  <c r="F11" i="3"/>
  <c r="B97" i="4"/>
  <c r="T2" i="4" s="1"/>
  <c r="T16" i="4" s="1"/>
  <c r="T20" i="4" s="1"/>
  <c r="R100" i="4"/>
  <c r="B102" i="4"/>
  <c r="R105" i="4"/>
  <c r="R109" i="4"/>
  <c r="B114" i="4"/>
  <c r="B118" i="4"/>
  <c r="B122" i="4"/>
  <c r="B126" i="4"/>
  <c r="R108" i="4"/>
  <c r="R111" i="4"/>
  <c r="O49" i="4"/>
  <c r="Q16" i="7"/>
  <c r="Q20" i="7" s="1"/>
  <c r="R1" i="7" s="1"/>
  <c r="U6" i="7"/>
</calcChain>
</file>

<file path=xl/comments1.xml><?xml version="1.0" encoding="utf-8"?>
<comments xmlns="http://schemas.openxmlformats.org/spreadsheetml/2006/main">
  <authors>
    <author>aks</author>
    <author>AKS</author>
  </authors>
  <commentList>
    <comment ref="U12" authorId="0" shapeId="0">
      <text>
        <r>
          <rPr>
            <b/>
            <sz val="9"/>
            <color indexed="81"/>
            <rFont val="Tahoma"/>
            <family val="2"/>
          </rPr>
          <t>16/10/22  9:30 pm
Ko Phyo Win Kyaw Ko Pay mal pyaw pee u</t>
        </r>
      </text>
    </comment>
    <comment ref="D13" authorId="1" shapeId="0">
      <text>
        <r>
          <rPr>
            <sz val="9"/>
            <color indexed="81"/>
            <rFont val="Tahoma"/>
            <family val="2"/>
          </rPr>
          <t>3500x+450m SL **
Hyper 3000 **
128gb **
gtx 1060 3gb **
windice **
Case **
3xFans+Control**</t>
        </r>
      </text>
    </comment>
    <comment ref="K13" authorId="1" shapeId="0">
      <text>
        <r>
          <rPr>
            <sz val="9"/>
            <color indexed="81"/>
            <rFont val="Tahoma"/>
            <family val="2"/>
          </rPr>
          <t>3500x+450m SL **
Hyper 3000 **
128gb **
gtx 1060 3gb **
windice **
Case **
3xFans+Control**</t>
        </r>
      </text>
    </comment>
    <comment ref="D17" authorId="1" shapeId="0">
      <text>
        <r>
          <rPr>
            <sz val="9"/>
            <color indexed="81"/>
            <rFont val="Tahoma"/>
            <family val="2"/>
          </rPr>
          <t>9400 **
H310 **
8gb 2666 **
500gb **
610 2gb **
dragon power **
Normal Case **</t>
        </r>
      </text>
    </comment>
    <comment ref="K17" authorId="1" shapeId="0">
      <text>
        <r>
          <rPr>
            <sz val="9"/>
            <color indexed="81"/>
            <rFont val="Tahoma"/>
            <family val="2"/>
          </rPr>
          <t>9400
H310 **
8gb 2666 **
500gb
610 2gb **
dragon power **
Normal Case</t>
        </r>
      </text>
    </comment>
    <comment ref="D20" authorId="1" shapeId="0">
      <text>
        <r>
          <rPr>
            <sz val="9"/>
            <color indexed="81"/>
            <rFont val="Tahoma"/>
            <family val="2"/>
          </rPr>
          <t>i5 4460 **
Branded Board
4gb 1600 **
500gb **
705 1gb
psu
Acer Case **
Acer Monitor **</t>
        </r>
      </text>
    </comment>
    <comment ref="K20" authorId="1" shapeId="0">
      <text>
        <r>
          <rPr>
            <sz val="9"/>
            <color indexed="81"/>
            <rFont val="Tahoma"/>
            <family val="2"/>
          </rPr>
          <t>i5 4460 **
Branded Board
4gb 1600
500gb
705 1gb
psu
Acer Case
Acer Monitor</t>
        </r>
      </text>
    </comment>
    <comment ref="D21" authorId="1" shapeId="0">
      <text>
        <r>
          <rPr>
            <sz val="9"/>
            <color indexed="81"/>
            <rFont val="Tahoma"/>
            <family val="2"/>
          </rPr>
          <t>i3 4160 **
H81 **
4gb 1600 **
500gb **
GTX 950 xxx
Normal Supply
GM Case **
Coolmoon Control **
Fans **</t>
        </r>
      </text>
    </comment>
    <comment ref="K21" authorId="1" shapeId="0">
      <text>
        <r>
          <rPr>
            <sz val="9"/>
            <color indexed="81"/>
            <rFont val="Tahoma"/>
            <family val="2"/>
          </rPr>
          <t>i3 4160 **
H81 **
4gb 1600 **
500gb
GTX 950 xxx
Normal Supply
GM Case
Coolemoon Control **</t>
        </r>
      </text>
    </comment>
    <comment ref="D26" authorId="1" shapeId="0">
      <text>
        <r>
          <rPr>
            <sz val="9"/>
            <color indexed="81"/>
            <rFont val="Tahoma"/>
            <family val="2"/>
          </rPr>
          <t>i5 8400 **
MSI Z370 Gaming Plus **
4gb 2400 x2 **
SSD **
Galax GTX 1050 2gb **
EVGA PSU
Cooler Master Case</t>
        </r>
      </text>
    </comment>
    <comment ref="K26" authorId="1" shapeId="0">
      <text>
        <r>
          <rPr>
            <sz val="9"/>
            <color indexed="81"/>
            <rFont val="Tahoma"/>
            <family val="2"/>
          </rPr>
          <t>i5 8400 **
MSI Z370 Gaming Plus
4gb 2400 x2
SSD
Galax GTX 1050 2gb single
EVGA PSU
Cooler Master Case</t>
        </r>
      </text>
    </comment>
    <comment ref="D30" authorId="1" shapeId="0">
      <text>
        <r>
          <rPr>
            <sz val="9"/>
            <color indexed="81"/>
            <rFont val="Tahoma"/>
            <family val="2"/>
          </rPr>
          <t>i3 3220 
B75
4gb **
500gb
GTX650**
PSU**
Normal Case **
G41 set **
2gb ddr3 **</t>
        </r>
      </text>
    </comment>
    <comment ref="K30" authorId="1" shapeId="0">
      <text>
        <r>
          <rPr>
            <sz val="9"/>
            <color indexed="81"/>
            <rFont val="Tahoma"/>
            <family val="2"/>
          </rPr>
          <t>i3 3220 
B75
4gb
500gb
GTX650**
PSU
Normal Case
G41 set</t>
        </r>
      </text>
    </comment>
    <comment ref="D31" authorId="1" shapeId="0">
      <text>
        <r>
          <rPr>
            <sz val="9"/>
            <color indexed="81"/>
            <rFont val="Tahoma"/>
            <family val="2"/>
          </rPr>
          <t>i3  7100 **
H110 **
4gb 2400 **
240gb **
PSU **
Normal Case **
Acer 22" **</t>
        </r>
      </text>
    </comment>
    <comment ref="K31" authorId="1" shapeId="0">
      <text>
        <r>
          <rPr>
            <sz val="9"/>
            <color indexed="81"/>
            <rFont val="Tahoma"/>
            <family val="2"/>
          </rPr>
          <t>i3  7100
H110
4gb 2400 **
240gb
PSU
Normal Case
Acer 22"</t>
        </r>
      </text>
    </comment>
    <comment ref="D74" authorId="1" shapeId="0">
      <text>
        <r>
          <rPr>
            <sz val="9"/>
            <color indexed="81"/>
            <rFont val="Tahoma"/>
            <family val="2"/>
          </rPr>
          <t>i3  7100 **
H110 **
4gb 2400 **
240gb **
PSU
Normal Case **
Acer 22" **</t>
        </r>
      </text>
    </comment>
    <comment ref="K74" authorId="1" shapeId="0">
      <text>
        <r>
          <rPr>
            <sz val="9"/>
            <color indexed="81"/>
            <rFont val="Tahoma"/>
            <family val="2"/>
          </rPr>
          <t>i3  7100 **
H110 **
4gb 2400 **
240gb **
PSU
Normal Case **
Acer 22" **</t>
        </r>
      </text>
    </comment>
    <comment ref="D75" authorId="1" shapeId="0">
      <text>
        <r>
          <rPr>
            <sz val="9"/>
            <color indexed="81"/>
            <rFont val="Tahoma"/>
            <family val="2"/>
          </rPr>
          <t>i3  7100 **
H110 **
4gb 2400 **
240gb **
PSU
Normal Case **
Acer 22" **</t>
        </r>
      </text>
    </comment>
    <comment ref="K75" authorId="1" shapeId="0">
      <text>
        <r>
          <rPr>
            <sz val="9"/>
            <color indexed="81"/>
            <rFont val="Tahoma"/>
            <family val="2"/>
          </rPr>
          <t>i3  7100 **
H110 **
4gb 2400 **
240gb **
PSU
Normal Case **
Acer 22" **</t>
        </r>
      </text>
    </comment>
  </commentList>
</comments>
</file>

<file path=xl/sharedStrings.xml><?xml version="1.0" encoding="utf-8"?>
<sst xmlns="http://schemas.openxmlformats.org/spreadsheetml/2006/main" count="856" uniqueCount="417">
  <si>
    <t>SSD 128</t>
  </si>
  <si>
    <t>SSD 256</t>
  </si>
  <si>
    <t>Description</t>
  </si>
  <si>
    <t>Qty</t>
  </si>
  <si>
    <t>Net</t>
  </si>
  <si>
    <t>Corsair Ram 3200</t>
  </si>
  <si>
    <t>B85 Mobo</t>
  </si>
  <si>
    <t>DDR3 Ram</t>
  </si>
  <si>
    <t>HDD 1TB</t>
  </si>
  <si>
    <t>i3 8100+310mobo</t>
  </si>
  <si>
    <t>LG Monitor</t>
  </si>
  <si>
    <t>HDD Case</t>
  </si>
  <si>
    <t>3500X Setup</t>
  </si>
  <si>
    <t>Deposit</t>
  </si>
  <si>
    <t>Total</t>
  </si>
  <si>
    <t>No.</t>
  </si>
  <si>
    <t>Price</t>
  </si>
  <si>
    <t>Board</t>
  </si>
  <si>
    <t>CPU + Fan</t>
  </si>
  <si>
    <t>RAM</t>
  </si>
  <si>
    <t>SSD or HDD</t>
  </si>
  <si>
    <t>PSU</t>
  </si>
  <si>
    <t>Case + Fan</t>
  </si>
  <si>
    <t>GPU</t>
  </si>
  <si>
    <t>Profit</t>
  </si>
  <si>
    <t>GT710</t>
  </si>
  <si>
    <t>GT730</t>
  </si>
  <si>
    <t>i5 9th gen Setup</t>
  </si>
  <si>
    <t>Asus B150</t>
  </si>
  <si>
    <t>i3 4gen gtx950 setup</t>
  </si>
  <si>
    <t>i5 4gen Acer Branded</t>
  </si>
  <si>
    <t>RGB Fan</t>
  </si>
  <si>
    <t>CM Case + Fans</t>
  </si>
  <si>
    <t>RGB Fan KKK</t>
  </si>
  <si>
    <t>3500X</t>
  </si>
  <si>
    <t>i5 8th gen setup</t>
  </si>
  <si>
    <t>AOC 27G2</t>
  </si>
  <si>
    <t>No</t>
  </si>
  <si>
    <t>Amount</t>
  </si>
  <si>
    <t>i3-3rd gen setup</t>
  </si>
  <si>
    <t>i3 7th gen setup</t>
  </si>
  <si>
    <t>GTX750 ti + 2x2gD3</t>
  </si>
  <si>
    <t>Adata RAM 8gb 2400</t>
  </si>
  <si>
    <t>Remark</t>
  </si>
  <si>
    <t>set</t>
  </si>
  <si>
    <t>Date</t>
  </si>
  <si>
    <t>June</t>
  </si>
  <si>
    <t>June Usage</t>
  </si>
  <si>
    <t>Stock Price</t>
  </si>
  <si>
    <t>Need</t>
  </si>
  <si>
    <t>RX460</t>
  </si>
  <si>
    <t>TT Power Supply</t>
  </si>
  <si>
    <t>RAM 4gb ddr4 2133</t>
  </si>
  <si>
    <t>RAM 8gb ddr4 2666</t>
  </si>
  <si>
    <t>G4560</t>
  </si>
  <si>
    <t>July</t>
  </si>
  <si>
    <t>July Usage</t>
  </si>
  <si>
    <t>Kbz mBanking</t>
  </si>
  <si>
    <t>Cash</t>
  </si>
  <si>
    <t>Aya mBanking</t>
  </si>
  <si>
    <t>Kbz Pay</t>
  </si>
  <si>
    <t>Kbz Visa</t>
  </si>
  <si>
    <t>i3-4160</t>
  </si>
  <si>
    <t>Tyre Sealant+PS4 control</t>
  </si>
  <si>
    <t>Cable Tie + 72V Air Pump</t>
  </si>
  <si>
    <t>External HDD</t>
  </si>
  <si>
    <t>HDD 500gb (0 day)</t>
  </si>
  <si>
    <t>SGD</t>
  </si>
  <si>
    <t>Deli</t>
  </si>
  <si>
    <t>Item Price</t>
  </si>
  <si>
    <t>Alipay</t>
  </si>
  <si>
    <t>Biostar A320</t>
  </si>
  <si>
    <t>Galax B365M</t>
  </si>
  <si>
    <t>July 5BB</t>
  </si>
  <si>
    <t>i5-7400</t>
  </si>
  <si>
    <t>RAM 8gb ddr4 2400</t>
  </si>
  <si>
    <t>Ebike Front Light</t>
  </si>
  <si>
    <t>Normal Case</t>
  </si>
  <si>
    <t>Test Monitor</t>
  </si>
  <si>
    <t>Tsunami cpu fan</t>
  </si>
  <si>
    <t>Thiha Thu</t>
  </si>
  <si>
    <t>1 error</t>
  </si>
  <si>
    <t>MX4 4g</t>
  </si>
  <si>
    <t>MDIS Application Fee</t>
  </si>
  <si>
    <t>MTK LCCI III</t>
  </si>
  <si>
    <t>August</t>
  </si>
  <si>
    <t>August Usage</t>
  </si>
  <si>
    <t>NUBWO kb</t>
  </si>
  <si>
    <t>Razer Mouse</t>
  </si>
  <si>
    <t>PS4 Sticker</t>
  </si>
  <si>
    <t>Teclast Laptop</t>
  </si>
  <si>
    <t>Wallpaper</t>
  </si>
  <si>
    <t>Teclast d4 2666</t>
  </si>
  <si>
    <t>wall mount</t>
  </si>
  <si>
    <t>Kingston 128gb stick</t>
  </si>
  <si>
    <t>ddr3 8gb+4gb</t>
  </si>
  <si>
    <t>Wall Pone</t>
  </si>
  <si>
    <t>MTK Mote Phoe August</t>
  </si>
  <si>
    <t>စင်</t>
  </si>
  <si>
    <t>arrive list</t>
  </si>
  <si>
    <t>Gigabyte B250</t>
  </si>
  <si>
    <t>MSI B150 icafe</t>
  </si>
  <si>
    <t>error</t>
  </si>
  <si>
    <t>Biostar A320 (Maxsun)</t>
  </si>
  <si>
    <t>Night Fairy Light</t>
  </si>
  <si>
    <t>MSI B350</t>
  </si>
  <si>
    <t>GTX 1060 6g</t>
  </si>
  <si>
    <t>Wardrobe</t>
  </si>
  <si>
    <t>SSD 128gb test</t>
  </si>
  <si>
    <t>SSD 256gb test</t>
  </si>
  <si>
    <t>air-con deflector</t>
  </si>
  <si>
    <t>bios flash tool</t>
  </si>
  <si>
    <t>ryzen 3600 setup</t>
  </si>
  <si>
    <t>D50 white</t>
  </si>
  <si>
    <t>Visa Application (KBZ+Aya)</t>
  </si>
  <si>
    <t>Clock</t>
  </si>
  <si>
    <t>Speaker Bracket</t>
  </si>
  <si>
    <t>curtain</t>
  </si>
  <si>
    <t>CCTV Cable</t>
  </si>
  <si>
    <t>August 5BB</t>
  </si>
  <si>
    <t>Lenovo Adapter</t>
  </si>
  <si>
    <t>Msi 1050ti</t>
  </si>
  <si>
    <t>Stick</t>
  </si>
  <si>
    <t>ddr4 8gb</t>
  </si>
  <si>
    <t>Asus Laptop KB</t>
  </si>
  <si>
    <t>Ruidon 128gb</t>
  </si>
  <si>
    <t>Ruidon 256gb</t>
  </si>
  <si>
    <t>SGD Rate</t>
  </si>
  <si>
    <t>Yuan Rate</t>
  </si>
  <si>
    <t>Gigabyte B250 D2VXSI</t>
  </si>
  <si>
    <t>MSI B150 G1 Gamer</t>
  </si>
  <si>
    <t>Asus EX B150M V3</t>
  </si>
  <si>
    <t>B150 D2VX SI</t>
  </si>
  <si>
    <t>GTX 960 2gb</t>
  </si>
  <si>
    <t>Gloves</t>
  </si>
  <si>
    <t>Bathroom Curtain</t>
  </si>
  <si>
    <t>25th Aug</t>
  </si>
  <si>
    <t>24th Aug</t>
  </si>
  <si>
    <t>USB Hub</t>
  </si>
  <si>
    <t>CNY</t>
  </si>
  <si>
    <t>THB</t>
  </si>
  <si>
    <t>28th Aug</t>
  </si>
  <si>
    <t>Controller</t>
  </si>
  <si>
    <t>29th Aug</t>
  </si>
  <si>
    <t>Zotac 1050ti</t>
  </si>
  <si>
    <t>Aya Visa</t>
  </si>
  <si>
    <t>ROG 1050ti</t>
  </si>
  <si>
    <t>Galax 1050ti</t>
  </si>
  <si>
    <t>HyperX 8gb</t>
  </si>
  <si>
    <t>AyaVisa</t>
  </si>
  <si>
    <t>MSI 1050ti</t>
  </si>
  <si>
    <t>Giga 1060 3gb</t>
  </si>
  <si>
    <t>Printer</t>
  </si>
  <si>
    <t>Plastic Box</t>
  </si>
  <si>
    <t>Knife</t>
  </si>
  <si>
    <t>Lunch Box</t>
  </si>
  <si>
    <t>Soup Jar</t>
  </si>
  <si>
    <t>Ps4 Control</t>
  </si>
  <si>
    <t>Battery</t>
  </si>
  <si>
    <t>USD</t>
  </si>
  <si>
    <t>13rd Sep</t>
  </si>
  <si>
    <t>Palit 1060 6gb</t>
  </si>
  <si>
    <t>Printer(All in one)</t>
  </si>
  <si>
    <t>MTK</t>
  </si>
  <si>
    <t>Asus EX B150 V3</t>
  </si>
  <si>
    <t>TUF 1660s</t>
  </si>
  <si>
    <t>MSI 1660ti</t>
  </si>
  <si>
    <t>TH590638DRSU5A</t>
  </si>
  <si>
    <t>Poke Gyi</t>
  </si>
  <si>
    <t>Galax 1060 3gb</t>
  </si>
  <si>
    <t>Aorus RAM</t>
  </si>
  <si>
    <t>Galax 1060 3gb + giga</t>
  </si>
  <si>
    <t>Giga 1060 3gb(China)</t>
  </si>
  <si>
    <t>PGVisa</t>
  </si>
  <si>
    <t>Poke Gyi Visa</t>
  </si>
  <si>
    <t>1st</t>
  </si>
  <si>
    <t>2nd</t>
  </si>
  <si>
    <t>3rd</t>
  </si>
  <si>
    <t>MSI 1660s</t>
  </si>
  <si>
    <t>4th</t>
  </si>
  <si>
    <t>MSI 1060 6gb</t>
  </si>
  <si>
    <t>Asus 1050ti 4gb</t>
  </si>
  <si>
    <t>GPU gtx950 Error</t>
  </si>
  <si>
    <t>2 error</t>
  </si>
  <si>
    <t>Galax 1060 3gb (box)</t>
  </si>
  <si>
    <t>MSI 1060 6gb (box)</t>
  </si>
  <si>
    <t>JCB</t>
  </si>
  <si>
    <t>Colorful 3060</t>
  </si>
  <si>
    <t>RX570</t>
  </si>
  <si>
    <t>RX580</t>
  </si>
  <si>
    <t>ROG 1050ti 4gb</t>
  </si>
  <si>
    <t>RTX2060</t>
  </si>
  <si>
    <t>GamingX 1060 3gb</t>
  </si>
  <si>
    <t>gigabyte g1 1050ti</t>
  </si>
  <si>
    <t>Galax 1060 6gb (box)</t>
  </si>
  <si>
    <t xml:space="preserve"> </t>
  </si>
  <si>
    <t>RTX2060 super</t>
  </si>
  <si>
    <t>Galax 1660s</t>
  </si>
  <si>
    <t>Igame 3070</t>
  </si>
  <si>
    <t>GamingX 1080ti</t>
  </si>
  <si>
    <t>gigabyte 1050ti no led</t>
  </si>
  <si>
    <t>Aya Normal</t>
  </si>
  <si>
    <t>Aya Special</t>
  </si>
  <si>
    <t>1050ti</t>
  </si>
  <si>
    <t>PG Visa</t>
  </si>
  <si>
    <t>AKS Visa</t>
  </si>
  <si>
    <t>MMT Visa</t>
  </si>
  <si>
    <t>SSD 128gb</t>
  </si>
  <si>
    <t>i3-10105f</t>
  </si>
  <si>
    <t>HIK Vision 256gb</t>
  </si>
  <si>
    <t>Monitor</t>
  </si>
  <si>
    <t>Tsunami Fan</t>
  </si>
  <si>
    <t>Tsunami KB</t>
  </si>
  <si>
    <t>Tsunami Mouse</t>
  </si>
  <si>
    <t>Gamers MX700</t>
  </si>
  <si>
    <t>China</t>
  </si>
  <si>
    <t>KM100</t>
  </si>
  <si>
    <t>Tsunami TSS8000</t>
  </si>
  <si>
    <t>msi ventus 3060</t>
  </si>
  <si>
    <t>Category</t>
  </si>
  <si>
    <t>SSD</t>
  </si>
  <si>
    <t>Utility</t>
  </si>
  <si>
    <t>Mobo</t>
  </si>
  <si>
    <t>CPU</t>
  </si>
  <si>
    <t>ROG 1070</t>
  </si>
  <si>
    <t>i5 9400f</t>
  </si>
  <si>
    <t>Gigabyte H410</t>
  </si>
  <si>
    <t>Items</t>
  </si>
  <si>
    <t>NET</t>
  </si>
  <si>
    <t>hdd 1tb</t>
  </si>
  <si>
    <t>Buy Price</t>
  </si>
  <si>
    <t>Total Profit</t>
  </si>
  <si>
    <t>Asus B150 ram slot</t>
  </si>
  <si>
    <t>i3 10105f + board</t>
  </si>
  <si>
    <t>UPS Battery</t>
  </si>
  <si>
    <t>Tsunami Red Swtich</t>
  </si>
  <si>
    <t>Golden Field F08</t>
  </si>
  <si>
    <t>Corsair RAM</t>
  </si>
  <si>
    <t>d4 2100 used</t>
  </si>
  <si>
    <t>d4 2400 used</t>
  </si>
  <si>
    <t>Windice 700w</t>
  </si>
  <si>
    <t>GTX960 4gb</t>
  </si>
  <si>
    <t>1060 6gb</t>
  </si>
  <si>
    <t>hdd 500gb</t>
  </si>
  <si>
    <t>Gamers 600W</t>
  </si>
  <si>
    <t>RX580 4gb</t>
  </si>
  <si>
    <t>UPS1250+Bat 2pcs</t>
  </si>
  <si>
    <t>Casing</t>
  </si>
  <si>
    <t>Galax 1050 2gb</t>
  </si>
  <si>
    <t>Zotac 1060 3gb</t>
  </si>
  <si>
    <t>pny 1660ti</t>
  </si>
  <si>
    <t>Apacer ram LT</t>
  </si>
  <si>
    <t>ruidun 256</t>
  </si>
  <si>
    <t>Dagon Computer (warranty 6 month)</t>
  </si>
  <si>
    <t>MSI 750ti</t>
  </si>
  <si>
    <t>Hp monitor</t>
  </si>
  <si>
    <t>AMD Bracket</t>
  </si>
  <si>
    <t>ROG 1080ti tradein (420000)</t>
  </si>
  <si>
    <t>3500X+board</t>
  </si>
  <si>
    <t>Gaming X 5500xt</t>
  </si>
  <si>
    <t>Gigabyte B150</t>
  </si>
  <si>
    <t>Zotac 3060</t>
  </si>
  <si>
    <t>monitor</t>
  </si>
  <si>
    <t>Strix 1060 6gb</t>
  </si>
  <si>
    <t>MSI Ventus 2060</t>
  </si>
  <si>
    <t>AOC Monitor</t>
  </si>
  <si>
    <t>1 month warranty</t>
  </si>
  <si>
    <t>GF Normal Casing</t>
  </si>
  <si>
    <t>ruidun 256 x2</t>
  </si>
  <si>
    <t>ddr3 8gb 1600</t>
  </si>
  <si>
    <t>TSS8000</t>
  </si>
  <si>
    <t>WD 240gb</t>
  </si>
  <si>
    <t>Hyperx 8gb</t>
  </si>
  <si>
    <t>WD blue 500gb</t>
  </si>
  <si>
    <t>Lexar RAM</t>
  </si>
  <si>
    <t>3200g set</t>
  </si>
  <si>
    <t>1080ti</t>
  </si>
  <si>
    <t>Gigabyte 1070 triple</t>
  </si>
  <si>
    <t>Galax 1660</t>
  </si>
  <si>
    <t>HDD</t>
  </si>
  <si>
    <t>HDD 1T</t>
  </si>
  <si>
    <t>RTX3060 shark</t>
  </si>
  <si>
    <t>gaming x 1060 3gb</t>
  </si>
  <si>
    <t>i5 8500 + Gigabyte</t>
  </si>
  <si>
    <t>i5 7gen + board</t>
  </si>
  <si>
    <t>cerberus 1050ti</t>
  </si>
  <si>
    <t>Kingston 240</t>
  </si>
  <si>
    <t>6 month warranty ( Ko Myo Thu Shane)</t>
  </si>
  <si>
    <t>Onda 1030</t>
  </si>
  <si>
    <t>gamers500w</t>
  </si>
  <si>
    <t>evesky 500ws</t>
  </si>
  <si>
    <t>AIO</t>
  </si>
  <si>
    <t>galax 1060 6gb</t>
  </si>
  <si>
    <t>msi 2060</t>
  </si>
  <si>
    <t>RX470 4gb</t>
  </si>
  <si>
    <t>EVGA 3060</t>
  </si>
  <si>
    <t>1070 8gb</t>
  </si>
  <si>
    <t>gaming x 1080</t>
  </si>
  <si>
    <t>RX560 4gb</t>
  </si>
  <si>
    <t>Kbz Special</t>
  </si>
  <si>
    <t>Kbz Normal</t>
  </si>
  <si>
    <t>Gaming X 1060 3gb</t>
  </si>
  <si>
    <t>Gaming X 1060 6gb</t>
  </si>
  <si>
    <t>1 SGD</t>
  </si>
  <si>
    <t>24.82 Baht</t>
  </si>
  <si>
    <t>1 Baht</t>
  </si>
  <si>
    <t>0.040293 SGD</t>
  </si>
  <si>
    <t>Asus Single 1050</t>
  </si>
  <si>
    <t>Gaming X 1050ti 4gb</t>
  </si>
  <si>
    <t>Gaming x 1060 3gb</t>
  </si>
  <si>
    <t>Galax 1050</t>
  </si>
  <si>
    <t>Asus 1050ti</t>
  </si>
  <si>
    <t>SSD256</t>
  </si>
  <si>
    <t>Ryzen 2600 set</t>
  </si>
  <si>
    <t>Golden Field Seaview B</t>
  </si>
  <si>
    <t>Golden Field Seaview W</t>
  </si>
  <si>
    <t>Golden Field 415B</t>
  </si>
  <si>
    <t>Golden Field AIO</t>
  </si>
  <si>
    <t>i3 10 gen set</t>
  </si>
  <si>
    <t>ryzen 5500 set</t>
  </si>
  <si>
    <t>Fujitsu Monitor 22</t>
  </si>
  <si>
    <t>lazada</t>
  </si>
  <si>
    <t>Lazada</t>
  </si>
  <si>
    <t>hkz</t>
  </si>
  <si>
    <t>Nvme 512gb</t>
  </si>
  <si>
    <t>Gamdias 750W</t>
  </si>
  <si>
    <t>kkk</t>
  </si>
  <si>
    <t>Hyper X 2666</t>
  </si>
  <si>
    <t>Avexir 2400</t>
  </si>
  <si>
    <t>Galax Boomstar</t>
  </si>
  <si>
    <t>Arlupost</t>
  </si>
  <si>
    <t>HP z23i</t>
  </si>
  <si>
    <t>A320</t>
  </si>
  <si>
    <t>local buy</t>
  </si>
  <si>
    <t>shopee</t>
  </si>
  <si>
    <t>Coolmoon Fan</t>
  </si>
  <si>
    <t>R gyi</t>
  </si>
  <si>
    <t>Zotac 3060ti</t>
  </si>
  <si>
    <t>D50 + D60</t>
  </si>
  <si>
    <t>ALP</t>
  </si>
  <si>
    <t>Coolmoon Fan (white)</t>
  </si>
  <si>
    <t>Coolmoon controller</t>
  </si>
  <si>
    <t>Normal Casing (New)</t>
  </si>
  <si>
    <t>WD 240 green</t>
  </si>
  <si>
    <t>Combo</t>
  </si>
  <si>
    <t>UPS</t>
  </si>
  <si>
    <t>Armaggedon PSU</t>
  </si>
  <si>
    <t>VENUZ Casing</t>
  </si>
  <si>
    <t>SP 512gb</t>
  </si>
  <si>
    <t>NCTC</t>
  </si>
  <si>
    <t>SP 256gb</t>
  </si>
  <si>
    <t>MSI Mech 5500xt 8gb</t>
  </si>
  <si>
    <t>shopee/ HS</t>
  </si>
  <si>
    <t>RX570 8gb</t>
  </si>
  <si>
    <t>RX580 8gb SE</t>
  </si>
  <si>
    <t>AOC</t>
  </si>
  <si>
    <t>GF Honor 2 Pro B</t>
  </si>
  <si>
    <t>Slust Frost W</t>
  </si>
  <si>
    <t>Slust Frost B</t>
  </si>
  <si>
    <t>Corsair VS450</t>
  </si>
  <si>
    <t>Ryzen 3 2300X</t>
  </si>
  <si>
    <t>ko sithu</t>
  </si>
  <si>
    <t>GTX970 4gb</t>
  </si>
  <si>
    <t>1TB</t>
  </si>
  <si>
    <t>taobao</t>
  </si>
  <si>
    <t>evesky 700ws</t>
  </si>
  <si>
    <t xml:space="preserve">3500X </t>
  </si>
  <si>
    <t>gaming x 950 2gb</t>
  </si>
  <si>
    <t>Cooler Master 650 gold</t>
  </si>
  <si>
    <t>1250va</t>
  </si>
  <si>
    <t>trade</t>
  </si>
  <si>
    <t>i3 9100F</t>
  </si>
  <si>
    <t>power supply</t>
  </si>
  <si>
    <t>Nitro+ RX570 4gb</t>
  </si>
  <si>
    <t>Setup</t>
  </si>
  <si>
    <t>akm</t>
  </si>
  <si>
    <t>asus 960 2gb</t>
  </si>
  <si>
    <t>gaming x 1060 6gb</t>
  </si>
  <si>
    <t>msi 950 low profile</t>
  </si>
  <si>
    <t>strix 750ti</t>
  </si>
  <si>
    <t>Antec 500W</t>
  </si>
  <si>
    <t>Anu 500W</t>
  </si>
  <si>
    <t>Phone</t>
  </si>
  <si>
    <t>blue switch</t>
  </si>
  <si>
    <t>iPhone 5s</t>
  </si>
  <si>
    <t>Laptop</t>
  </si>
  <si>
    <t>acer ryzen 3</t>
  </si>
  <si>
    <t>gaming x 1660s</t>
  </si>
  <si>
    <t>AKS</t>
  </si>
  <si>
    <t>HKZ</t>
  </si>
  <si>
    <t>Initial</t>
  </si>
  <si>
    <t>-25000</t>
  </si>
  <si>
    <t>+25000</t>
  </si>
  <si>
    <t>kpay</t>
  </si>
  <si>
    <t>poke gyi + ptz</t>
  </si>
  <si>
    <t>-200000</t>
  </si>
  <si>
    <t>+200000</t>
  </si>
  <si>
    <t>-400000</t>
  </si>
  <si>
    <t>+400000</t>
  </si>
  <si>
    <t>transportation fee</t>
  </si>
  <si>
    <t>+170000</t>
  </si>
  <si>
    <t>-170000</t>
  </si>
  <si>
    <t>+1800000</t>
  </si>
  <si>
    <t>+150000</t>
  </si>
  <si>
    <t>+60000</t>
  </si>
  <si>
    <t>mtk kpay</t>
  </si>
  <si>
    <t>xpg d60</t>
  </si>
  <si>
    <t>i5 7400</t>
  </si>
  <si>
    <t>lovescandi</t>
  </si>
  <si>
    <t>asus 950</t>
  </si>
  <si>
    <t>asus strix 1060</t>
  </si>
  <si>
    <t>palit 1050ti single</t>
  </si>
  <si>
    <t>rtx 3060</t>
  </si>
  <si>
    <t>MSI Armor 960 2gb</t>
  </si>
  <si>
    <t>Asus Strix 1050ti</t>
  </si>
  <si>
    <t>Tforce 2666</t>
  </si>
  <si>
    <t>aerocool 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</si>
</sst>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(* #,##0_);_(* \(#,##0\);_(* &quot;-&quot;??_);_(@_)"/>
    <numFmt numFmtId="165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Pyidaungsu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4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Fill="1" applyBorder="1"/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164" fontId="0" fillId="0" borderId="1" xfId="1" applyNumberFormat="1" applyFont="1" applyBorder="1" applyAlignment="1">
      <alignment vertical="center"/>
    </xf>
    <xf numFmtId="164" fontId="0" fillId="0" borderId="0" xfId="1" applyNumberFormat="1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/>
    <xf numFmtId="0" fontId="0" fillId="0" borderId="0" xfId="0" applyFill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Border="1"/>
    <xf numFmtId="164" fontId="0" fillId="0" borderId="1" xfId="1" applyNumberFormat="1" applyFont="1" applyBorder="1"/>
    <xf numFmtId="164" fontId="0" fillId="0" borderId="1" xfId="1" applyNumberFormat="1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164" fontId="0" fillId="0" borderId="1" xfId="0" applyNumberFormat="1" applyBorder="1" applyAlignment="1">
      <alignment horizontal="center" vertical="center"/>
    </xf>
    <xf numFmtId="164" fontId="0" fillId="0" borderId="2" xfId="1" applyNumberFormat="1" applyFont="1" applyBorder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horizontal="center" vertical="center"/>
    </xf>
    <xf numFmtId="1" fontId="0" fillId="0" borderId="1" xfId="0" applyNumberFormat="1" applyBorder="1"/>
    <xf numFmtId="0" fontId="0" fillId="3" borderId="0" xfId="0" applyFill="1" applyAlignment="1">
      <alignment horizontal="center" vertical="center"/>
    </xf>
    <xf numFmtId="16" fontId="0" fillId="0" borderId="1" xfId="0" applyNumberFormat="1" applyBorder="1" applyAlignment="1">
      <alignment horizontal="center" vertical="center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/>
    </xf>
    <xf numFmtId="0" fontId="0" fillId="0" borderId="3" xfId="0" applyBorder="1"/>
    <xf numFmtId="0" fontId="0" fillId="0" borderId="4" xfId="0" applyFill="1" applyBorder="1"/>
    <xf numFmtId="0" fontId="3" fillId="0" borderId="1" xfId="0" applyFont="1" applyBorder="1" applyAlignment="1">
      <alignment horizontal="left" vertic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 vertical="center"/>
    </xf>
    <xf numFmtId="164" fontId="0" fillId="0" borderId="0" xfId="1" applyNumberFormat="1" applyFont="1" applyBorder="1"/>
    <xf numFmtId="16" fontId="0" fillId="0" borderId="0" xfId="0" applyNumberFormat="1"/>
    <xf numFmtId="1" fontId="0" fillId="0" borderId="0" xfId="0" applyNumberFormat="1"/>
    <xf numFmtId="0" fontId="0" fillId="5" borderId="0" xfId="0" applyFill="1"/>
    <xf numFmtId="0" fontId="0" fillId="5" borderId="1" xfId="0" applyFill="1" applyBorder="1"/>
    <xf numFmtId="0" fontId="0" fillId="5" borderId="1" xfId="0" applyFill="1" applyBorder="1" applyAlignment="1">
      <alignment horizontal="center" vertical="center"/>
    </xf>
    <xf numFmtId="43" fontId="0" fillId="0" borderId="0" xfId="0" applyNumberFormat="1" applyBorder="1"/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0" fontId="0" fillId="0" borderId="6" xfId="0" applyFill="1" applyBorder="1"/>
    <xf numFmtId="43" fontId="0" fillId="0" borderId="1" xfId="0" applyNumberFormat="1" applyBorder="1"/>
    <xf numFmtId="0" fontId="0" fillId="0" borderId="0" xfId="0" applyFont="1" applyFill="1"/>
    <xf numFmtId="0" fontId="0" fillId="0" borderId="2" xfId="0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5" xfId="0" applyFill="1" applyBorder="1"/>
    <xf numFmtId="1" fontId="0" fillId="0" borderId="0" xfId="0" applyNumberFormat="1" applyBorder="1"/>
    <xf numFmtId="2" fontId="0" fillId="0" borderId="0" xfId="0" applyNumberFormat="1"/>
    <xf numFmtId="0" fontId="0" fillId="6" borderId="1" xfId="0" applyFill="1" applyBorder="1"/>
    <xf numFmtId="0" fontId="0" fillId="0" borderId="0" xfId="0" applyFont="1"/>
    <xf numFmtId="0" fontId="0" fillId="0" borderId="1" xfId="0" applyFont="1" applyBorder="1"/>
    <xf numFmtId="0" fontId="0" fillId="0" borderId="1" xfId="0" applyFont="1" applyFill="1" applyBorder="1"/>
    <xf numFmtId="0" fontId="0" fillId="0" borderId="1" xfId="0" applyFont="1" applyFill="1" applyBorder="1" applyAlignment="1">
      <alignment horizontal="center" vertical="center"/>
    </xf>
    <xf numFmtId="0" fontId="0" fillId="0" borderId="0" xfId="0" applyFont="1" applyBorder="1"/>
    <xf numFmtId="2" fontId="0" fillId="0" borderId="0" xfId="0" applyNumberFormat="1" applyFont="1"/>
    <xf numFmtId="0" fontId="0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2" fontId="0" fillId="0" borderId="1" xfId="0" applyNumberFormat="1" applyFont="1" applyBorder="1" applyAlignment="1">
      <alignment horizontal="center" vertical="center"/>
    </xf>
    <xf numFmtId="1" fontId="0" fillId="0" borderId="0" xfId="0" applyNumberFormat="1" applyFont="1"/>
    <xf numFmtId="0" fontId="0" fillId="0" borderId="3" xfId="0" applyFont="1" applyBorder="1"/>
    <xf numFmtId="0" fontId="0" fillId="0" borderId="4" xfId="0" applyFont="1" applyFill="1" applyBorder="1"/>
    <xf numFmtId="0" fontId="0" fillId="0" borderId="0" xfId="0" applyFont="1" applyFill="1" applyBorder="1"/>
    <xf numFmtId="16" fontId="0" fillId="0" borderId="0" xfId="0" applyNumberFormat="1" applyFont="1"/>
    <xf numFmtId="16" fontId="0" fillId="0" borderId="0" xfId="0" applyNumberFormat="1" applyFill="1"/>
    <xf numFmtId="16" fontId="0" fillId="0" borderId="0" xfId="0" applyNumberFormat="1" applyFont="1" applyFill="1"/>
    <xf numFmtId="2" fontId="0" fillId="0" borderId="1" xfId="0" applyNumberFormat="1" applyFont="1" applyBorder="1"/>
    <xf numFmtId="0" fontId="0" fillId="0" borderId="7" xfId="0" applyFont="1" applyFill="1" applyBorder="1" applyAlignment="1">
      <alignment horizontal="center" vertical="center"/>
    </xf>
    <xf numFmtId="0" fontId="0" fillId="0" borderId="7" xfId="0" applyFont="1" applyFill="1" applyBorder="1"/>
    <xf numFmtId="0" fontId="0" fillId="0" borderId="7" xfId="0" applyFont="1" applyBorder="1"/>
    <xf numFmtId="0" fontId="0" fillId="0" borderId="0" xfId="0" applyNumberFormat="1" applyFont="1"/>
    <xf numFmtId="0" fontId="0" fillId="0" borderId="1" xfId="0" applyNumberFormat="1" applyFont="1" applyFill="1" applyBorder="1"/>
    <xf numFmtId="0" fontId="0" fillId="0" borderId="7" xfId="0" applyNumberFormat="1" applyFont="1" applyBorder="1"/>
    <xf numFmtId="0" fontId="5" fillId="0" borderId="1" xfId="0" applyFont="1" applyFill="1" applyBorder="1"/>
    <xf numFmtId="16" fontId="0" fillId="0" borderId="1" xfId="0" applyNumberFormat="1" applyBorder="1"/>
    <xf numFmtId="0" fontId="0" fillId="0" borderId="1" xfId="0" applyNumberFormat="1" applyFont="1" applyBorder="1"/>
    <xf numFmtId="164" fontId="0" fillId="0" borderId="0" xfId="0" applyNumberFormat="1" applyFont="1"/>
    <xf numFmtId="49" fontId="0" fillId="0" borderId="0" xfId="0" applyNumberFormat="1" applyFont="1" applyFill="1"/>
    <xf numFmtId="49" fontId="0" fillId="0" borderId="0" xfId="0" applyNumberFormat="1" applyFont="1" applyFill="1" applyBorder="1"/>
    <xf numFmtId="49" fontId="0" fillId="0" borderId="0" xfId="0" applyNumberFormat="1" applyFont="1"/>
    <xf numFmtId="0" fontId="0" fillId="0" borderId="6" xfId="0" applyFont="1" applyFill="1" applyBorder="1"/>
    <xf numFmtId="0" fontId="0" fillId="0" borderId="0" xfId="0" applyNumberFormat="1" applyFont="1" applyFill="1"/>
    <xf numFmtId="0" fontId="0" fillId="0" borderId="3" xfId="0" applyNumberFormat="1" applyFont="1" applyBorder="1"/>
    <xf numFmtId="164" fontId="0" fillId="0" borderId="0" xfId="1" applyNumberFormat="1" applyFont="1"/>
    <xf numFmtId="165" fontId="0" fillId="0" borderId="0" xfId="0" applyNumberFormat="1" applyFont="1" applyBorder="1"/>
    <xf numFmtId="0" fontId="0" fillId="0" borderId="3" xfId="0" applyNumberFormat="1" applyFont="1" applyFill="1" applyBorder="1"/>
    <xf numFmtId="0" fontId="0" fillId="0" borderId="8" xfId="0" applyFont="1" applyFill="1" applyBorder="1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0" xfId="0" applyNumberFormat="1" applyAlignment="1">
      <alignment horizontal="right" vertical="center"/>
    </xf>
  </cellXfs>
  <cellStyles count="2">
    <cellStyle name="Comma" xfId="1" builtinId="3"/>
    <cellStyle name="Normal" xfId="0" builtinId="0"/>
  </cellStyles>
  <dxfs count="410"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389943</xdr:colOff>
      <xdr:row>35</xdr:row>
      <xdr:rowOff>113452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657143" cy="6780952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6" name="Table6" displayName="Table6" ref="B1:G128" totalsRowShown="0" headerRowDxfId="11" dataDxfId="9" headerRowBorderDxfId="10" tableBorderDxfId="8">
  <autoFilter ref="B1:G128"/>
  <tableColumns count="6">
    <tableColumn id="1" name="Category" dataDxfId="7"/>
    <tableColumn id="2" name="Description" dataDxfId="6"/>
    <tableColumn id="3" name="Remark" dataDxfId="5"/>
    <tableColumn id="4" name="Qty" dataDxfId="4"/>
    <tableColumn id="5" name="Price" dataDxfId="3"/>
    <tableColumn id="6" name="Amount" dataDxfId="2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1"/>
  <sheetViews>
    <sheetView workbookViewId="0">
      <selection activeCell="C36" sqref="C36"/>
    </sheetView>
  </sheetViews>
  <sheetFormatPr defaultRowHeight="15" x14ac:dyDescent="0.25"/>
  <cols>
    <col min="1" max="1" width="18.42578125" customWidth="1"/>
    <col min="2" max="2" width="6" customWidth="1"/>
    <col min="3" max="3" width="17.5703125" customWidth="1"/>
    <col min="5" max="5" width="10.5703125" bestFit="1" customWidth="1"/>
    <col min="6" max="6" width="13.85546875" bestFit="1" customWidth="1"/>
    <col min="8" max="9" width="10.5703125" bestFit="1" customWidth="1"/>
  </cols>
  <sheetData>
    <row r="2" spans="1:9" s="4" customFormat="1" ht="20.100000000000001" customHeight="1" x14ac:dyDescent="0.25">
      <c r="B2" s="2" t="s">
        <v>15</v>
      </c>
      <c r="C2" s="2" t="s">
        <v>2</v>
      </c>
      <c r="D2" s="2" t="s">
        <v>3</v>
      </c>
      <c r="E2" s="2" t="s">
        <v>16</v>
      </c>
      <c r="F2" s="2" t="s">
        <v>4</v>
      </c>
      <c r="G2" s="8"/>
      <c r="H2" s="2" t="s">
        <v>13</v>
      </c>
      <c r="I2" s="2" t="s">
        <v>24</v>
      </c>
    </row>
    <row r="3" spans="1:9" s="4" customFormat="1" ht="20.100000000000001" customHeight="1" x14ac:dyDescent="0.25">
      <c r="A3" s="5" t="s">
        <v>18</v>
      </c>
      <c r="B3" s="5">
        <v>1</v>
      </c>
      <c r="C3" s="5"/>
      <c r="D3" s="5">
        <v>1</v>
      </c>
      <c r="E3" s="6">
        <v>35500</v>
      </c>
      <c r="F3" s="6">
        <f t="shared" ref="F3:F9" si="0">(D3*E3)</f>
        <v>35500</v>
      </c>
      <c r="H3" s="6">
        <v>75000</v>
      </c>
      <c r="I3" s="6">
        <f>F3-H3</f>
        <v>-39500</v>
      </c>
    </row>
    <row r="4" spans="1:9" s="4" customFormat="1" ht="20.100000000000001" customHeight="1" x14ac:dyDescent="0.25">
      <c r="A4" s="5" t="s">
        <v>17</v>
      </c>
      <c r="B4" s="5">
        <v>2</v>
      </c>
      <c r="C4" s="5"/>
      <c r="D4" s="5">
        <v>1</v>
      </c>
      <c r="E4" s="6">
        <v>65000</v>
      </c>
      <c r="F4" s="6">
        <f t="shared" si="0"/>
        <v>65000</v>
      </c>
      <c r="H4" s="6">
        <v>40000</v>
      </c>
      <c r="I4" s="6">
        <f t="shared" ref="I4:I9" si="1">F4-H4</f>
        <v>25000</v>
      </c>
    </row>
    <row r="5" spans="1:9" s="4" customFormat="1" ht="20.100000000000001" customHeight="1" x14ac:dyDescent="0.25">
      <c r="A5" s="5" t="s">
        <v>19</v>
      </c>
      <c r="B5" s="5">
        <v>3</v>
      </c>
      <c r="C5" s="5"/>
      <c r="D5" s="5">
        <v>1</v>
      </c>
      <c r="E5" s="6">
        <v>60000</v>
      </c>
      <c r="F5" s="6">
        <f t="shared" si="0"/>
        <v>60000</v>
      </c>
      <c r="H5" s="6">
        <v>15000</v>
      </c>
      <c r="I5" s="6">
        <f t="shared" si="1"/>
        <v>45000</v>
      </c>
    </row>
    <row r="6" spans="1:9" s="4" customFormat="1" ht="20.100000000000001" customHeight="1" x14ac:dyDescent="0.25">
      <c r="A6" s="5" t="s">
        <v>20</v>
      </c>
      <c r="B6" s="5">
        <v>4</v>
      </c>
      <c r="C6" s="5"/>
      <c r="D6" s="5">
        <v>1</v>
      </c>
      <c r="E6" s="6">
        <v>37000</v>
      </c>
      <c r="F6" s="6">
        <f t="shared" si="0"/>
        <v>37000</v>
      </c>
      <c r="H6" s="6">
        <v>30000</v>
      </c>
      <c r="I6" s="6">
        <f t="shared" si="1"/>
        <v>7000</v>
      </c>
    </row>
    <row r="7" spans="1:9" s="4" customFormat="1" ht="20.100000000000001" customHeight="1" x14ac:dyDescent="0.25">
      <c r="A7" s="5" t="s">
        <v>21</v>
      </c>
      <c r="B7" s="5">
        <v>5</v>
      </c>
      <c r="C7" s="5"/>
      <c r="D7" s="5">
        <v>1</v>
      </c>
      <c r="E7" s="6">
        <v>30000</v>
      </c>
      <c r="F7" s="6">
        <f t="shared" si="0"/>
        <v>30000</v>
      </c>
      <c r="H7" s="6">
        <v>5000</v>
      </c>
      <c r="I7" s="6">
        <f t="shared" si="1"/>
        <v>25000</v>
      </c>
    </row>
    <row r="8" spans="1:9" s="4" customFormat="1" ht="20.100000000000001" customHeight="1" x14ac:dyDescent="0.25">
      <c r="A8" s="5" t="s">
        <v>22</v>
      </c>
      <c r="B8" s="5">
        <v>6</v>
      </c>
      <c r="C8" s="5"/>
      <c r="D8" s="5">
        <v>1</v>
      </c>
      <c r="E8" s="6">
        <v>50000</v>
      </c>
      <c r="F8" s="6">
        <f t="shared" si="0"/>
        <v>50000</v>
      </c>
      <c r="H8" s="6">
        <v>10000</v>
      </c>
      <c r="I8" s="6">
        <f t="shared" si="1"/>
        <v>40000</v>
      </c>
    </row>
    <row r="9" spans="1:9" s="4" customFormat="1" ht="20.100000000000001" customHeight="1" x14ac:dyDescent="0.25">
      <c r="A9" s="5" t="s">
        <v>23</v>
      </c>
      <c r="B9" s="5">
        <v>6</v>
      </c>
      <c r="C9" s="5"/>
      <c r="D9" s="5">
        <v>1</v>
      </c>
      <c r="E9" s="6"/>
      <c r="F9" s="6">
        <f t="shared" si="0"/>
        <v>0</v>
      </c>
      <c r="H9" s="6">
        <v>60000</v>
      </c>
      <c r="I9" s="6">
        <f t="shared" si="1"/>
        <v>-60000</v>
      </c>
    </row>
    <row r="10" spans="1:9" s="4" customFormat="1" ht="20.100000000000001" customHeight="1" x14ac:dyDescent="0.25">
      <c r="H10" s="7"/>
      <c r="I10" s="7"/>
    </row>
    <row r="11" spans="1:9" s="4" customFormat="1" ht="20.100000000000001" customHeight="1" x14ac:dyDescent="0.25">
      <c r="E11" s="5" t="s">
        <v>14</v>
      </c>
      <c r="F11" s="6">
        <f>SUM(F3:F9)</f>
        <v>277500</v>
      </c>
      <c r="H11" s="5" t="s">
        <v>14</v>
      </c>
      <c r="I11" s="6">
        <f>SUM(I3:I9)</f>
        <v>42500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135"/>
  <sheetViews>
    <sheetView workbookViewId="0">
      <selection activeCell="K20" sqref="K20"/>
    </sheetView>
  </sheetViews>
  <sheetFormatPr defaultRowHeight="18" customHeight="1" x14ac:dyDescent="0.25"/>
  <cols>
    <col min="1" max="1" width="8" bestFit="1" customWidth="1"/>
    <col min="3" max="3" width="4.85546875" customWidth="1"/>
    <col min="4" max="4" width="20.5703125" style="9" customWidth="1"/>
    <col min="5" max="5" width="7.7109375" style="10" bestFit="1" customWidth="1"/>
    <col min="8" max="8" width="11" customWidth="1"/>
    <col min="9" max="9" width="16.5703125" customWidth="1"/>
    <col min="10" max="10" width="4.7109375" customWidth="1"/>
    <col min="11" max="11" width="19.85546875" style="9" bestFit="1" customWidth="1"/>
    <col min="13" max="13" width="10.42578125" customWidth="1"/>
    <col min="15" max="16" width="11.5703125" bestFit="1" customWidth="1"/>
    <col min="18" max="18" width="10.85546875" customWidth="1"/>
    <col min="19" max="19" width="19.85546875" bestFit="1" customWidth="1"/>
    <col min="20" max="20" width="14" customWidth="1"/>
    <col min="21" max="21" width="10.85546875" customWidth="1"/>
    <col min="22" max="22" width="10.5703125" bestFit="1" customWidth="1"/>
  </cols>
  <sheetData>
    <row r="1" spans="2:27" ht="18" customHeight="1" x14ac:dyDescent="0.25">
      <c r="B1">
        <f>SUM(B3:B55)</f>
        <v>0</v>
      </c>
    </row>
    <row r="2" spans="2:27" ht="18" customHeight="1" x14ac:dyDescent="0.25">
      <c r="C2" s="1" t="s">
        <v>37</v>
      </c>
      <c r="D2" s="3" t="s">
        <v>2</v>
      </c>
      <c r="E2" s="11" t="s">
        <v>43</v>
      </c>
      <c r="F2" s="1" t="s">
        <v>3</v>
      </c>
      <c r="G2" s="1" t="s">
        <v>16</v>
      </c>
      <c r="H2" s="1" t="s">
        <v>38</v>
      </c>
      <c r="J2" s="1" t="s">
        <v>37</v>
      </c>
      <c r="K2" s="3" t="s">
        <v>2</v>
      </c>
      <c r="L2" s="1" t="s">
        <v>3</v>
      </c>
      <c r="M2" s="1" t="s">
        <v>16</v>
      </c>
      <c r="N2" s="1" t="s">
        <v>68</v>
      </c>
      <c r="O2" s="1" t="s">
        <v>69</v>
      </c>
      <c r="P2" s="1" t="s">
        <v>38</v>
      </c>
      <c r="Q2" s="12"/>
      <c r="S2" s="1" t="s">
        <v>48</v>
      </c>
      <c r="T2" s="20">
        <f>SUM(B3:B136)+SUM(B3:B37)</f>
        <v>0</v>
      </c>
    </row>
    <row r="3" spans="2:27" ht="18" customHeight="1" x14ac:dyDescent="0.25">
      <c r="B3">
        <f t="shared" ref="B3:B67" si="0">IF($F3=0,$P3,IF($F3=$L3,IF($P3-$H3&lt;0,0,IF($E3="set",$P3-$H3,FALSE)),($L3-$F3)*$M3))</f>
        <v>0</v>
      </c>
      <c r="C3" s="1">
        <v>1</v>
      </c>
      <c r="D3" s="18" t="s">
        <v>0</v>
      </c>
      <c r="E3" s="19"/>
      <c r="F3" s="18">
        <v>20</v>
      </c>
      <c r="G3" s="18">
        <v>27500</v>
      </c>
      <c r="H3" s="18">
        <f>G3*F3</f>
        <v>550000</v>
      </c>
      <c r="I3" t="str">
        <f>IF(F3=L3,"Out of Stock",L3-F3&amp;" qty Left")</f>
        <v>Out of Stock</v>
      </c>
      <c r="J3" s="1">
        <v>1</v>
      </c>
      <c r="K3" s="3" t="s">
        <v>0</v>
      </c>
      <c r="L3" s="1">
        <v>20</v>
      </c>
      <c r="M3" s="1">
        <v>23775</v>
      </c>
      <c r="N3" s="1">
        <v>7500</v>
      </c>
      <c r="O3" s="1">
        <f t="shared" ref="O3:O49" si="1">(N3/L3)+M3</f>
        <v>24150</v>
      </c>
      <c r="P3" s="1">
        <f t="shared" ref="P3:P49" si="2">(M3*L3)+N3</f>
        <v>483000</v>
      </c>
      <c r="Q3" s="12"/>
      <c r="S3" s="1" t="s">
        <v>58</v>
      </c>
      <c r="T3" s="1">
        <v>5200000</v>
      </c>
    </row>
    <row r="4" spans="2:27" ht="18" customHeight="1" x14ac:dyDescent="0.25">
      <c r="B4">
        <v>0</v>
      </c>
      <c r="C4" s="1">
        <v>2</v>
      </c>
      <c r="D4" s="18" t="s">
        <v>42</v>
      </c>
      <c r="E4" s="19"/>
      <c r="F4" s="18">
        <v>7</v>
      </c>
      <c r="G4" s="18">
        <v>55000</v>
      </c>
      <c r="H4" s="18">
        <f t="shared" ref="H4:H11" si="3">G4*F4</f>
        <v>385000</v>
      </c>
      <c r="I4" s="24" t="s">
        <v>81</v>
      </c>
      <c r="J4" s="1">
        <v>2</v>
      </c>
      <c r="K4" s="3" t="s">
        <v>42</v>
      </c>
      <c r="L4" s="1">
        <v>8</v>
      </c>
      <c r="M4" s="1">
        <v>45951</v>
      </c>
      <c r="N4" s="1">
        <v>4500</v>
      </c>
      <c r="O4" s="23">
        <f t="shared" si="1"/>
        <v>46513.5</v>
      </c>
      <c r="P4" s="1">
        <f t="shared" si="2"/>
        <v>372108</v>
      </c>
      <c r="Q4" s="12"/>
      <c r="S4" s="1" t="s">
        <v>57</v>
      </c>
      <c r="T4" s="1">
        <v>10000</v>
      </c>
    </row>
    <row r="5" spans="2:27" ht="18" customHeight="1" x14ac:dyDescent="0.25">
      <c r="B5" s="9">
        <v>0</v>
      </c>
      <c r="C5" s="1">
        <v>3</v>
      </c>
      <c r="D5" s="18" t="s">
        <v>5</v>
      </c>
      <c r="E5" s="19"/>
      <c r="F5" s="18">
        <v>1</v>
      </c>
      <c r="G5" s="18">
        <v>70000</v>
      </c>
      <c r="H5" s="18">
        <f t="shared" si="3"/>
        <v>70000</v>
      </c>
      <c r="I5" t="str">
        <f t="shared" ref="I5:I32" si="4">IF(F5=L5,"Out of Stock",L5-F5&amp;" qty Left")</f>
        <v>Out of Stock</v>
      </c>
      <c r="J5" s="1">
        <v>3</v>
      </c>
      <c r="K5" s="3" t="s">
        <v>5</v>
      </c>
      <c r="L5" s="1">
        <v>1</v>
      </c>
      <c r="M5" s="1">
        <v>70000</v>
      </c>
      <c r="N5" s="1">
        <v>0</v>
      </c>
      <c r="O5" s="1">
        <f t="shared" si="1"/>
        <v>70000</v>
      </c>
      <c r="P5" s="1">
        <f t="shared" si="2"/>
        <v>70000</v>
      </c>
      <c r="Q5" s="12"/>
      <c r="S5" s="1" t="s">
        <v>60</v>
      </c>
      <c r="T5" s="1">
        <v>900000</v>
      </c>
    </row>
    <row r="6" spans="2:27" ht="18" customHeight="1" x14ac:dyDescent="0.25">
      <c r="B6">
        <f t="shared" si="0"/>
        <v>0</v>
      </c>
      <c r="C6" s="1">
        <v>4</v>
      </c>
      <c r="D6" s="18" t="s">
        <v>6</v>
      </c>
      <c r="E6" s="19"/>
      <c r="F6" s="18">
        <v>1</v>
      </c>
      <c r="G6" s="18">
        <v>45000</v>
      </c>
      <c r="H6" s="18">
        <f t="shared" si="3"/>
        <v>45000</v>
      </c>
      <c r="I6" t="str">
        <f t="shared" si="4"/>
        <v>Out of Stock</v>
      </c>
      <c r="J6" s="1">
        <v>4</v>
      </c>
      <c r="K6" s="3" t="s">
        <v>6</v>
      </c>
      <c r="L6" s="1">
        <v>1</v>
      </c>
      <c r="M6" s="1">
        <v>40000</v>
      </c>
      <c r="N6" s="1">
        <v>0</v>
      </c>
      <c r="O6" s="1">
        <f t="shared" si="1"/>
        <v>40000</v>
      </c>
      <c r="P6" s="1">
        <f t="shared" si="2"/>
        <v>40000</v>
      </c>
      <c r="Q6" s="12"/>
      <c r="S6" s="1" t="s">
        <v>61</v>
      </c>
      <c r="T6" s="1">
        <f>26.8*2100</f>
        <v>56280</v>
      </c>
      <c r="U6" s="48"/>
    </row>
    <row r="7" spans="2:27" ht="18" customHeight="1" x14ac:dyDescent="0.25">
      <c r="B7">
        <f t="shared" si="0"/>
        <v>0</v>
      </c>
      <c r="C7" s="1">
        <v>5</v>
      </c>
      <c r="D7" s="18" t="s">
        <v>7</v>
      </c>
      <c r="E7" s="19"/>
      <c r="F7" s="18">
        <v>4</v>
      </c>
      <c r="G7" s="18">
        <v>15000</v>
      </c>
      <c r="H7" s="18">
        <f t="shared" si="3"/>
        <v>60000</v>
      </c>
      <c r="I7" t="str">
        <f t="shared" si="4"/>
        <v>Out of Stock</v>
      </c>
      <c r="J7" s="1">
        <v>5</v>
      </c>
      <c r="K7" s="3" t="s">
        <v>7</v>
      </c>
      <c r="L7" s="1">
        <v>4</v>
      </c>
      <c r="M7" s="1">
        <v>12000</v>
      </c>
      <c r="N7" s="1">
        <v>0</v>
      </c>
      <c r="O7" s="1">
        <f t="shared" si="1"/>
        <v>12000</v>
      </c>
      <c r="P7" s="1">
        <f t="shared" si="2"/>
        <v>48000</v>
      </c>
      <c r="Q7" s="12"/>
      <c r="S7" s="47" t="s">
        <v>145</v>
      </c>
      <c r="T7">
        <v>478901.21</v>
      </c>
      <c r="V7" s="49">
        <v>76.63</v>
      </c>
    </row>
    <row r="8" spans="2:27" ht="18" customHeight="1" x14ac:dyDescent="0.25">
      <c r="B8">
        <f t="shared" si="0"/>
        <v>0</v>
      </c>
      <c r="C8" s="1">
        <v>6</v>
      </c>
      <c r="D8" s="18" t="s">
        <v>8</v>
      </c>
      <c r="E8" s="19"/>
      <c r="F8" s="18">
        <v>2</v>
      </c>
      <c r="G8" s="18">
        <v>35000</v>
      </c>
      <c r="H8" s="18">
        <f t="shared" si="3"/>
        <v>70000</v>
      </c>
      <c r="I8" t="str">
        <f t="shared" si="4"/>
        <v>Out of Stock</v>
      </c>
      <c r="J8" s="1">
        <v>6</v>
      </c>
      <c r="K8" s="3" t="s">
        <v>8</v>
      </c>
      <c r="L8" s="1">
        <v>2</v>
      </c>
      <c r="M8" s="1">
        <v>30000</v>
      </c>
      <c r="N8" s="1">
        <v>0</v>
      </c>
      <c r="O8" s="1">
        <f t="shared" si="1"/>
        <v>30000</v>
      </c>
      <c r="P8" s="1">
        <f t="shared" si="2"/>
        <v>60000</v>
      </c>
      <c r="Q8" s="12"/>
      <c r="S8" s="1" t="s">
        <v>59</v>
      </c>
      <c r="T8" s="1">
        <v>100000</v>
      </c>
      <c r="U8" s="45" t="s">
        <v>127</v>
      </c>
      <c r="V8" s="40" t="s">
        <v>128</v>
      </c>
    </row>
    <row r="9" spans="2:27" ht="18" customHeight="1" x14ac:dyDescent="0.25">
      <c r="B9">
        <f t="shared" si="0"/>
        <v>0</v>
      </c>
      <c r="C9" s="1">
        <v>7</v>
      </c>
      <c r="D9" s="18" t="s">
        <v>9</v>
      </c>
      <c r="E9" s="19"/>
      <c r="F9" s="18">
        <v>1</v>
      </c>
      <c r="G9" s="18">
        <v>220000</v>
      </c>
      <c r="H9" s="18">
        <f t="shared" si="3"/>
        <v>220000</v>
      </c>
      <c r="I9" t="str">
        <f t="shared" si="4"/>
        <v>Out of Stock</v>
      </c>
      <c r="J9" s="1">
        <v>7</v>
      </c>
      <c r="K9" s="3" t="s">
        <v>9</v>
      </c>
      <c r="L9" s="1">
        <v>1</v>
      </c>
      <c r="M9" s="1">
        <v>200000</v>
      </c>
      <c r="N9" s="1">
        <v>0</v>
      </c>
      <c r="O9" s="1">
        <f t="shared" si="1"/>
        <v>200000</v>
      </c>
      <c r="P9" s="1">
        <f t="shared" si="2"/>
        <v>200000</v>
      </c>
      <c r="Q9" s="12"/>
      <c r="S9" s="1" t="s">
        <v>67</v>
      </c>
      <c r="T9" s="23"/>
      <c r="U9" s="2">
        <v>2200</v>
      </c>
      <c r="V9" s="41">
        <f>(U9*325)/1490</f>
        <v>479.86577181208054</v>
      </c>
    </row>
    <row r="10" spans="2:27" ht="18" customHeight="1" x14ac:dyDescent="0.25">
      <c r="B10">
        <f t="shared" si="0"/>
        <v>0</v>
      </c>
      <c r="C10" s="1">
        <v>8</v>
      </c>
      <c r="D10" s="18" t="s">
        <v>10</v>
      </c>
      <c r="E10" s="19"/>
      <c r="F10" s="18">
        <v>1</v>
      </c>
      <c r="G10" s="18">
        <v>225000</v>
      </c>
      <c r="H10" s="18">
        <f>G10*F10</f>
        <v>225000</v>
      </c>
      <c r="I10" t="str">
        <f t="shared" si="4"/>
        <v>Out of Stock</v>
      </c>
      <c r="J10" s="1">
        <v>8</v>
      </c>
      <c r="K10" s="3" t="s">
        <v>10</v>
      </c>
      <c r="L10" s="1">
        <v>1</v>
      </c>
      <c r="M10" s="1">
        <v>206000</v>
      </c>
      <c r="N10" s="1">
        <v>0</v>
      </c>
      <c r="O10" s="1">
        <f t="shared" si="1"/>
        <v>206000</v>
      </c>
      <c r="P10" s="1">
        <f t="shared" si="2"/>
        <v>206000</v>
      </c>
      <c r="Q10" s="12"/>
      <c r="S10" s="1" t="s">
        <v>70</v>
      </c>
      <c r="T10" s="23">
        <f>448.17*317</f>
        <v>142069.89000000001</v>
      </c>
      <c r="V10" s="35"/>
    </row>
    <row r="11" spans="2:27" ht="18" customHeight="1" x14ac:dyDescent="0.25">
      <c r="B11">
        <f t="shared" si="0"/>
        <v>0</v>
      </c>
      <c r="C11" s="1">
        <v>9</v>
      </c>
      <c r="D11" s="18" t="s">
        <v>11</v>
      </c>
      <c r="E11" s="19"/>
      <c r="F11" s="18">
        <v>5</v>
      </c>
      <c r="G11" s="18">
        <v>13000</v>
      </c>
      <c r="H11" s="18">
        <f t="shared" si="3"/>
        <v>65000</v>
      </c>
      <c r="I11" t="str">
        <f t="shared" si="4"/>
        <v>Out of Stock</v>
      </c>
      <c r="J11" s="1">
        <v>9</v>
      </c>
      <c r="K11" s="3" t="s">
        <v>11</v>
      </c>
      <c r="L11" s="1">
        <v>5</v>
      </c>
      <c r="M11" s="1">
        <v>10800</v>
      </c>
      <c r="N11" s="1">
        <v>0</v>
      </c>
      <c r="O11" s="1">
        <f t="shared" si="1"/>
        <v>10800</v>
      </c>
      <c r="P11" s="1">
        <f t="shared" si="2"/>
        <v>54000</v>
      </c>
      <c r="Q11" s="12"/>
      <c r="S11" s="28" t="s">
        <v>80</v>
      </c>
      <c r="T11" s="28">
        <v>50000</v>
      </c>
    </row>
    <row r="12" spans="2:27" ht="18" customHeight="1" x14ac:dyDescent="0.25">
      <c r="B12">
        <f t="shared" si="0"/>
        <v>0</v>
      </c>
      <c r="C12" s="1">
        <v>10</v>
      </c>
      <c r="D12" s="26" t="s">
        <v>78</v>
      </c>
      <c r="E12" s="27"/>
      <c r="F12" s="26">
        <v>1</v>
      </c>
      <c r="G12" s="26">
        <v>99000</v>
      </c>
      <c r="H12" s="26">
        <f>G12*F12</f>
        <v>99000</v>
      </c>
      <c r="I12" t="str">
        <f t="shared" si="4"/>
        <v>Out of Stock</v>
      </c>
      <c r="J12" s="1">
        <v>10</v>
      </c>
      <c r="K12" s="3" t="s">
        <v>78</v>
      </c>
      <c r="L12" s="1">
        <v>1</v>
      </c>
      <c r="M12" s="1">
        <f>90000</f>
        <v>90000</v>
      </c>
      <c r="N12" s="1">
        <v>0</v>
      </c>
      <c r="O12" s="1">
        <f t="shared" si="1"/>
        <v>90000</v>
      </c>
      <c r="P12" s="1">
        <f t="shared" si="2"/>
        <v>90000</v>
      </c>
      <c r="Q12" s="12"/>
      <c r="S12" s="28" t="s">
        <v>163</v>
      </c>
      <c r="T12" s="28"/>
      <c r="U12">
        <v>50000</v>
      </c>
    </row>
    <row r="13" spans="2:27" ht="18" customHeight="1" x14ac:dyDescent="0.25">
      <c r="B13">
        <f t="shared" si="0"/>
        <v>0</v>
      </c>
      <c r="C13" s="1">
        <v>11</v>
      </c>
      <c r="D13" s="18" t="s">
        <v>12</v>
      </c>
      <c r="E13" s="19" t="s">
        <v>44</v>
      </c>
      <c r="F13" s="18">
        <v>1</v>
      </c>
      <c r="G13" s="18">
        <f>395000+55000+20000+290000+20000+20000+20000</f>
        <v>820000</v>
      </c>
      <c r="H13" s="18">
        <f t="shared" ref="H13:H27" si="5">G13*F13</f>
        <v>820000</v>
      </c>
      <c r="I13" t="str">
        <f t="shared" si="4"/>
        <v>Out of Stock</v>
      </c>
      <c r="J13" s="1">
        <v>11</v>
      </c>
      <c r="K13" s="3" t="s">
        <v>12</v>
      </c>
      <c r="L13" s="1">
        <v>1</v>
      </c>
      <c r="M13" s="1">
        <v>805000</v>
      </c>
      <c r="N13" s="1">
        <v>0</v>
      </c>
      <c r="O13" s="1">
        <f t="shared" si="1"/>
        <v>805000</v>
      </c>
      <c r="P13" s="1">
        <f t="shared" si="2"/>
        <v>805000</v>
      </c>
      <c r="Q13" s="12"/>
      <c r="S13" s="29" t="s">
        <v>168</v>
      </c>
      <c r="T13" s="29"/>
      <c r="X13" t="s">
        <v>175</v>
      </c>
      <c r="Y13" t="s">
        <v>176</v>
      </c>
      <c r="Z13" t="s">
        <v>177</v>
      </c>
      <c r="AA13" t="s">
        <v>179</v>
      </c>
    </row>
    <row r="14" spans="2:27" ht="18" customHeight="1" x14ac:dyDescent="0.25">
      <c r="B14">
        <f t="shared" si="0"/>
        <v>0</v>
      </c>
      <c r="C14" s="1">
        <v>12</v>
      </c>
      <c r="D14" s="18" t="s">
        <v>25</v>
      </c>
      <c r="E14" s="19"/>
      <c r="F14" s="18">
        <v>2</v>
      </c>
      <c r="G14" s="18">
        <v>50000</v>
      </c>
      <c r="H14" s="18">
        <f t="shared" si="5"/>
        <v>100000</v>
      </c>
      <c r="I14" t="str">
        <f t="shared" si="4"/>
        <v>Out of Stock</v>
      </c>
      <c r="J14" s="1">
        <v>12</v>
      </c>
      <c r="K14" s="3" t="s">
        <v>25</v>
      </c>
      <c r="L14" s="1">
        <v>2</v>
      </c>
      <c r="M14" s="1">
        <v>40000</v>
      </c>
      <c r="N14" s="1">
        <v>0</v>
      </c>
      <c r="O14" s="1">
        <f t="shared" si="1"/>
        <v>40000</v>
      </c>
      <c r="P14" s="1">
        <f t="shared" si="2"/>
        <v>80000</v>
      </c>
      <c r="Q14" s="12"/>
      <c r="S14" s="31" t="s">
        <v>174</v>
      </c>
      <c r="T14">
        <v>378584.29</v>
      </c>
      <c r="V14">
        <v>50</v>
      </c>
    </row>
    <row r="15" spans="2:27" ht="18" customHeight="1" x14ac:dyDescent="0.25">
      <c r="B15">
        <f t="shared" si="0"/>
        <v>0</v>
      </c>
      <c r="C15" s="1">
        <v>13</v>
      </c>
      <c r="D15" s="18" t="s">
        <v>74</v>
      </c>
      <c r="E15" s="19"/>
      <c r="F15" s="18">
        <v>1</v>
      </c>
      <c r="G15" s="18">
        <v>140000</v>
      </c>
      <c r="H15" s="18">
        <f t="shared" si="5"/>
        <v>140000</v>
      </c>
      <c r="I15" t="str">
        <f t="shared" si="4"/>
        <v>Out of Stock</v>
      </c>
      <c r="J15" s="1">
        <v>13</v>
      </c>
      <c r="K15" s="3" t="s">
        <v>74</v>
      </c>
      <c r="L15" s="1">
        <v>1</v>
      </c>
      <c r="M15" s="1">
        <v>130000</v>
      </c>
      <c r="N15" s="1">
        <v>0</v>
      </c>
      <c r="O15" s="1">
        <f t="shared" si="1"/>
        <v>130000</v>
      </c>
      <c r="P15" s="1">
        <f t="shared" si="2"/>
        <v>130000</v>
      </c>
      <c r="Q15" s="12"/>
      <c r="S15" s="1"/>
      <c r="T15" s="17"/>
      <c r="U15" t="s">
        <v>195</v>
      </c>
    </row>
    <row r="16" spans="2:27" ht="18" customHeight="1" x14ac:dyDescent="0.25">
      <c r="B16">
        <f t="shared" si="0"/>
        <v>0</v>
      </c>
      <c r="C16" s="1">
        <v>14</v>
      </c>
      <c r="D16" s="18" t="s">
        <v>26</v>
      </c>
      <c r="E16" s="19"/>
      <c r="F16" s="18">
        <v>1</v>
      </c>
      <c r="G16" s="18">
        <v>70000</v>
      </c>
      <c r="H16" s="18">
        <f t="shared" si="5"/>
        <v>70000</v>
      </c>
      <c r="I16" t="str">
        <f t="shared" si="4"/>
        <v>Out of Stock</v>
      </c>
      <c r="J16" s="1">
        <v>14</v>
      </c>
      <c r="K16" s="3" t="s">
        <v>26</v>
      </c>
      <c r="L16" s="1">
        <v>1</v>
      </c>
      <c r="M16" s="1">
        <v>65000</v>
      </c>
      <c r="N16" s="1">
        <v>0</v>
      </c>
      <c r="O16" s="1">
        <f t="shared" si="1"/>
        <v>65000</v>
      </c>
      <c r="P16" s="1">
        <f t="shared" si="2"/>
        <v>65000</v>
      </c>
      <c r="Q16" s="12"/>
      <c r="S16" s="1" t="s">
        <v>14</v>
      </c>
      <c r="T16" s="17">
        <f>T2+SUM(T3:T14)+T15</f>
        <v>7315835.3899999997</v>
      </c>
    </row>
    <row r="17" spans="1:23" ht="18" customHeight="1" x14ac:dyDescent="0.25">
      <c r="B17">
        <f t="shared" si="0"/>
        <v>0</v>
      </c>
      <c r="C17" s="1">
        <v>15</v>
      </c>
      <c r="D17" s="18" t="s">
        <v>27</v>
      </c>
      <c r="E17" s="19" t="s">
        <v>44</v>
      </c>
      <c r="F17" s="18">
        <v>1</v>
      </c>
      <c r="G17" s="18">
        <f>250000+65000+55000+30000+5000+15000+5000</f>
        <v>425000</v>
      </c>
      <c r="H17" s="18">
        <f t="shared" si="5"/>
        <v>425000</v>
      </c>
      <c r="I17" t="str">
        <f t="shared" si="4"/>
        <v>Out of Stock</v>
      </c>
      <c r="J17" s="1">
        <v>15</v>
      </c>
      <c r="K17" s="3" t="s">
        <v>27</v>
      </c>
      <c r="L17" s="1">
        <v>1</v>
      </c>
      <c r="M17" s="1">
        <v>390000</v>
      </c>
      <c r="N17" s="1">
        <v>0</v>
      </c>
      <c r="O17" s="1">
        <f t="shared" si="1"/>
        <v>390000</v>
      </c>
      <c r="P17" s="1">
        <f t="shared" si="2"/>
        <v>390000</v>
      </c>
      <c r="Q17" s="12"/>
    </row>
    <row r="18" spans="1:23" ht="18" customHeight="1" x14ac:dyDescent="0.25">
      <c r="B18">
        <f t="shared" si="0"/>
        <v>0</v>
      </c>
      <c r="C18" s="1">
        <v>16</v>
      </c>
      <c r="D18" s="18" t="s">
        <v>105</v>
      </c>
      <c r="E18" s="19"/>
      <c r="F18" s="18">
        <v>5</v>
      </c>
      <c r="G18" s="18">
        <v>50000</v>
      </c>
      <c r="H18" s="18">
        <f t="shared" si="5"/>
        <v>250000</v>
      </c>
      <c r="I18" t="str">
        <f t="shared" si="4"/>
        <v>Out of Stock</v>
      </c>
      <c r="J18" s="1">
        <v>16</v>
      </c>
      <c r="K18" s="3" t="s">
        <v>105</v>
      </c>
      <c r="L18" s="1">
        <v>5</v>
      </c>
      <c r="M18" s="1">
        <v>36830</v>
      </c>
      <c r="N18" s="1">
        <v>12000</v>
      </c>
      <c r="O18" s="1">
        <f t="shared" si="1"/>
        <v>39230</v>
      </c>
      <c r="P18" s="1">
        <f t="shared" si="2"/>
        <v>196150</v>
      </c>
      <c r="Q18" s="12"/>
      <c r="S18" s="1" t="s">
        <v>13</v>
      </c>
      <c r="T18" s="17">
        <f>10000000+5000000</f>
        <v>15000000</v>
      </c>
    </row>
    <row r="19" spans="1:23" ht="18" customHeight="1" x14ac:dyDescent="0.25">
      <c r="B19">
        <f t="shared" si="0"/>
        <v>0</v>
      </c>
      <c r="C19" s="1">
        <v>17</v>
      </c>
      <c r="D19" s="18" t="s">
        <v>28</v>
      </c>
      <c r="E19" s="19"/>
      <c r="F19" s="18">
        <v>10</v>
      </c>
      <c r="G19" s="18">
        <v>58000</v>
      </c>
      <c r="H19" s="18">
        <f t="shared" si="5"/>
        <v>580000</v>
      </c>
      <c r="I19" t="str">
        <f t="shared" si="4"/>
        <v>Out of Stock</v>
      </c>
      <c r="J19" s="1">
        <v>17</v>
      </c>
      <c r="K19" s="3" t="s">
        <v>28</v>
      </c>
      <c r="L19" s="1">
        <v>10</v>
      </c>
      <c r="M19" s="1">
        <v>43650</v>
      </c>
      <c r="N19" s="1">
        <v>26000</v>
      </c>
      <c r="O19" s="1">
        <f t="shared" si="1"/>
        <v>46250</v>
      </c>
      <c r="P19" s="1">
        <f t="shared" si="2"/>
        <v>462500</v>
      </c>
      <c r="Q19" s="12"/>
    </row>
    <row r="20" spans="1:23" ht="18" customHeight="1" x14ac:dyDescent="0.25">
      <c r="B20">
        <f t="shared" si="0"/>
        <v>0</v>
      </c>
      <c r="C20" s="1">
        <v>18</v>
      </c>
      <c r="D20" s="18" t="s">
        <v>30</v>
      </c>
      <c r="E20" s="19" t="s">
        <v>44</v>
      </c>
      <c r="F20" s="18">
        <v>1</v>
      </c>
      <c r="G20" s="18">
        <f>68000+55000+15000+15000+15000+25000</f>
        <v>193000</v>
      </c>
      <c r="H20" s="18">
        <f t="shared" si="5"/>
        <v>193000</v>
      </c>
      <c r="I20" t="str">
        <f t="shared" si="4"/>
        <v>Out of Stock</v>
      </c>
      <c r="J20" s="1">
        <v>18</v>
      </c>
      <c r="K20" s="3" t="s">
        <v>30</v>
      </c>
      <c r="L20" s="1">
        <v>1</v>
      </c>
      <c r="M20" s="1">
        <v>190000</v>
      </c>
      <c r="N20" s="1">
        <v>0</v>
      </c>
      <c r="O20" s="1">
        <f t="shared" si="1"/>
        <v>190000</v>
      </c>
      <c r="P20" s="1">
        <f t="shared" si="2"/>
        <v>190000</v>
      </c>
      <c r="Q20" s="12"/>
      <c r="S20" s="1" t="s">
        <v>49</v>
      </c>
      <c r="T20" s="17">
        <f>T18-T16</f>
        <v>7684164.6100000003</v>
      </c>
    </row>
    <row r="21" spans="1:23" ht="18" customHeight="1" x14ac:dyDescent="0.25">
      <c r="B21" s="9">
        <v>0</v>
      </c>
      <c r="C21" s="3">
        <v>19</v>
      </c>
      <c r="D21" s="21" t="s">
        <v>29</v>
      </c>
      <c r="E21" s="22" t="s">
        <v>44</v>
      </c>
      <c r="F21" s="21">
        <v>1</v>
      </c>
      <c r="G21" s="21">
        <f>38000+50000+15000+5500+15000+12000+15000</f>
        <v>150500</v>
      </c>
      <c r="H21" s="21">
        <f t="shared" si="5"/>
        <v>150500</v>
      </c>
      <c r="I21" s="24" t="s">
        <v>182</v>
      </c>
      <c r="J21" s="1">
        <v>19</v>
      </c>
      <c r="K21" s="3" t="s">
        <v>29</v>
      </c>
      <c r="L21" s="1">
        <v>1</v>
      </c>
      <c r="M21" s="1">
        <v>340000</v>
      </c>
      <c r="N21" s="1">
        <v>0</v>
      </c>
      <c r="O21" s="1">
        <f t="shared" si="1"/>
        <v>340000</v>
      </c>
      <c r="P21" s="1">
        <f t="shared" si="2"/>
        <v>340000</v>
      </c>
      <c r="Q21" s="12"/>
    </row>
    <row r="22" spans="1:23" ht="18" customHeight="1" x14ac:dyDescent="0.25">
      <c r="B22">
        <f t="shared" si="0"/>
        <v>0</v>
      </c>
      <c r="C22" s="1">
        <v>20</v>
      </c>
      <c r="D22" s="18" t="s">
        <v>1</v>
      </c>
      <c r="E22" s="19"/>
      <c r="F22" s="18">
        <v>19</v>
      </c>
      <c r="G22" s="18">
        <v>47000</v>
      </c>
      <c r="H22" s="18">
        <f t="shared" si="5"/>
        <v>893000</v>
      </c>
      <c r="I22" t="str">
        <f t="shared" si="4"/>
        <v>Out of Stock</v>
      </c>
      <c r="J22" s="1">
        <v>20</v>
      </c>
      <c r="K22" s="3" t="s">
        <v>1</v>
      </c>
      <c r="L22" s="1">
        <v>19</v>
      </c>
      <c r="M22" s="1">
        <v>36110</v>
      </c>
      <c r="N22" s="1">
        <v>7500</v>
      </c>
      <c r="O22" s="23">
        <f t="shared" si="1"/>
        <v>36504.73684210526</v>
      </c>
      <c r="P22" s="1">
        <f t="shared" si="2"/>
        <v>693590</v>
      </c>
      <c r="Q22" s="12"/>
    </row>
    <row r="23" spans="1:23" ht="18" customHeight="1" x14ac:dyDescent="0.25">
      <c r="A23" s="9"/>
      <c r="B23" s="9">
        <f t="shared" si="0"/>
        <v>0</v>
      </c>
      <c r="C23" s="1">
        <v>21</v>
      </c>
      <c r="D23" s="18" t="s">
        <v>31</v>
      </c>
      <c r="E23" s="19"/>
      <c r="F23" s="18">
        <v>60</v>
      </c>
      <c r="G23" s="18">
        <v>5000</v>
      </c>
      <c r="H23" s="18">
        <f t="shared" si="5"/>
        <v>300000</v>
      </c>
      <c r="I23" t="str">
        <f t="shared" si="4"/>
        <v>Out of Stock</v>
      </c>
      <c r="J23" s="1">
        <v>21</v>
      </c>
      <c r="K23" s="3" t="s">
        <v>31</v>
      </c>
      <c r="L23" s="1">
        <v>60</v>
      </c>
      <c r="M23" s="1">
        <v>3820</v>
      </c>
      <c r="N23" s="1">
        <v>47100</v>
      </c>
      <c r="O23" s="1">
        <f t="shared" si="1"/>
        <v>4605</v>
      </c>
      <c r="P23" s="1">
        <f t="shared" si="2"/>
        <v>276300</v>
      </c>
      <c r="Q23" s="12"/>
      <c r="S23" t="s">
        <v>99</v>
      </c>
    </row>
    <row r="24" spans="1:23" ht="18" customHeight="1" x14ac:dyDescent="0.25">
      <c r="A24" s="9"/>
      <c r="B24" s="9">
        <v>0</v>
      </c>
      <c r="C24" s="1">
        <v>22</v>
      </c>
      <c r="D24" s="18" t="s">
        <v>32</v>
      </c>
      <c r="E24" s="19"/>
      <c r="F24" s="18">
        <v>1</v>
      </c>
      <c r="G24" s="18">
        <v>60000</v>
      </c>
      <c r="H24" s="18">
        <f t="shared" si="5"/>
        <v>60000</v>
      </c>
      <c r="I24" t="str">
        <f t="shared" si="4"/>
        <v>Out of Stock</v>
      </c>
      <c r="J24" s="1">
        <v>22</v>
      </c>
      <c r="K24" s="3" t="s">
        <v>32</v>
      </c>
      <c r="L24" s="1">
        <v>1</v>
      </c>
      <c r="M24" s="1">
        <v>60000</v>
      </c>
      <c r="N24" s="1">
        <v>0</v>
      </c>
      <c r="O24" s="1">
        <f t="shared" si="1"/>
        <v>60000</v>
      </c>
      <c r="P24" s="1">
        <f t="shared" si="2"/>
        <v>60000</v>
      </c>
      <c r="Q24" s="12"/>
      <c r="R24" s="34">
        <v>44826</v>
      </c>
      <c r="S24" s="31"/>
      <c r="U24" t="s">
        <v>167</v>
      </c>
    </row>
    <row r="25" spans="1:23" ht="18" customHeight="1" x14ac:dyDescent="0.25">
      <c r="A25" s="9"/>
      <c r="B25" s="9">
        <v>0</v>
      </c>
      <c r="C25" s="1">
        <v>23</v>
      </c>
      <c r="D25" s="18" t="s">
        <v>33</v>
      </c>
      <c r="E25" s="19"/>
      <c r="F25" s="18">
        <v>6</v>
      </c>
      <c r="G25" s="18">
        <v>6000</v>
      </c>
      <c r="H25" s="18">
        <f t="shared" si="5"/>
        <v>36000</v>
      </c>
      <c r="I25" t="str">
        <f t="shared" si="4"/>
        <v>Out of Stock</v>
      </c>
      <c r="J25" s="1">
        <v>23</v>
      </c>
      <c r="K25" s="3" t="s">
        <v>33</v>
      </c>
      <c r="L25" s="1">
        <v>6</v>
      </c>
      <c r="M25" s="1">
        <v>6000</v>
      </c>
      <c r="N25" s="1">
        <v>0</v>
      </c>
      <c r="O25" s="1">
        <f t="shared" si="1"/>
        <v>6000</v>
      </c>
      <c r="P25" s="1">
        <f t="shared" si="2"/>
        <v>36000</v>
      </c>
      <c r="Q25" s="12"/>
      <c r="R25" s="34"/>
      <c r="S25" s="31"/>
    </row>
    <row r="26" spans="1:23" ht="18" customHeight="1" x14ac:dyDescent="0.25">
      <c r="B26">
        <f t="shared" si="0"/>
        <v>0</v>
      </c>
      <c r="C26" s="1">
        <v>24</v>
      </c>
      <c r="D26" s="18" t="s">
        <v>35</v>
      </c>
      <c r="E26" s="19" t="s">
        <v>44</v>
      </c>
      <c r="F26" s="18">
        <v>1</v>
      </c>
      <c r="G26" s="18">
        <f>200000+105000+55000+38000+200000</f>
        <v>598000</v>
      </c>
      <c r="H26" s="18">
        <f t="shared" si="5"/>
        <v>598000</v>
      </c>
      <c r="I26" t="str">
        <f t="shared" si="4"/>
        <v>Out of Stock</v>
      </c>
      <c r="J26" s="1">
        <v>24</v>
      </c>
      <c r="K26" s="3" t="s">
        <v>35</v>
      </c>
      <c r="L26" s="1">
        <v>1</v>
      </c>
      <c r="M26" s="1">
        <v>350000</v>
      </c>
      <c r="N26" s="1">
        <v>0</v>
      </c>
      <c r="O26" s="1">
        <f t="shared" si="1"/>
        <v>350000</v>
      </c>
      <c r="P26" s="1">
        <f t="shared" si="2"/>
        <v>350000</v>
      </c>
      <c r="Q26" s="12"/>
      <c r="R26" s="34"/>
      <c r="S26" s="31"/>
    </row>
    <row r="27" spans="1:23" ht="18" customHeight="1" x14ac:dyDescent="0.25">
      <c r="B27">
        <f t="shared" si="0"/>
        <v>0</v>
      </c>
      <c r="C27" s="1">
        <v>25</v>
      </c>
      <c r="D27" s="18" t="s">
        <v>34</v>
      </c>
      <c r="E27" s="19"/>
      <c r="F27" s="18">
        <v>5</v>
      </c>
      <c r="G27" s="18">
        <v>235000</v>
      </c>
      <c r="H27" s="18">
        <f t="shared" si="5"/>
        <v>1175000</v>
      </c>
      <c r="I27" t="str">
        <f t="shared" si="4"/>
        <v>Out of Stock</v>
      </c>
      <c r="J27" s="1">
        <v>25</v>
      </c>
      <c r="K27" s="3" t="s">
        <v>34</v>
      </c>
      <c r="L27" s="1">
        <v>5</v>
      </c>
      <c r="M27" s="1">
        <v>194670</v>
      </c>
      <c r="N27" s="1">
        <v>4000</v>
      </c>
      <c r="O27" s="1">
        <f t="shared" si="1"/>
        <v>195470</v>
      </c>
      <c r="P27" s="1">
        <f t="shared" si="2"/>
        <v>977350</v>
      </c>
      <c r="Q27" s="12"/>
      <c r="R27" s="34"/>
      <c r="S27" s="31"/>
    </row>
    <row r="28" spans="1:23" ht="18" customHeight="1" x14ac:dyDescent="0.25">
      <c r="B28">
        <f t="shared" si="0"/>
        <v>0</v>
      </c>
      <c r="C28" s="1">
        <v>26</v>
      </c>
      <c r="D28" s="18" t="s">
        <v>0</v>
      </c>
      <c r="E28" s="19"/>
      <c r="F28" s="18">
        <v>50</v>
      </c>
      <c r="G28" s="18">
        <v>27500</v>
      </c>
      <c r="H28" s="18">
        <f t="shared" ref="H28:H58" si="6">G28*F28</f>
        <v>1375000</v>
      </c>
      <c r="I28" t="str">
        <f t="shared" si="4"/>
        <v>Out of Stock</v>
      </c>
      <c r="J28" s="1">
        <v>26</v>
      </c>
      <c r="K28" s="3" t="s">
        <v>0</v>
      </c>
      <c r="L28" s="1">
        <v>50</v>
      </c>
      <c r="M28" s="1">
        <v>22610</v>
      </c>
      <c r="N28" s="1">
        <v>13500</v>
      </c>
      <c r="O28" s="1">
        <f t="shared" si="1"/>
        <v>22880</v>
      </c>
      <c r="P28" s="1">
        <f t="shared" si="2"/>
        <v>1144000</v>
      </c>
      <c r="Q28" s="12"/>
      <c r="R28" s="34"/>
      <c r="S28" s="31"/>
    </row>
    <row r="29" spans="1:23" ht="18" customHeight="1" x14ac:dyDescent="0.25">
      <c r="B29">
        <f t="shared" si="0"/>
        <v>0</v>
      </c>
      <c r="C29" s="1">
        <v>27</v>
      </c>
      <c r="D29" s="26" t="s">
        <v>36</v>
      </c>
      <c r="E29" s="27"/>
      <c r="F29" s="26">
        <v>1</v>
      </c>
      <c r="G29" s="26">
        <v>430000</v>
      </c>
      <c r="H29" s="26">
        <f t="shared" si="6"/>
        <v>430000</v>
      </c>
      <c r="I29" t="str">
        <f t="shared" si="4"/>
        <v>Out of Stock</v>
      </c>
      <c r="J29" s="1">
        <v>27</v>
      </c>
      <c r="K29" s="3" t="s">
        <v>36</v>
      </c>
      <c r="L29" s="1">
        <v>1</v>
      </c>
      <c r="M29" s="1">
        <v>368235</v>
      </c>
      <c r="N29" s="1">
        <v>55500</v>
      </c>
      <c r="O29" s="1">
        <f t="shared" si="1"/>
        <v>423735</v>
      </c>
      <c r="P29" s="1">
        <f t="shared" si="2"/>
        <v>423735</v>
      </c>
      <c r="Q29" s="12"/>
      <c r="R29" s="34"/>
      <c r="S29" s="31"/>
    </row>
    <row r="30" spans="1:23" ht="18" customHeight="1" x14ac:dyDescent="0.25">
      <c r="B30">
        <v>0</v>
      </c>
      <c r="C30" s="1">
        <v>28</v>
      </c>
      <c r="D30" s="18" t="s">
        <v>39</v>
      </c>
      <c r="E30" s="19" t="s">
        <v>44</v>
      </c>
      <c r="F30" s="18">
        <v>1</v>
      </c>
      <c r="G30" s="18">
        <f>75000+15000+30000+6500+5000+10000+15000</f>
        <v>156500</v>
      </c>
      <c r="H30" s="18">
        <f t="shared" si="6"/>
        <v>156500</v>
      </c>
      <c r="I30" t="str">
        <f t="shared" si="4"/>
        <v>Out of Stock</v>
      </c>
      <c r="J30" s="1">
        <v>28</v>
      </c>
      <c r="K30" s="3" t="s">
        <v>39</v>
      </c>
      <c r="L30" s="1">
        <v>1</v>
      </c>
      <c r="M30" s="1">
        <v>175000</v>
      </c>
      <c r="N30" s="1">
        <v>0</v>
      </c>
      <c r="O30" s="1">
        <f t="shared" si="1"/>
        <v>175000</v>
      </c>
      <c r="P30" s="1">
        <f t="shared" si="2"/>
        <v>175000</v>
      </c>
      <c r="Q30" s="12"/>
      <c r="R30" s="65"/>
      <c r="S30" s="31"/>
    </row>
    <row r="31" spans="1:23" ht="18" customHeight="1" x14ac:dyDescent="0.25">
      <c r="B31">
        <f t="shared" si="0"/>
        <v>0</v>
      </c>
      <c r="C31" s="1">
        <v>29</v>
      </c>
      <c r="D31" s="18" t="s">
        <v>40</v>
      </c>
      <c r="E31" s="19" t="s">
        <v>44</v>
      </c>
      <c r="F31" s="18">
        <v>1</v>
      </c>
      <c r="G31" s="18">
        <f>130000+20000+45000+8000+70000+10000</f>
        <v>283000</v>
      </c>
      <c r="H31" s="18">
        <f t="shared" si="6"/>
        <v>283000</v>
      </c>
      <c r="I31" t="str">
        <f t="shared" si="4"/>
        <v>Out of Stock</v>
      </c>
      <c r="J31" s="1">
        <v>29</v>
      </c>
      <c r="K31" s="3" t="s">
        <v>40</v>
      </c>
      <c r="L31" s="1">
        <v>1</v>
      </c>
      <c r="M31" s="1">
        <v>275000</v>
      </c>
      <c r="N31" s="1">
        <v>0</v>
      </c>
      <c r="O31" s="1">
        <f t="shared" si="1"/>
        <v>275000</v>
      </c>
      <c r="P31" s="1">
        <f t="shared" si="2"/>
        <v>275000</v>
      </c>
      <c r="Q31" s="12"/>
      <c r="R31" s="65"/>
      <c r="S31" s="31"/>
      <c r="T31" s="9"/>
      <c r="U31" s="9"/>
      <c r="V31" s="9"/>
      <c r="W31" s="9"/>
    </row>
    <row r="32" spans="1:23" ht="18" customHeight="1" x14ac:dyDescent="0.25">
      <c r="B32">
        <f t="shared" si="0"/>
        <v>0</v>
      </c>
      <c r="C32" s="1">
        <v>30</v>
      </c>
      <c r="D32" s="18" t="s">
        <v>41</v>
      </c>
      <c r="E32" s="19" t="s">
        <v>44</v>
      </c>
      <c r="F32" s="18">
        <v>1</v>
      </c>
      <c r="G32" s="18">
        <f>135000+30000+25000</f>
        <v>190000</v>
      </c>
      <c r="H32" s="18">
        <f t="shared" si="6"/>
        <v>190000</v>
      </c>
      <c r="I32" t="str">
        <f t="shared" si="4"/>
        <v>Out of Stock</v>
      </c>
      <c r="J32" s="1">
        <v>30</v>
      </c>
      <c r="K32" s="3" t="s">
        <v>41</v>
      </c>
      <c r="L32" s="1">
        <v>1</v>
      </c>
      <c r="M32" s="1">
        <v>130000</v>
      </c>
      <c r="N32" s="1">
        <v>0</v>
      </c>
      <c r="O32" s="1">
        <f t="shared" si="1"/>
        <v>130000</v>
      </c>
      <c r="P32" s="1">
        <f t="shared" si="2"/>
        <v>130000</v>
      </c>
      <c r="Q32" s="12"/>
      <c r="R32" s="65"/>
      <c r="S32" s="31"/>
      <c r="T32" s="31"/>
      <c r="U32" s="9"/>
      <c r="V32" s="9"/>
      <c r="W32" s="9"/>
    </row>
    <row r="33" spans="2:23" ht="18" customHeight="1" x14ac:dyDescent="0.25">
      <c r="B33" s="9">
        <f t="shared" si="0"/>
        <v>0</v>
      </c>
      <c r="C33" s="3">
        <v>31</v>
      </c>
      <c r="D33" s="21" t="s">
        <v>50</v>
      </c>
      <c r="E33" s="22"/>
      <c r="F33" s="21">
        <v>2</v>
      </c>
      <c r="G33" s="21">
        <v>150000</v>
      </c>
      <c r="H33" s="21">
        <f t="shared" si="6"/>
        <v>300000</v>
      </c>
      <c r="I33" s="24" t="s">
        <v>102</v>
      </c>
      <c r="J33" s="1">
        <v>31</v>
      </c>
      <c r="K33" s="3" t="s">
        <v>50</v>
      </c>
      <c r="L33" s="1">
        <v>2</v>
      </c>
      <c r="M33" s="1">
        <v>120000</v>
      </c>
      <c r="N33" s="1">
        <v>0</v>
      </c>
      <c r="O33" s="1">
        <f t="shared" si="1"/>
        <v>120000</v>
      </c>
      <c r="P33" s="1">
        <f t="shared" si="2"/>
        <v>240000</v>
      </c>
      <c r="Q33" s="12"/>
      <c r="R33" s="65"/>
      <c r="S33" s="31"/>
      <c r="T33" s="31"/>
      <c r="U33" s="9"/>
      <c r="V33" s="9"/>
      <c r="W33" s="9"/>
    </row>
    <row r="34" spans="2:23" ht="18" customHeight="1" x14ac:dyDescent="0.25">
      <c r="B34">
        <f t="shared" si="0"/>
        <v>0</v>
      </c>
      <c r="C34" s="1">
        <v>32</v>
      </c>
      <c r="D34" s="18" t="s">
        <v>51</v>
      </c>
      <c r="E34" s="19"/>
      <c r="F34" s="18">
        <v>2</v>
      </c>
      <c r="G34" s="18">
        <v>30000</v>
      </c>
      <c r="H34" s="18">
        <f t="shared" si="6"/>
        <v>60000</v>
      </c>
      <c r="I34" t="str">
        <f t="shared" ref="I34:I58" si="7">IF(F34=L34,"Out of Stock",L34-F34&amp;" qty Left")</f>
        <v>Out of Stock</v>
      </c>
      <c r="J34" s="1">
        <v>32</v>
      </c>
      <c r="K34" s="3" t="s">
        <v>51</v>
      </c>
      <c r="L34" s="1">
        <v>2</v>
      </c>
      <c r="M34" s="1">
        <v>25000</v>
      </c>
      <c r="N34" s="1">
        <v>0</v>
      </c>
      <c r="O34" s="1">
        <f t="shared" si="1"/>
        <v>25000</v>
      </c>
      <c r="P34" s="1">
        <f t="shared" si="2"/>
        <v>50000</v>
      </c>
      <c r="Q34" s="12"/>
      <c r="R34" s="65"/>
      <c r="S34" s="31"/>
      <c r="T34" s="9"/>
      <c r="U34" s="9"/>
      <c r="V34" s="9"/>
      <c r="W34" s="9"/>
    </row>
    <row r="35" spans="2:23" ht="18" customHeight="1" x14ac:dyDescent="0.25">
      <c r="B35">
        <f t="shared" si="0"/>
        <v>0</v>
      </c>
      <c r="C35" s="1">
        <v>33</v>
      </c>
      <c r="D35" s="18" t="s">
        <v>52</v>
      </c>
      <c r="E35" s="19"/>
      <c r="F35" s="18">
        <v>2</v>
      </c>
      <c r="G35" s="18">
        <v>20000</v>
      </c>
      <c r="H35" s="18">
        <f t="shared" si="6"/>
        <v>40000</v>
      </c>
      <c r="I35" t="str">
        <f t="shared" si="7"/>
        <v>Out of Stock</v>
      </c>
      <c r="J35" s="1">
        <v>33</v>
      </c>
      <c r="K35" s="3" t="s">
        <v>52</v>
      </c>
      <c r="L35" s="1">
        <v>2</v>
      </c>
      <c r="M35" s="1">
        <v>15000</v>
      </c>
      <c r="N35" s="1">
        <v>0</v>
      </c>
      <c r="O35" s="1">
        <f t="shared" si="1"/>
        <v>15000</v>
      </c>
      <c r="P35" s="1">
        <f t="shared" si="2"/>
        <v>30000</v>
      </c>
      <c r="Q35" s="12"/>
      <c r="R35" s="65"/>
      <c r="S35" s="31"/>
      <c r="T35" s="9"/>
      <c r="U35" s="9"/>
      <c r="V35" s="9"/>
      <c r="W35" s="9"/>
    </row>
    <row r="36" spans="2:23" ht="18" customHeight="1" x14ac:dyDescent="0.25">
      <c r="B36">
        <f t="shared" si="0"/>
        <v>0</v>
      </c>
      <c r="C36" s="1">
        <v>34</v>
      </c>
      <c r="D36" s="18" t="s">
        <v>8</v>
      </c>
      <c r="E36" s="19"/>
      <c r="F36" s="18">
        <v>2</v>
      </c>
      <c r="G36" s="18">
        <v>30000</v>
      </c>
      <c r="H36" s="18">
        <f t="shared" si="6"/>
        <v>60000</v>
      </c>
      <c r="I36" t="str">
        <f t="shared" si="7"/>
        <v>Out of Stock</v>
      </c>
      <c r="J36" s="1">
        <v>34</v>
      </c>
      <c r="K36" s="3" t="s">
        <v>8</v>
      </c>
      <c r="L36" s="1">
        <v>2</v>
      </c>
      <c r="M36" s="1">
        <v>27500</v>
      </c>
      <c r="N36" s="1">
        <v>0</v>
      </c>
      <c r="O36" s="1">
        <f t="shared" si="1"/>
        <v>27500</v>
      </c>
      <c r="P36" s="1">
        <f t="shared" si="2"/>
        <v>55000</v>
      </c>
      <c r="Q36" s="12"/>
      <c r="R36" s="34"/>
      <c r="S36" s="31"/>
      <c r="T36" s="9"/>
      <c r="U36" s="9"/>
      <c r="V36" s="9"/>
      <c r="W36" s="9"/>
    </row>
    <row r="37" spans="2:23" ht="18" customHeight="1" x14ac:dyDescent="0.25">
      <c r="B37">
        <f t="shared" si="0"/>
        <v>0</v>
      </c>
      <c r="C37" s="1">
        <v>35</v>
      </c>
      <c r="D37" s="18" t="s">
        <v>54</v>
      </c>
      <c r="E37" s="19"/>
      <c r="F37" s="18">
        <v>1</v>
      </c>
      <c r="G37" s="18">
        <v>30000</v>
      </c>
      <c r="H37" s="18">
        <f t="shared" si="6"/>
        <v>30000</v>
      </c>
      <c r="I37" t="str">
        <f t="shared" si="7"/>
        <v>Out of Stock</v>
      </c>
      <c r="J37" s="1">
        <v>35</v>
      </c>
      <c r="K37" s="3" t="s">
        <v>54</v>
      </c>
      <c r="L37" s="1">
        <v>1</v>
      </c>
      <c r="M37" s="1">
        <v>25000</v>
      </c>
      <c r="N37" s="1">
        <v>0</v>
      </c>
      <c r="O37" s="1">
        <f t="shared" si="1"/>
        <v>25000</v>
      </c>
      <c r="P37" s="1">
        <f t="shared" si="2"/>
        <v>25000</v>
      </c>
      <c r="Q37" s="12"/>
      <c r="R37" s="34"/>
      <c r="S37" s="31"/>
      <c r="T37" s="9"/>
      <c r="U37" s="9"/>
      <c r="V37" s="9"/>
      <c r="W37" s="9"/>
    </row>
    <row r="38" spans="2:23" ht="18" customHeight="1" x14ac:dyDescent="0.25">
      <c r="B38">
        <f t="shared" si="0"/>
        <v>0</v>
      </c>
      <c r="C38" s="1">
        <v>36</v>
      </c>
      <c r="D38" s="18" t="s">
        <v>77</v>
      </c>
      <c r="E38" s="19"/>
      <c r="F38" s="18">
        <v>2</v>
      </c>
      <c r="G38" s="18">
        <v>7000</v>
      </c>
      <c r="H38" s="18">
        <f t="shared" si="6"/>
        <v>14000</v>
      </c>
      <c r="I38" t="str">
        <f t="shared" si="7"/>
        <v>Out of Stock</v>
      </c>
      <c r="J38" s="1">
        <v>36</v>
      </c>
      <c r="K38" s="3" t="s">
        <v>77</v>
      </c>
      <c r="L38" s="1">
        <v>2</v>
      </c>
      <c r="M38" s="1">
        <v>5000</v>
      </c>
      <c r="N38" s="1">
        <v>0</v>
      </c>
      <c r="O38" s="1">
        <f>(N38/L38)+M38</f>
        <v>5000</v>
      </c>
      <c r="P38" s="1">
        <f>(M38*L38)+N38</f>
        <v>10000</v>
      </c>
      <c r="Q38" s="12"/>
      <c r="R38" s="65"/>
      <c r="S38" s="31"/>
      <c r="T38" s="9"/>
      <c r="U38" s="9"/>
      <c r="V38" s="9"/>
      <c r="W38" s="9"/>
    </row>
    <row r="39" spans="2:23" ht="18" customHeight="1" x14ac:dyDescent="0.25">
      <c r="B39">
        <f t="shared" si="0"/>
        <v>0</v>
      </c>
      <c r="C39" s="1">
        <v>37</v>
      </c>
      <c r="D39" s="18" t="s">
        <v>75</v>
      </c>
      <c r="E39" s="19"/>
      <c r="F39" s="18">
        <v>2</v>
      </c>
      <c r="G39" s="18">
        <v>48000</v>
      </c>
      <c r="H39" s="18">
        <f t="shared" si="6"/>
        <v>96000</v>
      </c>
      <c r="I39" t="str">
        <f t="shared" si="7"/>
        <v>Out of Stock</v>
      </c>
      <c r="J39" s="1">
        <v>37</v>
      </c>
      <c r="K39" s="3" t="s">
        <v>53</v>
      </c>
      <c r="L39" s="1">
        <v>2</v>
      </c>
      <c r="M39" s="1">
        <v>40000</v>
      </c>
      <c r="N39" s="1">
        <v>0</v>
      </c>
      <c r="O39" s="1">
        <f t="shared" si="1"/>
        <v>40000</v>
      </c>
      <c r="P39" s="1">
        <f t="shared" si="2"/>
        <v>80000</v>
      </c>
      <c r="Q39" s="12"/>
      <c r="R39" s="65"/>
      <c r="S39" s="31"/>
      <c r="T39" s="9"/>
      <c r="U39" s="9"/>
      <c r="V39" s="9"/>
      <c r="W39" s="9"/>
    </row>
    <row r="40" spans="2:23" ht="18" customHeight="1" x14ac:dyDescent="0.25">
      <c r="B40">
        <f t="shared" si="0"/>
        <v>0</v>
      </c>
      <c r="C40" s="1">
        <v>38</v>
      </c>
      <c r="D40" s="18" t="s">
        <v>62</v>
      </c>
      <c r="E40" s="19"/>
      <c r="F40" s="18">
        <v>3</v>
      </c>
      <c r="G40" s="18">
        <v>32000</v>
      </c>
      <c r="H40" s="18">
        <f t="shared" si="6"/>
        <v>96000</v>
      </c>
      <c r="I40" t="str">
        <f t="shared" si="7"/>
        <v>Out of Stock</v>
      </c>
      <c r="J40" s="1">
        <v>38</v>
      </c>
      <c r="K40" s="3" t="s">
        <v>62</v>
      </c>
      <c r="L40" s="1">
        <v>3</v>
      </c>
      <c r="M40" s="1">
        <v>30000</v>
      </c>
      <c r="N40" s="1">
        <v>0</v>
      </c>
      <c r="O40" s="1">
        <f t="shared" si="1"/>
        <v>30000</v>
      </c>
      <c r="P40" s="1">
        <f t="shared" si="2"/>
        <v>90000</v>
      </c>
      <c r="Q40" s="12"/>
      <c r="R40" s="65"/>
      <c r="S40" s="31"/>
      <c r="T40" s="9"/>
      <c r="U40" s="9"/>
      <c r="V40" s="9"/>
      <c r="W40" s="9"/>
    </row>
    <row r="41" spans="2:23" ht="18" customHeight="1" x14ac:dyDescent="0.25">
      <c r="B41">
        <f t="shared" si="0"/>
        <v>0</v>
      </c>
      <c r="C41" s="1">
        <v>39</v>
      </c>
      <c r="D41" s="18" t="s">
        <v>6</v>
      </c>
      <c r="E41" s="19"/>
      <c r="F41" s="18">
        <v>3</v>
      </c>
      <c r="G41" s="18">
        <v>43000</v>
      </c>
      <c r="H41" s="18">
        <f t="shared" si="6"/>
        <v>129000</v>
      </c>
      <c r="I41" t="str">
        <f t="shared" si="7"/>
        <v>Out of Stock</v>
      </c>
      <c r="J41" s="1">
        <v>39</v>
      </c>
      <c r="K41" s="3" t="s">
        <v>6</v>
      </c>
      <c r="L41" s="1">
        <v>3</v>
      </c>
      <c r="M41" s="1">
        <v>40000</v>
      </c>
      <c r="N41" s="1">
        <v>0</v>
      </c>
      <c r="O41" s="1">
        <f t="shared" si="1"/>
        <v>40000</v>
      </c>
      <c r="P41" s="1">
        <f t="shared" si="2"/>
        <v>120000</v>
      </c>
      <c r="Q41" s="12"/>
      <c r="R41" s="65"/>
      <c r="S41" s="31"/>
      <c r="T41" s="9"/>
      <c r="U41" s="9"/>
      <c r="V41" s="9"/>
      <c r="W41" s="9"/>
    </row>
    <row r="42" spans="2:23" ht="18" customHeight="1" x14ac:dyDescent="0.25">
      <c r="B42">
        <f t="shared" si="0"/>
        <v>0</v>
      </c>
      <c r="C42" s="1">
        <v>40</v>
      </c>
      <c r="D42" s="18" t="s">
        <v>65</v>
      </c>
      <c r="E42" s="19"/>
      <c r="F42" s="18">
        <v>1</v>
      </c>
      <c r="G42" s="18">
        <v>30000</v>
      </c>
      <c r="H42" s="18">
        <f t="shared" si="6"/>
        <v>30000</v>
      </c>
      <c r="I42" t="str">
        <f t="shared" si="7"/>
        <v>Out of Stock</v>
      </c>
      <c r="J42" s="1">
        <v>40</v>
      </c>
      <c r="K42" s="3" t="s">
        <v>65</v>
      </c>
      <c r="L42" s="1">
        <v>1</v>
      </c>
      <c r="M42" s="1">
        <v>25000</v>
      </c>
      <c r="N42" s="1">
        <v>0</v>
      </c>
      <c r="O42" s="1">
        <f t="shared" si="1"/>
        <v>25000</v>
      </c>
      <c r="P42" s="1">
        <f t="shared" si="2"/>
        <v>25000</v>
      </c>
      <c r="Q42" s="12"/>
      <c r="R42" s="65"/>
      <c r="S42" s="31"/>
      <c r="T42" s="9"/>
      <c r="U42" s="9"/>
      <c r="V42" s="9"/>
      <c r="W42" s="9"/>
    </row>
    <row r="43" spans="2:23" ht="18" customHeight="1" x14ac:dyDescent="0.25">
      <c r="B43">
        <f t="shared" si="0"/>
        <v>0</v>
      </c>
      <c r="C43" s="1">
        <v>41</v>
      </c>
      <c r="D43" s="18" t="s">
        <v>66</v>
      </c>
      <c r="E43" s="19"/>
      <c r="F43" s="18">
        <v>1</v>
      </c>
      <c r="G43" s="18">
        <v>18000</v>
      </c>
      <c r="H43" s="18">
        <f t="shared" si="6"/>
        <v>18000</v>
      </c>
      <c r="I43" t="str">
        <f t="shared" si="7"/>
        <v>Out of Stock</v>
      </c>
      <c r="J43" s="1">
        <v>41</v>
      </c>
      <c r="K43" s="3" t="s">
        <v>66</v>
      </c>
      <c r="L43" s="1">
        <v>1</v>
      </c>
      <c r="M43" s="1">
        <v>15000</v>
      </c>
      <c r="N43" s="1">
        <v>0</v>
      </c>
      <c r="O43" s="1">
        <f t="shared" si="1"/>
        <v>15000</v>
      </c>
      <c r="P43" s="1">
        <f t="shared" si="2"/>
        <v>15000</v>
      </c>
      <c r="Q43" s="12"/>
      <c r="R43" s="65"/>
      <c r="S43" s="31"/>
      <c r="T43" s="9"/>
      <c r="U43" s="9"/>
      <c r="V43" s="9"/>
      <c r="W43" s="9"/>
    </row>
    <row r="44" spans="2:23" ht="18" customHeight="1" x14ac:dyDescent="0.25">
      <c r="B44">
        <f t="shared" si="0"/>
        <v>0</v>
      </c>
      <c r="C44" s="1">
        <v>42</v>
      </c>
      <c r="D44" s="18" t="s">
        <v>103</v>
      </c>
      <c r="E44" s="19"/>
      <c r="F44" s="18">
        <v>6</v>
      </c>
      <c r="G44" s="18">
        <v>40000</v>
      </c>
      <c r="H44" s="18">
        <f t="shared" si="6"/>
        <v>240000</v>
      </c>
      <c r="I44" t="str">
        <f t="shared" si="7"/>
        <v>Out of Stock</v>
      </c>
      <c r="J44" s="1">
        <v>42</v>
      </c>
      <c r="K44" s="3" t="s">
        <v>71</v>
      </c>
      <c r="L44" s="1">
        <v>6</v>
      </c>
      <c r="M44" s="1">
        <v>27896</v>
      </c>
      <c r="N44" s="1">
        <v>8500</v>
      </c>
      <c r="O44" s="23">
        <f t="shared" si="1"/>
        <v>29312.666666666668</v>
      </c>
      <c r="P44" s="1">
        <f t="shared" si="2"/>
        <v>175876</v>
      </c>
      <c r="Q44" s="12"/>
    </row>
    <row r="45" spans="2:23" ht="18" customHeight="1" x14ac:dyDescent="0.25">
      <c r="B45">
        <f t="shared" si="0"/>
        <v>0</v>
      </c>
      <c r="C45" s="1">
        <v>43</v>
      </c>
      <c r="D45" s="18" t="s">
        <v>72</v>
      </c>
      <c r="E45" s="19"/>
      <c r="F45" s="18">
        <v>2</v>
      </c>
      <c r="G45" s="18">
        <v>65000</v>
      </c>
      <c r="H45" s="18">
        <f t="shared" si="6"/>
        <v>130000</v>
      </c>
      <c r="I45" t="str">
        <f t="shared" si="7"/>
        <v>Out of Stock</v>
      </c>
      <c r="J45" s="1">
        <v>43</v>
      </c>
      <c r="K45" s="3" t="s">
        <v>72</v>
      </c>
      <c r="L45" s="1">
        <v>2</v>
      </c>
      <c r="M45" s="1">
        <v>43746</v>
      </c>
      <c r="N45" s="1">
        <v>4000</v>
      </c>
      <c r="O45" s="1">
        <f t="shared" si="1"/>
        <v>45746</v>
      </c>
      <c r="P45" s="1">
        <f t="shared" si="2"/>
        <v>91492</v>
      </c>
      <c r="R45" s="34"/>
      <c r="S45" s="31"/>
    </row>
    <row r="46" spans="2:23" ht="18" customHeight="1" x14ac:dyDescent="0.25">
      <c r="B46">
        <f t="shared" si="0"/>
        <v>0</v>
      </c>
      <c r="C46" s="1">
        <v>44</v>
      </c>
      <c r="D46" s="18" t="s">
        <v>25</v>
      </c>
      <c r="E46" s="19"/>
      <c r="F46" s="18">
        <v>2</v>
      </c>
      <c r="G46" s="18">
        <v>48000</v>
      </c>
      <c r="H46" s="18">
        <f t="shared" si="6"/>
        <v>96000</v>
      </c>
      <c r="I46" t="str">
        <f t="shared" si="7"/>
        <v>Out of Stock</v>
      </c>
      <c r="J46" s="1">
        <v>44</v>
      </c>
      <c r="K46" s="3" t="s">
        <v>25</v>
      </c>
      <c r="L46" s="1">
        <v>2</v>
      </c>
      <c r="M46" s="1">
        <v>43000</v>
      </c>
      <c r="N46" s="1">
        <v>0</v>
      </c>
      <c r="O46" s="1">
        <f t="shared" si="1"/>
        <v>43000</v>
      </c>
      <c r="P46" s="1">
        <f t="shared" si="2"/>
        <v>86000</v>
      </c>
    </row>
    <row r="47" spans="2:23" ht="18" customHeight="1" x14ac:dyDescent="0.25">
      <c r="B47">
        <f t="shared" si="0"/>
        <v>0</v>
      </c>
      <c r="C47" s="1">
        <v>45</v>
      </c>
      <c r="D47" s="18" t="s">
        <v>74</v>
      </c>
      <c r="E47" s="19"/>
      <c r="F47" s="18">
        <v>1</v>
      </c>
      <c r="G47" s="18">
        <v>125000</v>
      </c>
      <c r="H47" s="18">
        <f t="shared" si="6"/>
        <v>125000</v>
      </c>
      <c r="I47" t="str">
        <f t="shared" si="7"/>
        <v>Out of Stock</v>
      </c>
      <c r="J47" s="1">
        <v>45</v>
      </c>
      <c r="K47" s="3" t="s">
        <v>74</v>
      </c>
      <c r="L47" s="1">
        <v>1</v>
      </c>
      <c r="M47" s="1">
        <v>110000</v>
      </c>
      <c r="N47" s="1">
        <v>0</v>
      </c>
      <c r="O47" s="1">
        <f t="shared" si="1"/>
        <v>110000</v>
      </c>
      <c r="P47" s="1">
        <f t="shared" si="2"/>
        <v>110000</v>
      </c>
    </row>
    <row r="48" spans="2:23" ht="18" customHeight="1" x14ac:dyDescent="0.25">
      <c r="B48">
        <f t="shared" si="0"/>
        <v>0</v>
      </c>
      <c r="C48" s="1">
        <v>46</v>
      </c>
      <c r="D48" s="18" t="s">
        <v>28</v>
      </c>
      <c r="E48" s="19"/>
      <c r="F48" s="18">
        <v>14</v>
      </c>
      <c r="G48" s="18">
        <v>58000</v>
      </c>
      <c r="H48" s="18">
        <f t="shared" si="6"/>
        <v>812000</v>
      </c>
      <c r="I48" t="str">
        <f t="shared" si="7"/>
        <v>Out of Stock</v>
      </c>
      <c r="J48" s="1">
        <v>46</v>
      </c>
      <c r="K48" s="3" t="s">
        <v>28</v>
      </c>
      <c r="L48" s="1">
        <v>14</v>
      </c>
      <c r="M48" s="1">
        <v>40650</v>
      </c>
      <c r="N48" s="1">
        <v>36000</v>
      </c>
      <c r="O48" s="23">
        <f t="shared" si="1"/>
        <v>43221.428571428572</v>
      </c>
      <c r="P48" s="1">
        <f t="shared" si="2"/>
        <v>605100</v>
      </c>
    </row>
    <row r="49" spans="2:16" ht="18" customHeight="1" x14ac:dyDescent="0.25">
      <c r="B49">
        <f t="shared" si="0"/>
        <v>0</v>
      </c>
      <c r="C49" s="1">
        <v>47</v>
      </c>
      <c r="D49" s="18" t="s">
        <v>0</v>
      </c>
      <c r="E49" s="19"/>
      <c r="F49" s="18">
        <v>50</v>
      </c>
      <c r="G49" s="18">
        <v>26000</v>
      </c>
      <c r="H49" s="18">
        <f t="shared" si="6"/>
        <v>1300000</v>
      </c>
      <c r="I49" t="str">
        <f t="shared" si="7"/>
        <v>Out of Stock</v>
      </c>
      <c r="J49" s="1">
        <v>47</v>
      </c>
      <c r="K49" s="3" t="s">
        <v>0</v>
      </c>
      <c r="L49" s="1">
        <v>50</v>
      </c>
      <c r="M49" s="1">
        <v>21054</v>
      </c>
      <c r="N49" s="1">
        <f>9000+40000</f>
        <v>49000</v>
      </c>
      <c r="O49" s="1">
        <f t="shared" si="1"/>
        <v>22034</v>
      </c>
      <c r="P49" s="1">
        <f t="shared" si="2"/>
        <v>1101700</v>
      </c>
    </row>
    <row r="50" spans="2:16" ht="18" customHeight="1" x14ac:dyDescent="0.25">
      <c r="B50">
        <f t="shared" si="0"/>
        <v>0</v>
      </c>
      <c r="C50" s="1">
        <v>48</v>
      </c>
      <c r="D50" s="18" t="s">
        <v>1</v>
      </c>
      <c r="E50" s="19"/>
      <c r="F50" s="18">
        <v>41</v>
      </c>
      <c r="G50" s="18">
        <v>42500</v>
      </c>
      <c r="H50" s="18">
        <f t="shared" si="6"/>
        <v>1742500</v>
      </c>
      <c r="I50" t="str">
        <f t="shared" si="7"/>
        <v>Out of Stock</v>
      </c>
      <c r="J50" s="1">
        <v>48</v>
      </c>
      <c r="K50" s="3" t="s">
        <v>1</v>
      </c>
      <c r="L50" s="1">
        <v>41</v>
      </c>
      <c r="M50" s="1">
        <v>35090</v>
      </c>
      <c r="N50" s="1">
        <f>9000+32000</f>
        <v>41000</v>
      </c>
      <c r="O50" s="1">
        <f t="shared" ref="O50:O58" si="8">(N50/L50)+M50</f>
        <v>36090</v>
      </c>
      <c r="P50" s="1">
        <f t="shared" ref="P50:P58" si="9">(M50*L50)+N50</f>
        <v>1479690</v>
      </c>
    </row>
    <row r="51" spans="2:16" ht="18" customHeight="1" x14ac:dyDescent="0.25">
      <c r="B51">
        <f t="shared" si="0"/>
        <v>0</v>
      </c>
      <c r="C51" s="1">
        <v>49</v>
      </c>
      <c r="D51" s="18" t="s">
        <v>34</v>
      </c>
      <c r="E51" s="19"/>
      <c r="F51" s="18">
        <v>2</v>
      </c>
      <c r="G51" s="18">
        <v>235000</v>
      </c>
      <c r="H51" s="18">
        <f t="shared" si="6"/>
        <v>470000</v>
      </c>
      <c r="I51" t="str">
        <f t="shared" si="7"/>
        <v>Out of Stock</v>
      </c>
      <c r="J51" s="1">
        <v>49</v>
      </c>
      <c r="K51" s="3" t="s">
        <v>34</v>
      </c>
      <c r="L51" s="1">
        <v>2</v>
      </c>
      <c r="M51" s="1">
        <v>178000</v>
      </c>
      <c r="N51" s="1">
        <v>0</v>
      </c>
      <c r="O51" s="1">
        <f t="shared" si="8"/>
        <v>178000</v>
      </c>
      <c r="P51" s="1">
        <f t="shared" si="9"/>
        <v>356000</v>
      </c>
    </row>
    <row r="52" spans="2:16" ht="18" customHeight="1" x14ac:dyDescent="0.25">
      <c r="B52">
        <f t="shared" si="0"/>
        <v>0</v>
      </c>
      <c r="C52" s="1">
        <v>50</v>
      </c>
      <c r="D52" s="18" t="s">
        <v>79</v>
      </c>
      <c r="E52" s="19"/>
      <c r="F52" s="18">
        <v>6</v>
      </c>
      <c r="G52" s="18">
        <v>22500</v>
      </c>
      <c r="H52" s="18">
        <f t="shared" si="6"/>
        <v>135000</v>
      </c>
      <c r="I52" t="str">
        <f t="shared" si="7"/>
        <v>Out of Stock</v>
      </c>
      <c r="J52" s="1">
        <v>50</v>
      </c>
      <c r="K52" s="3" t="s">
        <v>79</v>
      </c>
      <c r="L52" s="1">
        <v>6</v>
      </c>
      <c r="M52" s="1">
        <v>18000</v>
      </c>
      <c r="N52" s="1">
        <v>9000</v>
      </c>
      <c r="O52" s="23">
        <f t="shared" si="8"/>
        <v>19500</v>
      </c>
      <c r="P52" s="1">
        <f t="shared" si="9"/>
        <v>117000</v>
      </c>
    </row>
    <row r="53" spans="2:16" ht="18" customHeight="1" x14ac:dyDescent="0.25">
      <c r="B53">
        <f t="shared" si="0"/>
        <v>0</v>
      </c>
      <c r="C53" s="1">
        <v>51</v>
      </c>
      <c r="D53" s="18" t="s">
        <v>79</v>
      </c>
      <c r="E53" s="19"/>
      <c r="F53" s="18">
        <v>9</v>
      </c>
      <c r="G53" s="18">
        <v>22500</v>
      </c>
      <c r="H53" s="18">
        <f t="shared" si="6"/>
        <v>202500</v>
      </c>
      <c r="I53" t="str">
        <f t="shared" si="7"/>
        <v>Out of Stock</v>
      </c>
      <c r="J53" s="1">
        <v>51</v>
      </c>
      <c r="K53" s="3" t="s">
        <v>79</v>
      </c>
      <c r="L53" s="1">
        <v>9</v>
      </c>
      <c r="M53" s="1">
        <v>17250</v>
      </c>
      <c r="N53" s="1">
        <v>10000</v>
      </c>
      <c r="O53" s="23">
        <f t="shared" si="8"/>
        <v>18361.111111111109</v>
      </c>
      <c r="P53" s="1">
        <f t="shared" si="9"/>
        <v>165250</v>
      </c>
    </row>
    <row r="54" spans="2:16" ht="18" customHeight="1" x14ac:dyDescent="0.25">
      <c r="B54">
        <f t="shared" si="0"/>
        <v>0</v>
      </c>
      <c r="C54" s="1">
        <v>52</v>
      </c>
      <c r="D54" s="18" t="s">
        <v>82</v>
      </c>
      <c r="E54" s="19"/>
      <c r="F54" s="18">
        <v>10</v>
      </c>
      <c r="G54" s="18">
        <v>12000</v>
      </c>
      <c r="H54" s="18">
        <f t="shared" si="6"/>
        <v>120000</v>
      </c>
      <c r="I54" t="str">
        <f t="shared" si="7"/>
        <v>Out of Stock</v>
      </c>
      <c r="J54" s="1">
        <v>52</v>
      </c>
      <c r="K54" s="3" t="s">
        <v>82</v>
      </c>
      <c r="L54" s="1">
        <v>10</v>
      </c>
      <c r="M54" s="1">
        <v>9790</v>
      </c>
      <c r="N54" s="1">
        <v>2000</v>
      </c>
      <c r="O54" s="1">
        <f t="shared" si="8"/>
        <v>9990</v>
      </c>
      <c r="P54" s="1">
        <f t="shared" si="9"/>
        <v>99900</v>
      </c>
    </row>
    <row r="55" spans="2:16" ht="18" customHeight="1" x14ac:dyDescent="0.25">
      <c r="B55">
        <f t="shared" si="0"/>
        <v>0</v>
      </c>
      <c r="C55" s="1">
        <v>53</v>
      </c>
      <c r="D55" s="18" t="s">
        <v>87</v>
      </c>
      <c r="E55" s="19"/>
      <c r="F55" s="18">
        <v>5</v>
      </c>
      <c r="G55" s="18">
        <v>17000</v>
      </c>
      <c r="H55" s="18">
        <f t="shared" si="6"/>
        <v>85000</v>
      </c>
      <c r="I55" t="str">
        <f t="shared" si="7"/>
        <v>Out of Stock</v>
      </c>
      <c r="J55" s="1">
        <v>53</v>
      </c>
      <c r="K55" s="3" t="s">
        <v>87</v>
      </c>
      <c r="L55" s="1">
        <v>5</v>
      </c>
      <c r="M55" s="1">
        <v>15540</v>
      </c>
      <c r="N55" s="1">
        <v>2000</v>
      </c>
      <c r="O55" s="1">
        <f t="shared" si="8"/>
        <v>15940</v>
      </c>
      <c r="P55" s="1">
        <f t="shared" si="9"/>
        <v>79700</v>
      </c>
    </row>
    <row r="56" spans="2:16" ht="18" customHeight="1" x14ac:dyDescent="0.25">
      <c r="B56">
        <f t="shared" si="0"/>
        <v>0</v>
      </c>
      <c r="C56" s="1">
        <v>54</v>
      </c>
      <c r="D56" s="18" t="s">
        <v>88</v>
      </c>
      <c r="E56" s="19"/>
      <c r="F56" s="18">
        <v>5</v>
      </c>
      <c r="G56" s="18">
        <v>18000</v>
      </c>
      <c r="H56" s="18">
        <f t="shared" si="6"/>
        <v>90000</v>
      </c>
      <c r="I56" t="str">
        <f t="shared" si="7"/>
        <v>Out of Stock</v>
      </c>
      <c r="J56" s="1">
        <v>54</v>
      </c>
      <c r="K56" s="3" t="s">
        <v>88</v>
      </c>
      <c r="L56" s="1">
        <v>5</v>
      </c>
      <c r="M56" s="1">
        <v>17250</v>
      </c>
      <c r="N56" s="1">
        <v>2000</v>
      </c>
      <c r="O56" s="1">
        <f t="shared" si="8"/>
        <v>17650</v>
      </c>
      <c r="P56" s="1">
        <f t="shared" si="9"/>
        <v>88250</v>
      </c>
    </row>
    <row r="57" spans="2:16" ht="18" customHeight="1" x14ac:dyDescent="0.25">
      <c r="B57">
        <f t="shared" si="0"/>
        <v>0</v>
      </c>
      <c r="C57" s="1">
        <v>55</v>
      </c>
      <c r="D57" s="18" t="s">
        <v>79</v>
      </c>
      <c r="E57" s="19"/>
      <c r="F57" s="18">
        <v>15</v>
      </c>
      <c r="G57" s="18">
        <v>23000</v>
      </c>
      <c r="H57" s="18">
        <f t="shared" si="6"/>
        <v>345000</v>
      </c>
      <c r="I57" t="str">
        <f t="shared" si="7"/>
        <v>Out of Stock</v>
      </c>
      <c r="J57" s="1">
        <v>55</v>
      </c>
      <c r="K57" s="3" t="s">
        <v>79</v>
      </c>
      <c r="L57" s="1">
        <v>15</v>
      </c>
      <c r="M57" s="1">
        <v>17250</v>
      </c>
      <c r="N57" s="1">
        <v>19000</v>
      </c>
      <c r="O57" s="23">
        <f t="shared" si="8"/>
        <v>18516.666666666668</v>
      </c>
      <c r="P57" s="1">
        <f t="shared" si="9"/>
        <v>277750</v>
      </c>
    </row>
    <row r="58" spans="2:16" ht="18" customHeight="1" x14ac:dyDescent="0.25">
      <c r="B58">
        <f t="shared" si="0"/>
        <v>0</v>
      </c>
      <c r="C58" s="1">
        <v>56</v>
      </c>
      <c r="D58" s="18" t="s">
        <v>90</v>
      </c>
      <c r="E58" s="19"/>
      <c r="F58" s="18">
        <v>1</v>
      </c>
      <c r="G58" s="18">
        <v>550000</v>
      </c>
      <c r="H58" s="18">
        <f t="shared" si="6"/>
        <v>550000</v>
      </c>
      <c r="I58" t="str">
        <f t="shared" si="7"/>
        <v>Out of Stock</v>
      </c>
      <c r="J58" s="1">
        <v>56</v>
      </c>
      <c r="K58" s="3" t="s">
        <v>90</v>
      </c>
      <c r="L58" s="1">
        <v>1</v>
      </c>
      <c r="M58" s="1">
        <v>466200</v>
      </c>
      <c r="N58" s="1">
        <v>20000</v>
      </c>
      <c r="O58" s="1">
        <f t="shared" si="8"/>
        <v>486200</v>
      </c>
      <c r="P58" s="1">
        <f t="shared" si="9"/>
        <v>486200</v>
      </c>
    </row>
    <row r="59" spans="2:16" ht="18" customHeight="1" x14ac:dyDescent="0.25">
      <c r="B59">
        <f t="shared" si="0"/>
        <v>0</v>
      </c>
      <c r="C59" s="1">
        <v>57</v>
      </c>
      <c r="D59" s="18" t="s">
        <v>92</v>
      </c>
      <c r="E59" s="19"/>
      <c r="F59" s="18">
        <v>10</v>
      </c>
      <c r="G59" s="18">
        <v>70000</v>
      </c>
      <c r="H59" s="18">
        <f t="shared" ref="H59:H66" si="10">G59*F59</f>
        <v>700000</v>
      </c>
      <c r="I59" t="str">
        <f t="shared" ref="I59:I66" si="11">IF(F59=L59,"Out of Stock",L59-F59&amp;" qty Left")</f>
        <v>Out of Stock</v>
      </c>
      <c r="J59" s="1">
        <v>57</v>
      </c>
      <c r="K59" s="3" t="s">
        <v>92</v>
      </c>
      <c r="L59" s="1">
        <v>10</v>
      </c>
      <c r="M59" s="1">
        <v>48750</v>
      </c>
      <c r="N59" s="1">
        <v>2000</v>
      </c>
      <c r="O59" s="1">
        <f t="shared" ref="O59:O67" si="12">(N59/L59)+M59</f>
        <v>48950</v>
      </c>
      <c r="P59" s="1">
        <f t="shared" ref="P59:P67" si="13">(M59*L59)+N59</f>
        <v>489500</v>
      </c>
    </row>
    <row r="60" spans="2:16" ht="18" customHeight="1" x14ac:dyDescent="0.25">
      <c r="B60">
        <f t="shared" si="0"/>
        <v>0</v>
      </c>
      <c r="C60" s="1">
        <v>58</v>
      </c>
      <c r="D60" s="18" t="s">
        <v>94</v>
      </c>
      <c r="E60" s="19"/>
      <c r="F60" s="18">
        <v>3</v>
      </c>
      <c r="G60" s="18">
        <v>10000</v>
      </c>
      <c r="H60" s="18">
        <f t="shared" si="10"/>
        <v>30000</v>
      </c>
      <c r="I60" t="str">
        <f t="shared" si="11"/>
        <v>Out of Stock</v>
      </c>
      <c r="J60" s="1">
        <v>58</v>
      </c>
      <c r="K60" s="3" t="s">
        <v>94</v>
      </c>
      <c r="L60" s="1">
        <v>3</v>
      </c>
      <c r="M60" s="1">
        <v>7500</v>
      </c>
      <c r="N60" s="1">
        <v>2000</v>
      </c>
      <c r="O60" s="23">
        <f t="shared" si="12"/>
        <v>8166.666666666667</v>
      </c>
      <c r="P60" s="1">
        <f t="shared" si="13"/>
        <v>24500</v>
      </c>
    </row>
    <row r="61" spans="2:16" ht="18" customHeight="1" x14ac:dyDescent="0.25">
      <c r="B61" s="9">
        <v>0</v>
      </c>
      <c r="C61" s="1">
        <v>59</v>
      </c>
      <c r="D61" s="18" t="s">
        <v>95</v>
      </c>
      <c r="E61" s="19"/>
      <c r="F61" s="18">
        <v>1</v>
      </c>
      <c r="G61" s="18">
        <v>40000</v>
      </c>
      <c r="H61" s="18">
        <f t="shared" si="10"/>
        <v>40000</v>
      </c>
      <c r="I61" t="str">
        <f t="shared" si="11"/>
        <v>Out of Stock</v>
      </c>
      <c r="J61" s="1">
        <v>59</v>
      </c>
      <c r="K61" s="3" t="s">
        <v>95</v>
      </c>
      <c r="L61" s="1">
        <v>1</v>
      </c>
      <c r="M61" s="1">
        <v>40000</v>
      </c>
      <c r="N61" s="1">
        <v>0</v>
      </c>
      <c r="O61" s="1">
        <f t="shared" si="12"/>
        <v>40000</v>
      </c>
      <c r="P61" s="1">
        <f t="shared" si="13"/>
        <v>40000</v>
      </c>
    </row>
    <row r="62" spans="2:16" ht="18" customHeight="1" x14ac:dyDescent="0.25">
      <c r="B62">
        <f t="shared" si="0"/>
        <v>0</v>
      </c>
      <c r="C62" s="1">
        <v>60</v>
      </c>
      <c r="D62" s="18" t="s">
        <v>79</v>
      </c>
      <c r="E62" s="19"/>
      <c r="F62" s="18">
        <v>9</v>
      </c>
      <c r="G62" s="18">
        <v>23000</v>
      </c>
      <c r="H62" s="18">
        <f t="shared" si="10"/>
        <v>207000</v>
      </c>
      <c r="I62" t="str">
        <f t="shared" si="11"/>
        <v>Out of Stock</v>
      </c>
      <c r="J62" s="1">
        <v>60</v>
      </c>
      <c r="K62" s="3" t="s">
        <v>79</v>
      </c>
      <c r="L62" s="1">
        <v>9</v>
      </c>
      <c r="M62" s="1">
        <v>20300</v>
      </c>
      <c r="N62" s="1">
        <v>15000</v>
      </c>
      <c r="O62" s="23">
        <f t="shared" si="12"/>
        <v>21966.666666666668</v>
      </c>
      <c r="P62" s="1">
        <f t="shared" si="13"/>
        <v>197700</v>
      </c>
    </row>
    <row r="63" spans="2:16" ht="18" customHeight="1" x14ac:dyDescent="0.25">
      <c r="B63">
        <f t="shared" si="0"/>
        <v>0</v>
      </c>
      <c r="C63" s="1">
        <v>61</v>
      </c>
      <c r="D63" s="18" t="s">
        <v>129</v>
      </c>
      <c r="E63" s="19"/>
      <c r="F63" s="18">
        <v>10</v>
      </c>
      <c r="G63" s="18">
        <v>64000</v>
      </c>
      <c r="H63" s="18">
        <f t="shared" si="10"/>
        <v>640000</v>
      </c>
      <c r="I63" t="str">
        <f t="shared" si="11"/>
        <v>Out of Stock</v>
      </c>
      <c r="J63" s="1">
        <v>61</v>
      </c>
      <c r="K63" s="3" t="s">
        <v>100</v>
      </c>
      <c r="L63" s="1">
        <v>10</v>
      </c>
      <c r="M63" s="1">
        <v>43600</v>
      </c>
      <c r="N63" s="1">
        <v>20000</v>
      </c>
      <c r="O63" s="1">
        <f t="shared" si="12"/>
        <v>45600</v>
      </c>
      <c r="P63" s="1">
        <f t="shared" si="13"/>
        <v>456000</v>
      </c>
    </row>
    <row r="64" spans="2:16" ht="18" customHeight="1" x14ac:dyDescent="0.25">
      <c r="B64">
        <f t="shared" si="0"/>
        <v>0</v>
      </c>
      <c r="C64" s="1">
        <v>62</v>
      </c>
      <c r="D64" s="18" t="s">
        <v>101</v>
      </c>
      <c r="E64" s="19"/>
      <c r="F64" s="18">
        <v>10</v>
      </c>
      <c r="G64" s="18">
        <v>62000</v>
      </c>
      <c r="H64" s="18">
        <f t="shared" si="10"/>
        <v>620000</v>
      </c>
      <c r="I64" t="str">
        <f t="shared" si="11"/>
        <v>Out of Stock</v>
      </c>
      <c r="J64" s="1">
        <v>62</v>
      </c>
      <c r="K64" s="3" t="s">
        <v>101</v>
      </c>
      <c r="L64" s="1">
        <v>10</v>
      </c>
      <c r="M64" s="1">
        <v>39000</v>
      </c>
      <c r="N64" s="1">
        <v>20000</v>
      </c>
      <c r="O64" s="1">
        <f t="shared" si="12"/>
        <v>41000</v>
      </c>
      <c r="P64" s="1">
        <f t="shared" si="13"/>
        <v>410000</v>
      </c>
    </row>
    <row r="65" spans="1:30" ht="18" customHeight="1" x14ac:dyDescent="0.25">
      <c r="B65">
        <f t="shared" si="0"/>
        <v>0</v>
      </c>
      <c r="C65" s="1">
        <v>63</v>
      </c>
      <c r="D65" s="18" t="s">
        <v>0</v>
      </c>
      <c r="E65" s="19"/>
      <c r="F65" s="18">
        <v>70</v>
      </c>
      <c r="G65" s="18">
        <v>32500</v>
      </c>
      <c r="H65" s="18">
        <f t="shared" si="10"/>
        <v>2275000</v>
      </c>
      <c r="I65" t="str">
        <f t="shared" si="11"/>
        <v>Out of Stock</v>
      </c>
      <c r="J65" s="1">
        <v>63</v>
      </c>
      <c r="K65" s="3" t="s">
        <v>0</v>
      </c>
      <c r="L65" s="1">
        <v>70</v>
      </c>
      <c r="M65" s="1">
        <f>58*367</f>
        <v>21286</v>
      </c>
      <c r="N65" s="1">
        <v>15000</v>
      </c>
      <c r="O65" s="23">
        <f t="shared" si="12"/>
        <v>21500.285714285714</v>
      </c>
      <c r="P65" s="1">
        <f t="shared" si="13"/>
        <v>1505020</v>
      </c>
    </row>
    <row r="66" spans="1:30" ht="18" customHeight="1" x14ac:dyDescent="0.25">
      <c r="B66">
        <f t="shared" si="0"/>
        <v>0</v>
      </c>
      <c r="C66" s="1">
        <v>64</v>
      </c>
      <c r="D66" s="18" t="s">
        <v>1</v>
      </c>
      <c r="E66" s="19"/>
      <c r="F66" s="18">
        <v>30</v>
      </c>
      <c r="G66" s="18">
        <v>53000</v>
      </c>
      <c r="H66" s="18">
        <f t="shared" si="10"/>
        <v>1590000</v>
      </c>
      <c r="I66" t="str">
        <f t="shared" si="11"/>
        <v>Out of Stock</v>
      </c>
      <c r="J66" s="1">
        <v>64</v>
      </c>
      <c r="K66" s="3" t="s">
        <v>1</v>
      </c>
      <c r="L66" s="1">
        <v>30</v>
      </c>
      <c r="M66" s="1">
        <f>98*367</f>
        <v>35966</v>
      </c>
      <c r="N66" s="1">
        <v>15000</v>
      </c>
      <c r="O66" s="1">
        <f t="shared" si="12"/>
        <v>36466</v>
      </c>
      <c r="P66" s="1">
        <f t="shared" si="13"/>
        <v>1093980</v>
      </c>
    </row>
    <row r="67" spans="1:30" ht="18" customHeight="1" x14ac:dyDescent="0.25">
      <c r="B67">
        <f t="shared" si="0"/>
        <v>0</v>
      </c>
      <c r="C67" s="1">
        <v>63</v>
      </c>
      <c r="D67" s="18" t="s">
        <v>79</v>
      </c>
      <c r="E67" s="19"/>
      <c r="F67" s="18">
        <v>18</v>
      </c>
      <c r="G67" s="18">
        <v>23000</v>
      </c>
      <c r="H67" s="18">
        <f t="shared" ref="H67:H76" si="14">G67*F67</f>
        <v>414000</v>
      </c>
      <c r="I67" t="str">
        <f t="shared" ref="I67:I76" si="15">IF(F67=L67,"Out of Stock",L67-F67&amp;" qty Left")</f>
        <v>Out of Stock</v>
      </c>
      <c r="J67" s="1">
        <v>63</v>
      </c>
      <c r="K67" s="3" t="s">
        <v>79</v>
      </c>
      <c r="L67" s="1">
        <v>18</v>
      </c>
      <c r="M67" s="1">
        <v>20000</v>
      </c>
      <c r="N67" s="1">
        <v>25000</v>
      </c>
      <c r="O67" s="23">
        <f t="shared" si="12"/>
        <v>21388.888888888891</v>
      </c>
      <c r="P67" s="1">
        <f t="shared" si="13"/>
        <v>385000</v>
      </c>
    </row>
    <row r="68" spans="1:30" ht="18" customHeight="1" x14ac:dyDescent="0.25">
      <c r="B68">
        <v>0</v>
      </c>
      <c r="C68" s="1">
        <v>64</v>
      </c>
      <c r="D68" s="18" t="s">
        <v>94</v>
      </c>
      <c r="E68" s="19"/>
      <c r="F68" s="18">
        <v>30</v>
      </c>
      <c r="G68" s="18">
        <v>4000</v>
      </c>
      <c r="H68" s="18">
        <f t="shared" si="14"/>
        <v>120000</v>
      </c>
      <c r="I68" t="str">
        <f t="shared" si="15"/>
        <v>Out of Stock</v>
      </c>
      <c r="J68" s="1">
        <v>64</v>
      </c>
      <c r="K68" s="3" t="s">
        <v>94</v>
      </c>
      <c r="L68" s="1">
        <v>30</v>
      </c>
      <c r="M68" s="1">
        <v>6733</v>
      </c>
      <c r="N68" s="1">
        <v>2000</v>
      </c>
      <c r="O68" s="23">
        <f t="shared" ref="O68:O76" si="16">(N68/L68)+M68</f>
        <v>6799.666666666667</v>
      </c>
      <c r="P68" s="1">
        <f t="shared" ref="P68:P76" si="17">(M68*L68)+N68</f>
        <v>203990</v>
      </c>
    </row>
    <row r="69" spans="1:30" ht="18" customHeight="1" x14ac:dyDescent="0.25">
      <c r="B69">
        <f>IF($F69=0,$P69,IF($F69=$L69,IF($P69-$H69&lt;0,0,IF($E69="set",$P69-$H69,FALSE)),($L69-$F69)*$M69))</f>
        <v>0</v>
      </c>
      <c r="C69" s="1">
        <v>65</v>
      </c>
      <c r="D69" s="18" t="s">
        <v>105</v>
      </c>
      <c r="E69" s="19"/>
      <c r="F69" s="18">
        <v>3</v>
      </c>
      <c r="G69" s="18">
        <v>60000</v>
      </c>
      <c r="H69" s="18">
        <f t="shared" si="14"/>
        <v>180000</v>
      </c>
      <c r="I69" t="str">
        <f t="shared" si="15"/>
        <v>Out of Stock</v>
      </c>
      <c r="J69" s="1">
        <v>65</v>
      </c>
      <c r="K69" s="3" t="s">
        <v>105</v>
      </c>
      <c r="L69" s="1">
        <v>3</v>
      </c>
      <c r="M69" s="1">
        <v>40960</v>
      </c>
      <c r="N69" s="1">
        <v>11250</v>
      </c>
      <c r="O69" s="1">
        <f t="shared" si="16"/>
        <v>44710</v>
      </c>
      <c r="P69" s="1">
        <f t="shared" si="17"/>
        <v>134130</v>
      </c>
    </row>
    <row r="70" spans="1:30" ht="18" customHeight="1" x14ac:dyDescent="0.25">
      <c r="B70">
        <f>IF($F70=0,$P70,IF($F70=$L70,IF($P70-$H70&lt;0,0,IF($E70="set",$P70-$H70,FALSE)),($L70-$F70)*$M70))</f>
        <v>0</v>
      </c>
      <c r="C70" s="1">
        <v>66</v>
      </c>
      <c r="D70" s="18" t="s">
        <v>106</v>
      </c>
      <c r="E70" s="19"/>
      <c r="F70" s="18">
        <v>1</v>
      </c>
      <c r="G70" s="18">
        <v>450000</v>
      </c>
      <c r="H70" s="18">
        <f t="shared" si="14"/>
        <v>450000</v>
      </c>
      <c r="I70" t="str">
        <f t="shared" si="15"/>
        <v>Out of Stock</v>
      </c>
      <c r="J70" s="1">
        <v>66</v>
      </c>
      <c r="K70" s="3" t="s">
        <v>106</v>
      </c>
      <c r="L70" s="1">
        <v>1</v>
      </c>
      <c r="M70" s="1">
        <v>277530</v>
      </c>
      <c r="N70" s="1">
        <v>8000</v>
      </c>
      <c r="O70" s="1">
        <f t="shared" si="16"/>
        <v>285530</v>
      </c>
      <c r="P70" s="1">
        <f t="shared" si="17"/>
        <v>285530</v>
      </c>
      <c r="S70" s="9"/>
      <c r="U70" s="9"/>
    </row>
    <row r="71" spans="1:30" ht="18" customHeight="1" x14ac:dyDescent="0.25">
      <c r="B71">
        <f>IF($F71=0,$P71,IF($F71=$L71,IF($P71-$H71&lt;0,0,IF($E71="set",$P71-$H71,FALSE)),($L71-$F71)*$M71))</f>
        <v>0</v>
      </c>
      <c r="C71" s="1">
        <v>67</v>
      </c>
      <c r="D71" s="18" t="s">
        <v>108</v>
      </c>
      <c r="E71" s="19"/>
      <c r="F71" s="18">
        <v>10</v>
      </c>
      <c r="G71" s="18">
        <v>32500</v>
      </c>
      <c r="H71" s="18">
        <f t="shared" si="14"/>
        <v>325000</v>
      </c>
      <c r="I71" t="str">
        <f t="shared" si="15"/>
        <v>Out of Stock</v>
      </c>
      <c r="J71" s="1">
        <v>67</v>
      </c>
      <c r="K71" s="3" t="s">
        <v>108</v>
      </c>
      <c r="L71" s="1">
        <v>10</v>
      </c>
      <c r="M71" s="1">
        <v>23870</v>
      </c>
      <c r="N71" s="1">
        <v>8000</v>
      </c>
      <c r="O71" s="1">
        <f t="shared" si="16"/>
        <v>24670</v>
      </c>
      <c r="P71" s="1">
        <f t="shared" si="17"/>
        <v>246700</v>
      </c>
    </row>
    <row r="72" spans="1:30" ht="18" customHeight="1" x14ac:dyDescent="0.25">
      <c r="B72">
        <f>IF($F72=0,$P72,IF($F72=$L72,IF($P72-$H72&lt;0,0,IF($E72="set",$P72-$H72,FALSE)),($L72-$F72)*$M72))</f>
        <v>0</v>
      </c>
      <c r="C72" s="1">
        <v>68</v>
      </c>
      <c r="D72" s="18" t="s">
        <v>109</v>
      </c>
      <c r="E72" s="19"/>
      <c r="F72" s="18">
        <v>1</v>
      </c>
      <c r="G72" s="18">
        <v>53000</v>
      </c>
      <c r="H72" s="18">
        <f t="shared" si="14"/>
        <v>53000</v>
      </c>
      <c r="I72" t="str">
        <f t="shared" si="15"/>
        <v>Out of Stock</v>
      </c>
      <c r="J72" s="1">
        <v>68</v>
      </c>
      <c r="K72" s="3" t="s">
        <v>109</v>
      </c>
      <c r="L72" s="1">
        <v>1</v>
      </c>
      <c r="M72" s="1">
        <v>38180</v>
      </c>
      <c r="N72" s="1">
        <v>1000</v>
      </c>
      <c r="O72" s="1">
        <f t="shared" si="16"/>
        <v>39180</v>
      </c>
      <c r="P72" s="1">
        <f t="shared" si="17"/>
        <v>39180</v>
      </c>
    </row>
    <row r="73" spans="1:30" ht="18" customHeight="1" x14ac:dyDescent="0.25">
      <c r="B73">
        <f>IF($F73=0,$P73,IF($F73=$L73,IF($P73-$H73&lt;0,0,IF($E73="set",$P73-$H73,FALSE)),($L73-$F73)*$M73))</f>
        <v>0</v>
      </c>
      <c r="C73" s="1">
        <v>69</v>
      </c>
      <c r="D73" s="18" t="s">
        <v>111</v>
      </c>
      <c r="E73" s="19"/>
      <c r="F73" s="18">
        <v>1</v>
      </c>
      <c r="G73" s="18">
        <v>25000</v>
      </c>
      <c r="H73" s="18">
        <f t="shared" si="14"/>
        <v>25000</v>
      </c>
      <c r="I73" t="str">
        <f t="shared" si="15"/>
        <v>Out of Stock</v>
      </c>
      <c r="J73" s="1">
        <v>69</v>
      </c>
      <c r="K73" s="3" t="s">
        <v>111</v>
      </c>
      <c r="L73" s="1">
        <v>1</v>
      </c>
      <c r="M73" s="1">
        <v>22300</v>
      </c>
      <c r="N73" s="1">
        <v>2000</v>
      </c>
      <c r="O73" s="1">
        <f t="shared" si="16"/>
        <v>24300</v>
      </c>
      <c r="P73" s="1">
        <f t="shared" si="17"/>
        <v>24300</v>
      </c>
    </row>
    <row r="74" spans="1:30" ht="18" customHeight="1" x14ac:dyDescent="0.25">
      <c r="A74" s="36">
        <v>63930</v>
      </c>
      <c r="B74" s="36"/>
      <c r="C74" s="37">
        <v>70</v>
      </c>
      <c r="D74" s="37" t="s">
        <v>112</v>
      </c>
      <c r="E74" s="38"/>
      <c r="F74" s="37">
        <v>1</v>
      </c>
      <c r="G74" s="37">
        <v>45000</v>
      </c>
      <c r="H74" s="37">
        <f t="shared" si="14"/>
        <v>45000</v>
      </c>
      <c r="I74" s="36" t="str">
        <f t="shared" si="15"/>
        <v>Out of Stock</v>
      </c>
      <c r="J74" s="37">
        <v>70</v>
      </c>
      <c r="K74" s="37" t="s">
        <v>112</v>
      </c>
      <c r="L74" s="37">
        <v>1</v>
      </c>
      <c r="M74" s="37">
        <v>789500</v>
      </c>
      <c r="N74" s="37">
        <v>0</v>
      </c>
      <c r="O74" s="37">
        <f t="shared" si="16"/>
        <v>789500</v>
      </c>
      <c r="P74" s="37">
        <f t="shared" si="17"/>
        <v>789500</v>
      </c>
    </row>
    <row r="75" spans="1:30" ht="18" customHeight="1" x14ac:dyDescent="0.25">
      <c r="A75" s="36">
        <v>168750</v>
      </c>
      <c r="B75" s="36"/>
      <c r="C75" s="37">
        <v>71</v>
      </c>
      <c r="D75" s="37" t="s">
        <v>112</v>
      </c>
      <c r="E75" s="38"/>
      <c r="F75" s="37">
        <v>2</v>
      </c>
      <c r="G75" s="37">
        <v>45000</v>
      </c>
      <c r="H75" s="37">
        <f t="shared" si="14"/>
        <v>90000</v>
      </c>
      <c r="I75" s="36" t="str">
        <f t="shared" si="15"/>
        <v>Out of Stock</v>
      </c>
      <c r="J75" s="37">
        <v>72</v>
      </c>
      <c r="K75" s="37" t="s">
        <v>112</v>
      </c>
      <c r="L75" s="37">
        <v>2</v>
      </c>
      <c r="M75" s="37">
        <v>816600</v>
      </c>
      <c r="N75" s="37">
        <v>0</v>
      </c>
      <c r="O75" s="37">
        <f t="shared" si="16"/>
        <v>816600</v>
      </c>
      <c r="P75" s="37">
        <f t="shared" si="17"/>
        <v>1633200</v>
      </c>
      <c r="Q75" s="31"/>
      <c r="R75" s="31"/>
      <c r="S75" s="46"/>
      <c r="T75" s="31"/>
      <c r="U75" s="31"/>
      <c r="V75" s="31"/>
      <c r="W75" s="12"/>
      <c r="X75" s="12"/>
      <c r="Y75" s="31"/>
      <c r="Z75" s="12"/>
      <c r="AA75" s="12"/>
      <c r="AB75" s="12"/>
      <c r="AC75" s="12"/>
      <c r="AD75" s="12"/>
    </row>
    <row r="76" spans="1:30" ht="18" customHeight="1" x14ac:dyDescent="0.25">
      <c r="A76" s="9"/>
      <c r="B76">
        <f t="shared" ref="B76:B134" si="18">IF($F76=0,$P76,IF($F76=$L76,IF($P76-$H76&lt;0,0,IF($E76="set",$P76-$H76,FALSE)),($L76-$F76)*$M76))</f>
        <v>0</v>
      </c>
      <c r="C76" s="1">
        <v>72</v>
      </c>
      <c r="D76" s="18" t="s">
        <v>113</v>
      </c>
      <c r="E76" s="19"/>
      <c r="F76" s="18">
        <v>1</v>
      </c>
      <c r="G76" s="18">
        <v>190000</v>
      </c>
      <c r="H76" s="18">
        <f t="shared" si="14"/>
        <v>190000</v>
      </c>
      <c r="I76" t="str">
        <f t="shared" si="15"/>
        <v>Out of Stock</v>
      </c>
      <c r="J76" s="1">
        <v>71</v>
      </c>
      <c r="K76" s="3" t="s">
        <v>113</v>
      </c>
      <c r="L76" s="1">
        <v>1</v>
      </c>
      <c r="M76" s="1">
        <v>157412</v>
      </c>
      <c r="N76" s="1">
        <v>5000</v>
      </c>
      <c r="O76" s="1">
        <f t="shared" si="16"/>
        <v>162412</v>
      </c>
      <c r="P76" s="1">
        <f t="shared" si="17"/>
        <v>162412</v>
      </c>
    </row>
    <row r="77" spans="1:30" ht="18" customHeight="1" x14ac:dyDescent="0.25">
      <c r="B77">
        <f t="shared" si="18"/>
        <v>0</v>
      </c>
      <c r="C77" s="1">
        <v>73</v>
      </c>
      <c r="D77" s="18" t="s">
        <v>121</v>
      </c>
      <c r="E77" s="19"/>
      <c r="F77" s="18">
        <v>5</v>
      </c>
      <c r="G77" s="18">
        <v>390000</v>
      </c>
      <c r="H77" s="18">
        <f>G77*F77</f>
        <v>1950000</v>
      </c>
      <c r="I77" t="str">
        <f>IF(F77=L77,"Out of Stock",L77-F77&amp;" qty Left")</f>
        <v>Out of Stock</v>
      </c>
      <c r="J77" s="1">
        <v>73</v>
      </c>
      <c r="K77" s="3" t="s">
        <v>121</v>
      </c>
      <c r="L77" s="1">
        <v>5</v>
      </c>
      <c r="M77" s="1">
        <v>262700</v>
      </c>
      <c r="N77" s="1">
        <v>42000</v>
      </c>
      <c r="O77" s="1">
        <f>(N77/L77)+M77</f>
        <v>271100</v>
      </c>
      <c r="P77" s="1">
        <f>(M77*L77)+N77</f>
        <v>1355500</v>
      </c>
    </row>
    <row r="78" spans="1:30" ht="18" customHeight="1" x14ac:dyDescent="0.25">
      <c r="B78">
        <f t="shared" si="18"/>
        <v>0</v>
      </c>
      <c r="C78" s="1">
        <v>74</v>
      </c>
      <c r="D78" s="50" t="s">
        <v>125</v>
      </c>
      <c r="E78" s="11"/>
      <c r="F78" s="1">
        <v>30</v>
      </c>
      <c r="G78" s="1">
        <v>33000</v>
      </c>
      <c r="H78" s="1">
        <f t="shared" ref="H78:H84" si="19">G78*F78</f>
        <v>990000</v>
      </c>
      <c r="I78" t="str">
        <f t="shared" ref="I78:I84" si="20">IF(F78=L78,"Out of Stock",L78-F78&amp;" qty Left")</f>
        <v>Out of Stock</v>
      </c>
      <c r="J78" s="1">
        <v>74</v>
      </c>
      <c r="K78" s="3" t="s">
        <v>108</v>
      </c>
      <c r="L78" s="1">
        <v>30</v>
      </c>
      <c r="M78" s="1">
        <v>26855</v>
      </c>
      <c r="N78" s="1">
        <v>0</v>
      </c>
      <c r="O78" s="1">
        <f t="shared" ref="O78:O84" si="21">(N78/L78)+M78</f>
        <v>26855</v>
      </c>
      <c r="P78" s="1">
        <f t="shared" ref="P78:P84" si="22">(M78*L78)+N78</f>
        <v>805650</v>
      </c>
    </row>
    <row r="79" spans="1:30" ht="18" customHeight="1" x14ac:dyDescent="0.25">
      <c r="B79">
        <f t="shared" si="18"/>
        <v>0</v>
      </c>
      <c r="C79" s="1">
        <v>75</v>
      </c>
      <c r="D79" s="50" t="s">
        <v>125</v>
      </c>
      <c r="E79" s="11"/>
      <c r="F79" s="1">
        <v>40</v>
      </c>
      <c r="G79" s="1">
        <v>33000</v>
      </c>
      <c r="H79" s="1">
        <f t="shared" si="19"/>
        <v>1320000</v>
      </c>
      <c r="I79" t="str">
        <f t="shared" si="20"/>
        <v>Out of Stock</v>
      </c>
      <c r="J79" s="1">
        <v>75</v>
      </c>
      <c r="K79" s="3" t="s">
        <v>108</v>
      </c>
      <c r="L79" s="1">
        <v>40</v>
      </c>
      <c r="M79" s="1">
        <v>26855</v>
      </c>
      <c r="N79" s="1">
        <v>15000</v>
      </c>
      <c r="O79" s="1">
        <f t="shared" si="21"/>
        <v>27230</v>
      </c>
      <c r="P79" s="1">
        <f t="shared" si="22"/>
        <v>1089200</v>
      </c>
    </row>
    <row r="80" spans="1:30" ht="18" customHeight="1" x14ac:dyDescent="0.25">
      <c r="B80">
        <f t="shared" si="18"/>
        <v>0</v>
      </c>
      <c r="C80" s="3">
        <v>76</v>
      </c>
      <c r="D80" s="18" t="s">
        <v>25</v>
      </c>
      <c r="E80" s="19"/>
      <c r="F80" s="18">
        <v>2</v>
      </c>
      <c r="G80" s="18">
        <v>45000</v>
      </c>
      <c r="H80" s="18">
        <f t="shared" si="19"/>
        <v>90000</v>
      </c>
      <c r="I80" t="str">
        <f t="shared" si="20"/>
        <v>Out of Stock</v>
      </c>
      <c r="J80" s="1">
        <v>76</v>
      </c>
      <c r="K80" s="3" t="s">
        <v>25</v>
      </c>
      <c r="L80" s="1">
        <v>2</v>
      </c>
      <c r="M80" s="1">
        <v>42000</v>
      </c>
      <c r="N80" s="1">
        <v>0</v>
      </c>
      <c r="O80" s="1">
        <f t="shared" si="21"/>
        <v>42000</v>
      </c>
      <c r="P80" s="1">
        <f t="shared" si="22"/>
        <v>84000</v>
      </c>
    </row>
    <row r="81" spans="2:19" ht="18" customHeight="1" x14ac:dyDescent="0.25">
      <c r="B81">
        <f t="shared" si="18"/>
        <v>0</v>
      </c>
      <c r="C81" s="1">
        <v>77</v>
      </c>
      <c r="D81" s="18" t="s">
        <v>123</v>
      </c>
      <c r="E81" s="19"/>
      <c r="F81" s="18">
        <v>1</v>
      </c>
      <c r="G81" s="18">
        <v>45000</v>
      </c>
      <c r="H81" s="18">
        <f t="shared" si="19"/>
        <v>45000</v>
      </c>
      <c r="I81" t="str">
        <f t="shared" si="20"/>
        <v>Out of Stock</v>
      </c>
      <c r="J81" s="1">
        <v>77</v>
      </c>
      <c r="K81" s="3" t="s">
        <v>123</v>
      </c>
      <c r="L81" s="1">
        <v>1</v>
      </c>
      <c r="M81" s="1">
        <v>40000</v>
      </c>
      <c r="N81" s="1">
        <v>0</v>
      </c>
      <c r="O81" s="1">
        <f t="shared" si="21"/>
        <v>40000</v>
      </c>
      <c r="P81" s="1">
        <f t="shared" si="22"/>
        <v>40000</v>
      </c>
    </row>
    <row r="82" spans="2:19" ht="18" customHeight="1" x14ac:dyDescent="0.25">
      <c r="B82">
        <f t="shared" si="18"/>
        <v>0</v>
      </c>
      <c r="C82" s="1">
        <v>78</v>
      </c>
      <c r="D82" s="18" t="s">
        <v>132</v>
      </c>
      <c r="E82" s="19"/>
      <c r="F82" s="18">
        <v>10</v>
      </c>
      <c r="G82" s="18">
        <v>75000</v>
      </c>
      <c r="H82" s="18">
        <f t="shared" si="19"/>
        <v>750000</v>
      </c>
      <c r="I82" t="str">
        <f t="shared" si="20"/>
        <v>Out of Stock</v>
      </c>
      <c r="J82" s="1">
        <v>78</v>
      </c>
      <c r="K82" s="3" t="s">
        <v>132</v>
      </c>
      <c r="L82" s="1">
        <v>10</v>
      </c>
      <c r="M82" s="1">
        <v>46400</v>
      </c>
      <c r="N82" s="1">
        <v>22500</v>
      </c>
      <c r="O82" s="1">
        <f t="shared" si="21"/>
        <v>48650</v>
      </c>
      <c r="P82" s="1">
        <f t="shared" si="22"/>
        <v>486500</v>
      </c>
    </row>
    <row r="83" spans="2:19" ht="18" customHeight="1" x14ac:dyDescent="0.25">
      <c r="B83">
        <f t="shared" si="18"/>
        <v>0</v>
      </c>
      <c r="C83" s="3">
        <v>79</v>
      </c>
      <c r="D83" s="18" t="s">
        <v>130</v>
      </c>
      <c r="E83" s="19"/>
      <c r="F83" s="18">
        <v>10</v>
      </c>
      <c r="G83" s="18">
        <v>75000</v>
      </c>
      <c r="H83" s="18">
        <f t="shared" si="19"/>
        <v>750000</v>
      </c>
      <c r="I83" t="str">
        <f t="shared" si="20"/>
        <v>Out of Stock</v>
      </c>
      <c r="J83" s="1">
        <v>79</v>
      </c>
      <c r="K83" s="3" t="s">
        <v>130</v>
      </c>
      <c r="L83" s="1">
        <v>10</v>
      </c>
      <c r="M83" s="1">
        <v>47850</v>
      </c>
      <c r="N83" s="1">
        <v>22500</v>
      </c>
      <c r="O83" s="1">
        <f t="shared" si="21"/>
        <v>50100</v>
      </c>
      <c r="P83" s="1">
        <f t="shared" si="22"/>
        <v>501000</v>
      </c>
    </row>
    <row r="84" spans="2:19" ht="18" customHeight="1" x14ac:dyDescent="0.25">
      <c r="B84">
        <f t="shared" si="18"/>
        <v>0</v>
      </c>
      <c r="C84" s="1">
        <v>80</v>
      </c>
      <c r="D84" s="18" t="s">
        <v>124</v>
      </c>
      <c r="E84" s="19"/>
      <c r="F84" s="18">
        <v>1</v>
      </c>
      <c r="G84" s="18">
        <v>30000</v>
      </c>
      <c r="H84" s="18">
        <f t="shared" si="19"/>
        <v>30000</v>
      </c>
      <c r="I84" t="str">
        <f t="shared" si="20"/>
        <v>Out of Stock</v>
      </c>
      <c r="J84" s="1">
        <v>80</v>
      </c>
      <c r="K84" s="3" t="s">
        <v>124</v>
      </c>
      <c r="L84" s="1">
        <v>1</v>
      </c>
      <c r="M84" s="1">
        <v>20700</v>
      </c>
      <c r="N84" s="1">
        <v>0</v>
      </c>
      <c r="O84" s="1">
        <f t="shared" si="21"/>
        <v>20700</v>
      </c>
      <c r="P84" s="1">
        <f t="shared" si="22"/>
        <v>20700</v>
      </c>
    </row>
    <row r="85" spans="2:19" ht="18" customHeight="1" x14ac:dyDescent="0.25">
      <c r="B85">
        <f t="shared" si="18"/>
        <v>0</v>
      </c>
      <c r="C85" s="1">
        <v>81</v>
      </c>
      <c r="D85" s="18" t="s">
        <v>126</v>
      </c>
      <c r="E85" s="19"/>
      <c r="F85" s="18">
        <v>10</v>
      </c>
      <c r="G85" s="18">
        <v>45000</v>
      </c>
      <c r="H85" s="18">
        <f t="shared" ref="H85:H116" si="23">G85*F85</f>
        <v>450000</v>
      </c>
      <c r="I85" t="str">
        <f>IF(F85=L85,"Out of Stock",L85-F85&amp;" qty Left")</f>
        <v>Out of Stock</v>
      </c>
      <c r="J85" s="1">
        <v>81</v>
      </c>
      <c r="K85" s="3" t="s">
        <v>126</v>
      </c>
      <c r="L85" s="1">
        <v>10</v>
      </c>
      <c r="M85" s="1">
        <v>43900</v>
      </c>
      <c r="N85" s="1">
        <v>10000</v>
      </c>
      <c r="O85" s="1">
        <f t="shared" ref="O85:O90" si="24">(N85/L85)+M85</f>
        <v>44900</v>
      </c>
      <c r="P85" s="1">
        <f t="shared" ref="P85:P90" si="25">(M85*L85)+N85</f>
        <v>449000</v>
      </c>
    </row>
    <row r="86" spans="2:19" ht="18" customHeight="1" x14ac:dyDescent="0.25">
      <c r="B86">
        <f t="shared" si="18"/>
        <v>0</v>
      </c>
      <c r="C86" s="3">
        <v>82</v>
      </c>
      <c r="D86" s="3" t="s">
        <v>125</v>
      </c>
      <c r="E86" s="11"/>
      <c r="F86" s="1">
        <v>50</v>
      </c>
      <c r="G86" s="1">
        <v>35000</v>
      </c>
      <c r="H86" s="1">
        <f t="shared" si="23"/>
        <v>1750000</v>
      </c>
      <c r="I86" t="str">
        <f>IF(F86=L86,"Out of Stock",L86-F86&amp;" qty Left")</f>
        <v>Out of Stock</v>
      </c>
      <c r="J86" s="1">
        <v>82</v>
      </c>
      <c r="K86" s="3" t="s">
        <v>125</v>
      </c>
      <c r="L86" s="1">
        <v>50</v>
      </c>
      <c r="M86" s="1">
        <v>26855</v>
      </c>
      <c r="N86" s="1">
        <v>50000</v>
      </c>
      <c r="O86" s="1">
        <f t="shared" si="24"/>
        <v>27855</v>
      </c>
      <c r="P86" s="1">
        <f t="shared" si="25"/>
        <v>1392750</v>
      </c>
    </row>
    <row r="87" spans="2:19" ht="18" customHeight="1" x14ac:dyDescent="0.25">
      <c r="B87">
        <f t="shared" si="18"/>
        <v>0</v>
      </c>
      <c r="C87" s="1">
        <v>83</v>
      </c>
      <c r="D87" s="18" t="s">
        <v>132</v>
      </c>
      <c r="E87" s="19"/>
      <c r="F87" s="18">
        <v>10</v>
      </c>
      <c r="G87" s="18">
        <v>65000</v>
      </c>
      <c r="H87" s="18">
        <f t="shared" si="23"/>
        <v>650000</v>
      </c>
      <c r="I87" t="str">
        <f>IF(F87=L87,"Out of Stock",L87-F87&amp;" qty Left")</f>
        <v>Out of Stock</v>
      </c>
      <c r="J87" s="1">
        <v>83</v>
      </c>
      <c r="K87" s="3" t="s">
        <v>132</v>
      </c>
      <c r="L87" s="1">
        <v>10</v>
      </c>
      <c r="M87" s="1">
        <v>46400</v>
      </c>
      <c r="N87" s="1">
        <v>25000</v>
      </c>
      <c r="O87" s="1">
        <f t="shared" si="24"/>
        <v>48900</v>
      </c>
      <c r="P87" s="1">
        <f t="shared" si="25"/>
        <v>489000</v>
      </c>
    </row>
    <row r="88" spans="2:19" ht="18" customHeight="1" x14ac:dyDescent="0.25">
      <c r="B88">
        <v>0</v>
      </c>
      <c r="C88" s="1">
        <v>84</v>
      </c>
      <c r="D88" s="18" t="s">
        <v>130</v>
      </c>
      <c r="E88" s="19"/>
      <c r="F88" s="18">
        <v>8</v>
      </c>
      <c r="G88" s="18">
        <v>63000</v>
      </c>
      <c r="H88" s="18">
        <f t="shared" si="23"/>
        <v>504000</v>
      </c>
      <c r="I88" s="24" t="s">
        <v>183</v>
      </c>
      <c r="J88" s="1">
        <v>84</v>
      </c>
      <c r="K88" s="3" t="s">
        <v>130</v>
      </c>
      <c r="L88" s="1">
        <v>10</v>
      </c>
      <c r="M88" s="1">
        <v>47850</v>
      </c>
      <c r="N88" s="1">
        <v>25000</v>
      </c>
      <c r="O88" s="1">
        <f t="shared" si="24"/>
        <v>50350</v>
      </c>
      <c r="P88" s="1">
        <f t="shared" si="25"/>
        <v>503500</v>
      </c>
    </row>
    <row r="89" spans="2:19" ht="18" customHeight="1" x14ac:dyDescent="0.25">
      <c r="B89">
        <v>0</v>
      </c>
      <c r="C89" s="3">
        <v>85</v>
      </c>
      <c r="D89" s="18" t="s">
        <v>131</v>
      </c>
      <c r="E89" s="19"/>
      <c r="F89" s="18">
        <v>8</v>
      </c>
      <c r="G89" s="18">
        <v>63000</v>
      </c>
      <c r="H89" s="18">
        <f t="shared" si="23"/>
        <v>504000</v>
      </c>
      <c r="I89" s="24" t="s">
        <v>183</v>
      </c>
      <c r="J89" s="1">
        <v>85</v>
      </c>
      <c r="K89" s="3" t="s">
        <v>131</v>
      </c>
      <c r="L89" s="1">
        <v>10</v>
      </c>
      <c r="M89" s="1">
        <v>47850</v>
      </c>
      <c r="N89" s="1">
        <v>12500</v>
      </c>
      <c r="O89" s="1">
        <f t="shared" si="24"/>
        <v>49100</v>
      </c>
      <c r="P89" s="1">
        <f t="shared" si="25"/>
        <v>491000</v>
      </c>
    </row>
    <row r="90" spans="2:19" ht="18" customHeight="1" x14ac:dyDescent="0.25">
      <c r="B90">
        <f t="shared" si="18"/>
        <v>0</v>
      </c>
      <c r="C90" s="1">
        <v>86</v>
      </c>
      <c r="D90" s="18" t="s">
        <v>101</v>
      </c>
      <c r="E90" s="19"/>
      <c r="F90" s="18">
        <v>5</v>
      </c>
      <c r="G90" s="18">
        <v>70000</v>
      </c>
      <c r="H90" s="18">
        <f t="shared" si="23"/>
        <v>350000</v>
      </c>
      <c r="I90" t="str">
        <f t="shared" ref="I90:I126" si="26">IF(F90=L90,"Out of Stock",L90-F90&amp;" qty Left")</f>
        <v>Out of Stock</v>
      </c>
      <c r="J90" s="1">
        <v>86</v>
      </c>
      <c r="K90" s="3" t="s">
        <v>101</v>
      </c>
      <c r="L90" s="1">
        <v>5</v>
      </c>
      <c r="M90" s="1">
        <v>46875</v>
      </c>
      <c r="N90" s="1">
        <v>25000</v>
      </c>
      <c r="O90" s="1">
        <f t="shared" si="24"/>
        <v>51875</v>
      </c>
      <c r="P90" s="1">
        <f t="shared" si="25"/>
        <v>259375</v>
      </c>
      <c r="Q90" s="42"/>
      <c r="R90" s="12"/>
    </row>
    <row r="91" spans="2:19" ht="18" customHeight="1" x14ac:dyDescent="0.25">
      <c r="B91">
        <f t="shared" si="18"/>
        <v>0</v>
      </c>
      <c r="C91" s="1">
        <v>87</v>
      </c>
      <c r="D91" s="18" t="s">
        <v>126</v>
      </c>
      <c r="E91" s="19"/>
      <c r="F91" s="18">
        <v>30</v>
      </c>
      <c r="G91" s="18">
        <v>50000</v>
      </c>
      <c r="H91" s="18">
        <f t="shared" si="23"/>
        <v>1500000</v>
      </c>
      <c r="I91" t="str">
        <f t="shared" si="26"/>
        <v>Out of Stock</v>
      </c>
      <c r="J91" s="1">
        <v>87</v>
      </c>
      <c r="K91" s="3" t="s">
        <v>126</v>
      </c>
      <c r="L91" s="1">
        <v>30</v>
      </c>
      <c r="M91" s="1">
        <v>43895</v>
      </c>
      <c r="N91" s="1">
        <v>30000</v>
      </c>
      <c r="O91" s="1">
        <f t="shared" ref="O91:O134" si="27">(N91/L91)+M91</f>
        <v>44895</v>
      </c>
      <c r="P91" s="1">
        <f t="shared" ref="P91:P134" si="28">(M91*L91)+N91</f>
        <v>1346850</v>
      </c>
    </row>
    <row r="92" spans="2:19" ht="18" customHeight="1" x14ac:dyDescent="0.25">
      <c r="B92">
        <f t="shared" si="18"/>
        <v>0</v>
      </c>
      <c r="C92" s="3">
        <v>88</v>
      </c>
      <c r="D92" s="18" t="s">
        <v>133</v>
      </c>
      <c r="E92" s="19"/>
      <c r="F92" s="18">
        <v>1</v>
      </c>
      <c r="G92" s="18">
        <v>240000</v>
      </c>
      <c r="H92" s="18">
        <f t="shared" si="23"/>
        <v>240000</v>
      </c>
      <c r="I92" t="str">
        <f t="shared" si="26"/>
        <v>Out of Stock</v>
      </c>
      <c r="J92" s="1">
        <v>88</v>
      </c>
      <c r="K92" s="3" t="s">
        <v>133</v>
      </c>
      <c r="L92" s="1">
        <v>1</v>
      </c>
      <c r="M92" s="1">
        <v>197007</v>
      </c>
      <c r="N92" s="1">
        <v>10000</v>
      </c>
      <c r="O92" s="1">
        <f t="shared" si="27"/>
        <v>207007</v>
      </c>
      <c r="P92" s="1">
        <f t="shared" si="28"/>
        <v>207007</v>
      </c>
    </row>
    <row r="93" spans="2:19" ht="18" customHeight="1" x14ac:dyDescent="0.25">
      <c r="B93">
        <f t="shared" si="18"/>
        <v>0</v>
      </c>
      <c r="C93" s="1">
        <v>89</v>
      </c>
      <c r="D93" s="18" t="s">
        <v>164</v>
      </c>
      <c r="E93" s="19"/>
      <c r="F93" s="18">
        <v>10</v>
      </c>
      <c r="G93" s="18">
        <v>60000</v>
      </c>
      <c r="H93" s="18">
        <f t="shared" si="23"/>
        <v>600000</v>
      </c>
      <c r="I93" t="str">
        <f t="shared" si="26"/>
        <v>Out of Stock</v>
      </c>
      <c r="J93" s="1">
        <v>89</v>
      </c>
      <c r="K93" s="3" t="s">
        <v>164</v>
      </c>
      <c r="L93" s="1">
        <v>10</v>
      </c>
      <c r="M93" s="1">
        <v>52582</v>
      </c>
      <c r="N93" s="1">
        <v>26000</v>
      </c>
      <c r="O93" s="1">
        <f t="shared" si="27"/>
        <v>55182</v>
      </c>
      <c r="P93" s="1">
        <f t="shared" si="28"/>
        <v>551820</v>
      </c>
      <c r="Q93" s="42"/>
      <c r="R93" s="12"/>
    </row>
    <row r="94" spans="2:19" ht="18" customHeight="1" x14ac:dyDescent="0.25">
      <c r="B94">
        <f t="shared" si="18"/>
        <v>0</v>
      </c>
      <c r="C94" s="1">
        <v>90</v>
      </c>
      <c r="D94" s="18" t="s">
        <v>144</v>
      </c>
      <c r="E94" s="19"/>
      <c r="F94" s="18">
        <v>2</v>
      </c>
      <c r="G94" s="18">
        <v>335000</v>
      </c>
      <c r="H94" s="18">
        <f t="shared" si="23"/>
        <v>670000</v>
      </c>
      <c r="I94" t="str">
        <f t="shared" si="26"/>
        <v>Out of Stock</v>
      </c>
      <c r="J94" s="1">
        <v>90</v>
      </c>
      <c r="K94" s="3" t="s">
        <v>144</v>
      </c>
      <c r="L94" s="1">
        <v>2</v>
      </c>
      <c r="M94" s="1">
        <v>277510</v>
      </c>
      <c r="N94" s="1">
        <v>6500</v>
      </c>
      <c r="O94" s="1">
        <f t="shared" si="27"/>
        <v>280760</v>
      </c>
      <c r="P94" s="1">
        <f t="shared" si="28"/>
        <v>561520</v>
      </c>
      <c r="Q94" s="1">
        <v>6834</v>
      </c>
      <c r="R94" s="43">
        <f t="shared" ref="R94:R99" si="29">(P94-N94)/Q94</f>
        <v>81.214515657009073</v>
      </c>
      <c r="S94" s="15" t="s">
        <v>140</v>
      </c>
    </row>
    <row r="95" spans="2:19" ht="18" customHeight="1" x14ac:dyDescent="0.25">
      <c r="B95">
        <f t="shared" si="18"/>
        <v>0</v>
      </c>
      <c r="C95" s="1">
        <v>91</v>
      </c>
      <c r="D95" s="18" t="s">
        <v>144</v>
      </c>
      <c r="E95" s="19"/>
      <c r="F95" s="18">
        <v>2</v>
      </c>
      <c r="G95" s="18">
        <v>335000</v>
      </c>
      <c r="H95" s="18">
        <f t="shared" si="23"/>
        <v>670000</v>
      </c>
      <c r="I95" t="str">
        <f t="shared" si="26"/>
        <v>Out of Stock</v>
      </c>
      <c r="J95" s="1">
        <v>91</v>
      </c>
      <c r="K95" s="3" t="s">
        <v>144</v>
      </c>
      <c r="L95" s="1">
        <v>2</v>
      </c>
      <c r="M95" s="1">
        <v>279218</v>
      </c>
      <c r="N95" s="1">
        <v>6500</v>
      </c>
      <c r="O95" s="1">
        <f t="shared" si="27"/>
        <v>282468</v>
      </c>
      <c r="P95" s="1">
        <f t="shared" si="28"/>
        <v>564936</v>
      </c>
      <c r="Q95" s="1">
        <v>6834</v>
      </c>
      <c r="R95" s="43">
        <f t="shared" si="29"/>
        <v>81.71436932982148</v>
      </c>
      <c r="S95" s="15" t="s">
        <v>140</v>
      </c>
    </row>
    <row r="96" spans="2:19" ht="18" customHeight="1" x14ac:dyDescent="0.25">
      <c r="B96">
        <f t="shared" si="18"/>
        <v>0</v>
      </c>
      <c r="C96" s="1">
        <v>92</v>
      </c>
      <c r="D96" s="18" t="s">
        <v>113</v>
      </c>
      <c r="E96" s="19"/>
      <c r="F96" s="18">
        <v>2</v>
      </c>
      <c r="G96" s="18">
        <v>210000</v>
      </c>
      <c r="H96" s="18">
        <f t="shared" si="23"/>
        <v>420000</v>
      </c>
      <c r="I96" t="str">
        <f t="shared" si="26"/>
        <v>Out of Stock</v>
      </c>
      <c r="J96" s="1">
        <v>92</v>
      </c>
      <c r="K96" s="3" t="s">
        <v>113</v>
      </c>
      <c r="L96" s="1">
        <v>2</v>
      </c>
      <c r="M96" s="1">
        <v>189355</v>
      </c>
      <c r="N96" s="1">
        <v>6500</v>
      </c>
      <c r="O96" s="1">
        <f t="shared" si="27"/>
        <v>192605</v>
      </c>
      <c r="P96" s="1">
        <f t="shared" si="28"/>
        <v>385210</v>
      </c>
      <c r="Q96" s="1">
        <v>4618</v>
      </c>
      <c r="R96" s="43">
        <f t="shared" si="29"/>
        <v>82.007362494586403</v>
      </c>
      <c r="S96" s="15" t="s">
        <v>140</v>
      </c>
    </row>
    <row r="97" spans="1:20" ht="18" customHeight="1" x14ac:dyDescent="0.25">
      <c r="B97">
        <f t="shared" si="18"/>
        <v>0</v>
      </c>
      <c r="C97" s="1">
        <v>93</v>
      </c>
      <c r="D97" s="18" t="s">
        <v>144</v>
      </c>
      <c r="E97" s="19"/>
      <c r="F97" s="18">
        <v>2</v>
      </c>
      <c r="G97" s="18">
        <v>330000</v>
      </c>
      <c r="H97" s="18">
        <f t="shared" si="23"/>
        <v>660000</v>
      </c>
      <c r="I97" t="str">
        <f t="shared" si="26"/>
        <v>Out of Stock</v>
      </c>
      <c r="J97" s="1">
        <v>93</v>
      </c>
      <c r="K97" s="3" t="s">
        <v>144</v>
      </c>
      <c r="L97" s="1">
        <v>2</v>
      </c>
      <c r="M97" s="1">
        <v>277686</v>
      </c>
      <c r="N97" s="1">
        <v>6500</v>
      </c>
      <c r="O97" s="1">
        <f t="shared" si="27"/>
        <v>280936</v>
      </c>
      <c r="P97" s="1">
        <f t="shared" si="28"/>
        <v>561872</v>
      </c>
      <c r="Q97" s="1">
        <v>6834</v>
      </c>
      <c r="R97" s="43">
        <f t="shared" si="29"/>
        <v>81.266022827041269</v>
      </c>
      <c r="S97" s="15" t="s">
        <v>140</v>
      </c>
    </row>
    <row r="98" spans="1:20" ht="18" customHeight="1" x14ac:dyDescent="0.25">
      <c r="B98">
        <f t="shared" si="18"/>
        <v>0</v>
      </c>
      <c r="C98" s="1">
        <v>94</v>
      </c>
      <c r="D98" s="18" t="s">
        <v>146</v>
      </c>
      <c r="E98" s="19"/>
      <c r="F98" s="18">
        <v>1</v>
      </c>
      <c r="G98" s="18">
        <v>390000</v>
      </c>
      <c r="H98" s="18">
        <f t="shared" si="23"/>
        <v>390000</v>
      </c>
      <c r="I98" t="str">
        <f t="shared" si="26"/>
        <v>Out of Stock</v>
      </c>
      <c r="J98" s="1">
        <v>94</v>
      </c>
      <c r="K98" s="3" t="s">
        <v>146</v>
      </c>
      <c r="L98" s="1">
        <v>1</v>
      </c>
      <c r="M98" s="1">
        <v>301121</v>
      </c>
      <c r="N98" s="1">
        <v>6500</v>
      </c>
      <c r="O98" s="1">
        <f t="shared" si="27"/>
        <v>307621</v>
      </c>
      <c r="P98" s="1">
        <f t="shared" si="28"/>
        <v>307621</v>
      </c>
      <c r="Q98" s="1">
        <v>3694</v>
      </c>
      <c r="R98" s="43">
        <f t="shared" si="29"/>
        <v>81.516242555495396</v>
      </c>
      <c r="S98" s="15" t="s">
        <v>140</v>
      </c>
    </row>
    <row r="99" spans="1:20" ht="18" customHeight="1" x14ac:dyDescent="0.25">
      <c r="A99" t="s">
        <v>149</v>
      </c>
      <c r="B99">
        <f t="shared" si="18"/>
        <v>0</v>
      </c>
      <c r="C99" s="1">
        <v>95</v>
      </c>
      <c r="D99" s="18" t="s">
        <v>125</v>
      </c>
      <c r="E99" s="19"/>
      <c r="F99" s="18">
        <v>2</v>
      </c>
      <c r="G99" s="18">
        <v>45000</v>
      </c>
      <c r="H99" s="18">
        <f t="shared" si="23"/>
        <v>90000</v>
      </c>
      <c r="I99" t="str">
        <f t="shared" si="26"/>
        <v>Out of Stock</v>
      </c>
      <c r="J99" s="1">
        <v>95</v>
      </c>
      <c r="K99" s="3" t="s">
        <v>125</v>
      </c>
      <c r="L99" s="1">
        <v>2</v>
      </c>
      <c r="M99" s="1">
        <v>25300</v>
      </c>
      <c r="N99" s="1">
        <v>5000</v>
      </c>
      <c r="O99" s="1">
        <f t="shared" si="27"/>
        <v>27800</v>
      </c>
      <c r="P99" s="1">
        <f t="shared" si="28"/>
        <v>55600</v>
      </c>
      <c r="Q99" s="1">
        <v>110</v>
      </c>
      <c r="R99" s="43">
        <f t="shared" si="29"/>
        <v>460</v>
      </c>
      <c r="S99" s="15">
        <v>16.34</v>
      </c>
      <c r="T99" s="35">
        <f>P99/16.34</f>
        <v>3402.6927784577724</v>
      </c>
    </row>
    <row r="100" spans="1:20" ht="18" customHeight="1" x14ac:dyDescent="0.25">
      <c r="B100">
        <f t="shared" si="18"/>
        <v>0</v>
      </c>
      <c r="C100" s="1">
        <v>96</v>
      </c>
      <c r="D100" s="18" t="s">
        <v>147</v>
      </c>
      <c r="E100" s="19"/>
      <c r="F100" s="18">
        <v>6</v>
      </c>
      <c r="G100" s="18">
        <v>330000</v>
      </c>
      <c r="H100" s="18">
        <f t="shared" si="23"/>
        <v>1980000</v>
      </c>
      <c r="I100" t="str">
        <f t="shared" si="26"/>
        <v>Out of Stock</v>
      </c>
      <c r="J100" s="1">
        <v>96</v>
      </c>
      <c r="K100" s="3" t="s">
        <v>147</v>
      </c>
      <c r="L100" s="1">
        <v>6</v>
      </c>
      <c r="M100" s="1">
        <v>285879</v>
      </c>
      <c r="N100" s="1">
        <v>25000</v>
      </c>
      <c r="O100" s="23">
        <f t="shared" si="27"/>
        <v>290045.66666666669</v>
      </c>
      <c r="P100" s="1">
        <f t="shared" si="28"/>
        <v>1740274</v>
      </c>
      <c r="Q100" s="1">
        <v>20368</v>
      </c>
      <c r="R100" s="43">
        <f t="shared" ref="R100:R128" si="30">(P100-N100)/Q100</f>
        <v>84.214159465828757</v>
      </c>
      <c r="S100" s="15" t="s">
        <v>140</v>
      </c>
    </row>
    <row r="101" spans="1:20" ht="18" customHeight="1" x14ac:dyDescent="0.25">
      <c r="A101" t="s">
        <v>149</v>
      </c>
      <c r="B101">
        <f t="shared" si="18"/>
        <v>0</v>
      </c>
      <c r="C101" s="1">
        <v>97</v>
      </c>
      <c r="D101" s="18" t="s">
        <v>148</v>
      </c>
      <c r="E101" s="19"/>
      <c r="F101" s="18">
        <v>4</v>
      </c>
      <c r="G101" s="18">
        <v>65000</v>
      </c>
      <c r="H101" s="18">
        <f t="shared" si="23"/>
        <v>260000</v>
      </c>
      <c r="I101" t="str">
        <f t="shared" si="26"/>
        <v>Out of Stock</v>
      </c>
      <c r="J101" s="1">
        <v>97</v>
      </c>
      <c r="K101" s="3" t="s">
        <v>148</v>
      </c>
      <c r="L101" s="1">
        <v>4</v>
      </c>
      <c r="M101" s="1">
        <v>54425</v>
      </c>
      <c r="N101" s="1">
        <v>10000</v>
      </c>
      <c r="O101" s="1">
        <f t="shared" si="27"/>
        <v>56925</v>
      </c>
      <c r="P101" s="1">
        <f t="shared" si="28"/>
        <v>227700</v>
      </c>
      <c r="Q101" s="1">
        <v>473</v>
      </c>
      <c r="R101" s="43">
        <f t="shared" si="30"/>
        <v>460.2536997885835</v>
      </c>
      <c r="S101" s="15">
        <v>70.319999999999993</v>
      </c>
      <c r="T101" s="35">
        <f>(P101-N101)/70.32</f>
        <v>3095.8475540386808</v>
      </c>
    </row>
    <row r="102" spans="1:20" ht="18" customHeight="1" x14ac:dyDescent="0.25">
      <c r="B102">
        <f t="shared" si="18"/>
        <v>0</v>
      </c>
      <c r="C102" s="1">
        <v>98</v>
      </c>
      <c r="D102" s="18" t="s">
        <v>150</v>
      </c>
      <c r="E102" s="19"/>
      <c r="F102" s="18">
        <v>3</v>
      </c>
      <c r="G102" s="18">
        <v>390000</v>
      </c>
      <c r="H102" s="18">
        <f t="shared" si="23"/>
        <v>1170000</v>
      </c>
      <c r="I102" t="str">
        <f t="shared" si="26"/>
        <v>Out of Stock</v>
      </c>
      <c r="J102" s="1">
        <v>98</v>
      </c>
      <c r="K102" s="3" t="s">
        <v>150</v>
      </c>
      <c r="L102" s="1">
        <v>3</v>
      </c>
      <c r="M102" s="1">
        <v>332937</v>
      </c>
      <c r="N102" s="1">
        <v>20000</v>
      </c>
      <c r="O102" s="23">
        <f t="shared" si="27"/>
        <v>339603.66666666669</v>
      </c>
      <c r="P102" s="1">
        <f t="shared" si="28"/>
        <v>1018811</v>
      </c>
      <c r="Q102" s="1">
        <v>11799</v>
      </c>
      <c r="R102" s="43">
        <f t="shared" si="30"/>
        <v>84.652173913043484</v>
      </c>
      <c r="S102" s="15" t="s">
        <v>140</v>
      </c>
    </row>
    <row r="103" spans="1:20" ht="18" customHeight="1" x14ac:dyDescent="0.25">
      <c r="B103">
        <f t="shared" si="18"/>
        <v>0</v>
      </c>
      <c r="C103" s="1">
        <v>99</v>
      </c>
      <c r="D103" s="18" t="s">
        <v>169</v>
      </c>
      <c r="E103" s="19"/>
      <c r="F103" s="18">
        <v>2</v>
      </c>
      <c r="G103" s="18">
        <v>375000</v>
      </c>
      <c r="H103" s="18">
        <f t="shared" si="23"/>
        <v>750000</v>
      </c>
      <c r="I103" t="str">
        <f t="shared" si="26"/>
        <v>Out of Stock</v>
      </c>
      <c r="J103" s="1">
        <v>99</v>
      </c>
      <c r="K103" s="3" t="s">
        <v>171</v>
      </c>
      <c r="L103" s="1">
        <v>2</v>
      </c>
      <c r="M103" s="1">
        <v>317685</v>
      </c>
      <c r="N103" s="1">
        <v>20000</v>
      </c>
      <c r="O103" s="23">
        <f t="shared" si="27"/>
        <v>327685</v>
      </c>
      <c r="P103" s="1">
        <f t="shared" si="28"/>
        <v>655370</v>
      </c>
      <c r="Q103" s="1">
        <v>7481</v>
      </c>
      <c r="R103" s="43">
        <f t="shared" si="30"/>
        <v>84.931158935971126</v>
      </c>
      <c r="S103" s="15" t="s">
        <v>140</v>
      </c>
    </row>
    <row r="104" spans="1:20" ht="18" customHeight="1" x14ac:dyDescent="0.25">
      <c r="A104" t="s">
        <v>149</v>
      </c>
      <c r="B104">
        <f t="shared" si="18"/>
        <v>0</v>
      </c>
      <c r="C104" s="1">
        <v>100</v>
      </c>
      <c r="D104" s="18" t="s">
        <v>172</v>
      </c>
      <c r="E104" s="19"/>
      <c r="F104" s="18">
        <v>1</v>
      </c>
      <c r="G104" s="18">
        <v>350000</v>
      </c>
      <c r="H104" s="18">
        <f t="shared" si="23"/>
        <v>350000</v>
      </c>
      <c r="I104" t="str">
        <f t="shared" si="26"/>
        <v>Out of Stock</v>
      </c>
      <c r="J104" s="1">
        <v>100</v>
      </c>
      <c r="K104" s="3" t="s">
        <v>172</v>
      </c>
      <c r="L104" s="1">
        <v>1</v>
      </c>
      <c r="M104" s="1">
        <v>265535</v>
      </c>
      <c r="N104" s="1">
        <v>20000</v>
      </c>
      <c r="O104" s="1">
        <f t="shared" si="27"/>
        <v>285535</v>
      </c>
      <c r="P104" s="1">
        <f t="shared" si="28"/>
        <v>285535</v>
      </c>
      <c r="Q104" s="1">
        <v>575</v>
      </c>
      <c r="R104" s="43">
        <f t="shared" si="30"/>
        <v>461.8</v>
      </c>
      <c r="S104" s="15">
        <v>85.76</v>
      </c>
      <c r="T104" s="35">
        <f>(P104-N104)/70.32</f>
        <v>3776.0949943117184</v>
      </c>
    </row>
    <row r="105" spans="1:20" ht="18" customHeight="1" x14ac:dyDescent="0.25">
      <c r="A105" t="s">
        <v>149</v>
      </c>
      <c r="B105">
        <f t="shared" si="18"/>
        <v>0</v>
      </c>
      <c r="C105" s="1">
        <v>101</v>
      </c>
      <c r="D105" s="18" t="s">
        <v>157</v>
      </c>
      <c r="E105" s="19"/>
      <c r="F105" s="18">
        <v>1</v>
      </c>
      <c r="G105" s="18">
        <v>50000</v>
      </c>
      <c r="H105" s="18">
        <f t="shared" si="23"/>
        <v>50000</v>
      </c>
      <c r="I105" t="str">
        <f t="shared" si="26"/>
        <v>Out of Stock</v>
      </c>
      <c r="J105" s="1">
        <v>101</v>
      </c>
      <c r="K105" s="3" t="s">
        <v>157</v>
      </c>
      <c r="L105" s="1">
        <v>1</v>
      </c>
      <c r="M105" s="1">
        <v>30225</v>
      </c>
      <c r="N105" s="1">
        <v>0</v>
      </c>
      <c r="O105" s="1">
        <f t="shared" si="27"/>
        <v>30225</v>
      </c>
      <c r="P105" s="1">
        <f t="shared" si="28"/>
        <v>30225</v>
      </c>
      <c r="Q105" s="1">
        <v>575</v>
      </c>
      <c r="R105" s="43">
        <f t="shared" si="30"/>
        <v>52.565217391304351</v>
      </c>
      <c r="S105" s="15">
        <v>85.76</v>
      </c>
    </row>
    <row r="106" spans="1:20" ht="18" customHeight="1" x14ac:dyDescent="0.25">
      <c r="A106" t="s">
        <v>149</v>
      </c>
      <c r="B106">
        <f t="shared" si="18"/>
        <v>0</v>
      </c>
      <c r="C106" s="1">
        <v>102</v>
      </c>
      <c r="D106" s="18" t="s">
        <v>150</v>
      </c>
      <c r="E106" s="19"/>
      <c r="F106" s="18">
        <v>1</v>
      </c>
      <c r="G106" s="18">
        <v>380000</v>
      </c>
      <c r="H106" s="18">
        <f t="shared" si="23"/>
        <v>380000</v>
      </c>
      <c r="I106" t="str">
        <f t="shared" si="26"/>
        <v>Out of Stock</v>
      </c>
      <c r="J106" s="1">
        <v>102</v>
      </c>
      <c r="K106" s="3" t="s">
        <v>150</v>
      </c>
      <c r="L106" s="1">
        <v>1</v>
      </c>
      <c r="M106" s="1">
        <v>339000</v>
      </c>
      <c r="N106" s="1">
        <v>10000</v>
      </c>
      <c r="O106" s="1">
        <f t="shared" si="27"/>
        <v>349000</v>
      </c>
      <c r="P106" s="1">
        <f t="shared" si="28"/>
        <v>349000</v>
      </c>
      <c r="Q106" s="1">
        <v>3950</v>
      </c>
      <c r="R106" s="43">
        <f t="shared" si="30"/>
        <v>85.822784810126578</v>
      </c>
      <c r="S106" s="15" t="s">
        <v>140</v>
      </c>
      <c r="T106">
        <v>85.5</v>
      </c>
    </row>
    <row r="107" spans="1:20" ht="18" customHeight="1" x14ac:dyDescent="0.25">
      <c r="A107" t="s">
        <v>149</v>
      </c>
      <c r="B107">
        <f t="shared" si="18"/>
        <v>0</v>
      </c>
      <c r="C107" s="1">
        <v>103</v>
      </c>
      <c r="D107" s="18" t="s">
        <v>151</v>
      </c>
      <c r="E107" s="19"/>
      <c r="F107" s="18">
        <v>1</v>
      </c>
      <c r="G107" s="18">
        <v>380000</v>
      </c>
      <c r="H107" s="18">
        <f t="shared" si="23"/>
        <v>380000</v>
      </c>
      <c r="I107" t="str">
        <f t="shared" si="26"/>
        <v>Out of Stock</v>
      </c>
      <c r="J107" s="1">
        <v>103</v>
      </c>
      <c r="K107" s="3" t="s">
        <v>151</v>
      </c>
      <c r="L107" s="1">
        <v>1</v>
      </c>
      <c r="M107" s="1">
        <v>333700</v>
      </c>
      <c r="N107" s="1">
        <v>10000</v>
      </c>
      <c r="O107" s="1">
        <f t="shared" si="27"/>
        <v>343700</v>
      </c>
      <c r="P107" s="1">
        <f t="shared" si="28"/>
        <v>343700</v>
      </c>
      <c r="Q107" s="1">
        <v>3900</v>
      </c>
      <c r="R107" s="43">
        <f t="shared" si="30"/>
        <v>85.564102564102569</v>
      </c>
      <c r="S107" s="15" t="s">
        <v>140</v>
      </c>
    </row>
    <row r="108" spans="1:20" ht="18" customHeight="1" x14ac:dyDescent="0.25">
      <c r="B108">
        <f t="shared" si="18"/>
        <v>0</v>
      </c>
      <c r="C108" s="1">
        <v>104</v>
      </c>
      <c r="D108" s="18" t="s">
        <v>161</v>
      </c>
      <c r="E108" s="19"/>
      <c r="F108" s="18">
        <v>1</v>
      </c>
      <c r="G108" s="18">
        <v>350000</v>
      </c>
      <c r="H108" s="18">
        <f t="shared" si="23"/>
        <v>350000</v>
      </c>
      <c r="I108" t="str">
        <f t="shared" si="26"/>
        <v>Out of Stock</v>
      </c>
      <c r="J108" s="1">
        <v>104</v>
      </c>
      <c r="K108" s="3" t="s">
        <v>161</v>
      </c>
      <c r="L108" s="1">
        <v>1</v>
      </c>
      <c r="M108" s="1">
        <v>305995</v>
      </c>
      <c r="N108" s="1">
        <v>10000</v>
      </c>
      <c r="O108" s="23">
        <f t="shared" si="27"/>
        <v>315995</v>
      </c>
      <c r="P108" s="1">
        <f t="shared" si="28"/>
        <v>315995</v>
      </c>
      <c r="Q108" s="1">
        <v>3590</v>
      </c>
      <c r="R108" s="43">
        <f t="shared" si="30"/>
        <v>85.235376044568241</v>
      </c>
      <c r="S108" s="15" t="s">
        <v>140</v>
      </c>
    </row>
    <row r="109" spans="1:20" ht="18" customHeight="1" x14ac:dyDescent="0.25">
      <c r="A109" t="s">
        <v>149</v>
      </c>
      <c r="B109">
        <f t="shared" si="18"/>
        <v>0</v>
      </c>
      <c r="C109" s="1">
        <v>105</v>
      </c>
      <c r="D109" s="18" t="s">
        <v>146</v>
      </c>
      <c r="E109" s="19"/>
      <c r="F109" s="18">
        <v>1</v>
      </c>
      <c r="G109" s="18">
        <v>310000</v>
      </c>
      <c r="H109" s="18">
        <f t="shared" si="23"/>
        <v>310000</v>
      </c>
      <c r="I109" t="str">
        <f t="shared" si="26"/>
        <v>Out of Stock</v>
      </c>
      <c r="J109" s="1">
        <v>105</v>
      </c>
      <c r="K109" s="3" t="s">
        <v>146</v>
      </c>
      <c r="L109" s="1">
        <v>1</v>
      </c>
      <c r="M109" s="1">
        <v>260000</v>
      </c>
      <c r="N109" s="1"/>
      <c r="O109" s="1">
        <f t="shared" si="27"/>
        <v>260000</v>
      </c>
      <c r="P109" s="1">
        <f t="shared" si="28"/>
        <v>260000</v>
      </c>
      <c r="Q109" s="1">
        <v>3084</v>
      </c>
      <c r="R109" s="43">
        <f t="shared" si="30"/>
        <v>84.306095979247729</v>
      </c>
      <c r="S109" s="15" t="s">
        <v>140</v>
      </c>
    </row>
    <row r="110" spans="1:20" ht="18" customHeight="1" x14ac:dyDescent="0.25">
      <c r="A110" t="s">
        <v>149</v>
      </c>
      <c r="B110">
        <v>0</v>
      </c>
      <c r="C110" s="1">
        <v>106</v>
      </c>
      <c r="D110" s="18" t="s">
        <v>165</v>
      </c>
      <c r="E110" s="19"/>
      <c r="F110" s="18">
        <v>1</v>
      </c>
      <c r="G110" s="18">
        <v>452000</v>
      </c>
      <c r="H110" s="18">
        <f t="shared" si="23"/>
        <v>452000</v>
      </c>
      <c r="I110" t="str">
        <f t="shared" si="26"/>
        <v>Out of Stock</v>
      </c>
      <c r="J110" s="1">
        <v>106</v>
      </c>
      <c r="K110" s="3" t="s">
        <v>165</v>
      </c>
      <c r="L110" s="1">
        <v>1</v>
      </c>
      <c r="M110" s="1">
        <v>451400</v>
      </c>
      <c r="N110" s="1"/>
      <c r="O110" s="1">
        <f t="shared" si="27"/>
        <v>451400</v>
      </c>
      <c r="P110" s="1">
        <f t="shared" si="28"/>
        <v>451400</v>
      </c>
      <c r="Q110" s="1">
        <v>3084</v>
      </c>
      <c r="R110" s="43">
        <f t="shared" si="30"/>
        <v>146.36835278858626</v>
      </c>
      <c r="S110" s="15" t="s">
        <v>140</v>
      </c>
    </row>
    <row r="111" spans="1:20" ht="18" customHeight="1" x14ac:dyDescent="0.25">
      <c r="A111" t="s">
        <v>149</v>
      </c>
      <c r="B111">
        <f t="shared" si="18"/>
        <v>0</v>
      </c>
      <c r="C111" s="1">
        <v>107</v>
      </c>
      <c r="D111" s="18" t="s">
        <v>166</v>
      </c>
      <c r="E111" s="19"/>
      <c r="F111" s="18">
        <v>1</v>
      </c>
      <c r="G111" s="18">
        <v>480000</v>
      </c>
      <c r="H111" s="18">
        <f t="shared" si="23"/>
        <v>480000</v>
      </c>
      <c r="I111" t="str">
        <f t="shared" si="26"/>
        <v>Out of Stock</v>
      </c>
      <c r="J111" s="1">
        <v>107</v>
      </c>
      <c r="K111" s="3" t="s">
        <v>166</v>
      </c>
      <c r="L111" s="1">
        <v>1</v>
      </c>
      <c r="M111" s="1">
        <v>476600</v>
      </c>
      <c r="N111" s="1"/>
      <c r="O111" s="1">
        <f t="shared" si="27"/>
        <v>476600</v>
      </c>
      <c r="P111" s="1">
        <f t="shared" si="28"/>
        <v>476600</v>
      </c>
      <c r="Q111" s="1">
        <v>3084</v>
      </c>
      <c r="R111" s="43">
        <f t="shared" si="30"/>
        <v>154.53955901426718</v>
      </c>
      <c r="S111" s="15" t="s">
        <v>140</v>
      </c>
    </row>
    <row r="112" spans="1:20" ht="18" customHeight="1" x14ac:dyDescent="0.25">
      <c r="B112">
        <f t="shared" si="18"/>
        <v>0</v>
      </c>
      <c r="C112" s="1">
        <v>108</v>
      </c>
      <c r="D112" s="18" t="s">
        <v>170</v>
      </c>
      <c r="E112" s="19"/>
      <c r="F112" s="18">
        <v>2</v>
      </c>
      <c r="G112" s="18">
        <v>225000</v>
      </c>
      <c r="H112" s="18">
        <f t="shared" si="23"/>
        <v>450000</v>
      </c>
      <c r="I112" t="str">
        <f t="shared" si="26"/>
        <v>Out of Stock</v>
      </c>
      <c r="J112" s="1">
        <v>108</v>
      </c>
      <c r="K112" s="3" t="s">
        <v>170</v>
      </c>
      <c r="L112" s="1">
        <v>2</v>
      </c>
      <c r="M112" s="1">
        <v>224950</v>
      </c>
      <c r="N112" s="1"/>
      <c r="O112" s="1">
        <f t="shared" si="27"/>
        <v>224950</v>
      </c>
      <c r="P112" s="1">
        <f t="shared" si="28"/>
        <v>449900</v>
      </c>
      <c r="Q112" s="1">
        <v>3084</v>
      </c>
      <c r="R112" s="43">
        <f t="shared" si="30"/>
        <v>145.88197146562905</v>
      </c>
      <c r="S112" s="15" t="s">
        <v>140</v>
      </c>
    </row>
    <row r="113" spans="1:20" ht="18" customHeight="1" x14ac:dyDescent="0.25">
      <c r="A113" t="s">
        <v>173</v>
      </c>
      <c r="B113">
        <f t="shared" si="18"/>
        <v>0</v>
      </c>
      <c r="C113" s="1">
        <v>109</v>
      </c>
      <c r="D113" s="18" t="s">
        <v>151</v>
      </c>
      <c r="E113" s="19"/>
      <c r="F113" s="18">
        <v>1</v>
      </c>
      <c r="G113" s="18">
        <v>310000</v>
      </c>
      <c r="H113" s="18">
        <f t="shared" si="23"/>
        <v>310000</v>
      </c>
      <c r="I113" t="str">
        <f t="shared" si="26"/>
        <v>Out of Stock</v>
      </c>
      <c r="J113" s="1">
        <v>109</v>
      </c>
      <c r="K113" s="3" t="s">
        <v>151</v>
      </c>
      <c r="L113" s="1">
        <v>1</v>
      </c>
      <c r="M113" s="1">
        <v>296023</v>
      </c>
      <c r="N113" s="1">
        <v>0</v>
      </c>
      <c r="O113" s="1">
        <f t="shared" si="27"/>
        <v>296023</v>
      </c>
      <c r="P113" s="1">
        <f t="shared" si="28"/>
        <v>296023</v>
      </c>
      <c r="Q113" s="1">
        <v>3550</v>
      </c>
      <c r="R113" s="43">
        <f t="shared" si="30"/>
        <v>83.386760563380278</v>
      </c>
      <c r="S113" s="15" t="s">
        <v>140</v>
      </c>
    </row>
    <row r="114" spans="1:20" ht="18" customHeight="1" x14ac:dyDescent="0.25">
      <c r="A114" t="s">
        <v>173</v>
      </c>
      <c r="B114">
        <f t="shared" si="18"/>
        <v>0</v>
      </c>
      <c r="C114" s="1">
        <v>110</v>
      </c>
      <c r="D114" s="18" t="s">
        <v>113</v>
      </c>
      <c r="E114" s="19"/>
      <c r="F114" s="18">
        <v>1</v>
      </c>
      <c r="G114" s="18">
        <v>200000</v>
      </c>
      <c r="H114" s="18">
        <f t="shared" si="23"/>
        <v>200000</v>
      </c>
      <c r="I114" t="str">
        <f t="shared" si="26"/>
        <v>Out of Stock</v>
      </c>
      <c r="J114" s="1">
        <v>110</v>
      </c>
      <c r="K114" s="3" t="s">
        <v>113</v>
      </c>
      <c r="L114" s="1">
        <v>1</v>
      </c>
      <c r="M114" s="1">
        <v>193923</v>
      </c>
      <c r="N114" s="1"/>
      <c r="O114" s="1">
        <f t="shared" si="27"/>
        <v>193923</v>
      </c>
      <c r="P114" s="1">
        <f t="shared" si="28"/>
        <v>193923</v>
      </c>
      <c r="Q114" s="1">
        <v>2328</v>
      </c>
      <c r="R114" s="43">
        <f t="shared" si="30"/>
        <v>83.300257731958766</v>
      </c>
      <c r="S114" s="15" t="s">
        <v>140</v>
      </c>
    </row>
    <row r="115" spans="1:20" ht="18" customHeight="1" x14ac:dyDescent="0.25">
      <c r="A115" t="s">
        <v>173</v>
      </c>
      <c r="B115">
        <f t="shared" si="18"/>
        <v>0</v>
      </c>
      <c r="C115" s="1">
        <v>111</v>
      </c>
      <c r="D115" s="18" t="s">
        <v>178</v>
      </c>
      <c r="E115" s="19"/>
      <c r="F115" s="18">
        <v>1</v>
      </c>
      <c r="G115" s="18">
        <v>400000</v>
      </c>
      <c r="H115" s="18">
        <f t="shared" si="23"/>
        <v>400000</v>
      </c>
      <c r="I115" t="str">
        <f t="shared" si="26"/>
        <v>Out of Stock</v>
      </c>
      <c r="J115" s="1">
        <v>111</v>
      </c>
      <c r="K115" s="3" t="s">
        <v>178</v>
      </c>
      <c r="L115" s="1">
        <v>1</v>
      </c>
      <c r="M115">
        <v>355172.23</v>
      </c>
      <c r="N115" s="1">
        <v>5000</v>
      </c>
      <c r="O115" s="1">
        <f t="shared" si="27"/>
        <v>360172.23</v>
      </c>
      <c r="P115" s="1">
        <f t="shared" si="28"/>
        <v>360172.23</v>
      </c>
      <c r="Q115" s="1">
        <v>785</v>
      </c>
      <c r="R115" s="43">
        <f t="shared" si="30"/>
        <v>452.44870063694265</v>
      </c>
      <c r="S115" s="15"/>
      <c r="T115" s="35"/>
    </row>
    <row r="116" spans="1:20" ht="18" customHeight="1" x14ac:dyDescent="0.25">
      <c r="A116" t="s">
        <v>173</v>
      </c>
      <c r="B116">
        <f t="shared" si="18"/>
        <v>0</v>
      </c>
      <c r="C116" s="1">
        <v>112</v>
      </c>
      <c r="D116" s="3" t="s">
        <v>126</v>
      </c>
      <c r="E116" s="11"/>
      <c r="F116" s="1">
        <v>10</v>
      </c>
      <c r="G116" s="1">
        <v>45000</v>
      </c>
      <c r="H116" s="1">
        <f t="shared" si="23"/>
        <v>450000</v>
      </c>
      <c r="I116" t="str">
        <f t="shared" si="26"/>
        <v>Out of Stock</v>
      </c>
      <c r="J116" s="1">
        <v>112</v>
      </c>
      <c r="K116" s="3" t="s">
        <v>126</v>
      </c>
      <c r="L116" s="1">
        <v>10</v>
      </c>
      <c r="M116" s="1">
        <v>40677</v>
      </c>
      <c r="N116" s="1"/>
      <c r="O116" s="1">
        <f t="shared" si="27"/>
        <v>40677</v>
      </c>
      <c r="P116" s="1">
        <f t="shared" si="28"/>
        <v>406770</v>
      </c>
      <c r="Q116" s="1">
        <v>899</v>
      </c>
      <c r="R116" s="43">
        <f t="shared" si="30"/>
        <v>452.46941045606229</v>
      </c>
      <c r="S116" s="15"/>
    </row>
    <row r="117" spans="1:20" ht="18" customHeight="1" x14ac:dyDescent="0.25">
      <c r="A117" t="s">
        <v>173</v>
      </c>
      <c r="B117">
        <f t="shared" si="18"/>
        <v>0</v>
      </c>
      <c r="C117" s="1">
        <v>113</v>
      </c>
      <c r="D117" s="18" t="s">
        <v>79</v>
      </c>
      <c r="E117" s="19"/>
      <c r="F117" s="18">
        <v>10</v>
      </c>
      <c r="G117" s="18">
        <v>28000</v>
      </c>
      <c r="H117" s="18">
        <f t="shared" ref="H117:H134" si="31">G117*F117</f>
        <v>280000</v>
      </c>
      <c r="I117" t="str">
        <f t="shared" si="26"/>
        <v>Out of Stock</v>
      </c>
      <c r="J117" s="1">
        <v>113</v>
      </c>
      <c r="K117" s="3" t="s">
        <v>79</v>
      </c>
      <c r="L117" s="1">
        <v>10</v>
      </c>
      <c r="M117" s="1">
        <v>24993</v>
      </c>
      <c r="N117" s="1"/>
      <c r="O117" s="1">
        <f t="shared" si="27"/>
        <v>24993</v>
      </c>
      <c r="P117" s="1">
        <f t="shared" si="28"/>
        <v>249930</v>
      </c>
      <c r="Q117" s="1">
        <v>2700.24</v>
      </c>
      <c r="R117" s="43">
        <f t="shared" si="30"/>
        <v>92.558439249844469</v>
      </c>
      <c r="S117" s="15" t="s">
        <v>140</v>
      </c>
    </row>
    <row r="118" spans="1:20" ht="18" customHeight="1" x14ac:dyDescent="0.25">
      <c r="A118" t="s">
        <v>173</v>
      </c>
      <c r="B118">
        <f t="shared" si="18"/>
        <v>0</v>
      </c>
      <c r="C118" s="1">
        <v>113</v>
      </c>
      <c r="D118" s="18" t="s">
        <v>180</v>
      </c>
      <c r="E118" s="19"/>
      <c r="F118" s="18">
        <v>1</v>
      </c>
      <c r="G118" s="18">
        <v>370000</v>
      </c>
      <c r="H118" s="18">
        <f t="shared" si="31"/>
        <v>370000</v>
      </c>
      <c r="I118" t="str">
        <f t="shared" si="26"/>
        <v>Out of Stock</v>
      </c>
      <c r="J118" s="1">
        <v>113</v>
      </c>
      <c r="K118" s="3" t="s">
        <v>180</v>
      </c>
      <c r="L118" s="1">
        <v>1</v>
      </c>
      <c r="M118" s="1">
        <v>330620</v>
      </c>
      <c r="N118" s="1"/>
      <c r="O118" s="1">
        <f t="shared" si="27"/>
        <v>330620</v>
      </c>
      <c r="P118" s="1">
        <f t="shared" si="28"/>
        <v>330620</v>
      </c>
      <c r="Q118" s="1">
        <v>3969</v>
      </c>
      <c r="R118" s="43">
        <f t="shared" si="30"/>
        <v>83.300579491055686</v>
      </c>
      <c r="S118" s="15" t="s">
        <v>140</v>
      </c>
    </row>
    <row r="119" spans="1:20" ht="18" customHeight="1" x14ac:dyDescent="0.25">
      <c r="A119" t="s">
        <v>173</v>
      </c>
      <c r="B119">
        <f t="shared" si="18"/>
        <v>0</v>
      </c>
      <c r="C119" s="1">
        <v>113</v>
      </c>
      <c r="D119" s="18" t="s">
        <v>181</v>
      </c>
      <c r="E119" s="19"/>
      <c r="F119" s="18">
        <v>1</v>
      </c>
      <c r="G119" s="18">
        <v>310000</v>
      </c>
      <c r="H119" s="18">
        <f t="shared" si="31"/>
        <v>310000</v>
      </c>
      <c r="I119" t="str">
        <f t="shared" si="26"/>
        <v>Out of Stock</v>
      </c>
      <c r="J119" s="1">
        <v>113</v>
      </c>
      <c r="K119" s="3" t="s">
        <v>181</v>
      </c>
      <c r="L119" s="1">
        <v>1</v>
      </c>
      <c r="M119" s="1">
        <v>241500</v>
      </c>
      <c r="N119" s="1"/>
      <c r="O119" s="1">
        <f t="shared" si="27"/>
        <v>241500</v>
      </c>
      <c r="P119" s="1">
        <f t="shared" si="28"/>
        <v>241500</v>
      </c>
      <c r="Q119" s="1">
        <v>3969</v>
      </c>
      <c r="R119" s="43">
        <f t="shared" si="30"/>
        <v>60.846560846560848</v>
      </c>
      <c r="S119" s="15" t="s">
        <v>140</v>
      </c>
    </row>
    <row r="120" spans="1:20" ht="18" customHeight="1" x14ac:dyDescent="0.25">
      <c r="A120" t="s">
        <v>173</v>
      </c>
      <c r="B120">
        <f t="shared" si="18"/>
        <v>0</v>
      </c>
      <c r="C120" s="1">
        <v>113</v>
      </c>
      <c r="D120" s="18" t="s">
        <v>190</v>
      </c>
      <c r="E120" s="19"/>
      <c r="F120" s="18">
        <v>2</v>
      </c>
      <c r="G120" s="18">
        <v>325000</v>
      </c>
      <c r="H120" s="18">
        <f t="shared" si="31"/>
        <v>650000</v>
      </c>
      <c r="I120" t="str">
        <f t="shared" si="26"/>
        <v>Out of Stock</v>
      </c>
      <c r="J120" s="1">
        <v>113</v>
      </c>
      <c r="K120" s="3" t="s">
        <v>190</v>
      </c>
      <c r="L120" s="1">
        <v>2</v>
      </c>
      <c r="M120" s="1">
        <v>241500</v>
      </c>
      <c r="N120" s="1">
        <v>20000</v>
      </c>
      <c r="O120" s="1">
        <f t="shared" si="27"/>
        <v>251500</v>
      </c>
      <c r="P120" s="1">
        <f t="shared" si="28"/>
        <v>503000</v>
      </c>
      <c r="Q120" s="1">
        <v>5084</v>
      </c>
      <c r="R120" s="43">
        <f t="shared" si="30"/>
        <v>95.003933910306841</v>
      </c>
      <c r="S120" s="15" t="s">
        <v>140</v>
      </c>
    </row>
    <row r="121" spans="1:20" ht="18" customHeight="1" x14ac:dyDescent="0.25">
      <c r="A121" t="s">
        <v>149</v>
      </c>
      <c r="B121">
        <f t="shared" si="18"/>
        <v>0</v>
      </c>
      <c r="C121" s="1">
        <v>107</v>
      </c>
      <c r="D121" s="18" t="s">
        <v>184</v>
      </c>
      <c r="E121" s="19"/>
      <c r="F121" s="18">
        <v>4</v>
      </c>
      <c r="G121" s="18">
        <v>310000</v>
      </c>
      <c r="H121" s="18">
        <f t="shared" si="31"/>
        <v>1240000</v>
      </c>
      <c r="I121" t="str">
        <f t="shared" si="26"/>
        <v>Out of Stock</v>
      </c>
      <c r="J121" s="1">
        <v>107</v>
      </c>
      <c r="K121" s="3" t="s">
        <v>184</v>
      </c>
      <c r="L121" s="1">
        <v>4</v>
      </c>
      <c r="M121" s="1">
        <v>268150</v>
      </c>
      <c r="N121" s="1">
        <v>30000</v>
      </c>
      <c r="O121" s="1">
        <f t="shared" si="27"/>
        <v>275650</v>
      </c>
      <c r="P121" s="1">
        <f t="shared" si="28"/>
        <v>1102600</v>
      </c>
      <c r="Q121" s="1">
        <v>14299</v>
      </c>
      <c r="R121" s="43">
        <f t="shared" si="30"/>
        <v>75.012238618085178</v>
      </c>
      <c r="S121" s="15" t="s">
        <v>140</v>
      </c>
    </row>
    <row r="122" spans="1:20" ht="18" customHeight="1" x14ac:dyDescent="0.25">
      <c r="A122" t="s">
        <v>173</v>
      </c>
      <c r="B122">
        <f t="shared" si="18"/>
        <v>0</v>
      </c>
      <c r="C122" s="1">
        <v>107</v>
      </c>
      <c r="D122" s="18" t="s">
        <v>185</v>
      </c>
      <c r="E122" s="19"/>
      <c r="F122" s="18">
        <v>4</v>
      </c>
      <c r="G122" s="18">
        <v>370000</v>
      </c>
      <c r="H122" s="18">
        <f t="shared" si="31"/>
        <v>1480000</v>
      </c>
      <c r="I122" t="str">
        <f t="shared" si="26"/>
        <v>Out of Stock</v>
      </c>
      <c r="J122" s="1">
        <v>107</v>
      </c>
      <c r="K122" s="3" t="s">
        <v>194</v>
      </c>
      <c r="L122" s="1">
        <v>4</v>
      </c>
      <c r="M122" s="1">
        <v>298152</v>
      </c>
      <c r="N122" s="1">
        <v>30000</v>
      </c>
      <c r="O122" s="1">
        <f t="shared" si="27"/>
        <v>305652</v>
      </c>
      <c r="P122" s="1">
        <f t="shared" si="28"/>
        <v>1222608</v>
      </c>
      <c r="Q122" s="1">
        <v>15899</v>
      </c>
      <c r="R122" s="43">
        <f t="shared" si="30"/>
        <v>75.01151015787157</v>
      </c>
      <c r="S122" s="15" t="s">
        <v>140</v>
      </c>
    </row>
    <row r="123" spans="1:20" ht="18" customHeight="1" x14ac:dyDescent="0.25">
      <c r="A123" t="s">
        <v>186</v>
      </c>
      <c r="B123">
        <f t="shared" si="18"/>
        <v>0</v>
      </c>
      <c r="C123" s="1">
        <v>107</v>
      </c>
      <c r="D123" s="18" t="s">
        <v>187</v>
      </c>
      <c r="E123" s="19"/>
      <c r="F123" s="18">
        <v>3</v>
      </c>
      <c r="G123" s="18">
        <v>650000</v>
      </c>
      <c r="H123" s="18">
        <f t="shared" si="31"/>
        <v>1950000</v>
      </c>
      <c r="I123" t="str">
        <f t="shared" si="26"/>
        <v>Out of Stock</v>
      </c>
      <c r="J123" s="1">
        <v>107</v>
      </c>
      <c r="K123" s="3" t="s">
        <v>187</v>
      </c>
      <c r="L123" s="1">
        <v>3</v>
      </c>
      <c r="M123" s="1">
        <v>601217</v>
      </c>
      <c r="N123" s="1">
        <v>30000</v>
      </c>
      <c r="O123" s="1">
        <f t="shared" si="27"/>
        <v>611217</v>
      </c>
      <c r="P123" s="1">
        <f t="shared" si="28"/>
        <v>1833651</v>
      </c>
      <c r="Q123" s="1">
        <v>8015</v>
      </c>
      <c r="R123" s="43">
        <f t="shared" si="30"/>
        <v>225.03443543356207</v>
      </c>
      <c r="S123" s="15" t="s">
        <v>140</v>
      </c>
    </row>
    <row r="124" spans="1:20" ht="18" customHeight="1" x14ac:dyDescent="0.25">
      <c r="A124" t="s">
        <v>149</v>
      </c>
      <c r="B124">
        <f t="shared" si="18"/>
        <v>0</v>
      </c>
      <c r="C124" s="1">
        <v>107</v>
      </c>
      <c r="D124" s="18" t="s">
        <v>188</v>
      </c>
      <c r="E124" s="19"/>
      <c r="F124" s="18">
        <v>1</v>
      </c>
      <c r="G124" s="18">
        <v>250000</v>
      </c>
      <c r="H124" s="18">
        <f t="shared" si="31"/>
        <v>250000</v>
      </c>
      <c r="I124" t="str">
        <f t="shared" si="26"/>
        <v>Out of Stock</v>
      </c>
      <c r="J124" s="1">
        <v>107</v>
      </c>
      <c r="K124" s="3" t="s">
        <v>188</v>
      </c>
      <c r="L124" s="1">
        <v>1</v>
      </c>
      <c r="M124" s="1">
        <v>194510</v>
      </c>
      <c r="N124" s="1">
        <v>4000</v>
      </c>
      <c r="O124" s="1">
        <f t="shared" si="27"/>
        <v>198510</v>
      </c>
      <c r="P124" s="1">
        <f t="shared" si="28"/>
        <v>198510</v>
      </c>
      <c r="Q124" s="1">
        <v>2590</v>
      </c>
      <c r="R124" s="43">
        <f t="shared" si="30"/>
        <v>75.100386100386103</v>
      </c>
      <c r="S124" s="15" t="s">
        <v>140</v>
      </c>
    </row>
    <row r="125" spans="1:20" ht="18" customHeight="1" x14ac:dyDescent="0.25">
      <c r="A125" t="s">
        <v>149</v>
      </c>
      <c r="B125">
        <f t="shared" si="18"/>
        <v>0</v>
      </c>
      <c r="C125" s="1">
        <v>107</v>
      </c>
      <c r="D125" s="18" t="s">
        <v>189</v>
      </c>
      <c r="E125" s="19"/>
      <c r="F125" s="18">
        <v>1</v>
      </c>
      <c r="G125" s="18">
        <v>250000</v>
      </c>
      <c r="H125" s="18">
        <f t="shared" si="31"/>
        <v>250000</v>
      </c>
      <c r="I125" t="str">
        <f t="shared" si="26"/>
        <v>Out of Stock</v>
      </c>
      <c r="J125" s="1">
        <v>107</v>
      </c>
      <c r="K125" s="3" t="s">
        <v>189</v>
      </c>
      <c r="L125" s="1">
        <v>1</v>
      </c>
      <c r="M125" s="1">
        <v>202020</v>
      </c>
      <c r="N125" s="1">
        <v>4000</v>
      </c>
      <c r="O125" s="1">
        <f t="shared" si="27"/>
        <v>206020</v>
      </c>
      <c r="P125" s="1">
        <f t="shared" si="28"/>
        <v>206020</v>
      </c>
      <c r="Q125" s="1">
        <v>2690</v>
      </c>
      <c r="R125" s="43">
        <f t="shared" si="30"/>
        <v>75.100371747211895</v>
      </c>
      <c r="S125" s="15" t="s">
        <v>140</v>
      </c>
    </row>
    <row r="126" spans="1:20" ht="18" customHeight="1" x14ac:dyDescent="0.25">
      <c r="A126" t="s">
        <v>149</v>
      </c>
      <c r="B126">
        <f t="shared" si="18"/>
        <v>0</v>
      </c>
      <c r="C126" s="1">
        <v>107</v>
      </c>
      <c r="D126" s="18" t="s">
        <v>165</v>
      </c>
      <c r="E126" s="19"/>
      <c r="F126" s="18">
        <v>1</v>
      </c>
      <c r="G126" s="18">
        <v>530000</v>
      </c>
      <c r="H126" s="18">
        <f t="shared" si="31"/>
        <v>530000</v>
      </c>
      <c r="I126" t="str">
        <f t="shared" si="26"/>
        <v>Out of Stock</v>
      </c>
      <c r="J126" s="1">
        <v>107</v>
      </c>
      <c r="K126" s="3" t="s">
        <v>165</v>
      </c>
      <c r="L126" s="1">
        <v>1</v>
      </c>
      <c r="M126" s="1">
        <v>405090</v>
      </c>
      <c r="N126" s="1"/>
      <c r="O126" s="1">
        <f t="shared" si="27"/>
        <v>405090</v>
      </c>
      <c r="P126" s="1">
        <f t="shared" si="28"/>
        <v>405090</v>
      </c>
      <c r="Q126" s="1">
        <v>5394</v>
      </c>
      <c r="R126" s="43">
        <f t="shared" si="30"/>
        <v>75.100111234705224</v>
      </c>
      <c r="S126" s="15" t="s">
        <v>140</v>
      </c>
    </row>
    <row r="127" spans="1:20" ht="18" customHeight="1" x14ac:dyDescent="0.25">
      <c r="B127">
        <f t="shared" si="18"/>
        <v>0</v>
      </c>
      <c r="C127" s="1">
        <v>107</v>
      </c>
      <c r="D127" s="18" t="s">
        <v>191</v>
      </c>
      <c r="E127" s="19"/>
      <c r="F127" s="18">
        <v>8</v>
      </c>
      <c r="G127" s="18">
        <v>450000</v>
      </c>
      <c r="H127" s="18">
        <f t="shared" si="31"/>
        <v>3600000</v>
      </c>
      <c r="I127" t="str">
        <f t="shared" ref="I127:I134" si="32">IF(F127=L127,"Out of Stock",L127-F127&amp;" qty Left")</f>
        <v>Out of Stock</v>
      </c>
      <c r="J127" s="1">
        <v>107</v>
      </c>
      <c r="K127" s="3" t="s">
        <v>191</v>
      </c>
      <c r="L127" s="1">
        <v>8</v>
      </c>
      <c r="M127" s="1">
        <v>361400</v>
      </c>
      <c r="N127" s="1"/>
      <c r="O127" s="1">
        <f t="shared" si="27"/>
        <v>361400</v>
      </c>
      <c r="P127" s="1">
        <f t="shared" si="28"/>
        <v>2891200</v>
      </c>
      <c r="Q127" s="1">
        <v>3084</v>
      </c>
      <c r="R127" s="43">
        <f t="shared" si="30"/>
        <v>937.48378728923478</v>
      </c>
      <c r="S127" s="15" t="s">
        <v>140</v>
      </c>
    </row>
    <row r="128" spans="1:20" ht="18" customHeight="1" x14ac:dyDescent="0.25">
      <c r="B128">
        <f t="shared" si="18"/>
        <v>0</v>
      </c>
      <c r="C128" s="1"/>
      <c r="D128" s="18" t="s">
        <v>192</v>
      </c>
      <c r="E128" s="19"/>
      <c r="F128" s="18">
        <v>1</v>
      </c>
      <c r="G128" s="18">
        <v>330000</v>
      </c>
      <c r="H128" s="18">
        <f t="shared" si="31"/>
        <v>330000</v>
      </c>
      <c r="I128" t="str">
        <f t="shared" si="32"/>
        <v>Out of Stock</v>
      </c>
      <c r="J128" s="1"/>
      <c r="K128" s="3" t="s">
        <v>192</v>
      </c>
      <c r="L128" s="1">
        <v>1</v>
      </c>
      <c r="M128" s="1">
        <v>269710</v>
      </c>
      <c r="N128" s="1"/>
      <c r="O128" s="1">
        <f t="shared" si="27"/>
        <v>269710</v>
      </c>
      <c r="P128" s="1">
        <f t="shared" si="28"/>
        <v>269710</v>
      </c>
      <c r="Q128" s="1">
        <v>5394</v>
      </c>
      <c r="R128" s="43">
        <f t="shared" si="30"/>
        <v>50.001853911753798</v>
      </c>
      <c r="S128" s="15" t="s">
        <v>140</v>
      </c>
    </row>
    <row r="129" spans="2:19" ht="18" customHeight="1" x14ac:dyDescent="0.25">
      <c r="B129">
        <f t="shared" si="18"/>
        <v>0</v>
      </c>
      <c r="C129" s="1"/>
      <c r="D129" s="18" t="s">
        <v>193</v>
      </c>
      <c r="E129" s="19"/>
      <c r="F129" s="18">
        <v>9</v>
      </c>
      <c r="G129" s="18">
        <v>290000</v>
      </c>
      <c r="H129" s="18">
        <f t="shared" si="31"/>
        <v>2610000</v>
      </c>
      <c r="I129" t="str">
        <f t="shared" si="32"/>
        <v>Out of Stock</v>
      </c>
      <c r="J129" s="1"/>
      <c r="K129" s="3" t="s">
        <v>193</v>
      </c>
      <c r="L129" s="1">
        <v>9</v>
      </c>
      <c r="M129" s="1">
        <v>229850</v>
      </c>
      <c r="N129" s="1"/>
      <c r="O129" s="1">
        <f t="shared" si="27"/>
        <v>229850</v>
      </c>
      <c r="P129" s="1">
        <f t="shared" si="28"/>
        <v>2068650</v>
      </c>
      <c r="Q129" s="1">
        <v>5394</v>
      </c>
      <c r="R129" s="43">
        <v>76.400000000000006</v>
      </c>
      <c r="S129" s="15" t="s">
        <v>140</v>
      </c>
    </row>
    <row r="130" spans="2:19" ht="18" customHeight="1" x14ac:dyDescent="0.25">
      <c r="B130">
        <f t="shared" si="18"/>
        <v>0</v>
      </c>
      <c r="C130" s="1"/>
      <c r="D130" s="18" t="s">
        <v>196</v>
      </c>
      <c r="E130" s="19"/>
      <c r="F130" s="18">
        <v>2</v>
      </c>
      <c r="G130" s="18">
        <v>550000</v>
      </c>
      <c r="H130" s="18">
        <f t="shared" si="31"/>
        <v>1100000</v>
      </c>
      <c r="I130" t="str">
        <f t="shared" si="32"/>
        <v>Out of Stock</v>
      </c>
      <c r="J130" s="1"/>
      <c r="K130" s="3" t="s">
        <v>196</v>
      </c>
      <c r="L130" s="1">
        <v>2</v>
      </c>
      <c r="M130" s="1">
        <v>388200</v>
      </c>
      <c r="N130" s="1"/>
      <c r="O130" s="1">
        <f t="shared" si="27"/>
        <v>388200</v>
      </c>
      <c r="P130" s="1">
        <f t="shared" si="28"/>
        <v>776400</v>
      </c>
      <c r="Q130" s="1">
        <v>5394</v>
      </c>
      <c r="R130" s="43">
        <v>76.400000000000006</v>
      </c>
      <c r="S130" s="15" t="s">
        <v>140</v>
      </c>
    </row>
    <row r="131" spans="2:19" ht="18" customHeight="1" x14ac:dyDescent="0.25">
      <c r="B131">
        <f t="shared" si="18"/>
        <v>0</v>
      </c>
      <c r="C131" s="1"/>
      <c r="D131" s="18" t="s">
        <v>197</v>
      </c>
      <c r="E131" s="19"/>
      <c r="F131" s="18">
        <v>1</v>
      </c>
      <c r="G131" s="18">
        <v>400000</v>
      </c>
      <c r="H131" s="18">
        <f t="shared" si="31"/>
        <v>400000</v>
      </c>
      <c r="I131" t="str">
        <f t="shared" si="32"/>
        <v>Out of Stock</v>
      </c>
      <c r="J131" s="1"/>
      <c r="K131" s="3" t="s">
        <v>197</v>
      </c>
      <c r="L131" s="1">
        <v>1</v>
      </c>
      <c r="M131" s="1">
        <v>305000</v>
      </c>
      <c r="N131" s="1"/>
      <c r="O131" s="1">
        <f t="shared" si="27"/>
        <v>305000</v>
      </c>
      <c r="P131" s="1">
        <f t="shared" si="28"/>
        <v>305000</v>
      </c>
      <c r="Q131" s="1">
        <v>5394</v>
      </c>
      <c r="R131" s="43">
        <v>76.400000000000006</v>
      </c>
      <c r="S131" s="15" t="s">
        <v>140</v>
      </c>
    </row>
    <row r="132" spans="2:19" ht="18" customHeight="1" x14ac:dyDescent="0.25">
      <c r="B132">
        <f t="shared" si="18"/>
        <v>0</v>
      </c>
      <c r="C132" s="1"/>
      <c r="D132" s="18" t="s">
        <v>198</v>
      </c>
      <c r="E132" s="19"/>
      <c r="F132" s="18">
        <v>1</v>
      </c>
      <c r="G132" s="18">
        <v>800000</v>
      </c>
      <c r="H132" s="18">
        <f t="shared" si="31"/>
        <v>800000</v>
      </c>
      <c r="I132" t="str">
        <f t="shared" si="32"/>
        <v>Out of Stock</v>
      </c>
      <c r="J132" s="1"/>
      <c r="K132" s="3" t="s">
        <v>198</v>
      </c>
      <c r="L132" s="1">
        <v>1</v>
      </c>
      <c r="M132" s="1">
        <v>635300</v>
      </c>
      <c r="N132" s="1"/>
      <c r="O132" s="1">
        <f t="shared" si="27"/>
        <v>635300</v>
      </c>
      <c r="P132" s="1">
        <f t="shared" si="28"/>
        <v>635300</v>
      </c>
      <c r="Q132" s="1">
        <v>5394</v>
      </c>
      <c r="R132" s="43">
        <f>(P132-N132)/Q132</f>
        <v>117.77901371894698</v>
      </c>
      <c r="S132" s="15" t="s">
        <v>140</v>
      </c>
    </row>
    <row r="133" spans="2:19" ht="18" customHeight="1" x14ac:dyDescent="0.25">
      <c r="B133">
        <f t="shared" si="18"/>
        <v>0</v>
      </c>
      <c r="C133" s="1"/>
      <c r="D133" s="18" t="s">
        <v>199</v>
      </c>
      <c r="E133" s="19"/>
      <c r="F133" s="18">
        <v>1</v>
      </c>
      <c r="G133" s="18">
        <v>550000</v>
      </c>
      <c r="H133" s="18">
        <f t="shared" si="31"/>
        <v>550000</v>
      </c>
      <c r="I133" t="str">
        <f t="shared" si="32"/>
        <v>Out of Stock</v>
      </c>
      <c r="J133" s="1"/>
      <c r="K133" s="3" t="s">
        <v>199</v>
      </c>
      <c r="L133" s="1">
        <v>1</v>
      </c>
      <c r="M133" s="1">
        <v>411800</v>
      </c>
      <c r="N133" s="1"/>
      <c r="O133" s="1">
        <f t="shared" si="27"/>
        <v>411800</v>
      </c>
      <c r="P133" s="1">
        <f t="shared" si="28"/>
        <v>411800</v>
      </c>
      <c r="Q133" s="1">
        <v>5394</v>
      </c>
      <c r="R133" s="43">
        <f>(P133-N133)/Q133</f>
        <v>76.344086021505376</v>
      </c>
      <c r="S133" s="15" t="s">
        <v>140</v>
      </c>
    </row>
    <row r="134" spans="2:19" ht="18" customHeight="1" x14ac:dyDescent="0.25">
      <c r="B134">
        <f t="shared" si="18"/>
        <v>0</v>
      </c>
      <c r="C134" s="1"/>
      <c r="D134" s="18" t="s">
        <v>203</v>
      </c>
      <c r="E134" s="19"/>
      <c r="F134" s="18">
        <v>1</v>
      </c>
      <c r="G134" s="18">
        <v>200000</v>
      </c>
      <c r="H134" s="18">
        <f t="shared" si="31"/>
        <v>200000</v>
      </c>
      <c r="I134" t="str">
        <f t="shared" si="32"/>
        <v>Out of Stock</v>
      </c>
      <c r="J134" s="1"/>
      <c r="K134" s="3" t="s">
        <v>200</v>
      </c>
      <c r="L134" s="1">
        <v>1</v>
      </c>
      <c r="M134" s="1">
        <v>187700</v>
      </c>
      <c r="N134" s="1"/>
      <c r="O134" s="1">
        <f t="shared" si="27"/>
        <v>187700</v>
      </c>
      <c r="P134" s="1">
        <f t="shared" si="28"/>
        <v>187700</v>
      </c>
      <c r="Q134" s="1">
        <v>5394</v>
      </c>
      <c r="R134" s="43">
        <f>(P134-N134)/Q134</f>
        <v>34.797923618835746</v>
      </c>
      <c r="S134" s="15" t="s">
        <v>140</v>
      </c>
    </row>
    <row r="135" spans="2:19" ht="18" customHeight="1" x14ac:dyDescent="0.25">
      <c r="C135" s="1"/>
      <c r="D135" s="3"/>
      <c r="E135" s="11"/>
      <c r="F135" s="1"/>
      <c r="G135" s="1"/>
      <c r="H135" s="1"/>
      <c r="J135" s="1"/>
      <c r="K135" s="3"/>
      <c r="L135" s="1"/>
      <c r="M135" s="1"/>
      <c r="N135" s="1"/>
      <c r="O135" s="1"/>
      <c r="P135" s="1"/>
      <c r="Q135" s="1"/>
      <c r="R135" s="43"/>
      <c r="S135" s="15"/>
    </row>
  </sheetData>
  <conditionalFormatting sqref="I74 I136:I1048576 I1:I32">
    <cfRule type="cellIs" dxfId="409" priority="295" operator="equal">
      <formula>"Out of Stock"</formula>
    </cfRule>
  </conditionalFormatting>
  <conditionalFormatting sqref="I34">
    <cfRule type="cellIs" dxfId="408" priority="293" operator="equal">
      <formula>"Out of Stock"</formula>
    </cfRule>
  </conditionalFormatting>
  <conditionalFormatting sqref="I35">
    <cfRule type="cellIs" dxfId="407" priority="292" operator="equal">
      <formula>"Out of Stock"</formula>
    </cfRule>
  </conditionalFormatting>
  <conditionalFormatting sqref="I36">
    <cfRule type="cellIs" dxfId="406" priority="291" operator="equal">
      <formula>"Out of Stock"</formula>
    </cfRule>
  </conditionalFormatting>
  <conditionalFormatting sqref="I37">
    <cfRule type="cellIs" dxfId="405" priority="290" operator="equal">
      <formula>"Out of Stock"</formula>
    </cfRule>
  </conditionalFormatting>
  <conditionalFormatting sqref="I39">
    <cfRule type="cellIs" dxfId="404" priority="289" operator="equal">
      <formula>"Out of Stock"</formula>
    </cfRule>
  </conditionalFormatting>
  <conditionalFormatting sqref="I40">
    <cfRule type="cellIs" dxfId="403" priority="288" operator="equal">
      <formula>"Out of Stock"</formula>
    </cfRule>
  </conditionalFormatting>
  <conditionalFormatting sqref="I41">
    <cfRule type="cellIs" dxfId="402" priority="287" operator="equal">
      <formula>"Out of Stock"</formula>
    </cfRule>
  </conditionalFormatting>
  <conditionalFormatting sqref="I42">
    <cfRule type="cellIs" dxfId="401" priority="286" operator="equal">
      <formula>"Out of Stock"</formula>
    </cfRule>
  </conditionalFormatting>
  <conditionalFormatting sqref="I43">
    <cfRule type="cellIs" dxfId="400" priority="285" operator="equal">
      <formula>"Out of Stock"</formula>
    </cfRule>
  </conditionalFormatting>
  <conditionalFormatting sqref="I44">
    <cfRule type="cellIs" dxfId="399" priority="284" operator="equal">
      <formula>"Out of Stock"</formula>
    </cfRule>
  </conditionalFormatting>
  <conditionalFormatting sqref="I45">
    <cfRule type="cellIs" dxfId="398" priority="283" operator="equal">
      <formula>"Out of Stock"</formula>
    </cfRule>
  </conditionalFormatting>
  <conditionalFormatting sqref="I46">
    <cfRule type="cellIs" dxfId="397" priority="282" operator="equal">
      <formula>"Out of Stock"</formula>
    </cfRule>
  </conditionalFormatting>
  <conditionalFormatting sqref="I47">
    <cfRule type="cellIs" dxfId="396" priority="281" operator="equal">
      <formula>"Out of Stock"</formula>
    </cfRule>
  </conditionalFormatting>
  <conditionalFormatting sqref="I48">
    <cfRule type="cellIs" dxfId="395" priority="280" operator="equal">
      <formula>"Out of Stock"</formula>
    </cfRule>
  </conditionalFormatting>
  <conditionalFormatting sqref="I49">
    <cfRule type="cellIs" dxfId="394" priority="279" operator="equal">
      <formula>"Out of Stock"</formula>
    </cfRule>
  </conditionalFormatting>
  <conditionalFormatting sqref="I50">
    <cfRule type="cellIs" dxfId="393" priority="278" operator="equal">
      <formula>"Out of Stock"</formula>
    </cfRule>
  </conditionalFormatting>
  <conditionalFormatting sqref="I52">
    <cfRule type="cellIs" dxfId="392" priority="276" operator="equal">
      <formula>"Out of Stock"</formula>
    </cfRule>
  </conditionalFormatting>
  <conditionalFormatting sqref="I54">
    <cfRule type="cellIs" dxfId="391" priority="274" operator="equal">
      <formula>"Out of Stock"</formula>
    </cfRule>
  </conditionalFormatting>
  <conditionalFormatting sqref="I55">
    <cfRule type="cellIs" dxfId="390" priority="273" operator="equal">
      <formula>"Out of Stock"</formula>
    </cfRule>
  </conditionalFormatting>
  <conditionalFormatting sqref="I38">
    <cfRule type="cellIs" dxfId="389" priority="272" operator="equal">
      <formula>"Out of Stock"</formula>
    </cfRule>
  </conditionalFormatting>
  <conditionalFormatting sqref="I51">
    <cfRule type="cellIs" dxfId="388" priority="271" operator="equal">
      <formula>"Out of Stock"</formula>
    </cfRule>
  </conditionalFormatting>
  <conditionalFormatting sqref="I53">
    <cfRule type="cellIs" dxfId="387" priority="270" operator="equal">
      <formula>"Out of Stock"</formula>
    </cfRule>
  </conditionalFormatting>
  <conditionalFormatting sqref="I56">
    <cfRule type="cellIs" dxfId="386" priority="269" operator="equal">
      <formula>"Out of Stock"</formula>
    </cfRule>
  </conditionalFormatting>
  <conditionalFormatting sqref="I58">
    <cfRule type="cellIs" dxfId="385" priority="267" operator="equal">
      <formula>"Out of Stock"</formula>
    </cfRule>
  </conditionalFormatting>
  <conditionalFormatting sqref="I57">
    <cfRule type="cellIs" dxfId="384" priority="265" operator="equal">
      <formula>"Out of Stock"</formula>
    </cfRule>
  </conditionalFormatting>
  <conditionalFormatting sqref="I59">
    <cfRule type="cellIs" dxfId="383" priority="264" operator="equal">
      <formula>"Out of Stock"</formula>
    </cfRule>
  </conditionalFormatting>
  <conditionalFormatting sqref="I60">
    <cfRule type="cellIs" dxfId="382" priority="263" operator="equal">
      <formula>"Out of Stock"</formula>
    </cfRule>
  </conditionalFormatting>
  <conditionalFormatting sqref="I61">
    <cfRule type="cellIs" dxfId="381" priority="262" operator="equal">
      <formula>"Out of Stock"</formula>
    </cfRule>
  </conditionalFormatting>
  <conditionalFormatting sqref="I62">
    <cfRule type="cellIs" dxfId="380" priority="261" operator="equal">
      <formula>"Out of Stock"</formula>
    </cfRule>
  </conditionalFormatting>
  <conditionalFormatting sqref="I63">
    <cfRule type="cellIs" dxfId="379" priority="260" operator="equal">
      <formula>"Out of Stock"</formula>
    </cfRule>
  </conditionalFormatting>
  <conditionalFormatting sqref="I64">
    <cfRule type="cellIs" dxfId="378" priority="259" operator="equal">
      <formula>"Out of Stock"</formula>
    </cfRule>
  </conditionalFormatting>
  <conditionalFormatting sqref="I65">
    <cfRule type="cellIs" dxfId="377" priority="258" operator="equal">
      <formula>"Out of Stock"</formula>
    </cfRule>
  </conditionalFormatting>
  <conditionalFormatting sqref="I66">
    <cfRule type="cellIs" dxfId="376" priority="257" operator="equal">
      <formula>"Out of Stock"</formula>
    </cfRule>
  </conditionalFormatting>
  <conditionalFormatting sqref="I67">
    <cfRule type="cellIs" dxfId="375" priority="256" operator="equal">
      <formula>"Out of Stock"</formula>
    </cfRule>
  </conditionalFormatting>
  <conditionalFormatting sqref="I33">
    <cfRule type="cellIs" dxfId="374" priority="254" operator="equal">
      <formula>"Out of Stock"</formula>
    </cfRule>
  </conditionalFormatting>
  <conditionalFormatting sqref="I69">
    <cfRule type="cellIs" dxfId="373" priority="253" operator="equal">
      <formula>"Out of Stock"</formula>
    </cfRule>
  </conditionalFormatting>
  <conditionalFormatting sqref="I70">
    <cfRule type="cellIs" dxfId="372" priority="252" operator="equal">
      <formula>"Out of Stock"</formula>
    </cfRule>
  </conditionalFormatting>
  <conditionalFormatting sqref="I71">
    <cfRule type="cellIs" dxfId="371" priority="251" operator="equal">
      <formula>"Out of Stock"</formula>
    </cfRule>
  </conditionalFormatting>
  <conditionalFormatting sqref="I72">
    <cfRule type="cellIs" dxfId="370" priority="250" operator="equal">
      <formula>"Out of Stock"</formula>
    </cfRule>
  </conditionalFormatting>
  <conditionalFormatting sqref="I68">
    <cfRule type="cellIs" dxfId="369" priority="249" operator="equal">
      <formula>"Out of Stock"</formula>
    </cfRule>
  </conditionalFormatting>
  <conditionalFormatting sqref="I73">
    <cfRule type="cellIs" dxfId="368" priority="247" operator="equal">
      <formula>"Out of Stock"</formula>
    </cfRule>
  </conditionalFormatting>
  <conditionalFormatting sqref="I73">
    <cfRule type="cellIs" dxfId="367" priority="246" operator="equal">
      <formula>"Out of Stock"</formula>
    </cfRule>
  </conditionalFormatting>
  <conditionalFormatting sqref="I74">
    <cfRule type="cellIs" dxfId="366" priority="245" operator="equal">
      <formula>"Out of Stock"</formula>
    </cfRule>
  </conditionalFormatting>
  <conditionalFormatting sqref="I78">
    <cfRule type="cellIs" dxfId="365" priority="240" operator="equal">
      <formula>"Out of Stock"</formula>
    </cfRule>
  </conditionalFormatting>
  <conditionalFormatting sqref="I77">
    <cfRule type="cellIs" dxfId="364" priority="239" operator="equal">
      <formula>"Out of Stock"</formula>
    </cfRule>
  </conditionalFormatting>
  <conditionalFormatting sqref="I77">
    <cfRule type="cellIs" dxfId="363" priority="238" operator="equal">
      <formula>"Out of Stock"</formula>
    </cfRule>
  </conditionalFormatting>
  <conditionalFormatting sqref="I78">
    <cfRule type="cellIs" dxfId="362" priority="237" operator="equal">
      <formula>"Out of Stock"</formula>
    </cfRule>
  </conditionalFormatting>
  <conditionalFormatting sqref="I80">
    <cfRule type="cellIs" dxfId="361" priority="236" operator="equal">
      <formula>"Out of Stock"</formula>
    </cfRule>
  </conditionalFormatting>
  <conditionalFormatting sqref="I79">
    <cfRule type="cellIs" dxfId="360" priority="235" operator="equal">
      <formula>"Out of Stock"</formula>
    </cfRule>
  </conditionalFormatting>
  <conditionalFormatting sqref="I79">
    <cfRule type="cellIs" dxfId="359" priority="234" operator="equal">
      <formula>"Out of Stock"</formula>
    </cfRule>
  </conditionalFormatting>
  <conditionalFormatting sqref="I80">
    <cfRule type="cellIs" dxfId="358" priority="233" operator="equal">
      <formula>"Out of Stock"</formula>
    </cfRule>
  </conditionalFormatting>
  <conditionalFormatting sqref="I81">
    <cfRule type="cellIs" dxfId="357" priority="232" operator="equal">
      <formula>"Out of Stock"</formula>
    </cfRule>
  </conditionalFormatting>
  <conditionalFormatting sqref="I81">
    <cfRule type="cellIs" dxfId="356" priority="231" operator="equal">
      <formula>"Out of Stock"</formula>
    </cfRule>
  </conditionalFormatting>
  <conditionalFormatting sqref="I83">
    <cfRule type="cellIs" dxfId="355" priority="230" operator="equal">
      <formula>"Out of Stock"</formula>
    </cfRule>
  </conditionalFormatting>
  <conditionalFormatting sqref="I83">
    <cfRule type="cellIs" dxfId="354" priority="229" operator="equal">
      <formula>"Out of Stock"</formula>
    </cfRule>
  </conditionalFormatting>
  <conditionalFormatting sqref="I82">
    <cfRule type="cellIs" dxfId="353" priority="228" operator="equal">
      <formula>"Out of Stock"</formula>
    </cfRule>
  </conditionalFormatting>
  <conditionalFormatting sqref="I82">
    <cfRule type="cellIs" dxfId="352" priority="227" operator="equal">
      <formula>"Out of Stock"</formula>
    </cfRule>
  </conditionalFormatting>
  <conditionalFormatting sqref="I85">
    <cfRule type="cellIs" dxfId="351" priority="224" operator="equal">
      <formula>"Out of Stock"</formula>
    </cfRule>
  </conditionalFormatting>
  <conditionalFormatting sqref="I85">
    <cfRule type="cellIs" dxfId="350" priority="223" operator="equal">
      <formula>"Out of Stock"</formula>
    </cfRule>
  </conditionalFormatting>
  <conditionalFormatting sqref="I86">
    <cfRule type="cellIs" dxfId="349" priority="222" operator="equal">
      <formula>"Out of Stock"</formula>
    </cfRule>
  </conditionalFormatting>
  <conditionalFormatting sqref="I86">
    <cfRule type="cellIs" dxfId="348" priority="221" operator="equal">
      <formula>"Out of Stock"</formula>
    </cfRule>
  </conditionalFormatting>
  <conditionalFormatting sqref="I79">
    <cfRule type="cellIs" dxfId="347" priority="212" operator="equal">
      <formula>"Out of Stock"</formula>
    </cfRule>
  </conditionalFormatting>
  <conditionalFormatting sqref="I78">
    <cfRule type="cellIs" dxfId="346" priority="211" operator="equal">
      <formula>"Out of Stock"</formula>
    </cfRule>
  </conditionalFormatting>
  <conditionalFormatting sqref="I78">
    <cfRule type="cellIs" dxfId="345" priority="210" operator="equal">
      <formula>"Out of Stock"</formula>
    </cfRule>
  </conditionalFormatting>
  <conditionalFormatting sqref="I79">
    <cfRule type="cellIs" dxfId="344" priority="209" operator="equal">
      <formula>"Out of Stock"</formula>
    </cfRule>
  </conditionalFormatting>
  <conditionalFormatting sqref="I80">
    <cfRule type="cellIs" dxfId="343" priority="208" operator="equal">
      <formula>"Out of Stock"</formula>
    </cfRule>
  </conditionalFormatting>
  <conditionalFormatting sqref="I80">
    <cfRule type="cellIs" dxfId="342" priority="207" operator="equal">
      <formula>"Out of Stock"</formula>
    </cfRule>
  </conditionalFormatting>
  <conditionalFormatting sqref="I82">
    <cfRule type="cellIs" dxfId="341" priority="206" operator="equal">
      <formula>"Out of Stock"</formula>
    </cfRule>
  </conditionalFormatting>
  <conditionalFormatting sqref="I82">
    <cfRule type="cellIs" dxfId="340" priority="205" operator="equal">
      <formula>"Out of Stock"</formula>
    </cfRule>
  </conditionalFormatting>
  <conditionalFormatting sqref="I81">
    <cfRule type="cellIs" dxfId="339" priority="204" operator="equal">
      <formula>"Out of Stock"</formula>
    </cfRule>
  </conditionalFormatting>
  <conditionalFormatting sqref="I81">
    <cfRule type="cellIs" dxfId="338" priority="203" operator="equal">
      <formula>"Out of Stock"</formula>
    </cfRule>
  </conditionalFormatting>
  <conditionalFormatting sqref="I83">
    <cfRule type="cellIs" dxfId="337" priority="202" operator="equal">
      <formula>"Out of Stock"</formula>
    </cfRule>
  </conditionalFormatting>
  <conditionalFormatting sqref="I83">
    <cfRule type="cellIs" dxfId="336" priority="201" operator="equal">
      <formula>"Out of Stock"</formula>
    </cfRule>
  </conditionalFormatting>
  <conditionalFormatting sqref="I84">
    <cfRule type="cellIs" dxfId="335" priority="200" operator="equal">
      <formula>"Out of Stock"</formula>
    </cfRule>
  </conditionalFormatting>
  <conditionalFormatting sqref="I84">
    <cfRule type="cellIs" dxfId="334" priority="199" operator="equal">
      <formula>"Out of Stock"</formula>
    </cfRule>
  </conditionalFormatting>
  <conditionalFormatting sqref="I87">
    <cfRule type="cellIs" dxfId="333" priority="198" operator="equal">
      <formula>"Out of Stock"</formula>
    </cfRule>
  </conditionalFormatting>
  <conditionalFormatting sqref="I87">
    <cfRule type="cellIs" dxfId="332" priority="197" operator="equal">
      <formula>"Out of Stock"</formula>
    </cfRule>
  </conditionalFormatting>
  <conditionalFormatting sqref="I90">
    <cfRule type="cellIs" dxfId="331" priority="192" operator="equal">
      <formula>"Out of Stock"</formula>
    </cfRule>
  </conditionalFormatting>
  <conditionalFormatting sqref="I90">
    <cfRule type="cellIs" dxfId="330" priority="191" operator="equal">
      <formula>"Out of Stock"</formula>
    </cfRule>
  </conditionalFormatting>
  <conditionalFormatting sqref="I91">
    <cfRule type="cellIs" dxfId="329" priority="190" operator="equal">
      <formula>"Out of Stock"</formula>
    </cfRule>
  </conditionalFormatting>
  <conditionalFormatting sqref="I91">
    <cfRule type="cellIs" dxfId="328" priority="189" operator="equal">
      <formula>"Out of Stock"</formula>
    </cfRule>
  </conditionalFormatting>
  <conditionalFormatting sqref="I92">
    <cfRule type="cellIs" dxfId="327" priority="188" operator="equal">
      <formula>"Out of Stock"</formula>
    </cfRule>
  </conditionalFormatting>
  <conditionalFormatting sqref="I92">
    <cfRule type="cellIs" dxfId="326" priority="187" operator="equal">
      <formula>"Out of Stock"</formula>
    </cfRule>
  </conditionalFormatting>
  <conditionalFormatting sqref="I93">
    <cfRule type="cellIs" dxfId="325" priority="186" operator="equal">
      <formula>"Out of Stock"</formula>
    </cfRule>
  </conditionalFormatting>
  <conditionalFormatting sqref="I93">
    <cfRule type="cellIs" dxfId="324" priority="185" operator="equal">
      <formula>"Out of Stock"</formula>
    </cfRule>
  </conditionalFormatting>
  <conditionalFormatting sqref="I94">
    <cfRule type="cellIs" dxfId="323" priority="184" operator="equal">
      <formula>"Out of Stock"</formula>
    </cfRule>
  </conditionalFormatting>
  <conditionalFormatting sqref="I94">
    <cfRule type="cellIs" dxfId="322" priority="183" operator="equal">
      <formula>"Out of Stock"</formula>
    </cfRule>
  </conditionalFormatting>
  <conditionalFormatting sqref="I95">
    <cfRule type="cellIs" dxfId="321" priority="180" operator="equal">
      <formula>"Out of Stock"</formula>
    </cfRule>
  </conditionalFormatting>
  <conditionalFormatting sqref="I95">
    <cfRule type="cellIs" dxfId="320" priority="179" operator="equal">
      <formula>"Out of Stock"</formula>
    </cfRule>
  </conditionalFormatting>
  <conditionalFormatting sqref="I96">
    <cfRule type="cellIs" dxfId="319" priority="178" operator="equal">
      <formula>"Out of Stock"</formula>
    </cfRule>
  </conditionalFormatting>
  <conditionalFormatting sqref="I96">
    <cfRule type="cellIs" dxfId="318" priority="177" operator="equal">
      <formula>"Out of Stock"</formula>
    </cfRule>
  </conditionalFormatting>
  <conditionalFormatting sqref="I97">
    <cfRule type="cellIs" dxfId="317" priority="176" operator="equal">
      <formula>"Out of Stock"</formula>
    </cfRule>
  </conditionalFormatting>
  <conditionalFormatting sqref="I97">
    <cfRule type="cellIs" dxfId="316" priority="175" operator="equal">
      <formula>"Out of Stock"</formula>
    </cfRule>
  </conditionalFormatting>
  <conditionalFormatting sqref="I98">
    <cfRule type="cellIs" dxfId="315" priority="174" operator="equal">
      <formula>"Out of Stock"</formula>
    </cfRule>
  </conditionalFormatting>
  <conditionalFormatting sqref="I98">
    <cfRule type="cellIs" dxfId="314" priority="173" operator="equal">
      <formula>"Out of Stock"</formula>
    </cfRule>
  </conditionalFormatting>
  <conditionalFormatting sqref="I99">
    <cfRule type="cellIs" dxfId="313" priority="168" operator="equal">
      <formula>"Out of Stock"</formula>
    </cfRule>
  </conditionalFormatting>
  <conditionalFormatting sqref="I99">
    <cfRule type="cellIs" dxfId="312" priority="167" operator="equal">
      <formula>"Out of Stock"</formula>
    </cfRule>
  </conditionalFormatting>
  <conditionalFormatting sqref="I100">
    <cfRule type="cellIs" dxfId="311" priority="162" operator="equal">
      <formula>"Out of Stock"</formula>
    </cfRule>
  </conditionalFormatting>
  <conditionalFormatting sqref="I100">
    <cfRule type="cellIs" dxfId="310" priority="161" operator="equal">
      <formula>"Out of Stock"</formula>
    </cfRule>
  </conditionalFormatting>
  <conditionalFormatting sqref="I101">
    <cfRule type="cellIs" dxfId="309" priority="160" operator="equal">
      <formula>"Out of Stock"</formula>
    </cfRule>
  </conditionalFormatting>
  <conditionalFormatting sqref="I101">
    <cfRule type="cellIs" dxfId="308" priority="159" operator="equal">
      <formula>"Out of Stock"</formula>
    </cfRule>
  </conditionalFormatting>
  <conditionalFormatting sqref="W75">
    <cfRule type="cellIs" dxfId="307" priority="158" operator="equal">
      <formula>"Out of Stock"</formula>
    </cfRule>
  </conditionalFormatting>
  <conditionalFormatting sqref="W75">
    <cfRule type="cellIs" dxfId="306" priority="157" operator="equal">
      <formula>"Out of Stock"</formula>
    </cfRule>
  </conditionalFormatting>
  <conditionalFormatting sqref="I75">
    <cfRule type="cellIs" dxfId="305" priority="156" operator="equal">
      <formula>"Out of Stock"</formula>
    </cfRule>
  </conditionalFormatting>
  <conditionalFormatting sqref="I75">
    <cfRule type="cellIs" dxfId="304" priority="155" operator="equal">
      <formula>"Out of Stock"</formula>
    </cfRule>
  </conditionalFormatting>
  <conditionalFormatting sqref="I76">
    <cfRule type="cellIs" dxfId="303" priority="154" operator="equal">
      <formula>"Out of Stock"</formula>
    </cfRule>
  </conditionalFormatting>
  <conditionalFormatting sqref="I76">
    <cfRule type="cellIs" dxfId="302" priority="153" operator="equal">
      <formula>"Out of Stock"</formula>
    </cfRule>
  </conditionalFormatting>
  <conditionalFormatting sqref="I106">
    <cfRule type="cellIs" dxfId="301" priority="146" operator="equal">
      <formula>"Out of Stock"</formula>
    </cfRule>
  </conditionalFormatting>
  <conditionalFormatting sqref="I106">
    <cfRule type="cellIs" dxfId="300" priority="145" operator="equal">
      <formula>"Out of Stock"</formula>
    </cfRule>
  </conditionalFormatting>
  <conditionalFormatting sqref="I102">
    <cfRule type="cellIs" dxfId="299" priority="144" operator="equal">
      <formula>"Out of Stock"</formula>
    </cfRule>
  </conditionalFormatting>
  <conditionalFormatting sqref="I102">
    <cfRule type="cellIs" dxfId="298" priority="143" operator="equal">
      <formula>"Out of Stock"</formula>
    </cfRule>
  </conditionalFormatting>
  <conditionalFormatting sqref="I103">
    <cfRule type="cellIs" dxfId="297" priority="142" operator="equal">
      <formula>"Out of Stock"</formula>
    </cfRule>
  </conditionalFormatting>
  <conditionalFormatting sqref="I103">
    <cfRule type="cellIs" dxfId="296" priority="141" operator="equal">
      <formula>"Out of Stock"</formula>
    </cfRule>
  </conditionalFormatting>
  <conditionalFormatting sqref="I104">
    <cfRule type="cellIs" dxfId="295" priority="140" operator="equal">
      <formula>"Out of Stock"</formula>
    </cfRule>
  </conditionalFormatting>
  <conditionalFormatting sqref="I104">
    <cfRule type="cellIs" dxfId="294" priority="139" operator="equal">
      <formula>"Out of Stock"</formula>
    </cfRule>
  </conditionalFormatting>
  <conditionalFormatting sqref="I105">
    <cfRule type="cellIs" dxfId="293" priority="138" operator="equal">
      <formula>"Out of Stock"</formula>
    </cfRule>
  </conditionalFormatting>
  <conditionalFormatting sqref="I105">
    <cfRule type="cellIs" dxfId="292" priority="137" operator="equal">
      <formula>"Out of Stock"</formula>
    </cfRule>
  </conditionalFormatting>
  <conditionalFormatting sqref="I107">
    <cfRule type="cellIs" dxfId="291" priority="136" operator="equal">
      <formula>"Out of Stock"</formula>
    </cfRule>
  </conditionalFormatting>
  <conditionalFormatting sqref="I107">
    <cfRule type="cellIs" dxfId="290" priority="135" operator="equal">
      <formula>"Out of Stock"</formula>
    </cfRule>
  </conditionalFormatting>
  <conditionalFormatting sqref="I108">
    <cfRule type="cellIs" dxfId="289" priority="126" operator="equal">
      <formula>"Out of Stock"</formula>
    </cfRule>
  </conditionalFormatting>
  <conditionalFormatting sqref="I108">
    <cfRule type="cellIs" dxfId="288" priority="125" operator="equal">
      <formula>"Out of Stock"</formula>
    </cfRule>
  </conditionalFormatting>
  <conditionalFormatting sqref="I109">
    <cfRule type="cellIs" dxfId="287" priority="124" operator="equal">
      <formula>"Out of Stock"</formula>
    </cfRule>
  </conditionalFormatting>
  <conditionalFormatting sqref="I109">
    <cfRule type="cellIs" dxfId="286" priority="123" operator="equal">
      <formula>"Out of Stock"</formula>
    </cfRule>
  </conditionalFormatting>
  <conditionalFormatting sqref="I110">
    <cfRule type="cellIs" dxfId="285" priority="122" operator="equal">
      <formula>"Out of Stock"</formula>
    </cfRule>
  </conditionalFormatting>
  <conditionalFormatting sqref="I110">
    <cfRule type="cellIs" dxfId="284" priority="121" operator="equal">
      <formula>"Out of Stock"</formula>
    </cfRule>
  </conditionalFormatting>
  <conditionalFormatting sqref="I111">
    <cfRule type="cellIs" dxfId="283" priority="120" operator="equal">
      <formula>"Out of Stock"</formula>
    </cfRule>
  </conditionalFormatting>
  <conditionalFormatting sqref="I111">
    <cfRule type="cellIs" dxfId="282" priority="119" operator="equal">
      <formula>"Out of Stock"</formula>
    </cfRule>
  </conditionalFormatting>
  <conditionalFormatting sqref="I112">
    <cfRule type="cellIs" dxfId="281" priority="118" operator="equal">
      <formula>"Out of Stock"</formula>
    </cfRule>
  </conditionalFormatting>
  <conditionalFormatting sqref="I112">
    <cfRule type="cellIs" dxfId="280" priority="117" operator="equal">
      <formula>"Out of Stock"</formula>
    </cfRule>
  </conditionalFormatting>
  <conditionalFormatting sqref="I115">
    <cfRule type="cellIs" dxfId="279" priority="112" operator="equal">
      <formula>"Out of Stock"</formula>
    </cfRule>
  </conditionalFormatting>
  <conditionalFormatting sqref="I115">
    <cfRule type="cellIs" dxfId="278" priority="111" operator="equal">
      <formula>"Out of Stock"</formula>
    </cfRule>
  </conditionalFormatting>
  <conditionalFormatting sqref="I114">
    <cfRule type="cellIs" dxfId="277" priority="114" operator="equal">
      <formula>"Out of Stock"</formula>
    </cfRule>
  </conditionalFormatting>
  <conditionalFormatting sqref="I114">
    <cfRule type="cellIs" dxfId="276" priority="113" operator="equal">
      <formula>"Out of Stock"</formula>
    </cfRule>
  </conditionalFormatting>
  <conditionalFormatting sqref="I117">
    <cfRule type="cellIs" dxfId="275" priority="108" operator="equal">
      <formula>"Out of Stock"</formula>
    </cfRule>
  </conditionalFormatting>
  <conditionalFormatting sqref="I117">
    <cfRule type="cellIs" dxfId="274" priority="107" operator="equal">
      <formula>"Out of Stock"</formula>
    </cfRule>
  </conditionalFormatting>
  <conditionalFormatting sqref="I113">
    <cfRule type="cellIs" dxfId="273" priority="104" operator="equal">
      <formula>"Out of Stock"</formula>
    </cfRule>
  </conditionalFormatting>
  <conditionalFormatting sqref="I113">
    <cfRule type="cellIs" dxfId="272" priority="103" operator="equal">
      <formula>"Out of Stock"</formula>
    </cfRule>
  </conditionalFormatting>
  <conditionalFormatting sqref="I116">
    <cfRule type="cellIs" dxfId="271" priority="102" operator="equal">
      <formula>"Out of Stock"</formula>
    </cfRule>
  </conditionalFormatting>
  <conditionalFormatting sqref="I116">
    <cfRule type="cellIs" dxfId="270" priority="101" operator="equal">
      <formula>"Out of Stock"</formula>
    </cfRule>
  </conditionalFormatting>
  <conditionalFormatting sqref="I118">
    <cfRule type="cellIs" dxfId="269" priority="100" operator="equal">
      <formula>"Out of Stock"</formula>
    </cfRule>
  </conditionalFormatting>
  <conditionalFormatting sqref="I118">
    <cfRule type="cellIs" dxfId="268" priority="99" operator="equal">
      <formula>"Out of Stock"</formula>
    </cfRule>
  </conditionalFormatting>
  <conditionalFormatting sqref="I120">
    <cfRule type="cellIs" dxfId="267" priority="96" operator="equal">
      <formula>"Out of Stock"</formula>
    </cfRule>
  </conditionalFormatting>
  <conditionalFormatting sqref="I120">
    <cfRule type="cellIs" dxfId="266" priority="95" operator="equal">
      <formula>"Out of Stock"</formula>
    </cfRule>
  </conditionalFormatting>
  <conditionalFormatting sqref="I119">
    <cfRule type="cellIs" dxfId="265" priority="94" operator="equal">
      <formula>"Out of Stock"</formula>
    </cfRule>
  </conditionalFormatting>
  <conditionalFormatting sqref="I119">
    <cfRule type="cellIs" dxfId="264" priority="93" operator="equal">
      <formula>"Out of Stock"</formula>
    </cfRule>
  </conditionalFormatting>
  <conditionalFormatting sqref="I121">
    <cfRule type="cellIs" dxfId="263" priority="92" operator="equal">
      <formula>"Out of Stock"</formula>
    </cfRule>
  </conditionalFormatting>
  <conditionalFormatting sqref="I121">
    <cfRule type="cellIs" dxfId="262" priority="91" operator="equal">
      <formula>"Out of Stock"</formula>
    </cfRule>
  </conditionalFormatting>
  <conditionalFormatting sqref="I88">
    <cfRule type="cellIs" dxfId="261" priority="90" operator="equal">
      <formula>"Out of Stock"</formula>
    </cfRule>
  </conditionalFormatting>
  <conditionalFormatting sqref="I89">
    <cfRule type="cellIs" dxfId="260" priority="89" operator="equal">
      <formula>"Out of Stock"</formula>
    </cfRule>
  </conditionalFormatting>
  <conditionalFormatting sqref="I122">
    <cfRule type="cellIs" dxfId="259" priority="88" operator="equal">
      <formula>"Out of Stock"</formula>
    </cfRule>
  </conditionalFormatting>
  <conditionalFormatting sqref="I122">
    <cfRule type="cellIs" dxfId="258" priority="87" operator="equal">
      <formula>"Out of Stock"</formula>
    </cfRule>
  </conditionalFormatting>
  <conditionalFormatting sqref="I121">
    <cfRule type="cellIs" dxfId="257" priority="84" operator="equal">
      <formula>"Out of Stock"</formula>
    </cfRule>
  </conditionalFormatting>
  <conditionalFormatting sqref="I121">
    <cfRule type="cellIs" dxfId="256" priority="83" operator="equal">
      <formula>"Out of Stock"</formula>
    </cfRule>
  </conditionalFormatting>
  <conditionalFormatting sqref="I122">
    <cfRule type="cellIs" dxfId="255" priority="82" operator="equal">
      <formula>"Out of Stock"</formula>
    </cfRule>
  </conditionalFormatting>
  <conditionalFormatting sqref="I122">
    <cfRule type="cellIs" dxfId="254" priority="81" operator="equal">
      <formula>"Out of Stock"</formula>
    </cfRule>
  </conditionalFormatting>
  <conditionalFormatting sqref="I123">
    <cfRule type="cellIs" dxfId="253" priority="80" operator="equal">
      <formula>"Out of Stock"</formula>
    </cfRule>
  </conditionalFormatting>
  <conditionalFormatting sqref="I123">
    <cfRule type="cellIs" dxfId="252" priority="79" operator="equal">
      <formula>"Out of Stock"</formula>
    </cfRule>
  </conditionalFormatting>
  <conditionalFormatting sqref="I123">
    <cfRule type="cellIs" dxfId="251" priority="78" operator="equal">
      <formula>"Out of Stock"</formula>
    </cfRule>
  </conditionalFormatting>
  <conditionalFormatting sqref="I123">
    <cfRule type="cellIs" dxfId="250" priority="77" operator="equal">
      <formula>"Out of Stock"</formula>
    </cfRule>
  </conditionalFormatting>
  <conditionalFormatting sqref="I124">
    <cfRule type="cellIs" dxfId="249" priority="76" operator="equal">
      <formula>"Out of Stock"</formula>
    </cfRule>
  </conditionalFormatting>
  <conditionalFormatting sqref="I124">
    <cfRule type="cellIs" dxfId="248" priority="75" operator="equal">
      <formula>"Out of Stock"</formula>
    </cfRule>
  </conditionalFormatting>
  <conditionalFormatting sqref="I124">
    <cfRule type="cellIs" dxfId="247" priority="74" operator="equal">
      <formula>"Out of Stock"</formula>
    </cfRule>
  </conditionalFormatting>
  <conditionalFormatting sqref="I124">
    <cfRule type="cellIs" dxfId="246" priority="73" operator="equal">
      <formula>"Out of Stock"</formula>
    </cfRule>
  </conditionalFormatting>
  <conditionalFormatting sqref="I125">
    <cfRule type="cellIs" dxfId="245" priority="72" operator="equal">
      <formula>"Out of Stock"</formula>
    </cfRule>
  </conditionalFormatting>
  <conditionalFormatting sqref="I125">
    <cfRule type="cellIs" dxfId="244" priority="71" operator="equal">
      <formula>"Out of Stock"</formula>
    </cfRule>
  </conditionalFormatting>
  <conditionalFormatting sqref="I125">
    <cfRule type="cellIs" dxfId="243" priority="70" operator="equal">
      <formula>"Out of Stock"</formula>
    </cfRule>
  </conditionalFormatting>
  <conditionalFormatting sqref="I125">
    <cfRule type="cellIs" dxfId="242" priority="69" operator="equal">
      <formula>"Out of Stock"</formula>
    </cfRule>
  </conditionalFormatting>
  <conditionalFormatting sqref="I126">
    <cfRule type="cellIs" dxfId="241" priority="68" operator="equal">
      <formula>"Out of Stock"</formula>
    </cfRule>
  </conditionalFormatting>
  <conditionalFormatting sqref="I126">
    <cfRule type="cellIs" dxfId="240" priority="67" operator="equal">
      <formula>"Out of Stock"</formula>
    </cfRule>
  </conditionalFormatting>
  <conditionalFormatting sqref="I126">
    <cfRule type="cellIs" dxfId="239" priority="66" operator="equal">
      <formula>"Out of Stock"</formula>
    </cfRule>
  </conditionalFormatting>
  <conditionalFormatting sqref="I126">
    <cfRule type="cellIs" dxfId="238" priority="65" operator="equal">
      <formula>"Out of Stock"</formula>
    </cfRule>
  </conditionalFormatting>
  <conditionalFormatting sqref="I127">
    <cfRule type="cellIs" dxfId="237" priority="64" operator="equal">
      <formula>"Out of Stock"</formula>
    </cfRule>
  </conditionalFormatting>
  <conditionalFormatting sqref="I127">
    <cfRule type="cellIs" dxfId="236" priority="63" operator="equal">
      <formula>"Out of Stock"</formula>
    </cfRule>
  </conditionalFormatting>
  <conditionalFormatting sqref="I127">
    <cfRule type="cellIs" dxfId="235" priority="62" operator="equal">
      <formula>"Out of Stock"</formula>
    </cfRule>
  </conditionalFormatting>
  <conditionalFormatting sqref="I127">
    <cfRule type="cellIs" dxfId="234" priority="61" operator="equal">
      <formula>"Out of Stock"</formula>
    </cfRule>
  </conditionalFormatting>
  <conditionalFormatting sqref="I135">
    <cfRule type="cellIs" dxfId="233" priority="32" operator="equal">
      <formula>"Out of Stock"</formula>
    </cfRule>
  </conditionalFormatting>
  <conditionalFormatting sqref="I135">
    <cfRule type="cellIs" dxfId="232" priority="31" operator="equal">
      <formula>"Out of Stock"</formula>
    </cfRule>
  </conditionalFormatting>
  <conditionalFormatting sqref="I135">
    <cfRule type="cellIs" dxfId="231" priority="30" operator="equal">
      <formula>"Out of Stock"</formula>
    </cfRule>
  </conditionalFormatting>
  <conditionalFormatting sqref="I135">
    <cfRule type="cellIs" dxfId="230" priority="29" operator="equal">
      <formula>"Out of Stock"</formula>
    </cfRule>
  </conditionalFormatting>
  <conditionalFormatting sqref="I128">
    <cfRule type="cellIs" dxfId="229" priority="28" operator="equal">
      <formula>"Out of Stock"</formula>
    </cfRule>
  </conditionalFormatting>
  <conditionalFormatting sqref="I128">
    <cfRule type="cellIs" dxfId="228" priority="27" operator="equal">
      <formula>"Out of Stock"</formula>
    </cfRule>
  </conditionalFormatting>
  <conditionalFormatting sqref="I128">
    <cfRule type="cellIs" dxfId="227" priority="26" operator="equal">
      <formula>"Out of Stock"</formula>
    </cfRule>
  </conditionalFormatting>
  <conditionalFormatting sqref="I128">
    <cfRule type="cellIs" dxfId="226" priority="25" operator="equal">
      <formula>"Out of Stock"</formula>
    </cfRule>
  </conditionalFormatting>
  <conditionalFormatting sqref="I129">
    <cfRule type="cellIs" dxfId="225" priority="24" operator="equal">
      <formula>"Out of Stock"</formula>
    </cfRule>
  </conditionalFormatting>
  <conditionalFormatting sqref="I129">
    <cfRule type="cellIs" dxfId="224" priority="23" operator="equal">
      <formula>"Out of Stock"</formula>
    </cfRule>
  </conditionalFormatting>
  <conditionalFormatting sqref="I129">
    <cfRule type="cellIs" dxfId="223" priority="22" operator="equal">
      <formula>"Out of Stock"</formula>
    </cfRule>
  </conditionalFormatting>
  <conditionalFormatting sqref="I129">
    <cfRule type="cellIs" dxfId="222" priority="21" operator="equal">
      <formula>"Out of Stock"</formula>
    </cfRule>
  </conditionalFormatting>
  <conditionalFormatting sqref="I130">
    <cfRule type="cellIs" dxfId="221" priority="20" operator="equal">
      <formula>"Out of Stock"</formula>
    </cfRule>
  </conditionalFormatting>
  <conditionalFormatting sqref="I130">
    <cfRule type="cellIs" dxfId="220" priority="19" operator="equal">
      <formula>"Out of Stock"</formula>
    </cfRule>
  </conditionalFormatting>
  <conditionalFormatting sqref="I130">
    <cfRule type="cellIs" dxfId="219" priority="18" operator="equal">
      <formula>"Out of Stock"</formula>
    </cfRule>
  </conditionalFormatting>
  <conditionalFormatting sqref="I130">
    <cfRule type="cellIs" dxfId="218" priority="17" operator="equal">
      <formula>"Out of Stock"</formula>
    </cfRule>
  </conditionalFormatting>
  <conditionalFormatting sqref="I131">
    <cfRule type="cellIs" dxfId="217" priority="16" operator="equal">
      <formula>"Out of Stock"</formula>
    </cfRule>
  </conditionalFormatting>
  <conditionalFormatting sqref="I131">
    <cfRule type="cellIs" dxfId="216" priority="15" operator="equal">
      <formula>"Out of Stock"</formula>
    </cfRule>
  </conditionalFormatting>
  <conditionalFormatting sqref="I131">
    <cfRule type="cellIs" dxfId="215" priority="14" operator="equal">
      <formula>"Out of Stock"</formula>
    </cfRule>
  </conditionalFormatting>
  <conditionalFormatting sqref="I131">
    <cfRule type="cellIs" dxfId="214" priority="13" operator="equal">
      <formula>"Out of Stock"</formula>
    </cfRule>
  </conditionalFormatting>
  <conditionalFormatting sqref="I132">
    <cfRule type="cellIs" dxfId="213" priority="12" operator="equal">
      <formula>"Out of Stock"</formula>
    </cfRule>
  </conditionalFormatting>
  <conditionalFormatting sqref="I132">
    <cfRule type="cellIs" dxfId="212" priority="11" operator="equal">
      <formula>"Out of Stock"</formula>
    </cfRule>
  </conditionalFormatting>
  <conditionalFormatting sqref="I132">
    <cfRule type="cellIs" dxfId="211" priority="10" operator="equal">
      <formula>"Out of Stock"</formula>
    </cfRule>
  </conditionalFormatting>
  <conditionalFormatting sqref="I132">
    <cfRule type="cellIs" dxfId="210" priority="9" operator="equal">
      <formula>"Out of Stock"</formula>
    </cfRule>
  </conditionalFormatting>
  <conditionalFormatting sqref="I133">
    <cfRule type="cellIs" dxfId="209" priority="8" operator="equal">
      <formula>"Out of Stock"</formula>
    </cfRule>
  </conditionalFormatting>
  <conditionalFormatting sqref="I133">
    <cfRule type="cellIs" dxfId="208" priority="7" operator="equal">
      <formula>"Out of Stock"</formula>
    </cfRule>
  </conditionalFormatting>
  <conditionalFormatting sqref="I133">
    <cfRule type="cellIs" dxfId="207" priority="6" operator="equal">
      <formula>"Out of Stock"</formula>
    </cfRule>
  </conditionalFormatting>
  <conditionalFormatting sqref="I133">
    <cfRule type="cellIs" dxfId="206" priority="5" operator="equal">
      <formula>"Out of Stock"</formula>
    </cfRule>
  </conditionalFormatting>
  <conditionalFormatting sqref="I134">
    <cfRule type="cellIs" dxfId="205" priority="4" operator="equal">
      <formula>"Out of Stock"</formula>
    </cfRule>
  </conditionalFormatting>
  <conditionalFormatting sqref="I134">
    <cfRule type="cellIs" dxfId="204" priority="3" operator="equal">
      <formula>"Out of Stock"</formula>
    </cfRule>
  </conditionalFormatting>
  <conditionalFormatting sqref="I134">
    <cfRule type="cellIs" dxfId="203" priority="2" operator="equal">
      <formula>"Out of Stock"</formula>
    </cfRule>
  </conditionalFormatting>
  <conditionalFormatting sqref="I134">
    <cfRule type="cellIs" dxfId="202" priority="1" operator="equal">
      <formula>"Out of Stock"</formula>
    </cfRule>
  </conditionalFormatting>
  <pageMargins left="0.7" right="0.7" top="0.75" bottom="0.75" header="0.3" footer="0.3"/>
  <pageSetup paperSize="9" orientation="portrait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41"/>
  <sheetViews>
    <sheetView workbookViewId="0">
      <selection activeCell="D15" sqref="D15"/>
    </sheetView>
  </sheetViews>
  <sheetFormatPr defaultRowHeight="20.100000000000001" customHeight="1" x14ac:dyDescent="0.25"/>
  <cols>
    <col min="2" max="2" width="3.5703125" style="8" bestFit="1" customWidth="1"/>
    <col min="3" max="3" width="10.7109375" style="8" customWidth="1"/>
    <col min="4" max="4" width="34.5703125" customWidth="1"/>
    <col min="5" max="5" width="15" customWidth="1"/>
    <col min="6" max="6" width="11.28515625" style="33" customWidth="1"/>
    <col min="7" max="7" width="10.5703125" style="12" bestFit="1" customWidth="1"/>
    <col min="8" max="8" width="10.5703125" bestFit="1" customWidth="1"/>
  </cols>
  <sheetData>
    <row r="2" spans="2:9" ht="20.100000000000001" customHeight="1" x14ac:dyDescent="0.25">
      <c r="B2" s="2" t="s">
        <v>37</v>
      </c>
      <c r="C2" s="2" t="s">
        <v>45</v>
      </c>
      <c r="D2" s="2" t="s">
        <v>2</v>
      </c>
      <c r="E2" s="2" t="s">
        <v>38</v>
      </c>
      <c r="F2" s="32"/>
      <c r="G2" s="2" t="s">
        <v>14</v>
      </c>
      <c r="H2" s="16">
        <f>SUM(E3:E49)</f>
        <v>0</v>
      </c>
    </row>
    <row r="3" spans="2:9" ht="20.100000000000001" customHeight="1" x14ac:dyDescent="0.25">
      <c r="B3" s="2">
        <v>1</v>
      </c>
      <c r="C3" s="2"/>
      <c r="D3" s="15" t="s">
        <v>162</v>
      </c>
      <c r="E3" s="13"/>
      <c r="F3" s="13"/>
    </row>
    <row r="4" spans="2:9" ht="20.100000000000001" customHeight="1" x14ac:dyDescent="0.25">
      <c r="B4" s="2">
        <v>2</v>
      </c>
      <c r="C4" s="2" t="s">
        <v>46</v>
      </c>
      <c r="D4" s="15" t="s">
        <v>47</v>
      </c>
      <c r="E4" s="14"/>
      <c r="F4" s="14">
        <v>305000</v>
      </c>
    </row>
    <row r="5" spans="2:9" ht="20.100000000000001" customHeight="1" x14ac:dyDescent="0.25">
      <c r="B5" s="2"/>
      <c r="C5" s="2"/>
      <c r="D5" s="1" t="s">
        <v>114</v>
      </c>
      <c r="E5" s="13"/>
      <c r="F5" s="13">
        <v>20300</v>
      </c>
    </row>
    <row r="6" spans="2:9" ht="20.100000000000001" customHeight="1" x14ac:dyDescent="0.25">
      <c r="B6" s="2"/>
      <c r="C6" s="2" t="s">
        <v>55</v>
      </c>
      <c r="D6" s="1" t="s">
        <v>56</v>
      </c>
      <c r="E6" s="13"/>
      <c r="F6" s="13">
        <v>310000</v>
      </c>
      <c r="H6" s="12"/>
      <c r="I6" s="12"/>
    </row>
    <row r="7" spans="2:9" ht="20.100000000000001" customHeight="1" x14ac:dyDescent="0.25">
      <c r="B7" s="2"/>
      <c r="C7" s="2"/>
      <c r="D7" s="1" t="s">
        <v>73</v>
      </c>
      <c r="E7" s="13"/>
      <c r="F7" s="13">
        <v>18750</v>
      </c>
      <c r="H7" s="12"/>
      <c r="I7" s="12"/>
    </row>
    <row r="8" spans="2:9" ht="20.100000000000001" customHeight="1" x14ac:dyDescent="0.25">
      <c r="B8" s="2"/>
      <c r="C8" s="2"/>
      <c r="D8" s="1" t="s">
        <v>63</v>
      </c>
      <c r="E8" s="13"/>
      <c r="F8" s="13">
        <f>23800+40150</f>
        <v>63950</v>
      </c>
      <c r="H8" s="12"/>
      <c r="I8" s="12"/>
    </row>
    <row r="9" spans="2:9" ht="20.100000000000001" customHeight="1" x14ac:dyDescent="0.25">
      <c r="B9" s="2"/>
      <c r="C9" s="25">
        <v>44745</v>
      </c>
      <c r="D9" s="1" t="s">
        <v>64</v>
      </c>
      <c r="E9" s="13"/>
      <c r="F9" s="13">
        <v>45000</v>
      </c>
    </row>
    <row r="10" spans="2:9" ht="20.100000000000001" customHeight="1" x14ac:dyDescent="0.25">
      <c r="B10" s="2"/>
      <c r="C10" s="2"/>
      <c r="D10" s="1" t="s">
        <v>76</v>
      </c>
      <c r="E10" s="13"/>
      <c r="F10" s="13">
        <v>38000</v>
      </c>
    </row>
    <row r="11" spans="2:9" ht="20.100000000000001" customHeight="1" x14ac:dyDescent="0.25">
      <c r="B11" s="2"/>
      <c r="C11" s="2"/>
      <c r="D11" s="1" t="s">
        <v>83</v>
      </c>
      <c r="E11" s="13"/>
      <c r="F11" s="13">
        <f>703000-465000</f>
        <v>238000</v>
      </c>
    </row>
    <row r="12" spans="2:9" ht="20.100000000000001" customHeight="1" x14ac:dyDescent="0.25">
      <c r="B12" s="2"/>
      <c r="C12" s="2"/>
      <c r="D12" s="1" t="s">
        <v>84</v>
      </c>
      <c r="E12" s="13"/>
      <c r="F12" s="13">
        <v>335000</v>
      </c>
    </row>
    <row r="13" spans="2:9" ht="20.100000000000001" customHeight="1" x14ac:dyDescent="0.25">
      <c r="B13" s="2"/>
      <c r="C13" s="2" t="s">
        <v>85</v>
      </c>
      <c r="D13" s="1" t="s">
        <v>86</v>
      </c>
      <c r="E13" s="13"/>
      <c r="F13" s="13">
        <v>200000</v>
      </c>
    </row>
    <row r="14" spans="2:9" ht="20.100000000000001" customHeight="1" x14ac:dyDescent="0.25">
      <c r="B14" s="2"/>
      <c r="C14" s="2"/>
      <c r="D14" s="1" t="s">
        <v>89</v>
      </c>
      <c r="E14" s="13"/>
      <c r="F14" s="13">
        <v>15680</v>
      </c>
    </row>
    <row r="15" spans="2:9" ht="20.100000000000001" customHeight="1" x14ac:dyDescent="0.25">
      <c r="B15" s="2"/>
      <c r="C15" s="2"/>
      <c r="D15" s="1" t="s">
        <v>91</v>
      </c>
      <c r="E15" s="13"/>
      <c r="F15" s="13">
        <v>24000</v>
      </c>
    </row>
    <row r="16" spans="2:9" ht="20.100000000000001" customHeight="1" x14ac:dyDescent="0.25">
      <c r="B16" s="2"/>
      <c r="C16" s="2"/>
      <c r="D16" s="1" t="s">
        <v>93</v>
      </c>
      <c r="E16" s="13"/>
      <c r="F16" s="13">
        <f>(231.66*57)+6000</f>
        <v>19204.62</v>
      </c>
      <c r="H16">
        <v>23</v>
      </c>
    </row>
    <row r="17" spans="1:9" ht="20.100000000000001" customHeight="1" x14ac:dyDescent="0.25">
      <c r="B17" s="2"/>
      <c r="C17" s="2"/>
      <c r="D17" s="1" t="s">
        <v>96</v>
      </c>
      <c r="E17" s="13"/>
      <c r="F17" s="13">
        <v>45000</v>
      </c>
    </row>
    <row r="18" spans="1:9" ht="20.100000000000001" customHeight="1" x14ac:dyDescent="0.25">
      <c r="B18" s="2"/>
      <c r="C18" s="2"/>
      <c r="D18" s="1" t="s">
        <v>97</v>
      </c>
      <c r="E18" s="13"/>
      <c r="F18" s="13">
        <v>50000</v>
      </c>
    </row>
    <row r="19" spans="1:9" ht="23.25" customHeight="1" x14ac:dyDescent="0.25">
      <c r="A19" s="4"/>
      <c r="B19" s="2"/>
      <c r="C19" s="2"/>
      <c r="D19" s="30" t="s">
        <v>98</v>
      </c>
      <c r="E19" s="6"/>
      <c r="F19" s="6">
        <f>(419*63.13)+6000</f>
        <v>32451.47</v>
      </c>
    </row>
    <row r="20" spans="1:9" ht="20.100000000000001" customHeight="1" x14ac:dyDescent="0.25">
      <c r="B20" s="2"/>
      <c r="C20" s="2"/>
      <c r="D20" s="1" t="s">
        <v>104</v>
      </c>
      <c r="E20" s="13"/>
      <c r="F20" s="13">
        <f>52635+4000</f>
        <v>56635</v>
      </c>
    </row>
    <row r="21" spans="1:9" ht="20.100000000000001" customHeight="1" x14ac:dyDescent="0.25">
      <c r="B21" s="2"/>
      <c r="C21" s="2"/>
      <c r="D21" s="1" t="s">
        <v>107</v>
      </c>
      <c r="E21" s="13"/>
      <c r="F21" s="13">
        <v>19000</v>
      </c>
    </row>
    <row r="22" spans="1:9" ht="20.100000000000001" customHeight="1" x14ac:dyDescent="0.25">
      <c r="B22" s="2"/>
      <c r="C22" s="2"/>
      <c r="D22" s="1" t="s">
        <v>110</v>
      </c>
      <c r="E22" s="13"/>
      <c r="F22" s="13">
        <v>11200</v>
      </c>
    </row>
    <row r="23" spans="1:9" ht="20.100000000000001" customHeight="1" x14ac:dyDescent="0.25">
      <c r="B23" s="2"/>
      <c r="C23" s="2"/>
      <c r="D23" s="1" t="s">
        <v>118</v>
      </c>
      <c r="E23" s="13"/>
      <c r="F23" s="13">
        <v>13000</v>
      </c>
    </row>
    <row r="24" spans="1:9" ht="20.100000000000001" customHeight="1" x14ac:dyDescent="0.25">
      <c r="B24" s="2"/>
      <c r="C24" s="2"/>
      <c r="D24" s="1" t="s">
        <v>115</v>
      </c>
      <c r="E24" s="13"/>
      <c r="F24" s="13">
        <v>13000</v>
      </c>
    </row>
    <row r="25" spans="1:9" ht="20.100000000000001" customHeight="1" x14ac:dyDescent="0.25">
      <c r="B25" s="2"/>
      <c r="C25" s="2"/>
      <c r="D25" s="1" t="s">
        <v>116</v>
      </c>
      <c r="E25" s="13"/>
      <c r="F25" s="13">
        <v>26500</v>
      </c>
    </row>
    <row r="26" spans="1:9" ht="20.100000000000001" customHeight="1" x14ac:dyDescent="0.25">
      <c r="B26" s="2"/>
      <c r="C26" s="2"/>
      <c r="D26" s="1" t="s">
        <v>119</v>
      </c>
      <c r="E26" s="13"/>
      <c r="F26" s="13">
        <v>28750</v>
      </c>
    </row>
    <row r="27" spans="1:9" ht="20.100000000000001" customHeight="1" x14ac:dyDescent="0.25">
      <c r="B27" s="2"/>
      <c r="C27" s="2"/>
      <c r="D27" s="1" t="s">
        <v>117</v>
      </c>
      <c r="E27" s="13"/>
      <c r="F27" s="13">
        <v>13800</v>
      </c>
    </row>
    <row r="28" spans="1:9" ht="20.100000000000001" customHeight="1" x14ac:dyDescent="0.25">
      <c r="B28" s="2"/>
      <c r="C28" s="2"/>
      <c r="D28" s="1" t="s">
        <v>120</v>
      </c>
      <c r="E28" s="13"/>
      <c r="F28" s="13">
        <v>15000</v>
      </c>
    </row>
    <row r="29" spans="1:9" ht="20.100000000000001" customHeight="1" x14ac:dyDescent="0.25">
      <c r="B29" s="2"/>
      <c r="C29" s="2"/>
      <c r="D29" s="1" t="s">
        <v>122</v>
      </c>
      <c r="E29" s="13"/>
      <c r="F29" s="13">
        <v>37600</v>
      </c>
      <c r="G29" s="39"/>
    </row>
    <row r="30" spans="1:9" ht="20.100000000000001" customHeight="1" x14ac:dyDescent="0.25">
      <c r="B30" s="2"/>
      <c r="C30" s="2"/>
      <c r="D30" s="1" t="s">
        <v>111</v>
      </c>
      <c r="E30" s="13"/>
      <c r="F30" s="13">
        <v>37600</v>
      </c>
    </row>
    <row r="31" spans="1:9" ht="20.100000000000001" customHeight="1" x14ac:dyDescent="0.25">
      <c r="B31" s="2"/>
      <c r="C31" s="2" t="s">
        <v>137</v>
      </c>
      <c r="D31" s="1" t="s">
        <v>134</v>
      </c>
      <c r="E31" s="13"/>
      <c r="F31" s="13">
        <v>13231</v>
      </c>
      <c r="G31" s="1">
        <v>29.8</v>
      </c>
      <c r="H31" s="43">
        <f>F31/G31</f>
        <v>443.99328859060404</v>
      </c>
      <c r="I31" s="15" t="s">
        <v>139</v>
      </c>
    </row>
    <row r="32" spans="1:9" ht="20.100000000000001" customHeight="1" x14ac:dyDescent="0.25">
      <c r="B32" s="2"/>
      <c r="C32" s="2" t="s">
        <v>136</v>
      </c>
      <c r="D32" s="1" t="s">
        <v>135</v>
      </c>
      <c r="E32" s="13"/>
      <c r="F32" s="13">
        <v>13319</v>
      </c>
      <c r="G32" s="1">
        <v>30</v>
      </c>
      <c r="H32" s="43">
        <f>F32/G32</f>
        <v>443.96666666666664</v>
      </c>
      <c r="I32" s="15" t="s">
        <v>139</v>
      </c>
    </row>
    <row r="33" spans="2:9" ht="20.100000000000001" customHeight="1" x14ac:dyDescent="0.25">
      <c r="B33" s="2"/>
      <c r="C33" s="2" t="s">
        <v>136</v>
      </c>
      <c r="D33" s="1" t="s">
        <v>138</v>
      </c>
      <c r="E33" s="13"/>
      <c r="F33" s="13">
        <v>20472</v>
      </c>
      <c r="G33" s="1">
        <v>250.63</v>
      </c>
      <c r="H33" s="43">
        <f>F33/G33</f>
        <v>81.682160954394931</v>
      </c>
      <c r="I33" s="15" t="s">
        <v>140</v>
      </c>
    </row>
    <row r="34" spans="2:9" ht="20.100000000000001" customHeight="1" x14ac:dyDescent="0.25">
      <c r="B34" s="2"/>
      <c r="C34" s="2" t="s">
        <v>141</v>
      </c>
      <c r="D34" s="1" t="s">
        <v>142</v>
      </c>
      <c r="E34" s="13"/>
      <c r="F34" s="13">
        <v>28871</v>
      </c>
      <c r="G34" s="1">
        <v>64.97</v>
      </c>
      <c r="H34" s="43">
        <f>F34/G34</f>
        <v>444.37432661228257</v>
      </c>
      <c r="I34" s="15" t="s">
        <v>139</v>
      </c>
    </row>
    <row r="35" spans="2:9" ht="20.100000000000001" customHeight="1" x14ac:dyDescent="0.25">
      <c r="B35" s="2"/>
      <c r="C35" s="2" t="s">
        <v>143</v>
      </c>
      <c r="D35" s="1" t="s">
        <v>138</v>
      </c>
      <c r="E35" s="13"/>
      <c r="F35" s="13">
        <v>20472</v>
      </c>
      <c r="G35" s="1">
        <v>250.63</v>
      </c>
      <c r="H35" s="43">
        <f>F35/G35</f>
        <v>81.682160954394931</v>
      </c>
      <c r="I35" s="15" t="s">
        <v>140</v>
      </c>
    </row>
    <row r="36" spans="2:9" ht="20.100000000000001" customHeight="1" x14ac:dyDescent="0.25">
      <c r="C36" s="2"/>
      <c r="D36" s="1" t="s">
        <v>152</v>
      </c>
      <c r="E36" s="13"/>
      <c r="F36" s="13">
        <f>G36*H36</f>
        <v>222015</v>
      </c>
      <c r="G36" s="1">
        <v>3895</v>
      </c>
      <c r="H36" s="43">
        <v>57</v>
      </c>
      <c r="I36" s="15" t="s">
        <v>140</v>
      </c>
    </row>
    <row r="37" spans="2:9" ht="20.100000000000001" customHeight="1" x14ac:dyDescent="0.25">
      <c r="C37" s="2"/>
      <c r="D37" s="1" t="s">
        <v>158</v>
      </c>
      <c r="E37" s="13"/>
      <c r="F37" s="13">
        <f>G37*H37</f>
        <v>464417.39</v>
      </c>
      <c r="G37" s="1">
        <v>250.63</v>
      </c>
      <c r="H37" s="43">
        <v>1853</v>
      </c>
      <c r="I37" s="15" t="s">
        <v>159</v>
      </c>
    </row>
    <row r="38" spans="2:9" ht="20.100000000000001" customHeight="1" x14ac:dyDescent="0.25">
      <c r="C38" s="2" t="s">
        <v>160</v>
      </c>
      <c r="D38" s="3" t="s">
        <v>153</v>
      </c>
      <c r="E38" s="13"/>
      <c r="F38" s="13">
        <v>38015</v>
      </c>
      <c r="G38" s="1">
        <v>447.59</v>
      </c>
      <c r="H38" s="43">
        <f>F38/G38</f>
        <v>84.932639245738287</v>
      </c>
      <c r="I38" s="15" t="s">
        <v>140</v>
      </c>
    </row>
    <row r="39" spans="2:9" ht="20.100000000000001" customHeight="1" x14ac:dyDescent="0.25">
      <c r="C39" s="2" t="s">
        <v>160</v>
      </c>
      <c r="D39" s="3" t="s">
        <v>154</v>
      </c>
      <c r="E39" s="13"/>
      <c r="F39" s="13">
        <v>23611</v>
      </c>
      <c r="G39" s="1">
        <v>278</v>
      </c>
      <c r="H39" s="43">
        <f>F39/G39</f>
        <v>84.931654676258987</v>
      </c>
      <c r="I39" s="15" t="s">
        <v>140</v>
      </c>
    </row>
    <row r="40" spans="2:9" ht="20.100000000000001" customHeight="1" x14ac:dyDescent="0.25">
      <c r="C40" s="2" t="s">
        <v>160</v>
      </c>
      <c r="D40" s="3" t="s">
        <v>155</v>
      </c>
      <c r="E40" s="13"/>
      <c r="F40" s="13">
        <f>G40*H40</f>
        <v>16603.815000000002</v>
      </c>
      <c r="G40" s="1">
        <v>195.5</v>
      </c>
      <c r="H40" s="43">
        <v>84.93</v>
      </c>
      <c r="I40" s="15" t="s">
        <v>140</v>
      </c>
    </row>
    <row r="41" spans="2:9" ht="20.100000000000001" customHeight="1" x14ac:dyDescent="0.25">
      <c r="C41" s="2" t="s">
        <v>160</v>
      </c>
      <c r="D41" s="3" t="s">
        <v>156</v>
      </c>
      <c r="E41" s="1"/>
      <c r="F41" s="13">
        <f>G41*H41</f>
        <v>12909.36</v>
      </c>
      <c r="G41" s="1">
        <v>152</v>
      </c>
      <c r="H41" s="43">
        <v>84.93</v>
      </c>
      <c r="I41" s="15" t="s">
        <v>140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" workbookViewId="0">
      <selection activeCell="Q14" sqref="Q14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84"/>
  <sheetViews>
    <sheetView workbookViewId="0">
      <pane xSplit="1" ySplit="1" topLeftCell="B59" activePane="bottomRight" state="frozen"/>
      <selection pane="topRight" activeCell="B1" sqref="B1"/>
      <selection pane="bottomLeft" activeCell="A2" sqref="A2"/>
      <selection pane="bottomRight" activeCell="C80" sqref="C80:G80"/>
    </sheetView>
  </sheetViews>
  <sheetFormatPr defaultRowHeight="15" x14ac:dyDescent="0.25"/>
  <cols>
    <col min="3" max="3" width="17.140625" customWidth="1"/>
    <col min="9" max="9" width="10.28515625" bestFit="1" customWidth="1"/>
  </cols>
  <sheetData>
    <row r="1" spans="2:10" x14ac:dyDescent="0.25">
      <c r="B1" s="1" t="s">
        <v>45</v>
      </c>
      <c r="C1" s="1" t="s">
        <v>227</v>
      </c>
      <c r="D1" s="1" t="s">
        <v>3</v>
      </c>
      <c r="E1" s="1" t="s">
        <v>14</v>
      </c>
      <c r="F1" s="3" t="s">
        <v>230</v>
      </c>
      <c r="G1" s="3" t="s">
        <v>228</v>
      </c>
      <c r="H1" s="12"/>
      <c r="I1" s="3" t="s">
        <v>231</v>
      </c>
      <c r="J1" s="1">
        <f>SUM($G2:$G84)</f>
        <v>2450600</v>
      </c>
    </row>
    <row r="2" spans="2:10" x14ac:dyDescent="0.25">
      <c r="B2" s="75">
        <v>44927</v>
      </c>
      <c r="C2" s="1" t="s">
        <v>229</v>
      </c>
      <c r="D2" s="1">
        <v>1</v>
      </c>
      <c r="E2" s="1">
        <v>35000</v>
      </c>
      <c r="F2" s="1">
        <v>30000</v>
      </c>
      <c r="G2" s="1">
        <f t="shared" ref="G2:G21" si="0">(E2-(D2*F2))</f>
        <v>5000</v>
      </c>
      <c r="I2" s="1"/>
    </row>
    <row r="3" spans="2:10" x14ac:dyDescent="0.25">
      <c r="B3" s="75">
        <v>44927</v>
      </c>
      <c r="C3" s="1" t="s">
        <v>232</v>
      </c>
      <c r="D3" s="1">
        <v>1</v>
      </c>
      <c r="E3" s="1">
        <v>60000</v>
      </c>
      <c r="F3" s="1">
        <v>54000</v>
      </c>
      <c r="G3" s="1">
        <f t="shared" si="0"/>
        <v>6000</v>
      </c>
    </row>
    <row r="4" spans="2:10" x14ac:dyDescent="0.25">
      <c r="B4" s="75">
        <v>44928</v>
      </c>
      <c r="C4" s="1" t="s">
        <v>233</v>
      </c>
      <c r="D4" s="1">
        <v>1</v>
      </c>
      <c r="E4" s="1">
        <v>355000</v>
      </c>
      <c r="F4" s="1">
        <v>340000</v>
      </c>
      <c r="G4" s="1">
        <f t="shared" si="0"/>
        <v>15000</v>
      </c>
    </row>
    <row r="5" spans="2:10" x14ac:dyDescent="0.25">
      <c r="B5" s="75">
        <v>44928</v>
      </c>
      <c r="C5" s="1" t="s">
        <v>241</v>
      </c>
      <c r="D5" s="1">
        <v>1</v>
      </c>
      <c r="E5" s="1">
        <v>200000</v>
      </c>
      <c r="F5" s="1">
        <v>135000</v>
      </c>
      <c r="G5" s="1">
        <f t="shared" ref="G5" si="1">(E5-(D5*F5))</f>
        <v>65000</v>
      </c>
    </row>
    <row r="6" spans="2:10" x14ac:dyDescent="0.25">
      <c r="B6" s="75">
        <v>44929</v>
      </c>
      <c r="C6" s="1" t="s">
        <v>234</v>
      </c>
      <c r="D6" s="1">
        <v>5</v>
      </c>
      <c r="E6" s="1">
        <v>115000</v>
      </c>
      <c r="F6" s="1">
        <v>22000</v>
      </c>
      <c r="G6" s="1">
        <f t="shared" si="0"/>
        <v>5000</v>
      </c>
    </row>
    <row r="7" spans="2:10" x14ac:dyDescent="0.25">
      <c r="B7" s="75">
        <v>44929</v>
      </c>
      <c r="C7" s="1" t="s">
        <v>235</v>
      </c>
      <c r="D7" s="1">
        <v>1</v>
      </c>
      <c r="E7" s="1">
        <v>50000</v>
      </c>
      <c r="F7" s="1">
        <v>48400</v>
      </c>
      <c r="G7" s="1">
        <f t="shared" si="0"/>
        <v>1600</v>
      </c>
    </row>
    <row r="8" spans="2:10" x14ac:dyDescent="0.25">
      <c r="B8" s="75">
        <v>44929</v>
      </c>
      <c r="C8" s="1" t="s">
        <v>217</v>
      </c>
      <c r="D8" s="1">
        <v>2</v>
      </c>
      <c r="E8" s="1">
        <v>53000</v>
      </c>
      <c r="F8" s="1">
        <v>25650</v>
      </c>
      <c r="G8" s="1">
        <f t="shared" si="0"/>
        <v>1700</v>
      </c>
    </row>
    <row r="9" spans="2:10" x14ac:dyDescent="0.25">
      <c r="B9" s="75">
        <v>44929</v>
      </c>
      <c r="C9" s="1" t="s">
        <v>236</v>
      </c>
      <c r="D9" s="1">
        <v>1</v>
      </c>
      <c r="E9" s="1">
        <v>18000</v>
      </c>
      <c r="F9" s="1">
        <v>15000</v>
      </c>
      <c r="G9" s="1">
        <f t="shared" si="0"/>
        <v>3000</v>
      </c>
    </row>
    <row r="10" spans="2:10" x14ac:dyDescent="0.25">
      <c r="B10" s="75">
        <v>44929</v>
      </c>
      <c r="C10" s="1" t="s">
        <v>237</v>
      </c>
      <c r="D10" s="1">
        <v>1</v>
      </c>
      <c r="E10" s="1">
        <v>240000</v>
      </c>
      <c r="F10" s="1">
        <v>200000</v>
      </c>
      <c r="G10" s="1">
        <f t="shared" si="0"/>
        <v>40000</v>
      </c>
    </row>
    <row r="11" spans="2:10" x14ac:dyDescent="0.25">
      <c r="B11" s="75">
        <v>44929</v>
      </c>
      <c r="C11" s="1" t="s">
        <v>238</v>
      </c>
      <c r="D11" s="1">
        <v>1</v>
      </c>
      <c r="E11" s="1">
        <v>45000</v>
      </c>
      <c r="F11" s="1">
        <v>40000</v>
      </c>
      <c r="G11" s="1">
        <f t="shared" si="0"/>
        <v>5000</v>
      </c>
    </row>
    <row r="12" spans="2:10" x14ac:dyDescent="0.25">
      <c r="B12" s="75">
        <v>44929</v>
      </c>
      <c r="C12" s="1" t="s">
        <v>239</v>
      </c>
      <c r="D12" s="1">
        <v>1</v>
      </c>
      <c r="E12" s="1">
        <v>47000</v>
      </c>
      <c r="F12" s="1">
        <v>45000</v>
      </c>
      <c r="G12" s="1">
        <f t="shared" si="0"/>
        <v>2000</v>
      </c>
    </row>
    <row r="13" spans="2:10" x14ac:dyDescent="0.25">
      <c r="B13" s="75">
        <v>44929</v>
      </c>
      <c r="C13" s="1" t="s">
        <v>240</v>
      </c>
      <c r="D13" s="1">
        <v>1</v>
      </c>
      <c r="E13" s="1">
        <v>45000</v>
      </c>
      <c r="F13" s="1">
        <v>40000</v>
      </c>
      <c r="G13" s="1">
        <f t="shared" si="0"/>
        <v>5000</v>
      </c>
    </row>
    <row r="14" spans="2:10" x14ac:dyDescent="0.25">
      <c r="B14" s="75">
        <v>44929</v>
      </c>
      <c r="C14" s="1" t="s">
        <v>242</v>
      </c>
      <c r="D14" s="1">
        <v>1</v>
      </c>
      <c r="E14" s="1">
        <v>250000</v>
      </c>
      <c r="F14" s="1">
        <v>230000</v>
      </c>
      <c r="G14" s="1">
        <f t="shared" si="0"/>
        <v>20000</v>
      </c>
    </row>
    <row r="15" spans="2:10" x14ac:dyDescent="0.25">
      <c r="B15" s="75">
        <v>44929</v>
      </c>
      <c r="C15" s="1" t="s">
        <v>243</v>
      </c>
      <c r="D15" s="1">
        <v>1</v>
      </c>
      <c r="E15" s="1">
        <v>18000</v>
      </c>
      <c r="F15" s="1">
        <v>15000</v>
      </c>
      <c r="G15" s="1">
        <f t="shared" si="0"/>
        <v>3000</v>
      </c>
    </row>
    <row r="16" spans="2:10" x14ac:dyDescent="0.25">
      <c r="B16" s="75">
        <v>44929</v>
      </c>
      <c r="C16" s="1" t="s">
        <v>244</v>
      </c>
      <c r="D16" s="1">
        <v>1</v>
      </c>
      <c r="E16" s="1">
        <v>60000</v>
      </c>
      <c r="F16" s="1">
        <v>59000</v>
      </c>
      <c r="G16" s="1">
        <f t="shared" si="0"/>
        <v>1000</v>
      </c>
    </row>
    <row r="17" spans="2:8" x14ac:dyDescent="0.25">
      <c r="B17" s="75">
        <v>44930</v>
      </c>
      <c r="C17" s="1" t="s">
        <v>245</v>
      </c>
      <c r="D17" s="1">
        <v>1</v>
      </c>
      <c r="E17" s="1">
        <v>160000</v>
      </c>
      <c r="F17" s="1">
        <v>150000</v>
      </c>
      <c r="G17" s="1">
        <f t="shared" ref="G17:G18" si="2">(E17-(D17*F17))</f>
        <v>10000</v>
      </c>
    </row>
    <row r="18" spans="2:8" x14ac:dyDescent="0.25">
      <c r="B18" s="75">
        <v>44930</v>
      </c>
      <c r="C18" s="1" t="s">
        <v>246</v>
      </c>
      <c r="D18" s="1">
        <v>1</v>
      </c>
      <c r="E18" s="1">
        <v>85000</v>
      </c>
      <c r="F18" s="1">
        <v>74000</v>
      </c>
      <c r="G18" s="1">
        <f t="shared" si="2"/>
        <v>11000</v>
      </c>
    </row>
    <row r="19" spans="2:8" x14ac:dyDescent="0.25">
      <c r="B19" s="75">
        <v>44931</v>
      </c>
      <c r="C19" s="1" t="s">
        <v>247</v>
      </c>
      <c r="D19" s="1">
        <v>1</v>
      </c>
      <c r="E19" s="1">
        <v>85000</v>
      </c>
      <c r="F19" s="1">
        <v>80000</v>
      </c>
      <c r="G19" s="1">
        <f t="shared" si="0"/>
        <v>5000</v>
      </c>
    </row>
    <row r="20" spans="2:8" x14ac:dyDescent="0.25">
      <c r="B20" s="75">
        <v>44931</v>
      </c>
      <c r="C20" s="1" t="s">
        <v>248</v>
      </c>
      <c r="D20" s="1">
        <v>3</v>
      </c>
      <c r="E20" s="1">
        <v>470000</v>
      </c>
      <c r="F20" s="1">
        <v>140000</v>
      </c>
      <c r="G20" s="1">
        <f t="shared" si="0"/>
        <v>50000</v>
      </c>
    </row>
    <row r="21" spans="2:8" x14ac:dyDescent="0.25">
      <c r="B21" s="75">
        <v>44931</v>
      </c>
      <c r="C21" s="1" t="s">
        <v>249</v>
      </c>
      <c r="D21" s="1">
        <v>1</v>
      </c>
      <c r="E21" s="1">
        <v>215000</v>
      </c>
      <c r="F21" s="1">
        <v>210000</v>
      </c>
      <c r="G21" s="1">
        <f t="shared" si="0"/>
        <v>5000</v>
      </c>
    </row>
    <row r="22" spans="2:8" x14ac:dyDescent="0.25">
      <c r="B22" s="75">
        <v>44931</v>
      </c>
      <c r="C22" s="1" t="s">
        <v>251</v>
      </c>
      <c r="D22" s="1">
        <v>1</v>
      </c>
      <c r="E22" s="1">
        <v>55000</v>
      </c>
      <c r="F22" s="1">
        <v>45000</v>
      </c>
      <c r="G22" s="1">
        <f t="shared" ref="G22:G25" si="3">(E22-(D22*F22))</f>
        <v>10000</v>
      </c>
    </row>
    <row r="23" spans="2:8" x14ac:dyDescent="0.25">
      <c r="B23" s="75">
        <v>44931</v>
      </c>
      <c r="C23" s="1" t="s">
        <v>250</v>
      </c>
      <c r="D23" s="1">
        <v>1</v>
      </c>
      <c r="E23" s="1">
        <v>340000</v>
      </c>
      <c r="F23" s="1">
        <v>270000</v>
      </c>
      <c r="G23" s="1">
        <f t="shared" si="3"/>
        <v>70000</v>
      </c>
    </row>
    <row r="24" spans="2:8" x14ac:dyDescent="0.25">
      <c r="B24" s="75">
        <v>44932</v>
      </c>
      <c r="C24" s="1" t="s">
        <v>250</v>
      </c>
      <c r="D24" s="1">
        <v>1</v>
      </c>
      <c r="E24" s="1">
        <v>340000</v>
      </c>
      <c r="F24" s="1">
        <v>270000</v>
      </c>
      <c r="G24" s="1">
        <f t="shared" ref="G24" si="4">(E24-(D24*F24))</f>
        <v>70000</v>
      </c>
    </row>
    <row r="25" spans="2:8" x14ac:dyDescent="0.25">
      <c r="B25" s="75">
        <v>44932</v>
      </c>
      <c r="C25" s="1" t="s">
        <v>218</v>
      </c>
      <c r="D25" s="1">
        <v>1</v>
      </c>
      <c r="E25" s="1">
        <v>670000</v>
      </c>
      <c r="F25" s="1">
        <v>515000</v>
      </c>
      <c r="G25" s="1">
        <f t="shared" si="3"/>
        <v>155000</v>
      </c>
    </row>
    <row r="26" spans="2:8" x14ac:dyDescent="0.25">
      <c r="B26" s="75">
        <v>44932</v>
      </c>
      <c r="C26" s="1" t="s">
        <v>252</v>
      </c>
      <c r="D26" s="1">
        <v>1</v>
      </c>
      <c r="E26" s="1">
        <v>45000</v>
      </c>
      <c r="F26" s="1">
        <v>41000</v>
      </c>
      <c r="G26" s="1">
        <f t="shared" ref="G26:G28" si="5">(E26-(D26*F26))</f>
        <v>4000</v>
      </c>
    </row>
    <row r="27" spans="2:8" x14ac:dyDescent="0.25">
      <c r="B27" s="75">
        <v>44933</v>
      </c>
      <c r="C27" s="1" t="s">
        <v>252</v>
      </c>
      <c r="D27" s="1">
        <v>2</v>
      </c>
      <c r="E27" s="1">
        <v>97000</v>
      </c>
      <c r="F27" s="1">
        <v>42000</v>
      </c>
      <c r="G27" s="1">
        <f t="shared" ref="G27" si="6">(E27-(D27*F27))</f>
        <v>13000</v>
      </c>
      <c r="H27" t="s">
        <v>253</v>
      </c>
    </row>
    <row r="28" spans="2:8" x14ac:dyDescent="0.25">
      <c r="B28" s="75">
        <v>44933</v>
      </c>
      <c r="C28" s="1" t="s">
        <v>254</v>
      </c>
      <c r="D28" s="1">
        <v>1</v>
      </c>
      <c r="E28" s="1">
        <v>110000</v>
      </c>
      <c r="F28" s="1">
        <v>100000</v>
      </c>
      <c r="G28" s="1">
        <f t="shared" si="5"/>
        <v>10000</v>
      </c>
    </row>
    <row r="29" spans="2:8" x14ac:dyDescent="0.25">
      <c r="B29" s="75">
        <v>44933</v>
      </c>
      <c r="C29" s="1" t="s">
        <v>255</v>
      </c>
      <c r="D29" s="1">
        <v>1</v>
      </c>
      <c r="E29" s="1">
        <v>160000</v>
      </c>
      <c r="F29" s="1">
        <v>150000</v>
      </c>
      <c r="G29" s="1">
        <f t="shared" ref="G29:G36" si="7">(E29-(D29*F29))</f>
        <v>10000</v>
      </c>
    </row>
    <row r="30" spans="2:8" x14ac:dyDescent="0.25">
      <c r="B30" s="75">
        <v>44934</v>
      </c>
      <c r="C30" s="1" t="s">
        <v>218</v>
      </c>
      <c r="D30" s="1">
        <v>1</v>
      </c>
      <c r="E30" s="1">
        <v>600000</v>
      </c>
      <c r="F30" s="1">
        <v>515000</v>
      </c>
      <c r="G30" s="1">
        <f t="shared" si="7"/>
        <v>85000</v>
      </c>
      <c r="H30" t="s">
        <v>257</v>
      </c>
    </row>
    <row r="31" spans="2:8" x14ac:dyDescent="0.25">
      <c r="B31" s="75">
        <v>44934</v>
      </c>
      <c r="C31" s="1" t="s">
        <v>260</v>
      </c>
      <c r="D31" s="1">
        <v>4</v>
      </c>
      <c r="E31" s="1">
        <v>300000</v>
      </c>
      <c r="F31" s="1">
        <v>55000</v>
      </c>
      <c r="G31" s="1">
        <f t="shared" ref="G31" si="8">(E31-(D31*F31))</f>
        <v>80000</v>
      </c>
    </row>
    <row r="32" spans="2:8" x14ac:dyDescent="0.25">
      <c r="B32" s="75">
        <v>44935</v>
      </c>
      <c r="C32" s="1" t="s">
        <v>258</v>
      </c>
      <c r="D32" s="1">
        <v>1</v>
      </c>
      <c r="E32" s="1">
        <v>340000</v>
      </c>
      <c r="F32" s="1">
        <v>320000</v>
      </c>
      <c r="G32" s="1">
        <f t="shared" si="7"/>
        <v>20000</v>
      </c>
    </row>
    <row r="33" spans="2:8" x14ac:dyDescent="0.25">
      <c r="B33" s="75">
        <v>44935</v>
      </c>
      <c r="C33" s="1" t="s">
        <v>259</v>
      </c>
      <c r="D33" s="1">
        <v>1</v>
      </c>
      <c r="E33" s="1">
        <v>330000</v>
      </c>
      <c r="F33" s="1">
        <v>290000</v>
      </c>
      <c r="G33" s="1">
        <f t="shared" si="7"/>
        <v>40000</v>
      </c>
    </row>
    <row r="34" spans="2:8" x14ac:dyDescent="0.25">
      <c r="B34" s="75">
        <v>44935</v>
      </c>
      <c r="C34" s="1" t="s">
        <v>260</v>
      </c>
      <c r="D34" s="1">
        <v>1</v>
      </c>
      <c r="E34" s="1">
        <v>75000</v>
      </c>
      <c r="F34" s="1">
        <v>55000</v>
      </c>
      <c r="G34" s="1">
        <f t="shared" si="7"/>
        <v>20000</v>
      </c>
    </row>
    <row r="35" spans="2:8" x14ac:dyDescent="0.25">
      <c r="B35" s="75">
        <v>44935</v>
      </c>
      <c r="C35" s="1" t="s">
        <v>224</v>
      </c>
      <c r="D35" s="1">
        <v>1</v>
      </c>
      <c r="E35" s="1">
        <v>315000</v>
      </c>
      <c r="F35" s="1">
        <v>310000</v>
      </c>
      <c r="G35" s="1">
        <f t="shared" si="7"/>
        <v>5000</v>
      </c>
    </row>
    <row r="36" spans="2:8" x14ac:dyDescent="0.25">
      <c r="B36" s="75">
        <v>44936</v>
      </c>
      <c r="C36" s="1" t="s">
        <v>250</v>
      </c>
      <c r="D36" s="1">
        <v>1</v>
      </c>
      <c r="E36" s="1">
        <v>340000</v>
      </c>
      <c r="F36" s="1">
        <v>270000</v>
      </c>
      <c r="G36" s="1">
        <f t="shared" si="7"/>
        <v>70000</v>
      </c>
    </row>
    <row r="37" spans="2:8" x14ac:dyDescent="0.25">
      <c r="B37" s="75">
        <v>44937</v>
      </c>
      <c r="C37" s="1" t="s">
        <v>261</v>
      </c>
      <c r="D37" s="1">
        <v>1</v>
      </c>
      <c r="E37" s="1">
        <v>780000</v>
      </c>
      <c r="F37" s="1">
        <v>500000</v>
      </c>
      <c r="G37" s="1">
        <f t="shared" ref="G37:G47" si="9">(E37-(D37*F37))</f>
        <v>280000</v>
      </c>
    </row>
    <row r="38" spans="2:8" x14ac:dyDescent="0.25">
      <c r="B38" s="75">
        <v>44937</v>
      </c>
      <c r="C38" s="1" t="s">
        <v>262</v>
      </c>
      <c r="D38" s="1">
        <v>1</v>
      </c>
      <c r="E38" s="1">
        <v>115000</v>
      </c>
      <c r="F38" s="1">
        <v>92500</v>
      </c>
      <c r="G38" s="1">
        <f t="shared" si="9"/>
        <v>22500</v>
      </c>
    </row>
    <row r="39" spans="2:8" x14ac:dyDescent="0.25">
      <c r="B39" s="75">
        <v>44938</v>
      </c>
      <c r="C39" s="1" t="s">
        <v>74</v>
      </c>
      <c r="D39" s="1">
        <v>1</v>
      </c>
      <c r="E39" s="1">
        <v>135000</v>
      </c>
      <c r="F39" s="1">
        <v>130000</v>
      </c>
      <c r="G39" s="1">
        <f t="shared" si="9"/>
        <v>5000</v>
      </c>
    </row>
    <row r="40" spans="2:8" x14ac:dyDescent="0.25">
      <c r="B40" s="75">
        <v>44942</v>
      </c>
      <c r="C40" s="1" t="s">
        <v>264</v>
      </c>
      <c r="D40" s="1">
        <v>2</v>
      </c>
      <c r="E40" s="1">
        <v>910000</v>
      </c>
      <c r="F40" s="1">
        <v>370000</v>
      </c>
      <c r="G40" s="1">
        <f t="shared" si="9"/>
        <v>170000</v>
      </c>
    </row>
    <row r="41" spans="2:8" x14ac:dyDescent="0.25">
      <c r="B41" s="75">
        <v>44942</v>
      </c>
      <c r="C41" s="1" t="s">
        <v>244</v>
      </c>
      <c r="D41" s="1">
        <v>1</v>
      </c>
      <c r="E41" s="1">
        <v>60000</v>
      </c>
      <c r="F41" s="1">
        <v>53000</v>
      </c>
      <c r="G41" s="1">
        <f t="shared" si="9"/>
        <v>7000</v>
      </c>
      <c r="H41" t="s">
        <v>266</v>
      </c>
    </row>
    <row r="42" spans="2:8" x14ac:dyDescent="0.25">
      <c r="B42" s="75">
        <v>44942</v>
      </c>
      <c r="C42" s="1" t="s">
        <v>265</v>
      </c>
      <c r="D42" s="1">
        <v>1</v>
      </c>
      <c r="E42" s="1">
        <v>195000</v>
      </c>
      <c r="F42" s="1">
        <v>150000</v>
      </c>
      <c r="G42" s="1">
        <f t="shared" si="9"/>
        <v>45000</v>
      </c>
    </row>
    <row r="43" spans="2:8" x14ac:dyDescent="0.25">
      <c r="B43" s="75">
        <v>44942</v>
      </c>
      <c r="C43" s="1" t="s">
        <v>248</v>
      </c>
      <c r="D43" s="1">
        <v>1</v>
      </c>
      <c r="E43" s="1">
        <v>165000</v>
      </c>
      <c r="F43" s="1">
        <v>140000</v>
      </c>
      <c r="G43" s="1">
        <f t="shared" si="9"/>
        <v>25000</v>
      </c>
    </row>
    <row r="44" spans="2:8" x14ac:dyDescent="0.25">
      <c r="B44" s="75">
        <v>44942</v>
      </c>
      <c r="C44" s="1" t="s">
        <v>267</v>
      </c>
      <c r="D44" s="1">
        <v>1</v>
      </c>
      <c r="E44" s="1">
        <v>45000</v>
      </c>
      <c r="F44" s="1">
        <v>40000</v>
      </c>
      <c r="G44" s="1">
        <f t="shared" si="9"/>
        <v>5000</v>
      </c>
    </row>
    <row r="45" spans="2:8" x14ac:dyDescent="0.25">
      <c r="B45" s="75">
        <v>44942</v>
      </c>
      <c r="C45" s="1" t="s">
        <v>268</v>
      </c>
      <c r="D45" s="1">
        <v>2</v>
      </c>
      <c r="E45" s="1">
        <v>92000</v>
      </c>
      <c r="F45" s="1">
        <v>42000</v>
      </c>
      <c r="G45" s="1">
        <f t="shared" si="9"/>
        <v>8000</v>
      </c>
    </row>
    <row r="46" spans="2:8" x14ac:dyDescent="0.25">
      <c r="B46" s="75">
        <v>44942</v>
      </c>
      <c r="C46" s="1" t="s">
        <v>207</v>
      </c>
      <c r="D46" s="1">
        <v>1</v>
      </c>
      <c r="E46" s="1">
        <v>29000</v>
      </c>
      <c r="F46" s="1">
        <v>27500</v>
      </c>
      <c r="G46" s="1">
        <f t="shared" si="9"/>
        <v>1500</v>
      </c>
    </row>
    <row r="47" spans="2:8" x14ac:dyDescent="0.25">
      <c r="B47" s="75">
        <v>44942</v>
      </c>
      <c r="C47" s="1" t="s">
        <v>269</v>
      </c>
      <c r="D47" s="1">
        <v>1</v>
      </c>
      <c r="E47" s="1">
        <v>35000</v>
      </c>
      <c r="F47" s="1">
        <v>30000</v>
      </c>
      <c r="G47" s="1">
        <f t="shared" si="9"/>
        <v>5000</v>
      </c>
    </row>
    <row r="48" spans="2:8" x14ac:dyDescent="0.25">
      <c r="B48" s="75">
        <v>44942</v>
      </c>
      <c r="C48" s="1" t="s">
        <v>270</v>
      </c>
      <c r="D48" s="1">
        <v>1</v>
      </c>
      <c r="E48" s="1">
        <v>30000</v>
      </c>
      <c r="F48" s="1">
        <v>26000</v>
      </c>
      <c r="G48" s="1">
        <f t="shared" ref="G48:G56" si="10">(E48-(D48*F48))</f>
        <v>4000</v>
      </c>
    </row>
    <row r="49" spans="2:7" x14ac:dyDescent="0.25">
      <c r="B49" s="75">
        <v>44943</v>
      </c>
      <c r="C49" s="1" t="s">
        <v>74</v>
      </c>
      <c r="D49" s="1">
        <v>1</v>
      </c>
      <c r="E49" s="1">
        <v>135000</v>
      </c>
      <c r="F49" s="1">
        <v>130000</v>
      </c>
      <c r="G49" s="1">
        <f t="shared" si="10"/>
        <v>5000</v>
      </c>
    </row>
    <row r="50" spans="2:7" x14ac:dyDescent="0.25">
      <c r="B50" s="75">
        <v>44943</v>
      </c>
      <c r="C50" s="1" t="s">
        <v>271</v>
      </c>
      <c r="D50" s="1">
        <v>5</v>
      </c>
      <c r="E50" s="1">
        <v>285000</v>
      </c>
      <c r="F50" s="1">
        <v>53000</v>
      </c>
      <c r="G50" s="1">
        <f t="shared" si="10"/>
        <v>20000</v>
      </c>
    </row>
    <row r="51" spans="2:7" x14ac:dyDescent="0.25">
      <c r="B51" s="75">
        <v>44943</v>
      </c>
      <c r="C51" s="1" t="s">
        <v>260</v>
      </c>
      <c r="D51" s="1">
        <v>2</v>
      </c>
      <c r="E51" s="1">
        <v>150000</v>
      </c>
      <c r="F51" s="1">
        <v>55000</v>
      </c>
      <c r="G51" s="1">
        <f t="shared" si="10"/>
        <v>40000</v>
      </c>
    </row>
    <row r="52" spans="2:7" x14ac:dyDescent="0.25">
      <c r="B52" s="75">
        <v>44943</v>
      </c>
      <c r="C52" s="1" t="s">
        <v>272</v>
      </c>
      <c r="D52" s="1">
        <v>2</v>
      </c>
      <c r="E52" s="1">
        <v>110000</v>
      </c>
      <c r="F52" s="1">
        <v>47000</v>
      </c>
      <c r="G52" s="1">
        <f t="shared" si="10"/>
        <v>16000</v>
      </c>
    </row>
    <row r="53" spans="2:7" x14ac:dyDescent="0.25">
      <c r="B53" s="75">
        <v>44943</v>
      </c>
      <c r="C53" s="1" t="s">
        <v>264</v>
      </c>
      <c r="D53" s="1">
        <v>1</v>
      </c>
      <c r="E53" s="1">
        <v>455000</v>
      </c>
      <c r="F53" s="1">
        <v>370000</v>
      </c>
      <c r="G53" s="1">
        <f t="shared" si="10"/>
        <v>85000</v>
      </c>
    </row>
    <row r="54" spans="2:7" x14ac:dyDescent="0.25">
      <c r="B54" s="75">
        <v>44943</v>
      </c>
      <c r="C54" s="1" t="s">
        <v>273</v>
      </c>
      <c r="D54" s="1">
        <v>1</v>
      </c>
      <c r="E54" s="1">
        <v>83000</v>
      </c>
      <c r="F54" s="1">
        <v>75000</v>
      </c>
      <c r="G54" s="1">
        <f t="shared" si="10"/>
        <v>8000</v>
      </c>
    </row>
    <row r="55" spans="2:7" x14ac:dyDescent="0.25">
      <c r="B55" s="75">
        <v>44943</v>
      </c>
      <c r="C55" s="1" t="s">
        <v>274</v>
      </c>
      <c r="D55" s="1">
        <v>1</v>
      </c>
      <c r="E55" s="1">
        <v>55000</v>
      </c>
      <c r="F55" s="1">
        <v>50000</v>
      </c>
      <c r="G55" s="1">
        <f t="shared" si="10"/>
        <v>5000</v>
      </c>
    </row>
    <row r="56" spans="2:7" x14ac:dyDescent="0.25">
      <c r="B56" s="75">
        <v>44943</v>
      </c>
      <c r="C56" s="1" t="s">
        <v>256</v>
      </c>
      <c r="D56" s="1">
        <v>1</v>
      </c>
      <c r="E56" s="1">
        <v>8000</v>
      </c>
      <c r="F56" s="1">
        <v>6700</v>
      </c>
      <c r="G56" s="1">
        <f t="shared" si="10"/>
        <v>1300</v>
      </c>
    </row>
    <row r="57" spans="2:7" x14ac:dyDescent="0.25">
      <c r="B57" s="75">
        <v>44945</v>
      </c>
      <c r="C57" s="1" t="s">
        <v>272</v>
      </c>
      <c r="D57" s="1">
        <v>12</v>
      </c>
      <c r="E57" s="1">
        <v>660000</v>
      </c>
      <c r="F57" s="1">
        <v>47000</v>
      </c>
      <c r="G57" s="1">
        <f t="shared" ref="G57:G59" si="11">(E57-(D57*F57))</f>
        <v>96000</v>
      </c>
    </row>
    <row r="58" spans="2:7" x14ac:dyDescent="0.25">
      <c r="B58" s="75">
        <v>44945</v>
      </c>
      <c r="C58" s="1" t="s">
        <v>270</v>
      </c>
      <c r="D58" s="1">
        <v>5</v>
      </c>
      <c r="E58" s="1">
        <v>146000</v>
      </c>
      <c r="F58" s="1">
        <v>26000</v>
      </c>
      <c r="G58" s="1">
        <f t="shared" si="11"/>
        <v>16000</v>
      </c>
    </row>
    <row r="59" spans="2:7" x14ac:dyDescent="0.25">
      <c r="B59" s="75">
        <v>44945</v>
      </c>
      <c r="C59" s="1" t="s">
        <v>244</v>
      </c>
      <c r="D59" s="1">
        <v>2</v>
      </c>
      <c r="E59" s="1">
        <v>118000</v>
      </c>
      <c r="F59" s="1">
        <v>53000</v>
      </c>
      <c r="G59" s="1">
        <f t="shared" si="11"/>
        <v>12000</v>
      </c>
    </row>
    <row r="60" spans="2:7" x14ac:dyDescent="0.25">
      <c r="B60" s="75">
        <v>44945</v>
      </c>
      <c r="C60" s="1" t="s">
        <v>268</v>
      </c>
      <c r="D60" s="1">
        <v>1</v>
      </c>
      <c r="E60" s="1">
        <v>46000</v>
      </c>
      <c r="F60" s="1">
        <v>42000</v>
      </c>
      <c r="G60" s="1">
        <f>(E60-(D60*F60))</f>
        <v>4000</v>
      </c>
    </row>
    <row r="61" spans="2:7" x14ac:dyDescent="0.25">
      <c r="B61" s="75">
        <v>44945</v>
      </c>
      <c r="C61" s="1" t="s">
        <v>275</v>
      </c>
      <c r="D61" s="1">
        <v>1</v>
      </c>
      <c r="E61" s="1">
        <v>395000</v>
      </c>
      <c r="F61" s="1">
        <v>370000</v>
      </c>
      <c r="G61" s="1">
        <f>(E61-(D61*F61))</f>
        <v>25000</v>
      </c>
    </row>
    <row r="62" spans="2:7" x14ac:dyDescent="0.25">
      <c r="B62" s="75">
        <v>44946</v>
      </c>
      <c r="C62" s="1" t="s">
        <v>276</v>
      </c>
      <c r="D62" s="1">
        <v>1</v>
      </c>
      <c r="E62" s="1">
        <v>480000</v>
      </c>
      <c r="F62" s="1">
        <v>420000</v>
      </c>
      <c r="G62" s="1">
        <f>(E62-(D62*F62))</f>
        <v>60000</v>
      </c>
    </row>
    <row r="63" spans="2:7" x14ac:dyDescent="0.25">
      <c r="B63" s="75">
        <v>44946</v>
      </c>
      <c r="C63" s="1" t="s">
        <v>272</v>
      </c>
      <c r="D63" s="1">
        <v>1</v>
      </c>
      <c r="E63" s="1">
        <v>55000</v>
      </c>
      <c r="F63" s="1">
        <v>47000</v>
      </c>
      <c r="G63" s="1">
        <f t="shared" ref="G63:G73" si="12">(E63-(D63*F63))</f>
        <v>8000</v>
      </c>
    </row>
    <row r="64" spans="2:7" x14ac:dyDescent="0.25">
      <c r="B64" s="75">
        <v>44947</v>
      </c>
      <c r="C64" s="1" t="s">
        <v>281</v>
      </c>
      <c r="D64" s="1">
        <v>1</v>
      </c>
      <c r="E64" s="1">
        <v>700000</v>
      </c>
      <c r="F64" s="1">
        <v>590000</v>
      </c>
      <c r="G64" s="1">
        <f t="shared" si="12"/>
        <v>110000</v>
      </c>
    </row>
    <row r="65" spans="2:8" x14ac:dyDescent="0.25">
      <c r="B65" s="75">
        <v>44947</v>
      </c>
      <c r="C65" s="1" t="s">
        <v>282</v>
      </c>
      <c r="D65" s="1">
        <v>1</v>
      </c>
      <c r="E65" s="1">
        <v>252000</v>
      </c>
      <c r="F65" s="1">
        <v>240000</v>
      </c>
      <c r="G65" s="1">
        <f t="shared" si="12"/>
        <v>12000</v>
      </c>
    </row>
    <row r="66" spans="2:8" x14ac:dyDescent="0.25">
      <c r="B66" s="75">
        <v>44947</v>
      </c>
      <c r="C66" s="1" t="s">
        <v>283</v>
      </c>
      <c r="D66" s="1">
        <v>1</v>
      </c>
      <c r="E66" s="1">
        <v>320000</v>
      </c>
      <c r="F66" s="1">
        <v>290000</v>
      </c>
      <c r="G66" s="1">
        <f t="shared" si="12"/>
        <v>30000</v>
      </c>
    </row>
    <row r="67" spans="2:8" x14ac:dyDescent="0.25">
      <c r="B67" s="75">
        <v>44947</v>
      </c>
      <c r="C67" s="1" t="s">
        <v>284</v>
      </c>
      <c r="D67" s="1">
        <v>3</v>
      </c>
      <c r="E67" s="1">
        <v>615000</v>
      </c>
      <c r="F67" s="1">
        <v>185000</v>
      </c>
      <c r="G67" s="1">
        <f t="shared" si="12"/>
        <v>60000</v>
      </c>
    </row>
    <row r="68" spans="2:8" x14ac:dyDescent="0.25">
      <c r="B68" s="75">
        <v>44947</v>
      </c>
      <c r="C68" s="1" t="s">
        <v>285</v>
      </c>
      <c r="D68" s="1">
        <v>2</v>
      </c>
      <c r="E68" s="1">
        <v>500000</v>
      </c>
      <c r="F68" s="1">
        <v>220000</v>
      </c>
      <c r="G68" s="1">
        <f t="shared" si="12"/>
        <v>60000</v>
      </c>
    </row>
    <row r="69" spans="2:8" x14ac:dyDescent="0.25">
      <c r="B69" s="75">
        <v>44949</v>
      </c>
      <c r="C69" s="1" t="s">
        <v>286</v>
      </c>
      <c r="D69" s="1">
        <v>1</v>
      </c>
      <c r="E69" s="1">
        <v>65000</v>
      </c>
      <c r="F69" s="1">
        <v>60000</v>
      </c>
      <c r="G69" s="1">
        <f t="shared" si="12"/>
        <v>5000</v>
      </c>
      <c r="H69" t="s">
        <v>287</v>
      </c>
    </row>
    <row r="70" spans="2:8" x14ac:dyDescent="0.25">
      <c r="B70" s="75">
        <v>44949</v>
      </c>
      <c r="C70" s="1" t="s">
        <v>225</v>
      </c>
      <c r="D70" s="1">
        <v>1</v>
      </c>
      <c r="E70" s="1">
        <v>240000</v>
      </c>
      <c r="F70" s="1">
        <v>232000</v>
      </c>
      <c r="G70" s="1">
        <f t="shared" si="12"/>
        <v>8000</v>
      </c>
    </row>
    <row r="71" spans="2:8" x14ac:dyDescent="0.25">
      <c r="B71" s="75">
        <v>44950</v>
      </c>
      <c r="C71" s="1" t="s">
        <v>272</v>
      </c>
      <c r="D71" s="1">
        <v>2</v>
      </c>
      <c r="E71" s="1">
        <v>110000</v>
      </c>
      <c r="F71" s="1">
        <v>50000</v>
      </c>
      <c r="G71" s="1">
        <f t="shared" si="12"/>
        <v>10000</v>
      </c>
    </row>
    <row r="72" spans="2:8" x14ac:dyDescent="0.25">
      <c r="B72" s="75">
        <v>44950</v>
      </c>
      <c r="C72" s="1" t="s">
        <v>288</v>
      </c>
      <c r="D72" s="1">
        <v>1</v>
      </c>
      <c r="E72" s="1">
        <v>105000</v>
      </c>
      <c r="F72" s="1">
        <v>90000</v>
      </c>
      <c r="G72" s="1">
        <f t="shared" si="12"/>
        <v>15000</v>
      </c>
    </row>
    <row r="73" spans="2:8" x14ac:dyDescent="0.25">
      <c r="B73" s="75">
        <v>44950</v>
      </c>
      <c r="C73" s="1" t="s">
        <v>289</v>
      </c>
      <c r="D73" s="1">
        <v>1</v>
      </c>
      <c r="E73" s="1">
        <v>50000</v>
      </c>
      <c r="F73" s="1">
        <v>45000</v>
      </c>
      <c r="G73" s="1">
        <f t="shared" si="12"/>
        <v>5000</v>
      </c>
    </row>
    <row r="74" spans="2:8" x14ac:dyDescent="0.25">
      <c r="B74" s="75">
        <v>44950</v>
      </c>
      <c r="C74" s="1" t="s">
        <v>290</v>
      </c>
      <c r="D74" s="1">
        <v>1</v>
      </c>
      <c r="E74" s="1">
        <v>33000</v>
      </c>
      <c r="F74" s="1">
        <v>30000</v>
      </c>
      <c r="G74" s="1">
        <f t="shared" ref="G74:G76" si="13">(E74-(D74*F74))</f>
        <v>3000</v>
      </c>
    </row>
    <row r="75" spans="2:8" x14ac:dyDescent="0.25">
      <c r="B75" s="75">
        <v>44950</v>
      </c>
      <c r="C75" s="1" t="s">
        <v>291</v>
      </c>
      <c r="D75" s="1">
        <v>1</v>
      </c>
      <c r="E75" s="1">
        <v>58000</v>
      </c>
      <c r="F75" s="1">
        <v>50000</v>
      </c>
      <c r="G75" s="1">
        <f t="shared" si="13"/>
        <v>8000</v>
      </c>
    </row>
    <row r="76" spans="2:8" x14ac:dyDescent="0.25">
      <c r="B76" s="75">
        <v>44950</v>
      </c>
      <c r="C76" s="1" t="s">
        <v>293</v>
      </c>
      <c r="D76" s="1">
        <v>1</v>
      </c>
      <c r="E76" s="1">
        <v>450000</v>
      </c>
      <c r="F76" s="1">
        <v>365000</v>
      </c>
      <c r="G76" s="1">
        <f t="shared" si="13"/>
        <v>85000</v>
      </c>
    </row>
    <row r="77" spans="2:8" x14ac:dyDescent="0.25">
      <c r="B77" s="75">
        <v>44951</v>
      </c>
      <c r="C77" s="1" t="s">
        <v>255</v>
      </c>
      <c r="D77" s="1">
        <v>1</v>
      </c>
      <c r="E77" s="1">
        <v>170000</v>
      </c>
      <c r="F77" s="1">
        <v>150000</v>
      </c>
      <c r="G77" s="1">
        <f t="shared" ref="G77:G81" si="14">(E77-(D77*F77))</f>
        <v>20000</v>
      </c>
    </row>
    <row r="78" spans="2:8" x14ac:dyDescent="0.25">
      <c r="B78" s="75">
        <v>44951</v>
      </c>
      <c r="C78" s="1" t="s">
        <v>203</v>
      </c>
      <c r="D78" s="1">
        <v>1</v>
      </c>
      <c r="E78" s="1">
        <v>235000</v>
      </c>
      <c r="F78" s="1">
        <v>215000</v>
      </c>
      <c r="G78" s="1">
        <f t="shared" si="14"/>
        <v>20000</v>
      </c>
    </row>
    <row r="79" spans="2:8" x14ac:dyDescent="0.25">
      <c r="B79" s="75">
        <v>44951</v>
      </c>
      <c r="C79" s="1" t="s">
        <v>292</v>
      </c>
      <c r="D79" s="1">
        <v>1</v>
      </c>
      <c r="E79" s="1">
        <v>245000</v>
      </c>
      <c r="F79" s="1">
        <v>215000</v>
      </c>
      <c r="G79" s="1">
        <f t="shared" si="14"/>
        <v>30000</v>
      </c>
    </row>
    <row r="80" spans="2:8" x14ac:dyDescent="0.25">
      <c r="B80" s="75">
        <v>44952</v>
      </c>
      <c r="C80" s="1" t="s">
        <v>272</v>
      </c>
      <c r="D80" s="1">
        <v>4</v>
      </c>
      <c r="E80" s="1">
        <v>220000</v>
      </c>
      <c r="F80" s="1">
        <v>50000</v>
      </c>
      <c r="G80" s="1">
        <f t="shared" si="14"/>
        <v>20000</v>
      </c>
    </row>
    <row r="81" spans="2:7" x14ac:dyDescent="0.25">
      <c r="B81" s="75">
        <v>44953</v>
      </c>
      <c r="C81" s="1" t="s">
        <v>296</v>
      </c>
      <c r="D81" s="1">
        <v>2</v>
      </c>
      <c r="E81" s="1">
        <v>110000</v>
      </c>
      <c r="F81" s="1">
        <v>50000</v>
      </c>
      <c r="G81" s="1">
        <f t="shared" si="14"/>
        <v>10000</v>
      </c>
    </row>
    <row r="82" spans="2:7" x14ac:dyDescent="0.25">
      <c r="B82" s="75">
        <v>44954</v>
      </c>
      <c r="C82" s="1" t="s">
        <v>272</v>
      </c>
      <c r="D82" s="1">
        <v>1</v>
      </c>
      <c r="E82" s="1">
        <v>55000</v>
      </c>
      <c r="F82" s="1">
        <v>50000</v>
      </c>
      <c r="G82" s="1">
        <f t="shared" ref="G82:G84" si="15">(E82-(D82*F82))</f>
        <v>5000</v>
      </c>
    </row>
    <row r="83" spans="2:7" x14ac:dyDescent="0.25">
      <c r="B83" s="75">
        <v>44954</v>
      </c>
      <c r="C83" s="1" t="s">
        <v>298</v>
      </c>
      <c r="D83" s="1">
        <v>1</v>
      </c>
      <c r="E83" s="1">
        <v>120000</v>
      </c>
      <c r="F83" s="1">
        <v>90000</v>
      </c>
      <c r="G83" s="1">
        <f t="shared" si="15"/>
        <v>30000</v>
      </c>
    </row>
    <row r="84" spans="2:7" x14ac:dyDescent="0.25">
      <c r="B84" s="75">
        <v>44955</v>
      </c>
      <c r="C84" s="1" t="s">
        <v>268</v>
      </c>
      <c r="D84" s="1">
        <v>1</v>
      </c>
      <c r="E84" s="1">
        <v>46000</v>
      </c>
      <c r="F84" s="1">
        <v>42000</v>
      </c>
      <c r="G84" s="1">
        <f t="shared" si="15"/>
        <v>4000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28"/>
  <sheetViews>
    <sheetView tabSelected="1" zoomScale="104" zoomScaleNormal="100" workbookViewId="0">
      <pane ySplit="1" topLeftCell="A47" activePane="bottomLeft" state="frozen"/>
      <selection pane="bottomLeft" activeCell="Q9" sqref="Q9"/>
    </sheetView>
  </sheetViews>
  <sheetFormatPr defaultColWidth="9.140625" defaultRowHeight="20.100000000000001" customHeight="1" x14ac:dyDescent="0.25"/>
  <cols>
    <col min="1" max="1" width="12.5703125" style="84" bestFit="1" customWidth="1"/>
    <col min="2" max="2" width="10.28515625" style="71" customWidth="1"/>
    <col min="3" max="3" width="22.85546875" style="51" bestFit="1" customWidth="1"/>
    <col min="4" max="4" width="12.28515625" style="51" bestFit="1" customWidth="1"/>
    <col min="5" max="7" width="9.28515625" style="51" bestFit="1" customWidth="1"/>
    <col min="8" max="8" width="11.7109375" style="51" customWidth="1"/>
    <col min="9" max="9" width="4.140625" style="51" bestFit="1" customWidth="1"/>
    <col min="10" max="10" width="10.7109375" style="51" customWidth="1"/>
    <col min="11" max="11" width="8.5703125" style="51" customWidth="1"/>
    <col min="12" max="12" width="10.28515625" style="51" customWidth="1"/>
    <col min="13" max="13" width="10.140625" style="51" customWidth="1"/>
    <col min="14" max="14" width="6.7109375" style="51" customWidth="1"/>
    <col min="15" max="15" width="9.7109375" style="51" bestFit="1" customWidth="1"/>
    <col min="16" max="16" width="14.5703125" style="51" bestFit="1" customWidth="1"/>
    <col min="17" max="17" width="18.42578125" style="51" customWidth="1"/>
    <col min="18" max="18" width="11.5703125" style="51" bestFit="1" customWidth="1"/>
    <col min="19" max="19" width="13.28515625" style="51" bestFit="1" customWidth="1"/>
    <col min="20" max="24" width="9.28515625" style="51" bestFit="1" customWidth="1"/>
    <col min="25" max="16384" width="9.140625" style="51"/>
  </cols>
  <sheetData>
    <row r="1" spans="1:21" ht="20.100000000000001" customHeight="1" x14ac:dyDescent="0.25">
      <c r="B1" s="73" t="s">
        <v>219</v>
      </c>
      <c r="C1" s="69" t="s">
        <v>2</v>
      </c>
      <c r="D1" s="68" t="s">
        <v>43</v>
      </c>
      <c r="E1" s="70" t="s">
        <v>3</v>
      </c>
      <c r="F1" s="70" t="s">
        <v>16</v>
      </c>
      <c r="G1" s="70" t="s">
        <v>38</v>
      </c>
      <c r="I1" s="52" t="s">
        <v>3</v>
      </c>
      <c r="J1" s="52" t="s">
        <v>16</v>
      </c>
      <c r="K1" s="52" t="s">
        <v>68</v>
      </c>
      <c r="L1" s="52" t="s">
        <v>69</v>
      </c>
      <c r="M1" s="52" t="s">
        <v>38</v>
      </c>
      <c r="N1" s="55">
        <v>2044</v>
      </c>
      <c r="O1" s="51">
        <f>N1*85</f>
        <v>173740</v>
      </c>
      <c r="P1" s="52" t="s">
        <v>48</v>
      </c>
      <c r="Q1" s="20">
        <f>SUM(A2:A124)</f>
        <v>15387600</v>
      </c>
      <c r="R1" s="77">
        <f>Q20</f>
        <v>-1276919.2199999988</v>
      </c>
      <c r="S1" s="77"/>
    </row>
    <row r="2" spans="1:21" ht="20.100000000000001" customHeight="1" x14ac:dyDescent="0.25">
      <c r="A2" s="84">
        <f t="shared" ref="A2" si="0">IF($E2=0,$M2,IF($E2=$I2,IF($M2-$G2&lt;0,0,IF($D2="set",$M2-$G2,FALSE)),($I2-$E2)*$J2))</f>
        <v>216000</v>
      </c>
      <c r="B2" s="72" t="s">
        <v>220</v>
      </c>
      <c r="C2" s="53" t="s">
        <v>207</v>
      </c>
      <c r="D2" s="54"/>
      <c r="E2" s="53">
        <v>54</v>
      </c>
      <c r="F2" s="53">
        <v>29000</v>
      </c>
      <c r="G2" s="53">
        <f t="shared" ref="G2" si="1">F2*E2</f>
        <v>1566000</v>
      </c>
      <c r="H2" s="44" t="str">
        <f t="shared" ref="H2" si="2">IF(E2=I2,"Out of Stock",I2-E2&amp;" qty Left")</f>
        <v>8 qty Left</v>
      </c>
      <c r="I2" s="53">
        <v>62</v>
      </c>
      <c r="J2" s="53">
        <v>27000</v>
      </c>
      <c r="K2" s="52">
        <v>0</v>
      </c>
      <c r="L2" s="52">
        <f t="shared" ref="L2" si="3">(K2/I2)+J2</f>
        <v>27000</v>
      </c>
      <c r="M2" s="52">
        <f t="shared" ref="M2" si="4">(J2*I2)+K2</f>
        <v>1674000</v>
      </c>
      <c r="N2" s="55"/>
      <c r="P2" s="52" t="s">
        <v>58</v>
      </c>
      <c r="Q2" s="1">
        <v>4580000</v>
      </c>
    </row>
    <row r="3" spans="1:21" ht="20.100000000000001" customHeight="1" x14ac:dyDescent="0.25">
      <c r="A3" s="84">
        <f t="shared" ref="A3:A7" si="5">IF($E3=0,$M3,IF($E3=$I3,IF($M3-$G3&lt;0,0,IF($D3="set",$M3-$G3,FALSE)),($I3-$E3)*$J3))</f>
        <v>170000</v>
      </c>
      <c r="B3" s="72" t="s">
        <v>223</v>
      </c>
      <c r="C3" s="53" t="s">
        <v>208</v>
      </c>
      <c r="D3" s="54"/>
      <c r="E3" s="53">
        <v>0</v>
      </c>
      <c r="F3" s="53">
        <v>187500</v>
      </c>
      <c r="G3" s="53">
        <f>F3*E3</f>
        <v>0</v>
      </c>
      <c r="H3" s="44" t="str">
        <f t="shared" ref="H3:H7" si="6">IF(E3=I3,"Out of Stock",I3-E3&amp;" qty Left")</f>
        <v>1 qty Left</v>
      </c>
      <c r="I3" s="53">
        <v>1</v>
      </c>
      <c r="J3" s="53">
        <v>170000</v>
      </c>
      <c r="K3" s="52"/>
      <c r="L3" s="52">
        <f t="shared" ref="L3:L7" si="7">(K3/I3)+J3</f>
        <v>170000</v>
      </c>
      <c r="M3" s="52">
        <f t="shared" ref="M3:M7" si="8">(J3*I3)+K3</f>
        <v>170000</v>
      </c>
      <c r="N3" s="55">
        <f>L3+L4</f>
        <v>290000</v>
      </c>
      <c r="P3" s="52" t="s">
        <v>300</v>
      </c>
      <c r="Q3" s="1">
        <v>0</v>
      </c>
    </row>
    <row r="4" spans="1:21" ht="20.100000000000001" customHeight="1" x14ac:dyDescent="0.25">
      <c r="A4" s="84">
        <f t="shared" si="5"/>
        <v>120000</v>
      </c>
      <c r="B4" s="72" t="s">
        <v>222</v>
      </c>
      <c r="C4" s="53" t="s">
        <v>226</v>
      </c>
      <c r="D4" s="54"/>
      <c r="E4" s="53">
        <v>0</v>
      </c>
      <c r="F4" s="53">
        <v>167500</v>
      </c>
      <c r="G4" s="53">
        <f>F4*E4</f>
        <v>0</v>
      </c>
      <c r="H4" s="44" t="str">
        <f t="shared" si="6"/>
        <v>1 qty Left</v>
      </c>
      <c r="I4" s="53">
        <v>1</v>
      </c>
      <c r="J4" s="53">
        <v>120000</v>
      </c>
      <c r="K4" s="52"/>
      <c r="L4" s="52">
        <f t="shared" si="7"/>
        <v>120000</v>
      </c>
      <c r="M4" s="52">
        <f t="shared" si="8"/>
        <v>120000</v>
      </c>
      <c r="N4" s="55"/>
      <c r="P4" s="52" t="s">
        <v>299</v>
      </c>
      <c r="Q4" s="1">
        <v>1150000</v>
      </c>
    </row>
    <row r="5" spans="1:21" ht="20.100000000000001" customHeight="1" x14ac:dyDescent="0.25">
      <c r="A5" s="84">
        <f t="shared" si="5"/>
        <v>80000</v>
      </c>
      <c r="B5" s="72" t="s">
        <v>220</v>
      </c>
      <c r="C5" s="53" t="s">
        <v>324</v>
      </c>
      <c r="D5" s="54"/>
      <c r="E5" s="53">
        <v>1</v>
      </c>
      <c r="F5" s="53">
        <v>90000</v>
      </c>
      <c r="G5" s="53">
        <f t="shared" ref="G5" si="9">F5*E5</f>
        <v>90000</v>
      </c>
      <c r="H5" s="44" t="str">
        <f t="shared" si="6"/>
        <v>1 qty Left</v>
      </c>
      <c r="I5" s="52">
        <v>2</v>
      </c>
      <c r="J5" s="52">
        <v>80000</v>
      </c>
      <c r="K5" s="52">
        <v>0</v>
      </c>
      <c r="L5" s="52">
        <f t="shared" si="7"/>
        <v>80000</v>
      </c>
      <c r="M5" s="52">
        <f t="shared" si="8"/>
        <v>160000</v>
      </c>
      <c r="N5" s="55"/>
      <c r="P5" s="52" t="s">
        <v>60</v>
      </c>
      <c r="Q5" s="1">
        <v>1307000</v>
      </c>
      <c r="R5" s="85">
        <v>86.6</v>
      </c>
      <c r="S5" s="51">
        <f>S6/261</f>
        <v>70.879195402298862</v>
      </c>
      <c r="U5" s="51">
        <v>88.3</v>
      </c>
    </row>
    <row r="6" spans="1:21" ht="20.100000000000001" customHeight="1" x14ac:dyDescent="0.25">
      <c r="A6" s="84">
        <f t="shared" si="5"/>
        <v>46000</v>
      </c>
      <c r="B6" s="72" t="s">
        <v>221</v>
      </c>
      <c r="C6" s="53" t="s">
        <v>212</v>
      </c>
      <c r="D6" s="54"/>
      <c r="E6" s="53">
        <v>4</v>
      </c>
      <c r="F6" s="53">
        <v>53000</v>
      </c>
      <c r="G6" s="53">
        <f>F6*E6</f>
        <v>212000</v>
      </c>
      <c r="H6" s="44" t="str">
        <f t="shared" si="6"/>
        <v>1 qty Left</v>
      </c>
      <c r="I6" s="53">
        <v>5</v>
      </c>
      <c r="J6" s="53">
        <v>46000</v>
      </c>
      <c r="K6" s="52">
        <v>12000</v>
      </c>
      <c r="L6" s="52">
        <f t="shared" si="7"/>
        <v>48400</v>
      </c>
      <c r="M6" s="52">
        <f t="shared" si="8"/>
        <v>242000</v>
      </c>
      <c r="N6" s="55"/>
      <c r="P6" s="53" t="s">
        <v>145</v>
      </c>
      <c r="Q6" s="67">
        <v>18499.47</v>
      </c>
      <c r="R6" s="56"/>
      <c r="S6" s="56">
        <f>(Q6-R6)</f>
        <v>18499.47</v>
      </c>
      <c r="T6" s="51">
        <f>5197+3569</f>
        <v>8766</v>
      </c>
      <c r="U6" s="51">
        <f>S6/T6</f>
        <v>2.110366187542779</v>
      </c>
    </row>
    <row r="7" spans="1:21" ht="20.100000000000001" customHeight="1" x14ac:dyDescent="0.25">
      <c r="A7" s="84">
        <f t="shared" si="5"/>
        <v>29000</v>
      </c>
      <c r="B7" s="72" t="s">
        <v>221</v>
      </c>
      <c r="C7" s="53" t="s">
        <v>213</v>
      </c>
      <c r="D7" s="54"/>
      <c r="E7" s="53">
        <v>3</v>
      </c>
      <c r="F7" s="53">
        <v>18000</v>
      </c>
      <c r="G7" s="53">
        <f>F7*E7</f>
        <v>54000</v>
      </c>
      <c r="H7" s="44" t="str">
        <f t="shared" si="6"/>
        <v>2 qty Left</v>
      </c>
      <c r="I7" s="53">
        <v>5</v>
      </c>
      <c r="J7" s="53">
        <v>14500</v>
      </c>
      <c r="K7" s="52">
        <v>4000</v>
      </c>
      <c r="L7" s="52">
        <f t="shared" si="7"/>
        <v>15300</v>
      </c>
      <c r="M7" s="52">
        <f t="shared" si="8"/>
        <v>76500</v>
      </c>
      <c r="N7" s="55"/>
      <c r="P7" s="53" t="s">
        <v>202</v>
      </c>
      <c r="Q7" s="1">
        <v>530000</v>
      </c>
      <c r="S7" s="56"/>
      <c r="U7" s="51">
        <v>82.99</v>
      </c>
    </row>
    <row r="8" spans="1:21" ht="20.100000000000001" customHeight="1" x14ac:dyDescent="0.25">
      <c r="A8" s="84">
        <f t="shared" ref="A8:A16" si="10">IF($E8=0,$M8,IF($E8=$I8,IF($M8-$G8&lt;0,0,IF($D8="set",$M8-$G8,FALSE)),($I8-$E8)*$J8))</f>
        <v>59150</v>
      </c>
      <c r="B8" s="72" t="s">
        <v>21</v>
      </c>
      <c r="C8" s="53" t="s">
        <v>214</v>
      </c>
      <c r="D8" s="54"/>
      <c r="E8" s="53">
        <v>5</v>
      </c>
      <c r="F8" s="53">
        <v>68000</v>
      </c>
      <c r="G8" s="53">
        <f>F8*E8</f>
        <v>340000</v>
      </c>
      <c r="H8" s="44" t="str">
        <f>IF(E8=I8,"Out of Stock",I8-E8&amp;" qty Left")</f>
        <v>1 qty Left</v>
      </c>
      <c r="I8" s="53">
        <v>6</v>
      </c>
      <c r="J8" s="53">
        <v>59150</v>
      </c>
      <c r="K8" s="52">
        <v>0</v>
      </c>
      <c r="L8" s="52">
        <f>(K8/I8)+J8</f>
        <v>59150</v>
      </c>
      <c r="M8" s="52">
        <f>(J8*I8)+K8</f>
        <v>354900</v>
      </c>
      <c r="N8" s="55"/>
      <c r="P8" s="52" t="s">
        <v>201</v>
      </c>
      <c r="Q8" s="1">
        <v>1373300</v>
      </c>
      <c r="S8" s="57" t="s">
        <v>127</v>
      </c>
      <c r="T8" s="57" t="s">
        <v>128</v>
      </c>
    </row>
    <row r="9" spans="1:21" ht="20.100000000000001" customHeight="1" x14ac:dyDescent="0.25">
      <c r="A9" s="84">
        <f t="shared" si="10"/>
        <v>16500</v>
      </c>
      <c r="B9" s="72" t="s">
        <v>221</v>
      </c>
      <c r="C9" s="53" t="s">
        <v>211</v>
      </c>
      <c r="D9" s="54"/>
      <c r="E9" s="53">
        <v>30</v>
      </c>
      <c r="F9" s="53">
        <v>160000</v>
      </c>
      <c r="G9" s="53">
        <f>F9*E9</f>
        <v>4800000</v>
      </c>
      <c r="H9" s="44" t="str">
        <f>IF(E9=I9,"Out of Stock",I9-E9&amp;" qty Left")</f>
        <v>3 qty Left</v>
      </c>
      <c r="I9" s="53">
        <v>33</v>
      </c>
      <c r="J9" s="53">
        <v>5500</v>
      </c>
      <c r="K9" s="52"/>
      <c r="L9" s="52">
        <f>(K9/I9)+J9</f>
        <v>5500</v>
      </c>
      <c r="M9" s="52">
        <f>(J9*I9)+K9</f>
        <v>181500</v>
      </c>
      <c r="N9" s="55"/>
      <c r="P9" s="52"/>
      <c r="Q9" s="23"/>
      <c r="S9" s="58">
        <v>2070</v>
      </c>
      <c r="T9" s="59">
        <f>(S9*325)/1490</f>
        <v>451.51006711409394</v>
      </c>
    </row>
    <row r="10" spans="1:21" ht="20.100000000000001" customHeight="1" x14ac:dyDescent="0.25">
      <c r="A10" s="84">
        <f t="shared" si="10"/>
        <v>13000</v>
      </c>
      <c r="B10" s="72" t="s">
        <v>221</v>
      </c>
      <c r="C10" s="53" t="s">
        <v>216</v>
      </c>
      <c r="D10" s="54">
        <v>40</v>
      </c>
      <c r="E10" s="53">
        <v>4</v>
      </c>
      <c r="F10" s="53">
        <v>14500</v>
      </c>
      <c r="G10" s="53">
        <f t="shared" ref="G10" si="11">F10*E10</f>
        <v>58000</v>
      </c>
      <c r="H10" s="44" t="str">
        <f t="shared" ref="H10" si="12">IF(E10=I10,"Out of Stock",I10-E10&amp;" qty Left")</f>
        <v>1 qty Left</v>
      </c>
      <c r="I10" s="53">
        <v>5</v>
      </c>
      <c r="J10" s="53">
        <v>13000</v>
      </c>
      <c r="K10" s="52">
        <v>0</v>
      </c>
      <c r="L10" s="52">
        <f>(K10/I10)+J10</f>
        <v>13000</v>
      </c>
      <c r="M10" s="52">
        <f>(J10*I10)+K10</f>
        <v>65000</v>
      </c>
      <c r="N10" s="55"/>
      <c r="P10" s="52" t="s">
        <v>70</v>
      </c>
      <c r="Q10" s="23">
        <v>80000</v>
      </c>
      <c r="S10" s="60"/>
    </row>
    <row r="11" spans="1:21" ht="20.100000000000001" customHeight="1" x14ac:dyDescent="0.25">
      <c r="A11" s="84">
        <f t="shared" si="10"/>
        <v>110000</v>
      </c>
      <c r="B11" s="72" t="s">
        <v>210</v>
      </c>
      <c r="C11" s="53" t="s">
        <v>320</v>
      </c>
      <c r="D11" s="54"/>
      <c r="E11" s="53">
        <v>0</v>
      </c>
      <c r="F11" s="53">
        <v>105000</v>
      </c>
      <c r="G11" s="53">
        <f t="shared" ref="G11" si="13">F11*E11</f>
        <v>0</v>
      </c>
      <c r="H11" s="44" t="str">
        <f>IF(E11=I11,"Out of Stock",I11-E11&amp;" qty Left")</f>
        <v>1 qty Left</v>
      </c>
      <c r="I11" s="53">
        <v>1</v>
      </c>
      <c r="J11" s="53">
        <v>80000</v>
      </c>
      <c r="K11" s="52">
        <v>30000</v>
      </c>
      <c r="L11" s="52">
        <f t="shared" ref="L11" si="14">(K11/I11)+J11</f>
        <v>110000</v>
      </c>
      <c r="M11" s="52">
        <f t="shared" ref="M11" si="15">(J11*I11)+K11</f>
        <v>110000</v>
      </c>
      <c r="N11" s="55"/>
      <c r="P11" s="52" t="s">
        <v>67</v>
      </c>
      <c r="Q11" s="1">
        <v>519.75</v>
      </c>
      <c r="S11" s="51">
        <f>S12/20</f>
        <v>2500</v>
      </c>
    </row>
    <row r="12" spans="1:21" ht="20.100000000000001" customHeight="1" x14ac:dyDescent="0.25">
      <c r="A12" s="84">
        <f t="shared" si="10"/>
        <v>131000</v>
      </c>
      <c r="B12" s="76" t="s">
        <v>210</v>
      </c>
      <c r="C12" s="52" t="s">
        <v>331</v>
      </c>
      <c r="D12" s="52"/>
      <c r="E12" s="52">
        <v>0</v>
      </c>
      <c r="F12" s="52">
        <v>150000</v>
      </c>
      <c r="G12" s="52"/>
      <c r="H12" s="44" t="str">
        <f>IF(E12=I12,"Out of Stock",I12-E12&amp;" qty Left")</f>
        <v>1 qty Left</v>
      </c>
      <c r="I12" s="52">
        <v>1</v>
      </c>
      <c r="J12" s="52">
        <v>131000</v>
      </c>
      <c r="K12" s="52">
        <v>0</v>
      </c>
      <c r="L12" s="52">
        <f>(K12/I12)+J12</f>
        <v>131000</v>
      </c>
      <c r="M12" s="52">
        <f>(J12*I12)+K12</f>
        <v>131000</v>
      </c>
      <c r="N12" s="81"/>
      <c r="P12" s="61" t="s">
        <v>405</v>
      </c>
      <c r="Q12" s="67">
        <v>50000</v>
      </c>
      <c r="R12" s="56"/>
      <c r="S12" s="56">
        <f>(Q12-R12)</f>
        <v>50000</v>
      </c>
      <c r="T12" s="51">
        <v>157.33000000000001</v>
      </c>
      <c r="U12" s="51">
        <f>S12/T12</f>
        <v>317.80334329117142</v>
      </c>
    </row>
    <row r="13" spans="1:21" ht="20.100000000000001" customHeight="1" x14ac:dyDescent="0.25">
      <c r="B13" s="76"/>
      <c r="C13" s="52"/>
      <c r="D13" s="52"/>
      <c r="E13" s="52"/>
      <c r="F13" s="52"/>
      <c r="G13" s="53"/>
      <c r="H13" s="44"/>
      <c r="I13" s="52"/>
      <c r="J13" s="52"/>
      <c r="K13" s="52"/>
      <c r="L13" s="52"/>
      <c r="M13" s="52"/>
      <c r="P13" s="62"/>
      <c r="Q13" s="62"/>
      <c r="S13" s="51">
        <f>S14/1779</f>
        <v>0</v>
      </c>
      <c r="T13" s="51">
        <v>432.15</v>
      </c>
    </row>
    <row r="14" spans="1:21" ht="20.100000000000001" customHeight="1" x14ac:dyDescent="0.25">
      <c r="A14" s="84">
        <f t="shared" si="10"/>
        <v>50000</v>
      </c>
      <c r="B14" s="72" t="s">
        <v>21</v>
      </c>
      <c r="C14" s="53" t="s">
        <v>346</v>
      </c>
      <c r="D14" s="54"/>
      <c r="E14" s="53">
        <v>0</v>
      </c>
      <c r="F14" s="53">
        <v>60000</v>
      </c>
      <c r="G14" s="53">
        <f t="shared" ref="G13:G20" si="16">F14*E14</f>
        <v>0</v>
      </c>
      <c r="H14" s="44" t="str">
        <f t="shared" ref="H14" si="17">IF(E14=I14,"Out of Stock",I14-E14&amp;" qty Left")</f>
        <v>1 qty Left</v>
      </c>
      <c r="I14" s="53">
        <v>1</v>
      </c>
      <c r="J14" s="53">
        <v>50000</v>
      </c>
      <c r="K14" s="52">
        <v>0</v>
      </c>
      <c r="L14" s="52">
        <f t="shared" ref="L14" si="18">(K14/I14)+J14</f>
        <v>50000</v>
      </c>
      <c r="M14" s="52">
        <f t="shared" ref="M14" si="19">(J14*I14)+K14</f>
        <v>50000</v>
      </c>
      <c r="N14" s="55"/>
      <c r="O14" s="55"/>
      <c r="P14" s="63"/>
      <c r="Q14" s="56"/>
      <c r="R14" s="56">
        <v>0</v>
      </c>
      <c r="S14" s="56">
        <f>(Q14-R14)</f>
        <v>0</v>
      </c>
      <c r="T14" s="51">
        <v>157.33000000000001</v>
      </c>
      <c r="U14" s="51">
        <f>S14/T14</f>
        <v>0</v>
      </c>
    </row>
    <row r="15" spans="1:21" ht="20.100000000000001" customHeight="1" x14ac:dyDescent="0.25">
      <c r="A15" s="84">
        <f t="shared" si="10"/>
        <v>325000</v>
      </c>
      <c r="B15" s="76" t="s">
        <v>23</v>
      </c>
      <c r="C15" s="52" t="s">
        <v>297</v>
      </c>
      <c r="D15" s="53"/>
      <c r="E15" s="52">
        <v>0</v>
      </c>
      <c r="F15" s="52">
        <v>55000</v>
      </c>
      <c r="G15" s="53">
        <f t="shared" si="16"/>
        <v>0</v>
      </c>
      <c r="H15" s="44" t="str">
        <f>IF(E15=I15,"Out of Stock",I15-E15&amp;" qty Left")</f>
        <v>1 qty Left</v>
      </c>
      <c r="I15" s="52">
        <v>1</v>
      </c>
      <c r="J15" s="52">
        <v>320000</v>
      </c>
      <c r="K15" s="52">
        <v>5000</v>
      </c>
      <c r="L15" s="52">
        <f>(K15/I15)+J15</f>
        <v>325000</v>
      </c>
      <c r="M15" s="52">
        <f>(J15*I15)+K15</f>
        <v>325000</v>
      </c>
      <c r="N15" s="55"/>
      <c r="P15" s="52"/>
      <c r="Q15" s="17"/>
      <c r="S15" s="51">
        <f>S14/3</f>
        <v>0</v>
      </c>
    </row>
    <row r="16" spans="1:21" ht="20.100000000000001" customHeight="1" x14ac:dyDescent="0.25">
      <c r="A16" s="84">
        <f t="shared" si="10"/>
        <v>79000</v>
      </c>
      <c r="B16" s="72" t="s">
        <v>221</v>
      </c>
      <c r="C16" s="53" t="s">
        <v>314</v>
      </c>
      <c r="D16" s="53"/>
      <c r="E16" s="74">
        <v>1</v>
      </c>
      <c r="F16" s="74">
        <v>85000</v>
      </c>
      <c r="G16" s="53">
        <f t="shared" si="16"/>
        <v>85000</v>
      </c>
      <c r="H16" s="44" t="str">
        <f t="shared" ref="H16:H17" si="20">IF(E16=I16,"Out of Stock",I16-E16&amp;" qty Left")</f>
        <v>1 qty Left</v>
      </c>
      <c r="I16" s="53">
        <v>2</v>
      </c>
      <c r="J16" s="52">
        <v>79000</v>
      </c>
      <c r="K16" s="52">
        <v>6000</v>
      </c>
      <c r="L16" s="52">
        <f t="shared" ref="L16:L17" si="21">(K16/I16)+J16</f>
        <v>82000</v>
      </c>
      <c r="M16" s="52">
        <f t="shared" ref="M16:M17" si="22">(J16*I16)+K16</f>
        <v>164000</v>
      </c>
      <c r="N16" s="55"/>
      <c r="P16" s="52" t="s">
        <v>14</v>
      </c>
      <c r="Q16" s="17">
        <f>Q1+SUM(Q2:Q14)+Q15</f>
        <v>24476919.219999999</v>
      </c>
    </row>
    <row r="17" spans="1:22" ht="20.100000000000001" customHeight="1" x14ac:dyDescent="0.25">
      <c r="A17" s="84">
        <f t="shared" ref="A17:A52" si="23">IF($E17=0,$M17,IF($E17=$I17,IF($M17-$G17&lt;0,0,IF($D17="set",$M17-$G17,FALSE)),($I17-$E17)*$J17))</f>
        <v>83000</v>
      </c>
      <c r="B17" s="72" t="s">
        <v>221</v>
      </c>
      <c r="C17" s="53" t="s">
        <v>315</v>
      </c>
      <c r="D17" s="53"/>
      <c r="E17" s="74">
        <v>0</v>
      </c>
      <c r="F17" s="74">
        <v>90000</v>
      </c>
      <c r="G17" s="53">
        <f t="shared" si="16"/>
        <v>0</v>
      </c>
      <c r="H17" s="44" t="str">
        <f t="shared" si="20"/>
        <v>1 qty Left</v>
      </c>
      <c r="I17" s="53">
        <v>1</v>
      </c>
      <c r="J17" s="52">
        <v>83000</v>
      </c>
      <c r="K17" s="52">
        <v>0</v>
      </c>
      <c r="L17" s="52">
        <f t="shared" si="21"/>
        <v>83000</v>
      </c>
      <c r="M17" s="52">
        <f t="shared" si="22"/>
        <v>83000</v>
      </c>
      <c r="N17" s="55"/>
      <c r="T17" s="51">
        <f>(SUM(T19:T31))*85</f>
        <v>0</v>
      </c>
      <c r="U17" s="51">
        <f>(SUM(U19:U51))*85.75</f>
        <v>0</v>
      </c>
      <c r="V17" s="51">
        <f>(SUM(V19:V31))*84</f>
        <v>0</v>
      </c>
    </row>
    <row r="18" spans="1:22" ht="20.100000000000001" customHeight="1" x14ac:dyDescent="0.25">
      <c r="A18" s="84">
        <f t="shared" si="23"/>
        <v>109000</v>
      </c>
      <c r="B18" s="72" t="s">
        <v>221</v>
      </c>
      <c r="C18" s="53" t="s">
        <v>316</v>
      </c>
      <c r="D18" s="53"/>
      <c r="E18" s="74">
        <v>0</v>
      </c>
      <c r="F18" s="74">
        <v>75000</v>
      </c>
      <c r="G18" s="53">
        <f t="shared" si="16"/>
        <v>0</v>
      </c>
      <c r="H18" s="44" t="str">
        <f t="shared" ref="H18" si="24">IF(E18=I18,"Out of Stock",I18-E18&amp;" qty Left")</f>
        <v>1 qty Left</v>
      </c>
      <c r="I18" s="53">
        <v>1</v>
      </c>
      <c r="J18" s="52">
        <v>109000</v>
      </c>
      <c r="K18" s="52">
        <v>0</v>
      </c>
      <c r="L18" s="52">
        <f t="shared" ref="L18" si="25">(K18/I18)+J18</f>
        <v>109000</v>
      </c>
      <c r="M18" s="52">
        <f t="shared" ref="M18" si="26">(J18*I18)+K18</f>
        <v>109000</v>
      </c>
      <c r="N18" s="55"/>
      <c r="P18" s="52" t="s">
        <v>13</v>
      </c>
      <c r="Q18" s="17">
        <f>23000000+200000</f>
        <v>23200000</v>
      </c>
      <c r="T18" s="51" t="s">
        <v>204</v>
      </c>
      <c r="U18" s="51" t="s">
        <v>205</v>
      </c>
      <c r="V18" s="51" t="s">
        <v>206</v>
      </c>
    </row>
    <row r="19" spans="1:22" ht="20.100000000000001" customHeight="1" x14ac:dyDescent="0.25">
      <c r="A19" s="84">
        <f t="shared" si="23"/>
        <v>123000</v>
      </c>
      <c r="B19" s="72" t="s">
        <v>221</v>
      </c>
      <c r="C19" s="53" t="s">
        <v>317</v>
      </c>
      <c r="D19" s="53"/>
      <c r="E19" s="74">
        <v>0</v>
      </c>
      <c r="F19" s="74">
        <v>130000</v>
      </c>
      <c r="G19" s="53">
        <f t="shared" si="16"/>
        <v>0</v>
      </c>
      <c r="H19" s="44" t="str">
        <f t="shared" ref="H19" si="27">IF(E19=I19,"Out of Stock",I19-E19&amp;" qty Left")</f>
        <v>1 qty Left</v>
      </c>
      <c r="I19" s="53">
        <v>1</v>
      </c>
      <c r="J19" s="52">
        <v>123000</v>
      </c>
      <c r="K19" s="52">
        <v>0</v>
      </c>
      <c r="L19" s="52">
        <f t="shared" ref="L19" si="28">(K19/I19)+J19</f>
        <v>123000</v>
      </c>
      <c r="M19" s="52">
        <f t="shared" ref="M19" si="29">(J19*I19)+K19</f>
        <v>123000</v>
      </c>
      <c r="N19" s="55"/>
    </row>
    <row r="20" spans="1:22" ht="20.100000000000001" customHeight="1" x14ac:dyDescent="0.25">
      <c r="A20" s="84">
        <f t="shared" si="23"/>
        <v>105600</v>
      </c>
      <c r="B20" s="76" t="s">
        <v>222</v>
      </c>
      <c r="C20" s="52" t="s">
        <v>28</v>
      </c>
      <c r="D20" s="52" t="s">
        <v>215</v>
      </c>
      <c r="E20" s="74">
        <v>7</v>
      </c>
      <c r="F20" s="74">
        <v>75000</v>
      </c>
      <c r="G20" s="53">
        <f t="shared" si="16"/>
        <v>525000</v>
      </c>
      <c r="H20" s="44" t="str">
        <f t="shared" ref="H20:H45" si="30">IF(E20=I20,"Out of Stock",I20-E20&amp;" qty Left")</f>
        <v>2 qty Left</v>
      </c>
      <c r="I20" s="53">
        <v>9</v>
      </c>
      <c r="J20" s="52">
        <v>52800</v>
      </c>
      <c r="K20" s="52">
        <v>0</v>
      </c>
      <c r="L20" s="52">
        <f t="shared" ref="L20:L45" si="31">(K20/I20)+J20</f>
        <v>52800</v>
      </c>
      <c r="M20" s="52">
        <f t="shared" ref="M20:M45" si="32">(J20*I20)+K20</f>
        <v>475200</v>
      </c>
      <c r="N20" s="55"/>
      <c r="P20" s="52" t="s">
        <v>49</v>
      </c>
      <c r="Q20" s="17">
        <f>Q18-Q16</f>
        <v>-1276919.2199999988</v>
      </c>
    </row>
    <row r="21" spans="1:22" ht="20.100000000000001" customHeight="1" x14ac:dyDescent="0.25">
      <c r="B21" s="76"/>
      <c r="C21" s="52"/>
      <c r="D21" s="52"/>
      <c r="E21" s="74"/>
      <c r="F21" s="74"/>
      <c r="G21" s="53"/>
      <c r="H21" s="44"/>
      <c r="I21" s="53"/>
      <c r="J21" s="52"/>
      <c r="K21" s="52"/>
      <c r="L21" s="52"/>
      <c r="M21" s="52"/>
      <c r="N21" s="55"/>
      <c r="O21" s="51" t="s">
        <v>128</v>
      </c>
      <c r="P21" s="51">
        <v>440</v>
      </c>
      <c r="Q21" s="64">
        <v>44891</v>
      </c>
    </row>
    <row r="22" spans="1:22" ht="20.100000000000001" customHeight="1" x14ac:dyDescent="0.25">
      <c r="A22" s="84">
        <f t="shared" si="23"/>
        <v>40000</v>
      </c>
      <c r="B22" s="76" t="s">
        <v>221</v>
      </c>
      <c r="C22" s="52" t="s">
        <v>342</v>
      </c>
      <c r="D22" s="52"/>
      <c r="E22" s="74">
        <v>4</v>
      </c>
      <c r="F22" s="74">
        <v>45000</v>
      </c>
      <c r="G22" s="53">
        <f t="shared" ref="G22" si="33">F22*E22</f>
        <v>180000</v>
      </c>
      <c r="H22" s="44" t="str">
        <f t="shared" si="30"/>
        <v>1 qty Left</v>
      </c>
      <c r="I22" s="53">
        <v>5</v>
      </c>
      <c r="J22" s="52">
        <v>40000</v>
      </c>
      <c r="K22" s="52">
        <v>6000</v>
      </c>
      <c r="L22" s="52">
        <f t="shared" si="31"/>
        <v>41200</v>
      </c>
      <c r="M22" s="52">
        <f t="shared" si="32"/>
        <v>206000</v>
      </c>
      <c r="N22" s="55"/>
      <c r="Q22" s="64"/>
    </row>
    <row r="23" spans="1:22" ht="20.100000000000001" customHeight="1" x14ac:dyDescent="0.25">
      <c r="A23" s="84">
        <f t="shared" si="23"/>
        <v>172260</v>
      </c>
      <c r="B23" s="76" t="s">
        <v>221</v>
      </c>
      <c r="C23" s="52" t="s">
        <v>217</v>
      </c>
      <c r="D23" s="52" t="s">
        <v>322</v>
      </c>
      <c r="E23" s="74">
        <v>3</v>
      </c>
      <c r="F23" s="74">
        <v>35000</v>
      </c>
      <c r="G23" s="53">
        <f>F23*E23</f>
        <v>105000</v>
      </c>
      <c r="H23" s="44" t="str">
        <f t="shared" si="30"/>
        <v>6 qty Left</v>
      </c>
      <c r="I23" s="53">
        <v>9</v>
      </c>
      <c r="J23" s="52">
        <v>28710</v>
      </c>
      <c r="K23" s="52">
        <v>0</v>
      </c>
      <c r="L23" s="52">
        <f t="shared" si="31"/>
        <v>28710</v>
      </c>
      <c r="M23" s="52">
        <f t="shared" si="32"/>
        <v>258390</v>
      </c>
      <c r="N23" s="66"/>
      <c r="P23" s="51" t="s">
        <v>303</v>
      </c>
      <c r="Q23" s="51" t="s">
        <v>304</v>
      </c>
    </row>
    <row r="24" spans="1:22" ht="20.100000000000001" customHeight="1" x14ac:dyDescent="0.25">
      <c r="A24" s="84">
        <f t="shared" si="23"/>
        <v>186750</v>
      </c>
      <c r="B24" s="76" t="s">
        <v>220</v>
      </c>
      <c r="C24" s="52" t="s">
        <v>209</v>
      </c>
      <c r="D24" s="52" t="s">
        <v>322</v>
      </c>
      <c r="E24" s="74">
        <v>1</v>
      </c>
      <c r="F24" s="74">
        <v>67000</v>
      </c>
      <c r="G24" s="53">
        <f t="shared" ref="G24" si="34">F24*E24</f>
        <v>67000</v>
      </c>
      <c r="H24" s="44" t="str">
        <f t="shared" si="30"/>
        <v>3 qty Left</v>
      </c>
      <c r="I24" s="53">
        <v>4</v>
      </c>
      <c r="J24" s="53">
        <v>62250</v>
      </c>
      <c r="K24" s="52">
        <v>6000</v>
      </c>
      <c r="L24" s="52">
        <f t="shared" si="31"/>
        <v>63750</v>
      </c>
      <c r="M24" s="52">
        <f t="shared" si="32"/>
        <v>255000</v>
      </c>
      <c r="N24" s="66"/>
      <c r="O24" s="66"/>
      <c r="P24" s="44" t="s">
        <v>305</v>
      </c>
      <c r="Q24" s="78" t="s">
        <v>306</v>
      </c>
    </row>
    <row r="25" spans="1:22" ht="19.149999999999999" customHeight="1" x14ac:dyDescent="0.25">
      <c r="A25" s="84">
        <f t="shared" si="23"/>
        <v>130000</v>
      </c>
      <c r="B25" s="76" t="s">
        <v>21</v>
      </c>
      <c r="C25" s="52" t="s">
        <v>325</v>
      </c>
      <c r="D25" s="52" t="s">
        <v>326</v>
      </c>
      <c r="E25" s="74">
        <v>4</v>
      </c>
      <c r="F25" s="74">
        <v>75000</v>
      </c>
      <c r="G25" s="53">
        <f t="shared" ref="G25:G45" si="35">F25*E25</f>
        <v>300000</v>
      </c>
      <c r="H25" s="44" t="str">
        <f t="shared" si="30"/>
        <v>2 qty Left</v>
      </c>
      <c r="I25" s="52">
        <v>6</v>
      </c>
      <c r="J25" s="52">
        <v>65000</v>
      </c>
      <c r="K25" s="52">
        <v>0</v>
      </c>
      <c r="L25" s="52">
        <f t="shared" si="31"/>
        <v>65000</v>
      </c>
      <c r="M25" s="52">
        <f t="shared" si="32"/>
        <v>390000</v>
      </c>
      <c r="O25" s="66"/>
      <c r="Q25" s="78"/>
    </row>
    <row r="26" spans="1:22" ht="20.100000000000001" customHeight="1" x14ac:dyDescent="0.25">
      <c r="A26" s="84">
        <f t="shared" si="23"/>
        <v>511500</v>
      </c>
      <c r="B26" s="83" t="s">
        <v>19</v>
      </c>
      <c r="C26" s="61" t="s">
        <v>338</v>
      </c>
      <c r="D26" s="61" t="s">
        <v>322</v>
      </c>
      <c r="E26" s="74">
        <v>0</v>
      </c>
      <c r="F26" s="74">
        <v>80000</v>
      </c>
      <c r="G26" s="53">
        <f t="shared" si="35"/>
        <v>0</v>
      </c>
      <c r="H26" s="44" t="str">
        <f t="shared" si="30"/>
        <v>3 qty Left</v>
      </c>
      <c r="I26" s="61">
        <v>3</v>
      </c>
      <c r="J26" s="61">
        <v>170500</v>
      </c>
      <c r="K26" s="52">
        <v>0</v>
      </c>
      <c r="L26" s="52">
        <f t="shared" si="31"/>
        <v>170500</v>
      </c>
      <c r="M26" s="52">
        <f t="shared" si="32"/>
        <v>511500</v>
      </c>
    </row>
    <row r="27" spans="1:22" ht="20.100000000000001" customHeight="1" x14ac:dyDescent="0.25">
      <c r="A27" s="84">
        <f t="shared" si="23"/>
        <v>0</v>
      </c>
      <c r="B27" s="76" t="s">
        <v>19</v>
      </c>
      <c r="C27" s="52" t="s">
        <v>327</v>
      </c>
      <c r="D27" s="52" t="s">
        <v>330</v>
      </c>
      <c r="E27" s="74">
        <v>10</v>
      </c>
      <c r="F27" s="74">
        <v>55000</v>
      </c>
      <c r="G27" s="53">
        <f t="shared" si="35"/>
        <v>550000</v>
      </c>
      <c r="H27" s="44" t="str">
        <f t="shared" si="30"/>
        <v>Out of Stock</v>
      </c>
      <c r="I27" s="52">
        <v>10</v>
      </c>
      <c r="J27" s="53">
        <v>50200</v>
      </c>
      <c r="K27" s="52">
        <v>5000</v>
      </c>
      <c r="L27" s="52">
        <f t="shared" si="31"/>
        <v>50700</v>
      </c>
      <c r="M27" s="52">
        <f t="shared" si="32"/>
        <v>507000</v>
      </c>
      <c r="O27" s="66"/>
      <c r="P27" s="44"/>
      <c r="Q27" s="82"/>
    </row>
    <row r="28" spans="1:22" ht="20.100000000000001" customHeight="1" x14ac:dyDescent="0.25">
      <c r="A28" s="84">
        <f t="shared" si="23"/>
        <v>301200</v>
      </c>
      <c r="B28" s="76" t="s">
        <v>19</v>
      </c>
      <c r="C28" s="52" t="s">
        <v>328</v>
      </c>
      <c r="D28" s="52" t="s">
        <v>330</v>
      </c>
      <c r="E28" s="74">
        <v>4</v>
      </c>
      <c r="F28" s="74">
        <v>65000</v>
      </c>
      <c r="G28" s="53">
        <f t="shared" si="35"/>
        <v>260000</v>
      </c>
      <c r="H28" s="44" t="str">
        <f t="shared" si="30"/>
        <v>6 qty Left</v>
      </c>
      <c r="I28" s="52">
        <v>10</v>
      </c>
      <c r="J28" s="53">
        <v>50200</v>
      </c>
      <c r="K28" s="52">
        <v>5000</v>
      </c>
      <c r="L28" s="52">
        <f t="shared" si="31"/>
        <v>50700</v>
      </c>
      <c r="M28" s="52">
        <f t="shared" si="32"/>
        <v>507000</v>
      </c>
      <c r="O28" s="66"/>
      <c r="P28" s="44"/>
      <c r="Q28" s="78"/>
    </row>
    <row r="29" spans="1:22" ht="20.100000000000001" customHeight="1" x14ac:dyDescent="0.25">
      <c r="A29" s="84">
        <f t="shared" si="23"/>
        <v>377500</v>
      </c>
      <c r="B29" s="76" t="s">
        <v>19</v>
      </c>
      <c r="C29" s="52" t="s">
        <v>329</v>
      </c>
      <c r="D29" s="52" t="s">
        <v>330</v>
      </c>
      <c r="E29" s="74">
        <v>1</v>
      </c>
      <c r="F29" s="74">
        <v>80000</v>
      </c>
      <c r="G29" s="53">
        <f t="shared" si="35"/>
        <v>80000</v>
      </c>
      <c r="H29" s="44" t="str">
        <f t="shared" si="30"/>
        <v>5 qty Left</v>
      </c>
      <c r="I29" s="52">
        <v>6</v>
      </c>
      <c r="J29" s="53">
        <v>75500</v>
      </c>
      <c r="K29" s="52">
        <v>10000</v>
      </c>
      <c r="L29" s="52">
        <f t="shared" si="31"/>
        <v>77166.666666666672</v>
      </c>
      <c r="M29" s="52">
        <f t="shared" si="32"/>
        <v>463000</v>
      </c>
      <c r="O29" s="66"/>
      <c r="P29" s="44"/>
    </row>
    <row r="30" spans="1:22" ht="20.100000000000001" customHeight="1" x14ac:dyDescent="0.25">
      <c r="A30" s="84">
        <f t="shared" si="23"/>
        <v>39000</v>
      </c>
      <c r="B30" s="76" t="s">
        <v>221</v>
      </c>
      <c r="C30" s="52" t="s">
        <v>335</v>
      </c>
      <c r="D30" s="52" t="s">
        <v>336</v>
      </c>
      <c r="E30" s="74">
        <v>4</v>
      </c>
      <c r="F30" s="74">
        <v>7000</v>
      </c>
      <c r="G30" s="53">
        <f t="shared" si="35"/>
        <v>28000</v>
      </c>
      <c r="H30" s="44" t="str">
        <f t="shared" si="30"/>
        <v>6 qty Left</v>
      </c>
      <c r="I30" s="52">
        <v>10</v>
      </c>
      <c r="J30" s="52">
        <v>6500</v>
      </c>
      <c r="K30" s="52">
        <v>0</v>
      </c>
      <c r="L30" s="52">
        <f t="shared" si="31"/>
        <v>6500</v>
      </c>
      <c r="M30" s="52">
        <f t="shared" si="32"/>
        <v>65000</v>
      </c>
      <c r="O30" s="66"/>
      <c r="P30" s="44"/>
      <c r="Q30" s="78"/>
      <c r="R30" s="44"/>
    </row>
    <row r="31" spans="1:22" ht="20.100000000000001" customHeight="1" x14ac:dyDescent="0.25">
      <c r="A31" s="84">
        <f t="shared" si="23"/>
        <v>650000</v>
      </c>
      <c r="B31" s="76" t="s">
        <v>23</v>
      </c>
      <c r="C31" s="52" t="s">
        <v>337</v>
      </c>
      <c r="D31" s="52" t="s">
        <v>333</v>
      </c>
      <c r="E31" s="74">
        <v>0</v>
      </c>
      <c r="F31" s="74">
        <v>220000</v>
      </c>
      <c r="G31" s="53">
        <f t="shared" si="35"/>
        <v>0</v>
      </c>
      <c r="H31" s="44" t="str">
        <f t="shared" si="30"/>
        <v>1 qty Left</v>
      </c>
      <c r="I31" s="52">
        <v>1</v>
      </c>
      <c r="J31" s="52">
        <v>650000</v>
      </c>
      <c r="K31" s="52">
        <v>0</v>
      </c>
      <c r="L31" s="52">
        <f t="shared" si="31"/>
        <v>650000</v>
      </c>
      <c r="M31" s="52">
        <f t="shared" si="32"/>
        <v>650000</v>
      </c>
      <c r="N31" s="81"/>
      <c r="O31" s="66"/>
      <c r="P31" s="44"/>
      <c r="Q31" s="78"/>
    </row>
    <row r="32" spans="1:22" ht="20.100000000000001" customHeight="1" x14ac:dyDescent="0.25">
      <c r="B32" s="76"/>
      <c r="C32" s="52"/>
      <c r="D32" s="52"/>
      <c r="E32" s="74"/>
      <c r="F32" s="74"/>
      <c r="G32" s="53"/>
      <c r="H32" s="44"/>
      <c r="I32" s="52"/>
      <c r="J32" s="52"/>
      <c r="K32" s="52"/>
      <c r="L32" s="52"/>
      <c r="M32" s="52"/>
      <c r="O32" s="66"/>
      <c r="P32" s="44"/>
      <c r="Q32" s="78"/>
      <c r="R32" s="63"/>
    </row>
    <row r="33" spans="1:19" ht="20.100000000000001" customHeight="1" x14ac:dyDescent="0.25">
      <c r="A33" s="84">
        <f t="shared" si="23"/>
        <v>284800</v>
      </c>
      <c r="B33" s="76" t="s">
        <v>221</v>
      </c>
      <c r="C33" s="52" t="s">
        <v>335</v>
      </c>
      <c r="D33" s="52" t="s">
        <v>339</v>
      </c>
      <c r="E33" s="74">
        <v>0</v>
      </c>
      <c r="F33" s="74">
        <v>6000</v>
      </c>
      <c r="G33" s="53">
        <f t="shared" si="35"/>
        <v>0</v>
      </c>
      <c r="H33" s="44" t="str">
        <f t="shared" si="30"/>
        <v>60 qty Left</v>
      </c>
      <c r="I33" s="52">
        <v>60</v>
      </c>
      <c r="J33" s="52">
        <v>4080</v>
      </c>
      <c r="K33" s="52">
        <v>40000</v>
      </c>
      <c r="L33" s="52">
        <f t="shared" si="31"/>
        <v>4746.666666666667</v>
      </c>
      <c r="M33" s="52">
        <f t="shared" si="32"/>
        <v>284800</v>
      </c>
      <c r="O33" s="66"/>
      <c r="P33" s="44"/>
      <c r="Q33" s="78"/>
      <c r="S33" s="63"/>
    </row>
    <row r="34" spans="1:19" ht="20.100000000000001" customHeight="1" x14ac:dyDescent="0.25">
      <c r="A34" s="84">
        <f t="shared" si="23"/>
        <v>416300</v>
      </c>
      <c r="B34" s="76" t="s">
        <v>221</v>
      </c>
      <c r="C34" s="52" t="s">
        <v>340</v>
      </c>
      <c r="D34" s="52" t="s">
        <v>339</v>
      </c>
      <c r="E34" s="74">
        <v>0</v>
      </c>
      <c r="F34" s="74">
        <v>6000</v>
      </c>
      <c r="G34" s="53">
        <f t="shared" si="35"/>
        <v>0</v>
      </c>
      <c r="H34" s="44" t="str">
        <f t="shared" si="30"/>
        <v>60 qty Left</v>
      </c>
      <c r="I34" s="52">
        <v>60</v>
      </c>
      <c r="J34" s="52">
        <v>6355</v>
      </c>
      <c r="K34" s="52">
        <v>35000</v>
      </c>
      <c r="L34" s="52">
        <f t="shared" si="31"/>
        <v>6938.333333333333</v>
      </c>
      <c r="M34" s="52">
        <f t="shared" si="32"/>
        <v>416300</v>
      </c>
      <c r="O34" s="66"/>
      <c r="P34" s="44"/>
      <c r="Q34" s="79"/>
    </row>
    <row r="35" spans="1:19" ht="20.100000000000001" customHeight="1" x14ac:dyDescent="0.25">
      <c r="A35" s="84">
        <f t="shared" si="23"/>
        <v>82450</v>
      </c>
      <c r="B35" s="76" t="s">
        <v>221</v>
      </c>
      <c r="C35" s="52" t="s">
        <v>341</v>
      </c>
      <c r="D35" s="52" t="s">
        <v>339</v>
      </c>
      <c r="E35" s="74">
        <v>0</v>
      </c>
      <c r="F35" s="74">
        <v>6000</v>
      </c>
      <c r="G35" s="53">
        <f t="shared" si="35"/>
        <v>0</v>
      </c>
      <c r="H35" s="44" t="str">
        <f t="shared" si="30"/>
        <v>10 qty Left</v>
      </c>
      <c r="I35" s="52">
        <v>10</v>
      </c>
      <c r="J35" s="52">
        <v>7745</v>
      </c>
      <c r="K35" s="52">
        <v>5000</v>
      </c>
      <c r="L35" s="52">
        <f t="shared" si="31"/>
        <v>8245</v>
      </c>
      <c r="M35" s="52">
        <f t="shared" si="32"/>
        <v>82450</v>
      </c>
      <c r="O35" s="66"/>
      <c r="P35" s="44"/>
      <c r="Q35" s="79"/>
      <c r="S35" s="63"/>
    </row>
    <row r="36" spans="1:19" ht="20.100000000000001" customHeight="1" x14ac:dyDescent="0.25">
      <c r="A36" s="84">
        <f t="shared" si="23"/>
        <v>120000</v>
      </c>
      <c r="B36" s="76" t="s">
        <v>223</v>
      </c>
      <c r="C36" s="52" t="s">
        <v>371</v>
      </c>
      <c r="D36" s="52" t="s">
        <v>370</v>
      </c>
      <c r="E36" s="74">
        <v>0</v>
      </c>
      <c r="F36" s="74">
        <v>220000</v>
      </c>
      <c r="G36" s="53">
        <f t="shared" si="35"/>
        <v>0</v>
      </c>
      <c r="H36" s="44" t="str">
        <f t="shared" si="30"/>
        <v>1 qty Left</v>
      </c>
      <c r="I36" s="52">
        <v>1</v>
      </c>
      <c r="J36" s="52">
        <v>120000</v>
      </c>
      <c r="K36" s="52"/>
      <c r="L36" s="52">
        <f t="shared" si="31"/>
        <v>120000</v>
      </c>
      <c r="M36" s="52">
        <f t="shared" si="32"/>
        <v>120000</v>
      </c>
      <c r="O36" s="66"/>
      <c r="P36" s="44"/>
      <c r="Q36" s="78"/>
    </row>
    <row r="37" spans="1:19" ht="20.100000000000001" customHeight="1" x14ac:dyDescent="0.25">
      <c r="A37" s="84">
        <f t="shared" si="23"/>
        <v>37500</v>
      </c>
      <c r="B37" s="76" t="s">
        <v>220</v>
      </c>
      <c r="C37" s="52" t="s">
        <v>343</v>
      </c>
      <c r="D37" s="52" t="s">
        <v>334</v>
      </c>
      <c r="E37" s="74">
        <v>6</v>
      </c>
      <c r="F37" s="74">
        <v>50000</v>
      </c>
      <c r="G37" s="53">
        <f t="shared" si="35"/>
        <v>300000</v>
      </c>
      <c r="H37" s="44" t="str">
        <f t="shared" si="30"/>
        <v>1 qty Left</v>
      </c>
      <c r="I37" s="52">
        <v>7</v>
      </c>
      <c r="J37" s="52">
        <v>37500</v>
      </c>
      <c r="K37" s="52"/>
      <c r="L37" s="52">
        <f t="shared" si="31"/>
        <v>37500</v>
      </c>
      <c r="M37" s="52">
        <f t="shared" si="32"/>
        <v>262500</v>
      </c>
      <c r="N37" s="81"/>
      <c r="O37" s="66"/>
      <c r="P37" s="44"/>
      <c r="Q37" s="78"/>
    </row>
    <row r="38" spans="1:19" ht="20.100000000000001" customHeight="1" x14ac:dyDescent="0.25">
      <c r="A38" s="84">
        <f t="shared" si="23"/>
        <v>127000</v>
      </c>
      <c r="B38" s="76" t="s">
        <v>221</v>
      </c>
      <c r="C38" s="52" t="s">
        <v>344</v>
      </c>
      <c r="D38" s="52" t="s">
        <v>321</v>
      </c>
      <c r="E38" s="74">
        <v>0</v>
      </c>
      <c r="F38" s="74">
        <v>220000</v>
      </c>
      <c r="G38" s="53">
        <f t="shared" si="35"/>
        <v>0</v>
      </c>
      <c r="H38" s="44" t="str">
        <f t="shared" si="30"/>
        <v>1 qty Left</v>
      </c>
      <c r="I38" s="52">
        <v>1</v>
      </c>
      <c r="J38" s="52">
        <v>127000</v>
      </c>
      <c r="K38" s="52"/>
      <c r="L38" s="52">
        <f t="shared" si="31"/>
        <v>127000</v>
      </c>
      <c r="M38" s="52">
        <f t="shared" si="32"/>
        <v>127000</v>
      </c>
      <c r="O38" s="66"/>
      <c r="P38" s="44"/>
      <c r="Q38" s="78"/>
    </row>
    <row r="39" spans="1:19" ht="20.100000000000001" customHeight="1" x14ac:dyDescent="0.25">
      <c r="B39" s="76"/>
      <c r="C39" s="52"/>
      <c r="D39" s="52"/>
      <c r="E39" s="74"/>
      <c r="F39" s="74"/>
      <c r="G39" s="53"/>
      <c r="H39" s="44"/>
      <c r="I39" s="52"/>
      <c r="J39" s="52"/>
      <c r="K39" s="52"/>
      <c r="L39" s="52"/>
      <c r="M39" s="52"/>
      <c r="O39" s="66"/>
      <c r="P39" s="44"/>
      <c r="Q39" s="78"/>
    </row>
    <row r="40" spans="1:19" ht="20.100000000000001" customHeight="1" x14ac:dyDescent="0.25">
      <c r="A40" s="84">
        <f t="shared" si="23"/>
        <v>231000</v>
      </c>
      <c r="B40" s="76" t="s">
        <v>345</v>
      </c>
      <c r="C40" s="52" t="s">
        <v>234</v>
      </c>
      <c r="D40" s="52" t="s">
        <v>349</v>
      </c>
      <c r="E40" s="74">
        <v>9</v>
      </c>
      <c r="F40" s="74">
        <v>220000</v>
      </c>
      <c r="G40" s="53">
        <f t="shared" si="35"/>
        <v>1980000</v>
      </c>
      <c r="H40" s="44" t="str">
        <f t="shared" si="30"/>
        <v>11 qty Left</v>
      </c>
      <c r="I40" s="52">
        <v>20</v>
      </c>
      <c r="J40" s="52">
        <v>21000</v>
      </c>
      <c r="K40" s="52"/>
      <c r="L40" s="52">
        <f t="shared" si="31"/>
        <v>21000</v>
      </c>
      <c r="M40" s="52">
        <f t="shared" si="32"/>
        <v>420000</v>
      </c>
      <c r="O40" s="66"/>
      <c r="P40" s="44"/>
      <c r="Q40" s="78"/>
    </row>
    <row r="41" spans="1:19" ht="20.100000000000001" customHeight="1" x14ac:dyDescent="0.25">
      <c r="A41" s="84">
        <f t="shared" si="23"/>
        <v>336000</v>
      </c>
      <c r="B41" s="76" t="s">
        <v>220</v>
      </c>
      <c r="C41" s="52" t="s">
        <v>348</v>
      </c>
      <c r="D41" s="52" t="s">
        <v>334</v>
      </c>
      <c r="E41" s="74">
        <v>0</v>
      </c>
      <c r="F41" s="74">
        <v>220000</v>
      </c>
      <c r="G41" s="53">
        <f t="shared" si="35"/>
        <v>0</v>
      </c>
      <c r="H41" s="44" t="str">
        <f t="shared" si="30"/>
        <v>5 qty Left</v>
      </c>
      <c r="I41" s="52">
        <v>5</v>
      </c>
      <c r="J41" s="52">
        <v>67200</v>
      </c>
      <c r="K41" s="52"/>
      <c r="L41" s="52">
        <f t="shared" si="31"/>
        <v>67200</v>
      </c>
      <c r="M41" s="52">
        <f t="shared" si="32"/>
        <v>336000</v>
      </c>
      <c r="P41" s="44"/>
      <c r="Q41" s="80"/>
    </row>
    <row r="42" spans="1:19" ht="20.100000000000001" customHeight="1" x14ac:dyDescent="0.25">
      <c r="A42" s="84">
        <f t="shared" si="23"/>
        <v>60000</v>
      </c>
      <c r="B42" s="76" t="s">
        <v>221</v>
      </c>
      <c r="C42" s="52" t="s">
        <v>347</v>
      </c>
      <c r="D42" s="52" t="s">
        <v>334</v>
      </c>
      <c r="E42" s="74">
        <v>0</v>
      </c>
      <c r="F42" s="74">
        <v>220000</v>
      </c>
      <c r="G42" s="53">
        <f t="shared" si="35"/>
        <v>0</v>
      </c>
      <c r="H42" s="44" t="str">
        <f t="shared" si="30"/>
        <v>1 qty Left</v>
      </c>
      <c r="I42" s="52">
        <v>1</v>
      </c>
      <c r="J42" s="52">
        <v>60000</v>
      </c>
      <c r="K42" s="52"/>
      <c r="L42" s="52">
        <f t="shared" si="31"/>
        <v>60000</v>
      </c>
      <c r="M42" s="52">
        <f t="shared" si="32"/>
        <v>60000</v>
      </c>
      <c r="Q42" s="80"/>
    </row>
    <row r="43" spans="1:19" ht="20.100000000000001" customHeight="1" x14ac:dyDescent="0.25">
      <c r="A43" s="84">
        <f t="shared" si="23"/>
        <v>415000</v>
      </c>
      <c r="B43" s="76" t="s">
        <v>220</v>
      </c>
      <c r="C43" s="52" t="s">
        <v>350</v>
      </c>
      <c r="D43" s="52" t="s">
        <v>334</v>
      </c>
      <c r="E43" s="74">
        <v>0</v>
      </c>
      <c r="F43" s="74">
        <v>220000</v>
      </c>
      <c r="G43" s="53">
        <f t="shared" si="35"/>
        <v>0</v>
      </c>
      <c r="H43" s="44" t="str">
        <f t="shared" si="30"/>
        <v>10 qty Left</v>
      </c>
      <c r="I43" s="52">
        <v>10</v>
      </c>
      <c r="J43" s="52">
        <v>41500</v>
      </c>
      <c r="K43" s="52"/>
      <c r="L43" s="52">
        <f t="shared" si="31"/>
        <v>41500</v>
      </c>
      <c r="M43" s="52">
        <f t="shared" si="32"/>
        <v>415000</v>
      </c>
      <c r="Q43" s="80"/>
    </row>
    <row r="44" spans="1:19" ht="20.100000000000001" customHeight="1" x14ac:dyDescent="0.25">
      <c r="A44" s="84">
        <f t="shared" si="23"/>
        <v>219750</v>
      </c>
      <c r="B44" s="76" t="s">
        <v>23</v>
      </c>
      <c r="C44" s="52" t="s">
        <v>351</v>
      </c>
      <c r="D44" s="52" t="s">
        <v>334</v>
      </c>
      <c r="E44" s="74">
        <v>0</v>
      </c>
      <c r="F44" s="74">
        <v>220000</v>
      </c>
      <c r="G44" s="53">
        <f t="shared" si="35"/>
        <v>0</v>
      </c>
      <c r="H44" s="44" t="str">
        <f t="shared" si="30"/>
        <v>1 qty Left</v>
      </c>
      <c r="I44" s="52">
        <v>1</v>
      </c>
      <c r="J44" s="52">
        <v>219750</v>
      </c>
      <c r="K44" s="52"/>
      <c r="L44" s="52">
        <f t="shared" si="31"/>
        <v>219750</v>
      </c>
      <c r="M44" s="52">
        <f t="shared" si="32"/>
        <v>219750</v>
      </c>
      <c r="Q44" s="80"/>
    </row>
    <row r="45" spans="1:19" ht="20.100000000000001" customHeight="1" x14ac:dyDescent="0.25">
      <c r="A45" s="84">
        <f t="shared" si="23"/>
        <v>225000</v>
      </c>
      <c r="B45" s="76" t="s">
        <v>23</v>
      </c>
      <c r="C45" s="52" t="s">
        <v>373</v>
      </c>
      <c r="D45" s="52" t="s">
        <v>352</v>
      </c>
      <c r="E45" s="74">
        <v>0</v>
      </c>
      <c r="F45" s="74">
        <v>220000</v>
      </c>
      <c r="G45" s="53">
        <f t="shared" si="35"/>
        <v>0</v>
      </c>
      <c r="H45" s="44" t="str">
        <f t="shared" si="30"/>
        <v>2 qty Left</v>
      </c>
      <c r="I45" s="52">
        <v>2</v>
      </c>
      <c r="J45" s="52">
        <v>112500</v>
      </c>
      <c r="K45" s="52"/>
      <c r="L45" s="52">
        <f t="shared" si="31"/>
        <v>112500</v>
      </c>
      <c r="M45" s="52">
        <f t="shared" si="32"/>
        <v>225000</v>
      </c>
      <c r="Q45" s="80"/>
    </row>
    <row r="46" spans="1:19" ht="20.100000000000001" customHeight="1" x14ac:dyDescent="0.25">
      <c r="A46" s="84">
        <f t="shared" si="23"/>
        <v>140600</v>
      </c>
      <c r="B46" s="76" t="s">
        <v>23</v>
      </c>
      <c r="C46" s="52" t="s">
        <v>353</v>
      </c>
      <c r="D46" s="52" t="s">
        <v>334</v>
      </c>
      <c r="E46" s="74">
        <v>0</v>
      </c>
      <c r="F46" s="74">
        <v>220000</v>
      </c>
      <c r="G46" s="53">
        <f t="shared" ref="G46:G47" si="36">F46*E46</f>
        <v>0</v>
      </c>
      <c r="H46" s="44" t="str">
        <f t="shared" ref="H46:H47" si="37">IF(E46=I46,"Out of Stock",I46-E46&amp;" qty Left")</f>
        <v>1 qty Left</v>
      </c>
      <c r="I46" s="52">
        <v>1</v>
      </c>
      <c r="J46" s="52">
        <v>140600</v>
      </c>
      <c r="K46" s="52"/>
      <c r="L46" s="52">
        <f t="shared" ref="L46:L47" si="38">(K46/I46)+J46</f>
        <v>140600</v>
      </c>
      <c r="M46" s="52">
        <f t="shared" ref="M46:M47" si="39">(J46*I46)+K46</f>
        <v>140600</v>
      </c>
      <c r="Q46" s="80"/>
    </row>
    <row r="47" spans="1:19" ht="20.100000000000001" customHeight="1" x14ac:dyDescent="0.25">
      <c r="A47" s="84">
        <f t="shared" si="23"/>
        <v>338640</v>
      </c>
      <c r="B47" s="76" t="s">
        <v>23</v>
      </c>
      <c r="C47" s="52" t="s">
        <v>354</v>
      </c>
      <c r="D47" s="52" t="s">
        <v>334</v>
      </c>
      <c r="E47" s="74">
        <v>0</v>
      </c>
      <c r="F47" s="74">
        <v>220000</v>
      </c>
      <c r="G47" s="53">
        <f t="shared" si="36"/>
        <v>0</v>
      </c>
      <c r="H47" s="44" t="str">
        <f t="shared" si="37"/>
        <v>2 qty Left</v>
      </c>
      <c r="I47" s="52">
        <v>2</v>
      </c>
      <c r="J47" s="52">
        <v>169320</v>
      </c>
      <c r="K47" s="52"/>
      <c r="L47" s="52">
        <f t="shared" si="38"/>
        <v>169320</v>
      </c>
      <c r="M47" s="52">
        <f t="shared" si="39"/>
        <v>338640</v>
      </c>
      <c r="Q47" s="80"/>
    </row>
    <row r="48" spans="1:19" ht="20.100000000000001" customHeight="1" x14ac:dyDescent="0.25">
      <c r="A48" s="84">
        <f t="shared" si="23"/>
        <v>144000</v>
      </c>
      <c r="B48" s="76" t="s">
        <v>221</v>
      </c>
      <c r="C48" s="52" t="s">
        <v>356</v>
      </c>
      <c r="D48" s="52" t="s">
        <v>355</v>
      </c>
      <c r="E48" s="74">
        <v>0</v>
      </c>
      <c r="F48" s="74">
        <v>220000</v>
      </c>
      <c r="G48" s="53">
        <f t="shared" ref="G48:G50" si="40">F48*E48</f>
        <v>0</v>
      </c>
      <c r="H48" s="44" t="str">
        <f t="shared" ref="H48:H50" si="41">IF(E48=I48,"Out of Stock",I48-E48&amp;" qty Left")</f>
        <v>2 qty Left</v>
      </c>
      <c r="I48" s="52">
        <v>2</v>
      </c>
      <c r="J48" s="52">
        <v>72000</v>
      </c>
      <c r="K48" s="52"/>
      <c r="L48" s="52">
        <f t="shared" ref="L48:L50" si="42">(K48/I48)+J48</f>
        <v>72000</v>
      </c>
      <c r="M48" s="52">
        <f t="shared" ref="M48:M50" si="43">(J48*I48)+K48</f>
        <v>144000</v>
      </c>
      <c r="Q48" s="80"/>
    </row>
    <row r="49" spans="1:17" ht="20.100000000000001" customHeight="1" x14ac:dyDescent="0.25">
      <c r="A49" s="84">
        <f t="shared" si="23"/>
        <v>83000</v>
      </c>
      <c r="B49" s="76" t="s">
        <v>221</v>
      </c>
      <c r="C49" s="52" t="s">
        <v>357</v>
      </c>
      <c r="D49" s="52" t="s">
        <v>355</v>
      </c>
      <c r="E49" s="74">
        <v>0</v>
      </c>
      <c r="F49" s="74">
        <v>220000</v>
      </c>
      <c r="G49" s="53">
        <f t="shared" si="40"/>
        <v>0</v>
      </c>
      <c r="H49" s="44" t="str">
        <f t="shared" si="41"/>
        <v>1 qty Left</v>
      </c>
      <c r="I49" s="52">
        <v>1</v>
      </c>
      <c r="J49" s="52">
        <v>83000</v>
      </c>
      <c r="K49" s="52"/>
      <c r="L49" s="52">
        <f t="shared" si="42"/>
        <v>83000</v>
      </c>
      <c r="M49" s="52">
        <f t="shared" si="43"/>
        <v>83000</v>
      </c>
      <c r="Q49" s="80"/>
    </row>
    <row r="50" spans="1:17" ht="20.100000000000001" customHeight="1" x14ac:dyDescent="0.25">
      <c r="A50" s="84">
        <f t="shared" si="23"/>
        <v>158000</v>
      </c>
      <c r="B50" s="76" t="s">
        <v>221</v>
      </c>
      <c r="C50" s="52" t="s">
        <v>358</v>
      </c>
      <c r="D50" s="52" t="s">
        <v>355</v>
      </c>
      <c r="E50" s="74">
        <v>0</v>
      </c>
      <c r="F50" s="74">
        <v>220000</v>
      </c>
      <c r="G50" s="53">
        <f t="shared" si="40"/>
        <v>0</v>
      </c>
      <c r="H50" s="44" t="str">
        <f t="shared" si="41"/>
        <v>2 qty Left</v>
      </c>
      <c r="I50" s="52">
        <v>2</v>
      </c>
      <c r="J50" s="52">
        <v>79000</v>
      </c>
      <c r="K50" s="52"/>
      <c r="L50" s="52">
        <f t="shared" si="42"/>
        <v>79000</v>
      </c>
      <c r="M50" s="52">
        <f t="shared" si="43"/>
        <v>158000</v>
      </c>
      <c r="Q50" s="80"/>
    </row>
    <row r="51" spans="1:17" ht="20.100000000000001" customHeight="1" x14ac:dyDescent="0.25">
      <c r="B51" s="76"/>
      <c r="C51" s="52"/>
      <c r="D51" s="52"/>
      <c r="E51" s="74"/>
      <c r="F51" s="74"/>
      <c r="G51" s="53"/>
      <c r="H51" s="44"/>
      <c r="I51" s="52"/>
      <c r="J51" s="52"/>
      <c r="K51" s="52"/>
      <c r="L51" s="52"/>
      <c r="M51" s="52"/>
      <c r="Q51" s="80"/>
    </row>
    <row r="52" spans="1:17" ht="20.100000000000001" customHeight="1" x14ac:dyDescent="0.25">
      <c r="A52" s="84">
        <f t="shared" si="23"/>
        <v>388200</v>
      </c>
      <c r="B52" s="76" t="s">
        <v>223</v>
      </c>
      <c r="C52" s="52" t="s">
        <v>360</v>
      </c>
      <c r="D52" s="52" t="s">
        <v>334</v>
      </c>
      <c r="E52" s="74">
        <v>0</v>
      </c>
      <c r="F52" s="74">
        <v>220000</v>
      </c>
      <c r="G52" s="53">
        <f t="shared" ref="G52" si="44">F52*E52</f>
        <v>0</v>
      </c>
      <c r="H52" s="44" t="str">
        <f t="shared" ref="H52" si="45">IF(E52=I52,"Out of Stock",I52-E52&amp;" qty Left")</f>
        <v>3 qty Left</v>
      </c>
      <c r="I52" s="52">
        <v>3</v>
      </c>
      <c r="J52" s="52">
        <v>129400</v>
      </c>
      <c r="K52" s="52"/>
      <c r="L52" s="52">
        <f t="shared" ref="L52" si="46">(K52/I52)+J52</f>
        <v>129400</v>
      </c>
      <c r="M52" s="52">
        <f t="shared" ref="M52" si="47">(J52*I52)+K52</f>
        <v>388200</v>
      </c>
      <c r="Q52" s="80"/>
    </row>
    <row r="53" spans="1:17" ht="20.100000000000001" customHeight="1" x14ac:dyDescent="0.25">
      <c r="B53" s="76"/>
      <c r="C53" s="52"/>
      <c r="D53" s="52"/>
      <c r="E53" s="74"/>
      <c r="F53" s="74"/>
      <c r="G53" s="53"/>
      <c r="H53" s="44"/>
      <c r="I53" s="52"/>
      <c r="J53" s="52"/>
      <c r="K53" s="52"/>
      <c r="L53" s="52"/>
      <c r="M53" s="52"/>
      <c r="Q53" s="80"/>
    </row>
    <row r="54" spans="1:17" ht="20.100000000000001" customHeight="1" x14ac:dyDescent="0.25">
      <c r="A54" s="84">
        <f t="shared" ref="A54:A90" si="48">IF($E54=0,$M54,IF($E54=$I54,IF($M54-$G54&lt;0,0,IF($D54="set",$M54-$G54,FALSE)),($I54-$E54)*$J54))</f>
        <v>240000</v>
      </c>
      <c r="B54" s="76" t="s">
        <v>222</v>
      </c>
      <c r="C54" s="52" t="s">
        <v>332</v>
      </c>
      <c r="D54" s="52" t="s">
        <v>336</v>
      </c>
      <c r="E54" s="74">
        <v>1</v>
      </c>
      <c r="F54" s="74">
        <v>220000</v>
      </c>
      <c r="G54" s="53">
        <f t="shared" ref="G54" si="49">F54*E54</f>
        <v>220000</v>
      </c>
      <c r="H54" s="44" t="str">
        <f t="shared" ref="H54" si="50">IF(E54=I54,"Out of Stock",I54-E54&amp;" qty Left")</f>
        <v>4 qty Left</v>
      </c>
      <c r="I54" s="52">
        <v>5</v>
      </c>
      <c r="J54" s="52">
        <v>60000</v>
      </c>
      <c r="K54" s="52"/>
      <c r="L54" s="52">
        <f t="shared" ref="L54" si="51">(K54/I54)+J54</f>
        <v>60000</v>
      </c>
      <c r="M54" s="52">
        <f t="shared" ref="M54" si="52">(J54*I54)+K54</f>
        <v>300000</v>
      </c>
      <c r="Q54" s="80"/>
    </row>
    <row r="55" spans="1:17" ht="20.100000000000001" customHeight="1" x14ac:dyDescent="0.25">
      <c r="A55" s="84">
        <f t="shared" si="48"/>
        <v>57600</v>
      </c>
      <c r="B55" s="76" t="s">
        <v>221</v>
      </c>
      <c r="C55" s="52" t="s">
        <v>31</v>
      </c>
      <c r="D55" s="52" t="s">
        <v>336</v>
      </c>
      <c r="E55" s="74">
        <v>0</v>
      </c>
      <c r="F55" s="74">
        <v>220000</v>
      </c>
      <c r="G55" s="53">
        <f t="shared" ref="G55:G57" si="53">F55*E55</f>
        <v>0</v>
      </c>
      <c r="H55" s="44" t="str">
        <f t="shared" ref="H55:H57" si="54">IF(E55=I55,"Out of Stock",I55-E55&amp;" qty Left")</f>
        <v>12 qty Left</v>
      </c>
      <c r="I55" s="52">
        <v>12</v>
      </c>
      <c r="J55" s="52">
        <v>4800</v>
      </c>
      <c r="K55" s="52"/>
      <c r="L55" s="52">
        <f t="shared" ref="L55:L57" si="55">(K55/I55)+J55</f>
        <v>4800</v>
      </c>
      <c r="M55" s="52">
        <f t="shared" ref="M55:M57" si="56">(J55*I55)+K55</f>
        <v>57600</v>
      </c>
      <c r="Q55" s="80"/>
    </row>
    <row r="56" spans="1:17" ht="20.100000000000001" customHeight="1" x14ac:dyDescent="0.25">
      <c r="A56" s="84">
        <f t="shared" si="48"/>
        <v>44000</v>
      </c>
      <c r="B56" s="76" t="s">
        <v>221</v>
      </c>
      <c r="C56" s="52" t="s">
        <v>31</v>
      </c>
      <c r="D56" s="52" t="s">
        <v>336</v>
      </c>
      <c r="E56" s="74">
        <v>4</v>
      </c>
      <c r="F56" s="74">
        <v>220000</v>
      </c>
      <c r="G56" s="53">
        <f t="shared" si="53"/>
        <v>880000</v>
      </c>
      <c r="H56" s="44" t="str">
        <f t="shared" si="54"/>
        <v>8 qty Left</v>
      </c>
      <c r="I56" s="52">
        <v>12</v>
      </c>
      <c r="J56" s="52">
        <v>5500</v>
      </c>
      <c r="K56" s="52"/>
      <c r="L56" s="52">
        <f t="shared" si="55"/>
        <v>5500</v>
      </c>
      <c r="M56" s="52">
        <f t="shared" si="56"/>
        <v>66000</v>
      </c>
      <c r="Q56" s="80"/>
    </row>
    <row r="57" spans="1:17" ht="20.100000000000001" customHeight="1" x14ac:dyDescent="0.25">
      <c r="A57" s="84">
        <f t="shared" si="48"/>
        <v>312600</v>
      </c>
      <c r="B57" s="76" t="s">
        <v>23</v>
      </c>
      <c r="C57" s="52" t="s">
        <v>362</v>
      </c>
      <c r="D57" s="52" t="s">
        <v>334</v>
      </c>
      <c r="E57" s="74">
        <v>0</v>
      </c>
      <c r="F57" s="74">
        <v>220000</v>
      </c>
      <c r="G57" s="53">
        <f t="shared" si="53"/>
        <v>0</v>
      </c>
      <c r="H57" s="44" t="str">
        <f t="shared" si="54"/>
        <v>2 qty Left</v>
      </c>
      <c r="I57" s="52">
        <v>2</v>
      </c>
      <c r="J57" s="52">
        <v>156300</v>
      </c>
      <c r="K57" s="52"/>
      <c r="L57" s="52">
        <f t="shared" si="55"/>
        <v>156300</v>
      </c>
      <c r="M57" s="52">
        <f t="shared" si="56"/>
        <v>312600</v>
      </c>
      <c r="Q57" s="80"/>
    </row>
    <row r="58" spans="1:17" ht="20.100000000000001" customHeight="1" x14ac:dyDescent="0.25">
      <c r="A58" s="84">
        <f t="shared" si="48"/>
        <v>92000</v>
      </c>
      <c r="B58" s="76" t="s">
        <v>21</v>
      </c>
      <c r="C58" s="52" t="s">
        <v>380</v>
      </c>
      <c r="D58" s="52" t="s">
        <v>334</v>
      </c>
      <c r="E58" s="74">
        <v>0</v>
      </c>
      <c r="F58" s="74">
        <v>220000</v>
      </c>
      <c r="G58" s="53">
        <f t="shared" ref="G58:G59" si="57">F58*E58</f>
        <v>0</v>
      </c>
      <c r="H58" s="44" t="str">
        <f t="shared" ref="H58:H59" si="58">IF(E58=I58,"Out of Stock",I58-E58&amp;" qty Left")</f>
        <v>2 qty Left</v>
      </c>
      <c r="I58" s="52">
        <v>2</v>
      </c>
      <c r="J58" s="52">
        <v>46000</v>
      </c>
      <c r="K58" s="52"/>
      <c r="L58" s="52">
        <f t="shared" ref="L58:L59" si="59">(K58/I58)+J58</f>
        <v>46000</v>
      </c>
      <c r="M58" s="52">
        <f t="shared" ref="M58:M59" si="60">(J58*I58)+K58</f>
        <v>92000</v>
      </c>
    </row>
    <row r="59" spans="1:17" ht="20.100000000000001" customHeight="1" x14ac:dyDescent="0.25">
      <c r="A59" s="84">
        <f t="shared" si="48"/>
        <v>127750</v>
      </c>
      <c r="B59" s="76" t="s">
        <v>23</v>
      </c>
      <c r="C59" s="52" t="s">
        <v>241</v>
      </c>
      <c r="D59" s="52" t="s">
        <v>334</v>
      </c>
      <c r="E59" s="74">
        <v>0</v>
      </c>
      <c r="F59" s="74">
        <v>220000</v>
      </c>
      <c r="G59" s="53">
        <f t="shared" si="57"/>
        <v>0</v>
      </c>
      <c r="H59" s="44" t="str">
        <f t="shared" si="58"/>
        <v>1 qty Left</v>
      </c>
      <c r="I59" s="52">
        <v>1</v>
      </c>
      <c r="J59" s="52">
        <v>127750</v>
      </c>
      <c r="K59" s="52"/>
      <c r="L59" s="52">
        <f t="shared" si="59"/>
        <v>127750</v>
      </c>
      <c r="M59" s="52">
        <f t="shared" si="60"/>
        <v>127750</v>
      </c>
    </row>
    <row r="60" spans="1:17" ht="20.100000000000001" customHeight="1" x14ac:dyDescent="0.25">
      <c r="A60" s="84">
        <f t="shared" si="48"/>
        <v>31700</v>
      </c>
      <c r="B60" s="76" t="s">
        <v>279</v>
      </c>
      <c r="C60" s="52" t="s">
        <v>363</v>
      </c>
      <c r="D60" s="52" t="s">
        <v>334</v>
      </c>
      <c r="E60" s="74">
        <v>0</v>
      </c>
      <c r="F60" s="74">
        <v>220000</v>
      </c>
      <c r="G60" s="53">
        <f t="shared" ref="G60" si="61">F60*E60</f>
        <v>0</v>
      </c>
      <c r="H60" s="44" t="str">
        <f t="shared" ref="H60" si="62">IF(E60=I60,"Out of Stock",I60-E60&amp;" qty Left")</f>
        <v>1 qty Left</v>
      </c>
      <c r="I60" s="52">
        <v>1</v>
      </c>
      <c r="J60" s="52">
        <v>31700</v>
      </c>
      <c r="K60" s="52"/>
      <c r="L60" s="52">
        <f t="shared" ref="L60" si="63">(K60/I60)+J60</f>
        <v>31700</v>
      </c>
      <c r="M60" s="52">
        <f t="shared" ref="M60" si="64">(J60*I60)+K60</f>
        <v>31700</v>
      </c>
    </row>
    <row r="61" spans="1:17" ht="20.100000000000001" customHeight="1" x14ac:dyDescent="0.25">
      <c r="A61" s="84">
        <f t="shared" si="48"/>
        <v>66600</v>
      </c>
      <c r="B61" s="76" t="s">
        <v>21</v>
      </c>
      <c r="C61" s="52" t="s">
        <v>381</v>
      </c>
      <c r="D61" s="52" t="s">
        <v>334</v>
      </c>
      <c r="E61" s="74">
        <v>0</v>
      </c>
      <c r="F61" s="74">
        <v>220000</v>
      </c>
      <c r="G61" s="53">
        <f t="shared" ref="G61" si="65">F61*E61</f>
        <v>0</v>
      </c>
      <c r="H61" s="44" t="str">
        <f t="shared" ref="H61" si="66">IF(E61=I61,"Out of Stock",I61-E61&amp;" qty Left")</f>
        <v>3 qty Left</v>
      </c>
      <c r="I61" s="52">
        <v>3</v>
      </c>
      <c r="J61" s="52">
        <v>22200</v>
      </c>
      <c r="K61" s="52"/>
      <c r="L61" s="52">
        <f t="shared" ref="L61:L62" si="67">(K61/I61)+J61</f>
        <v>22200</v>
      </c>
      <c r="M61" s="52">
        <f t="shared" ref="M61:M62" si="68">(J61*I61)+K61</f>
        <v>66600</v>
      </c>
      <c r="O61" s="55"/>
    </row>
    <row r="62" spans="1:17" ht="20.100000000000001" customHeight="1" x14ac:dyDescent="0.25">
      <c r="A62" s="84">
        <f t="shared" si="48"/>
        <v>229260</v>
      </c>
      <c r="B62" s="76" t="s">
        <v>21</v>
      </c>
      <c r="C62" s="53" t="s">
        <v>365</v>
      </c>
      <c r="D62" s="53" t="s">
        <v>364</v>
      </c>
      <c r="E62" s="74">
        <v>0</v>
      </c>
      <c r="F62" s="74">
        <v>220000</v>
      </c>
      <c r="G62" s="53">
        <f t="shared" ref="G62" si="69">F62*E62</f>
        <v>0</v>
      </c>
      <c r="H62" s="44" t="str">
        <f t="shared" ref="H62" si="70">IF(E62=I62,"Out of Stock",I62-E62&amp;" qty Left")</f>
        <v>6 qty Left</v>
      </c>
      <c r="I62" s="52">
        <v>6</v>
      </c>
      <c r="J62" s="52">
        <v>38210</v>
      </c>
      <c r="K62" s="52"/>
      <c r="L62" s="52">
        <f t="shared" si="67"/>
        <v>38210</v>
      </c>
      <c r="M62" s="52">
        <f t="shared" si="68"/>
        <v>229260</v>
      </c>
    </row>
    <row r="63" spans="1:17" ht="20.100000000000001" customHeight="1" x14ac:dyDescent="0.25">
      <c r="A63" s="84">
        <f t="shared" si="48"/>
        <v>557440</v>
      </c>
      <c r="B63" s="86" t="s">
        <v>223</v>
      </c>
      <c r="C63" s="87" t="s">
        <v>366</v>
      </c>
      <c r="D63" s="53" t="s">
        <v>339</v>
      </c>
      <c r="E63" s="74">
        <v>6</v>
      </c>
      <c r="F63" s="74">
        <v>210000</v>
      </c>
      <c r="G63" s="53">
        <f t="shared" ref="G63" si="71">F63*E63</f>
        <v>1260000</v>
      </c>
      <c r="H63" s="44" t="str">
        <f t="shared" ref="H63" si="72">IF(E63=I63,"Out of Stock",I63-E63&amp;" qty Left")</f>
        <v>4 qty Left</v>
      </c>
      <c r="I63" s="52">
        <v>10</v>
      </c>
      <c r="J63" s="52">
        <v>139360</v>
      </c>
      <c r="K63" s="52">
        <v>5000</v>
      </c>
      <c r="L63" s="52">
        <f t="shared" ref="L63" si="73">(K63/I63)+J63</f>
        <v>139860</v>
      </c>
      <c r="M63" s="52">
        <f t="shared" ref="M63" si="74">(J63*I63)+K63</f>
        <v>1398600</v>
      </c>
    </row>
    <row r="64" spans="1:17" ht="20.100000000000001" customHeight="1" x14ac:dyDescent="0.25">
      <c r="A64" s="84">
        <f t="shared" si="48"/>
        <v>75000</v>
      </c>
      <c r="B64" s="76" t="s">
        <v>21</v>
      </c>
      <c r="C64" s="53" t="s">
        <v>368</v>
      </c>
      <c r="D64" s="53" t="s">
        <v>323</v>
      </c>
      <c r="E64" s="74">
        <v>0</v>
      </c>
      <c r="F64" s="74">
        <v>80000</v>
      </c>
      <c r="G64" s="53">
        <f t="shared" ref="G64" si="75">F64*E64</f>
        <v>0</v>
      </c>
      <c r="H64" s="44" t="str">
        <f t="shared" ref="H64" si="76">IF(E64=I64,"Out of Stock",I64-E64&amp;" qty Left")</f>
        <v>1 qty Left</v>
      </c>
      <c r="I64" s="52">
        <v>1</v>
      </c>
      <c r="J64" s="52">
        <v>75000</v>
      </c>
      <c r="K64" s="52"/>
      <c r="L64" s="52">
        <f t="shared" ref="L64" si="77">(K64/I64)+J64</f>
        <v>75000</v>
      </c>
      <c r="M64" s="52">
        <f t="shared" ref="M64" si="78">(J64*I64)+K64</f>
        <v>75000</v>
      </c>
    </row>
    <row r="65" spans="1:13" ht="20.100000000000001" customHeight="1" x14ac:dyDescent="0.25">
      <c r="A65" s="84">
        <f t="shared" si="48"/>
        <v>85000</v>
      </c>
      <c r="B65" s="76" t="s">
        <v>345</v>
      </c>
      <c r="C65" s="53" t="s">
        <v>369</v>
      </c>
      <c r="D65" s="53" t="s">
        <v>323</v>
      </c>
      <c r="E65" s="74">
        <v>0</v>
      </c>
      <c r="F65" s="74">
        <v>80000</v>
      </c>
      <c r="G65" s="53">
        <f t="shared" ref="G65:G67" si="79">F65*E65</f>
        <v>0</v>
      </c>
      <c r="H65" s="44" t="str">
        <f t="shared" ref="H65:H67" si="80">IF(E65=I65,"Out of Stock",I65-E65&amp;" qty Left")</f>
        <v>1 qty Left</v>
      </c>
      <c r="I65" s="52">
        <v>1</v>
      </c>
      <c r="J65" s="52">
        <v>85000</v>
      </c>
      <c r="K65" s="52"/>
      <c r="L65" s="52">
        <f t="shared" ref="L65:L67" si="81">(K65/I65)+J65</f>
        <v>85000</v>
      </c>
      <c r="M65" s="52">
        <f t="shared" ref="M65:M67" si="82">(J65*I65)+K65</f>
        <v>85000</v>
      </c>
    </row>
    <row r="66" spans="1:13" ht="20.100000000000001" customHeight="1" x14ac:dyDescent="0.25">
      <c r="B66" s="76"/>
      <c r="C66" s="53"/>
      <c r="D66" s="53"/>
      <c r="E66" s="74"/>
      <c r="F66" s="74"/>
      <c r="G66" s="53"/>
      <c r="H66" s="44"/>
      <c r="I66" s="52"/>
      <c r="J66" s="52"/>
      <c r="K66" s="52"/>
      <c r="L66" s="52"/>
      <c r="M66" s="52"/>
    </row>
    <row r="67" spans="1:13" ht="20.100000000000001" customHeight="1" x14ac:dyDescent="0.25">
      <c r="A67" s="84">
        <f t="shared" si="48"/>
        <v>36000</v>
      </c>
      <c r="B67" s="76" t="s">
        <v>21</v>
      </c>
      <c r="C67" s="52" t="s">
        <v>372</v>
      </c>
      <c r="D67" s="52" t="s">
        <v>361</v>
      </c>
      <c r="E67" s="74">
        <v>0</v>
      </c>
      <c r="F67" s="74">
        <v>20000</v>
      </c>
      <c r="G67" s="53">
        <f t="shared" si="79"/>
        <v>0</v>
      </c>
      <c r="H67" s="44" t="str">
        <f t="shared" si="80"/>
        <v>2 qty Left</v>
      </c>
      <c r="I67" s="52">
        <v>2</v>
      </c>
      <c r="J67" s="52">
        <v>18000</v>
      </c>
      <c r="K67" s="52"/>
      <c r="L67" s="52">
        <f t="shared" si="81"/>
        <v>18000</v>
      </c>
      <c r="M67" s="52">
        <f t="shared" si="82"/>
        <v>36000</v>
      </c>
    </row>
    <row r="68" spans="1:13" ht="20.100000000000001" customHeight="1" x14ac:dyDescent="0.25">
      <c r="A68" s="84">
        <f t="shared" si="48"/>
        <v>540000</v>
      </c>
      <c r="B68" s="76" t="s">
        <v>221</v>
      </c>
      <c r="C68" s="52" t="s">
        <v>374</v>
      </c>
      <c r="D68" s="52" t="s">
        <v>375</v>
      </c>
      <c r="E68" s="74">
        <v>0</v>
      </c>
      <c r="F68" s="74">
        <v>20000</v>
      </c>
      <c r="G68" s="53">
        <f t="shared" ref="G68" si="83">F68*E68</f>
        <v>0</v>
      </c>
      <c r="H68" s="44" t="str">
        <f t="shared" ref="H68:H69" si="84">IF(E68=I68,"Out of Stock",I68-E68&amp;" qty Left")</f>
        <v>1 qty Left</v>
      </c>
      <c r="I68" s="52">
        <v>1</v>
      </c>
      <c r="J68" s="52">
        <f>2300000-600000-350000-80000-480000-100000-110000-40000</f>
        <v>540000</v>
      </c>
      <c r="K68" s="52"/>
      <c r="L68" s="52">
        <f t="shared" ref="L68:L69" si="85">(K68/I68)+J68</f>
        <v>540000</v>
      </c>
      <c r="M68" s="52">
        <f t="shared" ref="M68:M69" si="86">(J68*I68)+K68</f>
        <v>540000</v>
      </c>
    </row>
    <row r="69" spans="1:13" ht="20.100000000000001" customHeight="1" x14ac:dyDescent="0.25">
      <c r="A69" s="84">
        <f t="shared" si="48"/>
        <v>550000</v>
      </c>
      <c r="B69" s="76" t="s">
        <v>23</v>
      </c>
      <c r="C69" s="52" t="s">
        <v>337</v>
      </c>
      <c r="D69" s="52" t="s">
        <v>333</v>
      </c>
      <c r="E69" s="74">
        <v>0</v>
      </c>
      <c r="F69" s="74">
        <v>220000</v>
      </c>
      <c r="G69" s="53">
        <f t="shared" ref="G69:G77" si="87">F69*E69</f>
        <v>0</v>
      </c>
      <c r="H69" s="44" t="str">
        <f t="shared" si="84"/>
        <v>1 qty Left</v>
      </c>
      <c r="I69" s="52">
        <v>1</v>
      </c>
      <c r="J69" s="52">
        <v>550000</v>
      </c>
      <c r="K69" s="52">
        <v>0</v>
      </c>
      <c r="L69" s="52">
        <f t="shared" si="85"/>
        <v>550000</v>
      </c>
      <c r="M69" s="52">
        <f t="shared" si="86"/>
        <v>550000</v>
      </c>
    </row>
    <row r="70" spans="1:13" ht="20.100000000000001" customHeight="1" x14ac:dyDescent="0.25">
      <c r="A70" s="84">
        <f t="shared" si="48"/>
        <v>42500</v>
      </c>
      <c r="B70" s="72" t="s">
        <v>21</v>
      </c>
      <c r="C70" s="53" t="s">
        <v>416</v>
      </c>
      <c r="D70" s="53" t="s">
        <v>334</v>
      </c>
      <c r="E70" s="74">
        <v>0</v>
      </c>
      <c r="F70" s="74">
        <v>220000</v>
      </c>
      <c r="G70" s="53">
        <f t="shared" si="87"/>
        <v>0</v>
      </c>
      <c r="H70" s="44" t="str">
        <f t="shared" ref="H70" si="88">IF(E70=I70,"Out of Stock",I70-E70&amp;" qty Left")</f>
        <v>1 qty Left</v>
      </c>
      <c r="I70" s="52">
        <v>1</v>
      </c>
      <c r="J70" s="52">
        <v>42500</v>
      </c>
      <c r="K70" s="52">
        <v>0</v>
      </c>
      <c r="L70" s="52">
        <f t="shared" ref="L70" si="89">(K70/I70)+J70</f>
        <v>42500</v>
      </c>
      <c r="M70" s="52">
        <f t="shared" ref="M70" si="90">(J70*I70)+K70</f>
        <v>42500</v>
      </c>
    </row>
    <row r="71" spans="1:13" ht="20.100000000000001" customHeight="1" x14ac:dyDescent="0.25">
      <c r="A71" s="84">
        <f t="shared" si="48"/>
        <v>40800</v>
      </c>
      <c r="B71" s="72" t="s">
        <v>21</v>
      </c>
      <c r="C71" s="52" t="s">
        <v>359</v>
      </c>
      <c r="D71" s="53" t="s">
        <v>334</v>
      </c>
      <c r="E71" s="74">
        <v>0</v>
      </c>
      <c r="F71" s="74">
        <v>220000</v>
      </c>
      <c r="G71" s="53">
        <f t="shared" si="87"/>
        <v>0</v>
      </c>
      <c r="H71" s="44" t="str">
        <f t="shared" ref="H71" si="91">IF(E71=I71,"Out of Stock",I71-E71&amp;" qty Left")</f>
        <v>1 qty Left</v>
      </c>
      <c r="I71" s="52">
        <v>1</v>
      </c>
      <c r="J71" s="52">
        <v>40800</v>
      </c>
      <c r="K71" s="52">
        <v>0</v>
      </c>
      <c r="L71" s="52">
        <f t="shared" ref="L71" si="92">(K71/I71)+J71</f>
        <v>40800</v>
      </c>
      <c r="M71" s="52">
        <f t="shared" ref="M71" si="93">(J71*I71)+K71</f>
        <v>40800</v>
      </c>
    </row>
    <row r="72" spans="1:13" ht="20.100000000000001" customHeight="1" x14ac:dyDescent="0.25">
      <c r="A72" s="84">
        <f t="shared" si="48"/>
        <v>136000</v>
      </c>
      <c r="B72" s="72" t="s">
        <v>23</v>
      </c>
      <c r="C72" s="53" t="s">
        <v>367</v>
      </c>
      <c r="D72" s="53" t="s">
        <v>334</v>
      </c>
      <c r="E72" s="74">
        <v>0</v>
      </c>
      <c r="F72" s="74">
        <v>220000</v>
      </c>
      <c r="G72" s="53">
        <f t="shared" si="87"/>
        <v>0</v>
      </c>
      <c r="H72" s="44" t="str">
        <f t="shared" ref="H72" si="94">IF(E72=I72,"Out of Stock",I72-E72&amp;" qty Left")</f>
        <v>1 qty Left</v>
      </c>
      <c r="I72" s="52">
        <v>1</v>
      </c>
      <c r="J72" s="52">
        <v>136000</v>
      </c>
      <c r="K72" s="52">
        <v>0</v>
      </c>
      <c r="L72" s="52">
        <f t="shared" ref="L72" si="95">(K72/I72)+J72</f>
        <v>136000</v>
      </c>
      <c r="M72" s="52">
        <f t="shared" ref="M72" si="96">(J72*I72)+K72</f>
        <v>136000</v>
      </c>
    </row>
    <row r="73" spans="1:13" ht="20.100000000000001" customHeight="1" x14ac:dyDescent="0.25">
      <c r="A73" s="84">
        <f t="shared" si="48"/>
        <v>119000</v>
      </c>
      <c r="B73" s="72" t="s">
        <v>23</v>
      </c>
      <c r="C73" s="53" t="s">
        <v>376</v>
      </c>
      <c r="D73" s="53" t="s">
        <v>334</v>
      </c>
      <c r="E73" s="74">
        <v>0</v>
      </c>
      <c r="F73" s="74">
        <v>220000</v>
      </c>
      <c r="G73" s="53">
        <f t="shared" si="87"/>
        <v>0</v>
      </c>
      <c r="H73" s="44" t="str">
        <f t="shared" ref="H73" si="97">IF(E73=I73,"Out of Stock",I73-E73&amp;" qty Left")</f>
        <v>1 qty Left</v>
      </c>
      <c r="I73" s="52">
        <v>1</v>
      </c>
      <c r="J73" s="52">
        <v>119000</v>
      </c>
      <c r="K73" s="52">
        <v>0</v>
      </c>
      <c r="L73" s="52">
        <f t="shared" ref="L73" si="98">(K73/I73)+J73</f>
        <v>119000</v>
      </c>
      <c r="M73" s="52">
        <f t="shared" ref="M73" si="99">(J73*I73)+K73</f>
        <v>119000</v>
      </c>
    </row>
    <row r="74" spans="1:13" ht="20.100000000000001" customHeight="1" x14ac:dyDescent="0.25">
      <c r="B74" s="72"/>
      <c r="C74" s="53"/>
      <c r="D74" s="53"/>
      <c r="E74" s="74"/>
      <c r="F74" s="74"/>
      <c r="G74" s="53"/>
      <c r="H74" s="44"/>
      <c r="I74" s="52"/>
      <c r="J74" s="52"/>
      <c r="K74" s="52"/>
      <c r="L74" s="52"/>
      <c r="M74" s="52"/>
    </row>
    <row r="75" spans="1:13" ht="20.100000000000001" customHeight="1" x14ac:dyDescent="0.25">
      <c r="A75" s="84">
        <f t="shared" si="48"/>
        <v>195500</v>
      </c>
      <c r="B75" s="72" t="s">
        <v>23</v>
      </c>
      <c r="C75" s="53" t="s">
        <v>377</v>
      </c>
      <c r="D75" s="53" t="s">
        <v>334</v>
      </c>
      <c r="E75" s="74">
        <v>0</v>
      </c>
      <c r="F75" s="74">
        <v>220000</v>
      </c>
      <c r="G75" s="53">
        <f t="shared" si="87"/>
        <v>0</v>
      </c>
      <c r="H75" s="44" t="str">
        <f t="shared" ref="H75:H76" si="100">IF(E75=I75,"Out of Stock",I75-E75&amp;" qty Left")</f>
        <v>1 qty Left</v>
      </c>
      <c r="I75" s="52">
        <v>1</v>
      </c>
      <c r="J75" s="52">
        <v>195500</v>
      </c>
      <c r="K75" s="52">
        <v>0</v>
      </c>
      <c r="L75" s="52">
        <f t="shared" ref="L75:L76" si="101">(K75/I75)+J75</f>
        <v>195500</v>
      </c>
      <c r="M75" s="52">
        <f t="shared" ref="M75:M76" si="102">(J75*I75)+K75</f>
        <v>195500</v>
      </c>
    </row>
    <row r="76" spans="1:13" ht="20.100000000000001" customHeight="1" x14ac:dyDescent="0.25">
      <c r="A76" s="84">
        <f t="shared" si="48"/>
        <v>86500</v>
      </c>
      <c r="B76" s="72" t="s">
        <v>23</v>
      </c>
      <c r="C76" s="53" t="s">
        <v>378</v>
      </c>
      <c r="D76" s="53" t="s">
        <v>334</v>
      </c>
      <c r="E76" s="74">
        <v>0</v>
      </c>
      <c r="F76" s="74">
        <v>220000</v>
      </c>
      <c r="G76" s="53">
        <f t="shared" si="87"/>
        <v>0</v>
      </c>
      <c r="H76" s="44" t="str">
        <f t="shared" si="100"/>
        <v>1 qty Left</v>
      </c>
      <c r="I76" s="52">
        <v>1</v>
      </c>
      <c r="J76" s="52">
        <v>86500</v>
      </c>
      <c r="K76" s="52">
        <v>0</v>
      </c>
      <c r="L76" s="52">
        <f t="shared" si="101"/>
        <v>86500</v>
      </c>
      <c r="M76" s="52">
        <f t="shared" si="102"/>
        <v>86500</v>
      </c>
    </row>
    <row r="77" spans="1:13" ht="20.100000000000001" customHeight="1" x14ac:dyDescent="0.25">
      <c r="A77" s="84">
        <f t="shared" si="48"/>
        <v>95000</v>
      </c>
      <c r="B77" s="72" t="s">
        <v>23</v>
      </c>
      <c r="C77" s="53" t="s">
        <v>379</v>
      </c>
      <c r="D77" s="53" t="s">
        <v>322</v>
      </c>
      <c r="E77" s="74">
        <v>0</v>
      </c>
      <c r="F77" s="74">
        <v>220000</v>
      </c>
      <c r="G77" s="53">
        <f t="shared" si="87"/>
        <v>0</v>
      </c>
      <c r="H77" s="44" t="str">
        <f t="shared" ref="H77" si="103">IF(E77=I77,"Out of Stock",I77-E77&amp;" qty Left")</f>
        <v>1 qty Left</v>
      </c>
      <c r="I77" s="52">
        <v>1</v>
      </c>
      <c r="J77" s="52">
        <v>95000</v>
      </c>
      <c r="K77" s="52">
        <v>0</v>
      </c>
      <c r="L77" s="52">
        <f t="shared" ref="L77" si="104">(K77/I77)+J77</f>
        <v>95000</v>
      </c>
      <c r="M77" s="52">
        <f t="shared" ref="M77" si="105">(J77*I77)+K77</f>
        <v>95000</v>
      </c>
    </row>
    <row r="78" spans="1:13" ht="20.100000000000001" customHeight="1" x14ac:dyDescent="0.25">
      <c r="A78" s="84">
        <f t="shared" si="48"/>
        <v>90000</v>
      </c>
      <c r="B78" s="72" t="s">
        <v>221</v>
      </c>
      <c r="C78" s="53" t="s">
        <v>383</v>
      </c>
      <c r="D78" s="53" t="s">
        <v>323</v>
      </c>
      <c r="E78" s="74">
        <v>3</v>
      </c>
      <c r="F78" s="74">
        <v>20000</v>
      </c>
      <c r="G78" s="53">
        <f t="shared" ref="G78" si="106">F78*E78</f>
        <v>60000</v>
      </c>
      <c r="H78" s="44" t="str">
        <f t="shared" ref="H78" si="107">IF(E78=I78,"Out of Stock",I78-E78&amp;" qty Left")</f>
        <v>6 qty Left</v>
      </c>
      <c r="I78" s="52">
        <v>9</v>
      </c>
      <c r="J78" s="52">
        <v>15000</v>
      </c>
      <c r="K78" s="52">
        <v>0</v>
      </c>
      <c r="L78" s="52">
        <f t="shared" ref="L78" si="108">(K78/I78)+J78</f>
        <v>15000</v>
      </c>
      <c r="M78" s="52">
        <f t="shared" ref="M78" si="109">(J78*I78)+K78</f>
        <v>135000</v>
      </c>
    </row>
    <row r="79" spans="1:13" ht="20.100000000000001" customHeight="1" x14ac:dyDescent="0.25">
      <c r="A79" s="84">
        <f t="shared" si="48"/>
        <v>126000</v>
      </c>
      <c r="B79" s="72" t="s">
        <v>382</v>
      </c>
      <c r="C79" s="53" t="s">
        <v>384</v>
      </c>
      <c r="D79" s="53" t="s">
        <v>323</v>
      </c>
      <c r="E79" s="74">
        <v>5</v>
      </c>
      <c r="F79" s="74">
        <v>220000</v>
      </c>
      <c r="G79" s="53">
        <f t="shared" ref="G79" si="110">F79*E79</f>
        <v>1100000</v>
      </c>
      <c r="H79" s="44" t="str">
        <f t="shared" ref="H79" si="111">IF(E79=I79,"Out of Stock",I79-E79&amp;" qty Left")</f>
        <v>3 qty Left</v>
      </c>
      <c r="I79" s="52">
        <v>8</v>
      </c>
      <c r="J79" s="52">
        <v>42000</v>
      </c>
      <c r="K79" s="52">
        <v>0</v>
      </c>
      <c r="L79" s="52">
        <f t="shared" ref="L79" si="112">(K79/I79)+J79</f>
        <v>42000</v>
      </c>
      <c r="M79" s="52">
        <f t="shared" ref="M79" si="113">(J79*I79)+K79</f>
        <v>336000</v>
      </c>
    </row>
    <row r="80" spans="1:13" ht="20.100000000000001" customHeight="1" x14ac:dyDescent="0.25">
      <c r="A80" s="84">
        <f t="shared" si="48"/>
        <v>1000000</v>
      </c>
      <c r="B80" s="72" t="s">
        <v>385</v>
      </c>
      <c r="C80" s="53" t="s">
        <v>386</v>
      </c>
      <c r="D80" s="53" t="s">
        <v>323</v>
      </c>
      <c r="E80" s="74">
        <v>0</v>
      </c>
      <c r="F80" s="74">
        <v>220000</v>
      </c>
      <c r="G80" s="53">
        <f t="shared" ref="G80" si="114">F80*E80</f>
        <v>0</v>
      </c>
      <c r="H80" s="44" t="str">
        <f t="shared" ref="H80" si="115">IF(E80=I80,"Out of Stock",I80-E80&amp;" qty Left")</f>
        <v>1 qty Left</v>
      </c>
      <c r="I80" s="52">
        <v>1</v>
      </c>
      <c r="J80" s="52">
        <v>1000000</v>
      </c>
      <c r="K80" s="52">
        <v>0</v>
      </c>
      <c r="L80" s="52">
        <f t="shared" ref="L80" si="116">(K80/I80)+J80</f>
        <v>1000000</v>
      </c>
      <c r="M80" s="52">
        <f t="shared" ref="M80" si="117">(J80*I80)+K80</f>
        <v>1000000</v>
      </c>
    </row>
    <row r="81" spans="1:13" ht="20.100000000000001" customHeight="1" x14ac:dyDescent="0.25">
      <c r="A81" s="84">
        <f t="shared" si="48"/>
        <v>300000</v>
      </c>
      <c r="B81" s="72" t="s">
        <v>23</v>
      </c>
      <c r="C81" s="53" t="s">
        <v>387</v>
      </c>
      <c r="D81" s="53" t="s">
        <v>333</v>
      </c>
      <c r="E81" s="74">
        <v>0</v>
      </c>
      <c r="F81" s="74">
        <v>220000</v>
      </c>
      <c r="G81" s="53">
        <f t="shared" ref="G81:G82" si="118">F81*E81</f>
        <v>0</v>
      </c>
      <c r="H81" s="44" t="str">
        <f t="shared" ref="H81:H82" si="119">IF(E81=I81,"Out of Stock",I81-E81&amp;" qty Left")</f>
        <v>1 qty Left</v>
      </c>
      <c r="I81" s="52">
        <v>1</v>
      </c>
      <c r="J81" s="52">
        <v>300000</v>
      </c>
      <c r="K81" s="52">
        <v>0</v>
      </c>
      <c r="L81" s="52">
        <f t="shared" ref="L81:L82" si="120">(K81/I81)+J81</f>
        <v>300000</v>
      </c>
      <c r="M81" s="52">
        <f t="shared" ref="M81:M82" si="121">(J81*I81)+K81</f>
        <v>300000</v>
      </c>
    </row>
    <row r="82" spans="1:13" ht="20.100000000000001" customHeight="1" x14ac:dyDescent="0.25">
      <c r="A82" s="84">
        <f t="shared" si="48"/>
        <v>558000</v>
      </c>
      <c r="B82" s="72" t="s">
        <v>223</v>
      </c>
      <c r="C82" s="52" t="s">
        <v>412</v>
      </c>
      <c r="D82" s="51" t="s">
        <v>408</v>
      </c>
      <c r="E82" s="74">
        <v>0</v>
      </c>
      <c r="F82" s="74">
        <v>220000</v>
      </c>
      <c r="G82" s="53">
        <f t="shared" si="118"/>
        <v>0</v>
      </c>
      <c r="H82" s="44" t="str">
        <f t="shared" si="119"/>
        <v>1 qty Left</v>
      </c>
      <c r="I82" s="52">
        <v>1</v>
      </c>
      <c r="J82" s="52">
        <v>558000</v>
      </c>
      <c r="K82" s="52">
        <v>0</v>
      </c>
      <c r="L82" s="52">
        <f t="shared" si="120"/>
        <v>558000</v>
      </c>
      <c r="M82" s="52">
        <f t="shared" si="121"/>
        <v>558000</v>
      </c>
    </row>
    <row r="83" spans="1:13" ht="20.100000000000001" customHeight="1" x14ac:dyDescent="0.25">
      <c r="A83" s="84">
        <f t="shared" si="48"/>
        <v>140000</v>
      </c>
      <c r="B83" s="72" t="s">
        <v>19</v>
      </c>
      <c r="C83" s="53" t="s">
        <v>406</v>
      </c>
      <c r="D83" s="53" t="s">
        <v>323</v>
      </c>
      <c r="E83" s="74">
        <v>0</v>
      </c>
      <c r="F83" s="74">
        <v>220000</v>
      </c>
      <c r="G83" s="53">
        <f t="shared" ref="G83" si="122">F83*E83</f>
        <v>0</v>
      </c>
      <c r="H83" s="44" t="str">
        <f t="shared" ref="H83" si="123">IF(E83=I83,"Out of Stock",I83-E83&amp;" qty Left")</f>
        <v>2 qty Left</v>
      </c>
      <c r="I83" s="52">
        <v>2</v>
      </c>
      <c r="J83" s="52">
        <v>70000</v>
      </c>
      <c r="K83" s="52">
        <v>0</v>
      </c>
      <c r="L83" s="52">
        <f t="shared" ref="L83" si="124">(K83/I83)+J83</f>
        <v>70000</v>
      </c>
      <c r="M83" s="52">
        <f t="shared" ref="M83" si="125">(J83*I83)+K83</f>
        <v>140000</v>
      </c>
    </row>
    <row r="84" spans="1:13" ht="20.100000000000001" customHeight="1" x14ac:dyDescent="0.25">
      <c r="A84" s="84">
        <f t="shared" si="48"/>
        <v>330000</v>
      </c>
      <c r="B84" s="72" t="s">
        <v>223</v>
      </c>
      <c r="C84" s="52" t="s">
        <v>407</v>
      </c>
      <c r="D84" s="51" t="s">
        <v>408</v>
      </c>
      <c r="E84" s="74">
        <v>0</v>
      </c>
      <c r="F84" s="74">
        <v>220000</v>
      </c>
      <c r="G84" s="53">
        <f t="shared" ref="G84:G85" si="126">F84*E84</f>
        <v>0</v>
      </c>
      <c r="H84" s="44" t="str">
        <f t="shared" ref="H84:H85" si="127">IF(E84=I84,"Out of Stock",I84-E84&amp;" qty Left")</f>
        <v>3 qty Left</v>
      </c>
      <c r="I84" s="52">
        <v>3</v>
      </c>
      <c r="J84" s="52">
        <v>110000</v>
      </c>
      <c r="K84" s="52">
        <v>0</v>
      </c>
      <c r="L84" s="52">
        <f t="shared" ref="L84:L85" si="128">(K84/I84)+J84</f>
        <v>110000</v>
      </c>
      <c r="M84" s="52">
        <f t="shared" ref="M84:M85" si="129">(J84*I84)+K84</f>
        <v>330000</v>
      </c>
    </row>
    <row r="85" spans="1:13" ht="20.100000000000001" customHeight="1" x14ac:dyDescent="0.25">
      <c r="A85" s="84">
        <f t="shared" si="48"/>
        <v>127500</v>
      </c>
      <c r="B85" s="72" t="s">
        <v>23</v>
      </c>
      <c r="C85" s="53" t="s">
        <v>409</v>
      </c>
      <c r="D85" s="53" t="s">
        <v>334</v>
      </c>
      <c r="E85" s="74">
        <v>0</v>
      </c>
      <c r="F85" s="74">
        <v>220000</v>
      </c>
      <c r="G85" s="53">
        <f t="shared" si="126"/>
        <v>0</v>
      </c>
      <c r="H85" s="44" t="str">
        <f t="shared" si="127"/>
        <v>1 qty Left</v>
      </c>
      <c r="I85" s="52">
        <v>1</v>
      </c>
      <c r="J85" s="52">
        <v>127500</v>
      </c>
      <c r="K85" s="52">
        <v>0</v>
      </c>
      <c r="L85" s="52">
        <f t="shared" si="128"/>
        <v>127500</v>
      </c>
      <c r="M85" s="52">
        <f t="shared" si="129"/>
        <v>127500</v>
      </c>
    </row>
    <row r="86" spans="1:13" ht="20.100000000000001" customHeight="1" x14ac:dyDescent="0.25">
      <c r="A86" s="84">
        <f t="shared" si="48"/>
        <v>205550</v>
      </c>
      <c r="B86" s="72" t="s">
        <v>23</v>
      </c>
      <c r="C86" s="53" t="s">
        <v>410</v>
      </c>
      <c r="D86" s="53" t="s">
        <v>321</v>
      </c>
      <c r="E86" s="74">
        <v>0</v>
      </c>
      <c r="F86" s="74">
        <v>220000</v>
      </c>
      <c r="G86" s="53">
        <f t="shared" ref="G86:G87" si="130">F86*E86</f>
        <v>0</v>
      </c>
      <c r="H86" s="44" t="str">
        <f t="shared" ref="H86:H87" si="131">IF(E86=I86,"Out of Stock",I86-E86&amp;" qty Left")</f>
        <v>1 qty Left</v>
      </c>
      <c r="I86" s="52">
        <v>1</v>
      </c>
      <c r="J86" s="52">
        <v>205550</v>
      </c>
      <c r="K86" s="52">
        <v>0</v>
      </c>
      <c r="L86" s="52">
        <f t="shared" ref="L86:L87" si="132">(K86/I86)+J86</f>
        <v>205550</v>
      </c>
      <c r="M86" s="52">
        <f t="shared" ref="M86:M87" si="133">(J86*I86)+K86</f>
        <v>205550</v>
      </c>
    </row>
    <row r="87" spans="1:13" ht="20.100000000000001" customHeight="1" x14ac:dyDescent="0.25">
      <c r="A87" s="84">
        <f t="shared" si="48"/>
        <v>145350</v>
      </c>
      <c r="B87" s="72" t="s">
        <v>23</v>
      </c>
      <c r="C87" s="53" t="s">
        <v>411</v>
      </c>
      <c r="D87" s="53" t="s">
        <v>321</v>
      </c>
      <c r="E87" s="74">
        <v>0</v>
      </c>
      <c r="F87" s="74">
        <v>220000</v>
      </c>
      <c r="G87" s="53">
        <f t="shared" si="130"/>
        <v>0</v>
      </c>
      <c r="H87" s="44" t="str">
        <f t="shared" si="131"/>
        <v>1 qty Left</v>
      </c>
      <c r="I87" s="52">
        <v>1</v>
      </c>
      <c r="J87" s="52">
        <v>145350</v>
      </c>
      <c r="K87" s="52">
        <v>0</v>
      </c>
      <c r="L87" s="52">
        <f t="shared" si="132"/>
        <v>145350</v>
      </c>
      <c r="M87" s="52">
        <f t="shared" si="133"/>
        <v>145350</v>
      </c>
    </row>
    <row r="88" spans="1:13" ht="20.100000000000001" customHeight="1" x14ac:dyDescent="0.25">
      <c r="A88" s="84">
        <f t="shared" si="48"/>
        <v>260500</v>
      </c>
      <c r="B88" s="72" t="s">
        <v>23</v>
      </c>
      <c r="C88" s="53" t="s">
        <v>413</v>
      </c>
      <c r="D88" s="53" t="s">
        <v>334</v>
      </c>
      <c r="E88" s="74">
        <v>0</v>
      </c>
      <c r="F88" s="74">
        <v>220000</v>
      </c>
      <c r="G88" s="53">
        <f t="shared" ref="G88:G89" si="134">F88*E88</f>
        <v>0</v>
      </c>
      <c r="H88" s="44" t="str">
        <f t="shared" ref="H88:H89" si="135">IF(E88=I88,"Out of Stock",I88-E88&amp;" qty Left")</f>
        <v>2 qty Left</v>
      </c>
      <c r="I88" s="52">
        <v>2</v>
      </c>
      <c r="J88" s="52">
        <v>130250</v>
      </c>
      <c r="K88" s="52">
        <v>0</v>
      </c>
      <c r="L88" s="52">
        <f t="shared" ref="L88:L89" si="136">(K88/I88)+J88</f>
        <v>130250</v>
      </c>
      <c r="M88" s="52">
        <f t="shared" ref="M88:M89" si="137">(J88*I88)+K88</f>
        <v>260500</v>
      </c>
    </row>
    <row r="89" spans="1:13" ht="20.100000000000001" customHeight="1" x14ac:dyDescent="0.25">
      <c r="A89" s="84">
        <f t="shared" si="48"/>
        <v>173750</v>
      </c>
      <c r="B89" s="72" t="s">
        <v>23</v>
      </c>
      <c r="C89" s="53" t="s">
        <v>414</v>
      </c>
      <c r="D89" s="53" t="s">
        <v>334</v>
      </c>
      <c r="E89" s="74">
        <v>0</v>
      </c>
      <c r="F89" s="74">
        <v>220000</v>
      </c>
      <c r="G89" s="53">
        <f t="shared" si="134"/>
        <v>0</v>
      </c>
      <c r="H89" s="44" t="str">
        <f t="shared" si="135"/>
        <v>1 qty Left</v>
      </c>
      <c r="I89" s="52">
        <v>1</v>
      </c>
      <c r="J89" s="52">
        <v>173750</v>
      </c>
      <c r="K89" s="52">
        <v>0</v>
      </c>
      <c r="L89" s="52">
        <f t="shared" si="136"/>
        <v>173750</v>
      </c>
      <c r="M89" s="52">
        <f t="shared" si="137"/>
        <v>173750</v>
      </c>
    </row>
    <row r="90" spans="1:13" ht="20.100000000000001" customHeight="1" x14ac:dyDescent="0.25">
      <c r="A90" s="84">
        <f t="shared" si="48"/>
        <v>90000</v>
      </c>
      <c r="B90" s="72" t="s">
        <v>19</v>
      </c>
      <c r="C90" s="53" t="s">
        <v>415</v>
      </c>
      <c r="D90" s="53" t="s">
        <v>333</v>
      </c>
      <c r="E90" s="74">
        <v>0</v>
      </c>
      <c r="F90" s="74">
        <v>220000</v>
      </c>
      <c r="G90" s="53">
        <f t="shared" ref="G90" si="138">F90*E90</f>
        <v>0</v>
      </c>
      <c r="H90" s="44" t="str">
        <f t="shared" ref="H90" si="139">IF(E90=I90,"Out of Stock",I90-E90&amp;" qty Left")</f>
        <v>2 qty Left</v>
      </c>
      <c r="I90" s="52">
        <v>2</v>
      </c>
      <c r="J90" s="52">
        <v>45000</v>
      </c>
      <c r="K90" s="52">
        <v>0</v>
      </c>
      <c r="L90" s="52">
        <f t="shared" ref="L90" si="140">(K90/I90)+J90</f>
        <v>45000</v>
      </c>
      <c r="M90" s="52">
        <f t="shared" ref="M90" si="141">(J90*I90)+K90</f>
        <v>90000</v>
      </c>
    </row>
    <row r="96" spans="1:13" ht="20.100000000000001" customHeight="1" x14ac:dyDescent="0.25">
      <c r="B96" s="76"/>
      <c r="C96" s="52"/>
      <c r="D96" s="52"/>
      <c r="E96" s="74"/>
      <c r="F96" s="74"/>
      <c r="G96" s="53"/>
      <c r="H96" s="44"/>
      <c r="I96" s="52"/>
      <c r="J96" s="52"/>
      <c r="K96" s="52"/>
      <c r="L96" s="52"/>
      <c r="M96" s="52"/>
    </row>
    <row r="97" spans="2:13" ht="20.100000000000001" customHeight="1" x14ac:dyDescent="0.25">
      <c r="B97" s="76"/>
      <c r="C97" s="52"/>
      <c r="D97" s="52"/>
      <c r="E97" s="74"/>
      <c r="F97" s="74"/>
      <c r="G97" s="53"/>
      <c r="H97" s="44"/>
      <c r="I97" s="52"/>
      <c r="J97" s="52"/>
      <c r="K97" s="52"/>
      <c r="L97" s="52"/>
      <c r="M97" s="52"/>
    </row>
    <row r="98" spans="2:13" ht="20.100000000000001" customHeight="1" x14ac:dyDescent="0.25">
      <c r="B98" s="86"/>
      <c r="C98" s="87"/>
      <c r="D98" s="53"/>
      <c r="E98" s="74"/>
      <c r="F98" s="74"/>
      <c r="G98" s="53"/>
      <c r="H98" s="44"/>
      <c r="I98" s="52"/>
      <c r="J98" s="52"/>
      <c r="K98" s="52"/>
      <c r="L98" s="52"/>
      <c r="M98" s="52"/>
    </row>
    <row r="117" spans="2:13" ht="20.100000000000001" customHeight="1" x14ac:dyDescent="0.25">
      <c r="B117" s="72"/>
      <c r="C117" s="53"/>
      <c r="D117" s="53"/>
      <c r="E117" s="53"/>
      <c r="F117" s="53"/>
      <c r="G117" s="53"/>
      <c r="I117" s="52"/>
      <c r="J117" s="52"/>
      <c r="K117" s="52"/>
      <c r="L117" s="52"/>
      <c r="M117" s="52"/>
    </row>
    <row r="118" spans="2:13" ht="20.100000000000001" customHeight="1" x14ac:dyDescent="0.25">
      <c r="B118" s="72"/>
      <c r="C118" s="53"/>
      <c r="D118" s="53"/>
      <c r="E118" s="53"/>
      <c r="F118" s="53"/>
      <c r="G118" s="53"/>
      <c r="I118" s="52"/>
      <c r="J118" s="52"/>
      <c r="K118" s="52"/>
      <c r="L118" s="52"/>
      <c r="M118" s="52"/>
    </row>
    <row r="119" spans="2:13" ht="20.100000000000001" customHeight="1" x14ac:dyDescent="0.25">
      <c r="B119" s="72"/>
      <c r="C119" s="53"/>
      <c r="D119" s="53"/>
      <c r="E119" s="53"/>
      <c r="F119" s="53"/>
      <c r="G119" s="53"/>
      <c r="I119" s="52"/>
      <c r="J119" s="52"/>
      <c r="K119" s="52"/>
      <c r="L119" s="52"/>
      <c r="M119" s="52"/>
    </row>
    <row r="120" spans="2:13" ht="20.100000000000001" customHeight="1" x14ac:dyDescent="0.25">
      <c r="B120" s="72"/>
      <c r="C120" s="53"/>
      <c r="D120" s="53"/>
      <c r="E120" s="53"/>
      <c r="F120" s="53"/>
      <c r="G120" s="53"/>
      <c r="I120" s="52"/>
      <c r="J120" s="52"/>
      <c r="K120" s="52"/>
      <c r="L120" s="52"/>
      <c r="M120" s="52"/>
    </row>
    <row r="121" spans="2:13" ht="20.100000000000001" customHeight="1" x14ac:dyDescent="0.25">
      <c r="B121" s="72"/>
      <c r="C121" s="53"/>
      <c r="D121" s="53"/>
      <c r="E121" s="53"/>
      <c r="F121" s="53"/>
      <c r="G121" s="53"/>
      <c r="I121" s="52"/>
      <c r="J121" s="52"/>
      <c r="K121" s="52"/>
      <c r="L121" s="52"/>
      <c r="M121" s="52"/>
    </row>
    <row r="122" spans="2:13" ht="20.100000000000001" customHeight="1" x14ac:dyDescent="0.25">
      <c r="B122" s="72"/>
      <c r="C122" s="53"/>
      <c r="D122" s="53"/>
      <c r="E122" s="53"/>
      <c r="F122" s="53"/>
      <c r="G122" s="53"/>
      <c r="I122" s="52"/>
      <c r="J122" s="52"/>
      <c r="K122" s="52"/>
      <c r="L122" s="52"/>
      <c r="M122" s="52"/>
    </row>
    <row r="123" spans="2:13" ht="20.100000000000001" customHeight="1" x14ac:dyDescent="0.25">
      <c r="B123" s="72"/>
      <c r="C123" s="53"/>
      <c r="D123" s="53"/>
      <c r="E123" s="53"/>
      <c r="F123" s="53"/>
      <c r="G123" s="53"/>
      <c r="I123" s="52"/>
      <c r="J123" s="52"/>
      <c r="K123" s="52"/>
      <c r="L123" s="52"/>
      <c r="M123" s="52"/>
    </row>
    <row r="124" spans="2:13" ht="20.100000000000001" customHeight="1" x14ac:dyDescent="0.25">
      <c r="B124" s="72"/>
      <c r="C124" s="53"/>
      <c r="D124" s="53"/>
      <c r="E124" s="53"/>
      <c r="F124" s="53"/>
      <c r="G124" s="53"/>
      <c r="I124" s="52"/>
      <c r="J124" s="52"/>
      <c r="K124" s="52"/>
      <c r="L124" s="52"/>
      <c r="M124" s="52"/>
    </row>
    <row r="125" spans="2:13" ht="20.100000000000001" customHeight="1" x14ac:dyDescent="0.25">
      <c r="B125" s="72"/>
      <c r="C125" s="53"/>
      <c r="D125" s="53"/>
      <c r="E125" s="53"/>
      <c r="F125" s="53"/>
      <c r="G125" s="53"/>
      <c r="I125" s="52"/>
      <c r="J125" s="52"/>
      <c r="K125" s="52"/>
      <c r="L125" s="52"/>
      <c r="M125" s="52"/>
    </row>
    <row r="126" spans="2:13" ht="20.100000000000001" customHeight="1" x14ac:dyDescent="0.25">
      <c r="B126" s="72"/>
      <c r="C126" s="53"/>
      <c r="D126" s="53"/>
      <c r="E126" s="53"/>
      <c r="F126" s="53"/>
      <c r="G126" s="53"/>
      <c r="I126" s="52"/>
      <c r="J126" s="52"/>
      <c r="K126" s="52"/>
      <c r="L126" s="52"/>
      <c r="M126" s="52"/>
    </row>
    <row r="127" spans="2:13" ht="20.100000000000001" customHeight="1" x14ac:dyDescent="0.25">
      <c r="B127" s="72"/>
      <c r="C127" s="53"/>
      <c r="D127" s="53"/>
      <c r="E127" s="53"/>
      <c r="F127" s="53"/>
      <c r="G127" s="53"/>
      <c r="I127" s="52"/>
      <c r="J127" s="52"/>
      <c r="K127" s="52"/>
      <c r="L127" s="52"/>
      <c r="M127" s="52"/>
    </row>
    <row r="128" spans="2:13" ht="20.100000000000001" customHeight="1" x14ac:dyDescent="0.25">
      <c r="B128" s="72"/>
      <c r="C128" s="53"/>
      <c r="D128" s="53"/>
      <c r="E128" s="53"/>
      <c r="F128" s="53"/>
      <c r="G128" s="53"/>
      <c r="I128" s="52"/>
      <c r="J128" s="52"/>
      <c r="K128" s="52"/>
      <c r="L128" s="52"/>
      <c r="M128" s="52"/>
    </row>
  </sheetData>
  <conditionalFormatting sqref="H1">
    <cfRule type="cellIs" dxfId="201" priority="727" operator="equal">
      <formula>"Out of Stock"</formula>
    </cfRule>
  </conditionalFormatting>
  <conditionalFormatting sqref="H7">
    <cfRule type="cellIs" dxfId="200" priority="689" operator="equal">
      <formula>"Out of Stock"</formula>
    </cfRule>
  </conditionalFormatting>
  <conditionalFormatting sqref="H6">
    <cfRule type="cellIs" dxfId="199" priority="694" operator="equal">
      <formula>"Out of Stock"</formula>
    </cfRule>
  </conditionalFormatting>
  <conditionalFormatting sqref="H4">
    <cfRule type="cellIs" dxfId="198" priority="703" operator="equal">
      <formula>"Out of Stock"</formula>
    </cfRule>
  </conditionalFormatting>
  <conditionalFormatting sqref="H3">
    <cfRule type="cellIs" dxfId="197" priority="708" operator="equal">
      <formula>"Out of Stock"</formula>
    </cfRule>
  </conditionalFormatting>
  <conditionalFormatting sqref="H2">
    <cfRule type="cellIs" dxfId="196" priority="674" operator="equal">
      <formula>"Out of Stock"</formula>
    </cfRule>
  </conditionalFormatting>
  <conditionalFormatting sqref="H3">
    <cfRule type="cellIs" dxfId="195" priority="663" operator="equal">
      <formula>"Out of Stock"</formula>
    </cfRule>
  </conditionalFormatting>
  <conditionalFormatting sqref="H4">
    <cfRule type="cellIs" dxfId="194" priority="660" operator="equal">
      <formula>"Out of Stock"</formula>
    </cfRule>
  </conditionalFormatting>
  <conditionalFormatting sqref="H7">
    <cfRule type="cellIs" dxfId="193" priority="653" operator="equal">
      <formula>"Out of Stock"</formula>
    </cfRule>
  </conditionalFormatting>
  <conditionalFormatting sqref="H8">
    <cfRule type="cellIs" dxfId="192" priority="649" operator="equal">
      <formula>"Out of Stock"</formula>
    </cfRule>
  </conditionalFormatting>
  <conditionalFormatting sqref="H6">
    <cfRule type="cellIs" dxfId="191" priority="654" operator="equal">
      <formula>"Out of Stock"</formula>
    </cfRule>
  </conditionalFormatting>
  <conditionalFormatting sqref="H8">
    <cfRule type="cellIs" dxfId="190" priority="650" operator="equal">
      <formula>"Out of Stock"</formula>
    </cfRule>
  </conditionalFormatting>
  <conditionalFormatting sqref="H9">
    <cfRule type="cellIs" dxfId="189" priority="604" operator="equal">
      <formula>"Out of Stock"</formula>
    </cfRule>
  </conditionalFormatting>
  <conditionalFormatting sqref="H9">
    <cfRule type="cellIs" dxfId="188" priority="603" operator="equal">
      <formula>"Out of Stock"</formula>
    </cfRule>
  </conditionalFormatting>
  <conditionalFormatting sqref="H11">
    <cfRule type="cellIs" dxfId="187" priority="584" operator="equal">
      <formula>"Out of Stock"</formula>
    </cfRule>
  </conditionalFormatting>
  <conditionalFormatting sqref="H11">
    <cfRule type="cellIs" dxfId="186" priority="583" operator="equal">
      <formula>"Out of Stock"</formula>
    </cfRule>
  </conditionalFormatting>
  <conditionalFormatting sqref="H13">
    <cfRule type="cellIs" dxfId="185" priority="510" operator="equal">
      <formula>"Out of Stock"</formula>
    </cfRule>
  </conditionalFormatting>
  <conditionalFormatting sqref="H13">
    <cfRule type="cellIs" dxfId="184" priority="509" operator="equal">
      <formula>"Out of Stock"</formula>
    </cfRule>
  </conditionalFormatting>
  <conditionalFormatting sqref="H15">
    <cfRule type="cellIs" dxfId="183" priority="424" operator="equal">
      <formula>"Out of Stock"</formula>
    </cfRule>
  </conditionalFormatting>
  <conditionalFormatting sqref="H15">
    <cfRule type="cellIs" dxfId="182" priority="423" operator="equal">
      <formula>"Out of Stock"</formula>
    </cfRule>
  </conditionalFormatting>
  <conditionalFormatting sqref="H17">
    <cfRule type="cellIs" dxfId="181" priority="357" operator="equal">
      <formula>"Out of Stock"</formula>
    </cfRule>
  </conditionalFormatting>
  <conditionalFormatting sqref="H17">
    <cfRule type="cellIs" dxfId="180" priority="358" operator="equal">
      <formula>"Out of Stock"</formula>
    </cfRule>
  </conditionalFormatting>
  <conditionalFormatting sqref="H16">
    <cfRule type="cellIs" dxfId="179" priority="359" operator="equal">
      <formula>"Out of Stock"</formula>
    </cfRule>
  </conditionalFormatting>
  <conditionalFormatting sqref="H18">
    <cfRule type="cellIs" dxfId="178" priority="356" operator="equal">
      <formula>"Out of Stock"</formula>
    </cfRule>
  </conditionalFormatting>
  <conditionalFormatting sqref="H19">
    <cfRule type="cellIs" dxfId="177" priority="354" operator="equal">
      <formula>"Out of Stock"</formula>
    </cfRule>
  </conditionalFormatting>
  <conditionalFormatting sqref="H16">
    <cfRule type="cellIs" dxfId="176" priority="360" operator="equal">
      <formula>"Out of Stock"</formula>
    </cfRule>
  </conditionalFormatting>
  <conditionalFormatting sqref="H18">
    <cfRule type="cellIs" dxfId="175" priority="355" operator="equal">
      <formula>"Out of Stock"</formula>
    </cfRule>
  </conditionalFormatting>
  <conditionalFormatting sqref="H19">
    <cfRule type="cellIs" dxfId="174" priority="353" operator="equal">
      <formula>"Out of Stock"</formula>
    </cfRule>
  </conditionalFormatting>
  <conditionalFormatting sqref="H20">
    <cfRule type="cellIs" dxfId="173" priority="344" operator="equal">
      <formula>"Out of Stock"</formula>
    </cfRule>
  </conditionalFormatting>
  <conditionalFormatting sqref="H20">
    <cfRule type="cellIs" dxfId="172" priority="343" operator="equal">
      <formula>"Out of Stock"</formula>
    </cfRule>
  </conditionalFormatting>
  <conditionalFormatting sqref="H21">
    <cfRule type="cellIs" dxfId="171" priority="303" operator="equal">
      <formula>"Out of Stock"</formula>
    </cfRule>
  </conditionalFormatting>
  <conditionalFormatting sqref="H22">
    <cfRule type="cellIs" dxfId="170" priority="302" operator="equal">
      <formula>"Out of Stock"</formula>
    </cfRule>
  </conditionalFormatting>
  <conditionalFormatting sqref="H25">
    <cfRule type="cellIs" dxfId="169" priority="264" operator="equal">
      <formula>"Out of Stock"</formula>
    </cfRule>
  </conditionalFormatting>
  <conditionalFormatting sqref="H21">
    <cfRule type="cellIs" dxfId="168" priority="304" operator="equal">
      <formula>"Out of Stock"</formula>
    </cfRule>
  </conditionalFormatting>
  <conditionalFormatting sqref="H22">
    <cfRule type="cellIs" dxfId="167" priority="301" operator="equal">
      <formula>"Out of Stock"</formula>
    </cfRule>
  </conditionalFormatting>
  <conditionalFormatting sqref="H25">
    <cfRule type="cellIs" dxfId="166" priority="265" operator="equal">
      <formula>"Out of Stock"</formula>
    </cfRule>
  </conditionalFormatting>
  <conditionalFormatting sqref="H23">
    <cfRule type="cellIs" dxfId="165" priority="297" operator="equal">
      <formula>"Out of Stock"</formula>
    </cfRule>
  </conditionalFormatting>
  <conditionalFormatting sqref="H23">
    <cfRule type="cellIs" dxfId="164" priority="296" operator="equal">
      <formula>"Out of Stock"</formula>
    </cfRule>
  </conditionalFormatting>
  <conditionalFormatting sqref="H28">
    <cfRule type="cellIs" dxfId="163" priority="257" operator="equal">
      <formula>"Out of Stock"</formula>
    </cfRule>
  </conditionalFormatting>
  <conditionalFormatting sqref="H28">
    <cfRule type="cellIs" dxfId="162" priority="256" operator="equal">
      <formula>"Out of Stock"</formula>
    </cfRule>
  </conditionalFormatting>
  <conditionalFormatting sqref="H24">
    <cfRule type="cellIs" dxfId="161" priority="293" operator="equal">
      <formula>"Out of Stock"</formula>
    </cfRule>
  </conditionalFormatting>
  <conditionalFormatting sqref="H24">
    <cfRule type="cellIs" dxfId="160" priority="292" operator="equal">
      <formula>"Out of Stock"</formula>
    </cfRule>
  </conditionalFormatting>
  <conditionalFormatting sqref="H5">
    <cfRule type="cellIs" dxfId="159" priority="291" operator="equal">
      <formula>"Out of Stock"</formula>
    </cfRule>
  </conditionalFormatting>
  <conditionalFormatting sqref="H5">
    <cfRule type="cellIs" dxfId="158" priority="290" operator="equal">
      <formula>"Out of Stock"</formula>
    </cfRule>
  </conditionalFormatting>
  <conditionalFormatting sqref="H26">
    <cfRule type="cellIs" dxfId="157" priority="263" operator="equal">
      <formula>"Out of Stock"</formula>
    </cfRule>
  </conditionalFormatting>
  <conditionalFormatting sqref="H26">
    <cfRule type="cellIs" dxfId="156" priority="262" operator="equal">
      <formula>"Out of Stock"</formula>
    </cfRule>
  </conditionalFormatting>
  <conditionalFormatting sqref="H27">
    <cfRule type="cellIs" dxfId="155" priority="259" operator="equal">
      <formula>"Out of Stock"</formula>
    </cfRule>
  </conditionalFormatting>
  <conditionalFormatting sqref="H27">
    <cfRule type="cellIs" dxfId="154" priority="258" operator="equal">
      <formula>"Out of Stock"</formula>
    </cfRule>
  </conditionalFormatting>
  <conditionalFormatting sqref="H29">
    <cfRule type="cellIs" dxfId="153" priority="255" operator="equal">
      <formula>"Out of Stock"</formula>
    </cfRule>
  </conditionalFormatting>
  <conditionalFormatting sqref="H29">
    <cfRule type="cellIs" dxfId="152" priority="254" operator="equal">
      <formula>"Out of Stock"</formula>
    </cfRule>
  </conditionalFormatting>
  <conditionalFormatting sqref="H30">
    <cfRule type="cellIs" dxfId="151" priority="239" operator="equal">
      <formula>"Out of Stock"</formula>
    </cfRule>
  </conditionalFormatting>
  <conditionalFormatting sqref="H30">
    <cfRule type="cellIs" dxfId="150" priority="238" operator="equal">
      <formula>"Out of Stock"</formula>
    </cfRule>
  </conditionalFormatting>
  <conditionalFormatting sqref="H31">
    <cfRule type="cellIs" dxfId="149" priority="237" operator="equal">
      <formula>"Out of Stock"</formula>
    </cfRule>
  </conditionalFormatting>
  <conditionalFormatting sqref="H31">
    <cfRule type="cellIs" dxfId="148" priority="236" operator="equal">
      <formula>"Out of Stock"</formula>
    </cfRule>
  </conditionalFormatting>
  <conditionalFormatting sqref="H10">
    <cfRule type="cellIs" dxfId="147" priority="217" operator="equal">
      <formula>"Out of Stock"</formula>
    </cfRule>
  </conditionalFormatting>
  <conditionalFormatting sqref="H10">
    <cfRule type="cellIs" dxfId="146" priority="216" operator="equal">
      <formula>"Out of Stock"</formula>
    </cfRule>
  </conditionalFormatting>
  <conditionalFormatting sqref="H12">
    <cfRule type="cellIs" dxfId="145" priority="215" operator="equal">
      <formula>"Out of Stock"</formula>
    </cfRule>
  </conditionalFormatting>
  <conditionalFormatting sqref="H12">
    <cfRule type="cellIs" dxfId="144" priority="214" operator="equal">
      <formula>"Out of Stock"</formula>
    </cfRule>
  </conditionalFormatting>
  <conditionalFormatting sqref="H33">
    <cfRule type="cellIs" dxfId="143" priority="201" operator="equal">
      <formula>"Out of Stock"</formula>
    </cfRule>
  </conditionalFormatting>
  <conditionalFormatting sqref="H33">
    <cfRule type="cellIs" dxfId="142" priority="200" operator="equal">
      <formula>"Out of Stock"</formula>
    </cfRule>
  </conditionalFormatting>
  <conditionalFormatting sqref="H32">
    <cfRule type="cellIs" dxfId="141" priority="207" operator="equal">
      <formula>"Out of Stock"</formula>
    </cfRule>
  </conditionalFormatting>
  <conditionalFormatting sqref="H32">
    <cfRule type="cellIs" dxfId="140" priority="206" operator="equal">
      <formula>"Out of Stock"</formula>
    </cfRule>
  </conditionalFormatting>
  <conditionalFormatting sqref="H35">
    <cfRule type="cellIs" dxfId="139" priority="197" operator="equal">
      <formula>"Out of Stock"</formula>
    </cfRule>
  </conditionalFormatting>
  <conditionalFormatting sqref="H35">
    <cfRule type="cellIs" dxfId="138" priority="196" operator="equal">
      <formula>"Out of Stock"</formula>
    </cfRule>
  </conditionalFormatting>
  <conditionalFormatting sqref="H36">
    <cfRule type="cellIs" dxfId="137" priority="193" operator="equal">
      <formula>"Out of Stock"</formula>
    </cfRule>
  </conditionalFormatting>
  <conditionalFormatting sqref="H36">
    <cfRule type="cellIs" dxfId="136" priority="192" operator="equal">
      <formula>"Out of Stock"</formula>
    </cfRule>
  </conditionalFormatting>
  <conditionalFormatting sqref="H34">
    <cfRule type="cellIs" dxfId="135" priority="199" operator="equal">
      <formula>"Out of Stock"</formula>
    </cfRule>
  </conditionalFormatting>
  <conditionalFormatting sqref="H34">
    <cfRule type="cellIs" dxfId="134" priority="198" operator="equal">
      <formula>"Out of Stock"</formula>
    </cfRule>
  </conditionalFormatting>
  <conditionalFormatting sqref="H37">
    <cfRule type="cellIs" dxfId="133" priority="181" operator="equal">
      <formula>"Out of Stock"</formula>
    </cfRule>
  </conditionalFormatting>
  <conditionalFormatting sqref="H37">
    <cfRule type="cellIs" dxfId="132" priority="180" operator="equal">
      <formula>"Out of Stock"</formula>
    </cfRule>
  </conditionalFormatting>
  <conditionalFormatting sqref="H38">
    <cfRule type="cellIs" dxfId="131" priority="171" operator="equal">
      <formula>"Out of Stock"</formula>
    </cfRule>
  </conditionalFormatting>
  <conditionalFormatting sqref="H38">
    <cfRule type="cellIs" dxfId="130" priority="170" operator="equal">
      <formula>"Out of Stock"</formula>
    </cfRule>
  </conditionalFormatting>
  <conditionalFormatting sqref="H40">
    <cfRule type="cellIs" dxfId="129" priority="167" operator="equal">
      <formula>"Out of Stock"</formula>
    </cfRule>
  </conditionalFormatting>
  <conditionalFormatting sqref="H40">
    <cfRule type="cellIs" dxfId="128" priority="166" operator="equal">
      <formula>"Out of Stock"</formula>
    </cfRule>
  </conditionalFormatting>
  <conditionalFormatting sqref="H14">
    <cfRule type="cellIs" dxfId="127" priority="165" operator="equal">
      <formula>"Out of Stock"</formula>
    </cfRule>
  </conditionalFormatting>
  <conditionalFormatting sqref="H14">
    <cfRule type="cellIs" dxfId="126" priority="164" operator="equal">
      <formula>"Out of Stock"</formula>
    </cfRule>
  </conditionalFormatting>
  <conditionalFormatting sqref="H39">
    <cfRule type="cellIs" dxfId="125" priority="169" operator="equal">
      <formula>"Out of Stock"</formula>
    </cfRule>
  </conditionalFormatting>
  <conditionalFormatting sqref="H39">
    <cfRule type="cellIs" dxfId="124" priority="168" operator="equal">
      <formula>"Out of Stock"</formula>
    </cfRule>
  </conditionalFormatting>
  <conditionalFormatting sqref="H41">
    <cfRule type="cellIs" dxfId="123" priority="161" operator="equal">
      <formula>"Out of Stock"</formula>
    </cfRule>
  </conditionalFormatting>
  <conditionalFormatting sqref="H41">
    <cfRule type="cellIs" dxfId="122" priority="160" operator="equal">
      <formula>"Out of Stock"</formula>
    </cfRule>
  </conditionalFormatting>
  <conditionalFormatting sqref="H42">
    <cfRule type="cellIs" dxfId="121" priority="157" operator="equal">
      <formula>"Out of Stock"</formula>
    </cfRule>
  </conditionalFormatting>
  <conditionalFormatting sqref="H42">
    <cfRule type="cellIs" dxfId="120" priority="156" operator="equal">
      <formula>"Out of Stock"</formula>
    </cfRule>
  </conditionalFormatting>
  <conditionalFormatting sqref="H43">
    <cfRule type="cellIs" dxfId="119" priority="147" operator="equal">
      <formula>"Out of Stock"</formula>
    </cfRule>
  </conditionalFormatting>
  <conditionalFormatting sqref="H43">
    <cfRule type="cellIs" dxfId="118" priority="146" operator="equal">
      <formula>"Out of Stock"</formula>
    </cfRule>
  </conditionalFormatting>
  <conditionalFormatting sqref="H44">
    <cfRule type="cellIs" dxfId="117" priority="145" operator="equal">
      <formula>"Out of Stock"</formula>
    </cfRule>
  </conditionalFormatting>
  <conditionalFormatting sqref="H44">
    <cfRule type="cellIs" dxfId="116" priority="144" operator="equal">
      <formula>"Out of Stock"</formula>
    </cfRule>
  </conditionalFormatting>
  <conditionalFormatting sqref="H45">
    <cfRule type="cellIs" dxfId="115" priority="127" operator="equal">
      <formula>"Out of Stock"</formula>
    </cfRule>
  </conditionalFormatting>
  <conditionalFormatting sqref="H45">
    <cfRule type="cellIs" dxfId="114" priority="126" operator="equal">
      <formula>"Out of Stock"</formula>
    </cfRule>
  </conditionalFormatting>
  <conditionalFormatting sqref="H49">
    <cfRule type="cellIs" dxfId="113" priority="115" operator="equal">
      <formula>"Out of Stock"</formula>
    </cfRule>
  </conditionalFormatting>
  <conditionalFormatting sqref="H50">
    <cfRule type="cellIs" dxfId="112" priority="114" operator="equal">
      <formula>"Out of Stock"</formula>
    </cfRule>
  </conditionalFormatting>
  <conditionalFormatting sqref="H46">
    <cfRule type="cellIs" dxfId="111" priority="123" operator="equal">
      <formula>"Out of Stock"</formula>
    </cfRule>
  </conditionalFormatting>
  <conditionalFormatting sqref="H46">
    <cfRule type="cellIs" dxfId="110" priority="122" operator="equal">
      <formula>"Out of Stock"</formula>
    </cfRule>
  </conditionalFormatting>
  <conditionalFormatting sqref="H47">
    <cfRule type="cellIs" dxfId="109" priority="121" operator="equal">
      <formula>"Out of Stock"</formula>
    </cfRule>
  </conditionalFormatting>
  <conditionalFormatting sqref="H47">
    <cfRule type="cellIs" dxfId="108" priority="120" operator="equal">
      <formula>"Out of Stock"</formula>
    </cfRule>
  </conditionalFormatting>
  <conditionalFormatting sqref="H48">
    <cfRule type="cellIs" dxfId="107" priority="118" operator="equal">
      <formula>"Out of Stock"</formula>
    </cfRule>
  </conditionalFormatting>
  <conditionalFormatting sqref="H48">
    <cfRule type="cellIs" dxfId="106" priority="117" operator="equal">
      <formula>"Out of Stock"</formula>
    </cfRule>
  </conditionalFormatting>
  <conditionalFormatting sqref="H49">
    <cfRule type="cellIs" dxfId="105" priority="116" operator="equal">
      <formula>"Out of Stock"</formula>
    </cfRule>
  </conditionalFormatting>
  <conditionalFormatting sqref="H50">
    <cfRule type="cellIs" dxfId="104" priority="113" operator="equal">
      <formula>"Out of Stock"</formula>
    </cfRule>
  </conditionalFormatting>
  <conditionalFormatting sqref="C48">
    <cfRule type="duplicateValues" dxfId="103" priority="112"/>
  </conditionalFormatting>
  <conditionalFormatting sqref="C49">
    <cfRule type="duplicateValues" dxfId="102" priority="111"/>
  </conditionalFormatting>
  <conditionalFormatting sqref="C50">
    <cfRule type="duplicateValues" dxfId="101" priority="110"/>
  </conditionalFormatting>
  <conditionalFormatting sqref="H51">
    <cfRule type="cellIs" dxfId="100" priority="107" operator="equal">
      <formula>"Out of Stock"</formula>
    </cfRule>
  </conditionalFormatting>
  <conditionalFormatting sqref="H51">
    <cfRule type="cellIs" dxfId="99" priority="106" operator="equal">
      <formula>"Out of Stock"</formula>
    </cfRule>
  </conditionalFormatting>
  <conditionalFormatting sqref="B48">
    <cfRule type="duplicateValues" dxfId="98" priority="101"/>
  </conditionalFormatting>
  <conditionalFormatting sqref="B49">
    <cfRule type="duplicateValues" dxfId="97" priority="100"/>
  </conditionalFormatting>
  <conditionalFormatting sqref="B50">
    <cfRule type="duplicateValues" dxfId="96" priority="99"/>
  </conditionalFormatting>
  <conditionalFormatting sqref="H52">
    <cfRule type="cellIs" dxfId="95" priority="96" operator="equal">
      <formula>"Out of Stock"</formula>
    </cfRule>
  </conditionalFormatting>
  <conditionalFormatting sqref="H52">
    <cfRule type="cellIs" dxfId="94" priority="95" operator="equal">
      <formula>"Out of Stock"</formula>
    </cfRule>
  </conditionalFormatting>
  <conditionalFormatting sqref="H56">
    <cfRule type="cellIs" dxfId="93" priority="79" operator="equal">
      <formula>"Out of Stock"</formula>
    </cfRule>
  </conditionalFormatting>
  <conditionalFormatting sqref="H53">
    <cfRule type="cellIs" dxfId="92" priority="92" operator="equal">
      <formula>"Out of Stock"</formula>
    </cfRule>
  </conditionalFormatting>
  <conditionalFormatting sqref="H53">
    <cfRule type="cellIs" dxfId="91" priority="91" operator="equal">
      <formula>"Out of Stock"</formula>
    </cfRule>
  </conditionalFormatting>
  <conditionalFormatting sqref="H54">
    <cfRule type="cellIs" dxfId="90" priority="84" operator="equal">
      <formula>"Out of Stock"</formula>
    </cfRule>
  </conditionalFormatting>
  <conditionalFormatting sqref="H54">
    <cfRule type="cellIs" dxfId="89" priority="83" operator="equal">
      <formula>"Out of Stock"</formula>
    </cfRule>
  </conditionalFormatting>
  <conditionalFormatting sqref="H55">
    <cfRule type="cellIs" dxfId="88" priority="82" operator="equal">
      <formula>"Out of Stock"</formula>
    </cfRule>
  </conditionalFormatting>
  <conditionalFormatting sqref="H55">
    <cfRule type="cellIs" dxfId="87" priority="81" operator="equal">
      <formula>"Out of Stock"</formula>
    </cfRule>
  </conditionalFormatting>
  <conditionalFormatting sqref="H56">
    <cfRule type="cellIs" dxfId="86" priority="80" operator="equal">
      <formula>"Out of Stock"</formula>
    </cfRule>
  </conditionalFormatting>
  <conditionalFormatting sqref="H57">
    <cfRule type="cellIs" dxfId="85" priority="78" operator="equal">
      <formula>"Out of Stock"</formula>
    </cfRule>
  </conditionalFormatting>
  <conditionalFormatting sqref="H57">
    <cfRule type="cellIs" dxfId="84" priority="77" operator="equal">
      <formula>"Out of Stock"</formula>
    </cfRule>
  </conditionalFormatting>
  <conditionalFormatting sqref="H58">
    <cfRule type="cellIs" dxfId="83" priority="76" operator="equal">
      <formula>"Out of Stock"</formula>
    </cfRule>
  </conditionalFormatting>
  <conditionalFormatting sqref="H58">
    <cfRule type="cellIs" dxfId="82" priority="75" operator="equal">
      <formula>"Out of Stock"</formula>
    </cfRule>
  </conditionalFormatting>
  <conditionalFormatting sqref="H59">
    <cfRule type="cellIs" dxfId="81" priority="74" operator="equal">
      <formula>"Out of Stock"</formula>
    </cfRule>
  </conditionalFormatting>
  <conditionalFormatting sqref="H59">
    <cfRule type="cellIs" dxfId="80" priority="73" operator="equal">
      <formula>"Out of Stock"</formula>
    </cfRule>
  </conditionalFormatting>
  <conditionalFormatting sqref="H61">
    <cfRule type="cellIs" dxfId="79" priority="72" operator="equal">
      <formula>"Out of Stock"</formula>
    </cfRule>
  </conditionalFormatting>
  <conditionalFormatting sqref="H61">
    <cfRule type="cellIs" dxfId="78" priority="71" operator="equal">
      <formula>"Out of Stock"</formula>
    </cfRule>
  </conditionalFormatting>
  <conditionalFormatting sqref="H60">
    <cfRule type="cellIs" dxfId="77" priority="70" operator="equal">
      <formula>"Out of Stock"</formula>
    </cfRule>
  </conditionalFormatting>
  <conditionalFormatting sqref="H60">
    <cfRule type="cellIs" dxfId="76" priority="69" operator="equal">
      <formula>"Out of Stock"</formula>
    </cfRule>
  </conditionalFormatting>
  <conditionalFormatting sqref="H62">
    <cfRule type="cellIs" dxfId="75" priority="68" operator="equal">
      <formula>"Out of Stock"</formula>
    </cfRule>
  </conditionalFormatting>
  <conditionalFormatting sqref="H62">
    <cfRule type="cellIs" dxfId="74" priority="67" operator="equal">
      <formula>"Out of Stock"</formula>
    </cfRule>
  </conditionalFormatting>
  <conditionalFormatting sqref="H63">
    <cfRule type="cellIs" dxfId="73" priority="66" operator="equal">
      <formula>"Out of Stock"</formula>
    </cfRule>
  </conditionalFormatting>
  <conditionalFormatting sqref="H63">
    <cfRule type="cellIs" dxfId="72" priority="65" operator="equal">
      <formula>"Out of Stock"</formula>
    </cfRule>
  </conditionalFormatting>
  <conditionalFormatting sqref="H96">
    <cfRule type="cellIs" dxfId="71" priority="64" operator="equal">
      <formula>"Out of Stock"</formula>
    </cfRule>
  </conditionalFormatting>
  <conditionalFormatting sqref="H96">
    <cfRule type="cellIs" dxfId="70" priority="63" operator="equal">
      <formula>"Out of Stock"</formula>
    </cfRule>
  </conditionalFormatting>
  <conditionalFormatting sqref="H97">
    <cfRule type="cellIs" dxfId="69" priority="62" operator="equal">
      <formula>"Out of Stock"</formula>
    </cfRule>
  </conditionalFormatting>
  <conditionalFormatting sqref="H97">
    <cfRule type="cellIs" dxfId="68" priority="61" operator="equal">
      <formula>"Out of Stock"</formula>
    </cfRule>
  </conditionalFormatting>
  <conditionalFormatting sqref="H98">
    <cfRule type="cellIs" dxfId="67" priority="60" operator="equal">
      <formula>"Out of Stock"</formula>
    </cfRule>
  </conditionalFormatting>
  <conditionalFormatting sqref="H98">
    <cfRule type="cellIs" dxfId="66" priority="59" operator="equal">
      <formula>"Out of Stock"</formula>
    </cfRule>
  </conditionalFormatting>
  <conditionalFormatting sqref="H64">
    <cfRule type="cellIs" dxfId="65" priority="58" operator="equal">
      <formula>"Out of Stock"</formula>
    </cfRule>
  </conditionalFormatting>
  <conditionalFormatting sqref="H64">
    <cfRule type="cellIs" dxfId="64" priority="57" operator="equal">
      <formula>"Out of Stock"</formula>
    </cfRule>
  </conditionalFormatting>
  <conditionalFormatting sqref="H65">
    <cfRule type="cellIs" dxfId="63" priority="56" operator="equal">
      <formula>"Out of Stock"</formula>
    </cfRule>
  </conditionalFormatting>
  <conditionalFormatting sqref="H65">
    <cfRule type="cellIs" dxfId="62" priority="55" operator="equal">
      <formula>"Out of Stock"</formula>
    </cfRule>
  </conditionalFormatting>
  <conditionalFormatting sqref="H66">
    <cfRule type="cellIs" dxfId="61" priority="54" operator="equal">
      <formula>"Out of Stock"</formula>
    </cfRule>
  </conditionalFormatting>
  <conditionalFormatting sqref="H66">
    <cfRule type="cellIs" dxfId="60" priority="53" operator="equal">
      <formula>"Out of Stock"</formula>
    </cfRule>
  </conditionalFormatting>
  <conditionalFormatting sqref="H67">
    <cfRule type="cellIs" dxfId="59" priority="52" operator="equal">
      <formula>"Out of Stock"</formula>
    </cfRule>
  </conditionalFormatting>
  <conditionalFormatting sqref="H67">
    <cfRule type="cellIs" dxfId="58" priority="51" operator="equal">
      <formula>"Out of Stock"</formula>
    </cfRule>
  </conditionalFormatting>
  <conditionalFormatting sqref="H68">
    <cfRule type="cellIs" dxfId="57" priority="50" operator="equal">
      <formula>"Out of Stock"</formula>
    </cfRule>
  </conditionalFormatting>
  <conditionalFormatting sqref="H68">
    <cfRule type="cellIs" dxfId="56" priority="49" operator="equal">
      <formula>"Out of Stock"</formula>
    </cfRule>
  </conditionalFormatting>
  <conditionalFormatting sqref="H69">
    <cfRule type="cellIs" dxfId="55" priority="48" operator="equal">
      <formula>"Out of Stock"</formula>
    </cfRule>
  </conditionalFormatting>
  <conditionalFormatting sqref="H69">
    <cfRule type="cellIs" dxfId="54" priority="47" operator="equal">
      <formula>"Out of Stock"</formula>
    </cfRule>
  </conditionalFormatting>
  <conditionalFormatting sqref="H70">
    <cfRule type="cellIs" dxfId="53" priority="46" operator="equal">
      <formula>"Out of Stock"</formula>
    </cfRule>
  </conditionalFormatting>
  <conditionalFormatting sqref="H70">
    <cfRule type="cellIs" dxfId="52" priority="45" operator="equal">
      <formula>"Out of Stock"</formula>
    </cfRule>
  </conditionalFormatting>
  <conditionalFormatting sqref="H71">
    <cfRule type="cellIs" dxfId="51" priority="44" operator="equal">
      <formula>"Out of Stock"</formula>
    </cfRule>
  </conditionalFormatting>
  <conditionalFormatting sqref="H71">
    <cfRule type="cellIs" dxfId="50" priority="43" operator="equal">
      <formula>"Out of Stock"</formula>
    </cfRule>
  </conditionalFormatting>
  <conditionalFormatting sqref="H72">
    <cfRule type="cellIs" dxfId="49" priority="42" operator="equal">
      <formula>"Out of Stock"</formula>
    </cfRule>
  </conditionalFormatting>
  <conditionalFormatting sqref="H72">
    <cfRule type="cellIs" dxfId="48" priority="41" operator="equal">
      <formula>"Out of Stock"</formula>
    </cfRule>
  </conditionalFormatting>
  <conditionalFormatting sqref="H73">
    <cfRule type="cellIs" dxfId="47" priority="40" operator="equal">
      <formula>"Out of Stock"</formula>
    </cfRule>
  </conditionalFormatting>
  <conditionalFormatting sqref="H73">
    <cfRule type="cellIs" dxfId="46" priority="39" operator="equal">
      <formula>"Out of Stock"</formula>
    </cfRule>
  </conditionalFormatting>
  <conditionalFormatting sqref="H74">
    <cfRule type="cellIs" dxfId="45" priority="38" operator="equal">
      <formula>"Out of Stock"</formula>
    </cfRule>
  </conditionalFormatting>
  <conditionalFormatting sqref="H74">
    <cfRule type="cellIs" dxfId="44" priority="37" operator="equal">
      <formula>"Out of Stock"</formula>
    </cfRule>
  </conditionalFormatting>
  <conditionalFormatting sqref="H75">
    <cfRule type="cellIs" dxfId="43" priority="36" operator="equal">
      <formula>"Out of Stock"</formula>
    </cfRule>
  </conditionalFormatting>
  <conditionalFormatting sqref="H75">
    <cfRule type="cellIs" dxfId="42" priority="35" operator="equal">
      <formula>"Out of Stock"</formula>
    </cfRule>
  </conditionalFormatting>
  <conditionalFormatting sqref="H76">
    <cfRule type="cellIs" dxfId="41" priority="34" operator="equal">
      <formula>"Out of Stock"</formula>
    </cfRule>
  </conditionalFormatting>
  <conditionalFormatting sqref="H76">
    <cfRule type="cellIs" dxfId="40" priority="33" operator="equal">
      <formula>"Out of Stock"</formula>
    </cfRule>
  </conditionalFormatting>
  <conditionalFormatting sqref="H77">
    <cfRule type="cellIs" dxfId="39" priority="32" operator="equal">
      <formula>"Out of Stock"</formula>
    </cfRule>
  </conditionalFormatting>
  <conditionalFormatting sqref="H77">
    <cfRule type="cellIs" dxfId="38" priority="31" operator="equal">
      <formula>"Out of Stock"</formula>
    </cfRule>
  </conditionalFormatting>
  <conditionalFormatting sqref="H78">
    <cfRule type="cellIs" dxfId="37" priority="30" operator="equal">
      <formula>"Out of Stock"</formula>
    </cfRule>
  </conditionalFormatting>
  <conditionalFormatting sqref="H78">
    <cfRule type="cellIs" dxfId="36" priority="29" operator="equal">
      <formula>"Out of Stock"</formula>
    </cfRule>
  </conditionalFormatting>
  <conditionalFormatting sqref="H79">
    <cfRule type="cellIs" dxfId="35" priority="28" operator="equal">
      <formula>"Out of Stock"</formula>
    </cfRule>
  </conditionalFormatting>
  <conditionalFormatting sqref="H79">
    <cfRule type="cellIs" dxfId="34" priority="27" operator="equal">
      <formula>"Out of Stock"</formula>
    </cfRule>
  </conditionalFormatting>
  <conditionalFormatting sqref="H80">
    <cfRule type="cellIs" dxfId="33" priority="26" operator="equal">
      <formula>"Out of Stock"</formula>
    </cfRule>
  </conditionalFormatting>
  <conditionalFormatting sqref="H80">
    <cfRule type="cellIs" dxfId="32" priority="25" operator="equal">
      <formula>"Out of Stock"</formula>
    </cfRule>
  </conditionalFormatting>
  <conditionalFormatting sqref="H81">
    <cfRule type="cellIs" dxfId="31" priority="24" operator="equal">
      <formula>"Out of Stock"</formula>
    </cfRule>
  </conditionalFormatting>
  <conditionalFormatting sqref="H81">
    <cfRule type="cellIs" dxfId="30" priority="23" operator="equal">
      <formula>"Out of Stock"</formula>
    </cfRule>
  </conditionalFormatting>
  <conditionalFormatting sqref="H83">
    <cfRule type="cellIs" dxfId="29" priority="20" operator="equal">
      <formula>"Out of Stock"</formula>
    </cfRule>
  </conditionalFormatting>
  <conditionalFormatting sqref="H83">
    <cfRule type="cellIs" dxfId="28" priority="19" operator="equal">
      <formula>"Out of Stock"</formula>
    </cfRule>
  </conditionalFormatting>
  <conditionalFormatting sqref="H84">
    <cfRule type="cellIs" dxfId="27" priority="18" operator="equal">
      <formula>"Out of Stock"</formula>
    </cfRule>
  </conditionalFormatting>
  <conditionalFormatting sqref="H84">
    <cfRule type="cellIs" dxfId="26" priority="17" operator="equal">
      <formula>"Out of Stock"</formula>
    </cfRule>
  </conditionalFormatting>
  <conditionalFormatting sqref="H85">
    <cfRule type="cellIs" dxfId="25" priority="16" operator="equal">
      <formula>"Out of Stock"</formula>
    </cfRule>
  </conditionalFormatting>
  <conditionalFormatting sqref="H85">
    <cfRule type="cellIs" dxfId="24" priority="15" operator="equal">
      <formula>"Out of Stock"</formula>
    </cfRule>
  </conditionalFormatting>
  <conditionalFormatting sqref="H86">
    <cfRule type="cellIs" dxfId="23" priority="14" operator="equal">
      <formula>"Out of Stock"</formula>
    </cfRule>
  </conditionalFormatting>
  <conditionalFormatting sqref="H86">
    <cfRule type="cellIs" dxfId="22" priority="13" operator="equal">
      <formula>"Out of Stock"</formula>
    </cfRule>
  </conditionalFormatting>
  <conditionalFormatting sqref="H87">
    <cfRule type="cellIs" dxfId="21" priority="12" operator="equal">
      <formula>"Out of Stock"</formula>
    </cfRule>
  </conditionalFormatting>
  <conditionalFormatting sqref="H87">
    <cfRule type="cellIs" dxfId="20" priority="11" operator="equal">
      <formula>"Out of Stock"</formula>
    </cfRule>
  </conditionalFormatting>
  <conditionalFormatting sqref="H82">
    <cfRule type="cellIs" dxfId="19" priority="10" operator="equal">
      <formula>"Out of Stock"</formula>
    </cfRule>
  </conditionalFormatting>
  <conditionalFormatting sqref="H82">
    <cfRule type="cellIs" dxfId="18" priority="9" operator="equal">
      <formula>"Out of Stock"</formula>
    </cfRule>
  </conditionalFormatting>
  <conditionalFormatting sqref="H88">
    <cfRule type="cellIs" dxfId="17" priority="8" operator="equal">
      <formula>"Out of Stock"</formula>
    </cfRule>
  </conditionalFormatting>
  <conditionalFormatting sqref="H88">
    <cfRule type="cellIs" dxfId="16" priority="7" operator="equal">
      <formula>"Out of Stock"</formula>
    </cfRule>
  </conditionalFormatting>
  <conditionalFormatting sqref="H89">
    <cfRule type="cellIs" dxfId="15" priority="6" operator="equal">
      <formula>"Out of Stock"</formula>
    </cfRule>
  </conditionalFormatting>
  <conditionalFormatting sqref="H89">
    <cfRule type="cellIs" dxfId="14" priority="5" operator="equal">
      <formula>"Out of Stock"</formula>
    </cfRule>
  </conditionalFormatting>
  <conditionalFormatting sqref="H90">
    <cfRule type="cellIs" dxfId="1" priority="2" operator="equal">
      <formula>"Out of Stock"</formula>
    </cfRule>
  </conditionalFormatting>
  <conditionalFormatting sqref="H90">
    <cfRule type="cellIs" dxfId="0" priority="1" operator="equal">
      <formula>"Out of Stock"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>
      <selection activeCell="G11" sqref="G11"/>
    </sheetView>
  </sheetViews>
  <sheetFormatPr defaultRowHeight="19.899999999999999" customHeight="1" x14ac:dyDescent="0.25"/>
  <cols>
    <col min="1" max="1" width="16" bestFit="1" customWidth="1"/>
    <col min="2" max="2" width="8.85546875" style="88"/>
    <col min="3" max="3" width="8.85546875" style="89"/>
  </cols>
  <sheetData>
    <row r="1" spans="1:3" s="4" customFormat="1" ht="19.899999999999999" customHeight="1" x14ac:dyDescent="0.25">
      <c r="B1" s="90" t="s">
        <v>388</v>
      </c>
      <c r="C1" s="8" t="s">
        <v>389</v>
      </c>
    </row>
    <row r="2" spans="1:3" s="4" customFormat="1" ht="19.899999999999999" customHeight="1" x14ac:dyDescent="0.25">
      <c r="A2" s="4" t="s">
        <v>390</v>
      </c>
      <c r="B2" s="91" t="s">
        <v>402</v>
      </c>
      <c r="C2" s="91" t="s">
        <v>403</v>
      </c>
    </row>
    <row r="3" spans="1:3" s="4" customFormat="1" ht="19.899999999999999" customHeight="1" x14ac:dyDescent="0.25">
      <c r="A3" s="4" t="s">
        <v>58</v>
      </c>
      <c r="B3" s="91" t="s">
        <v>397</v>
      </c>
      <c r="C3" s="91" t="s">
        <v>398</v>
      </c>
    </row>
    <row r="4" spans="1:3" s="4" customFormat="1" ht="19.899999999999999" customHeight="1" x14ac:dyDescent="0.25">
      <c r="A4" s="4" t="s">
        <v>393</v>
      </c>
      <c r="B4" s="91" t="s">
        <v>391</v>
      </c>
      <c r="C4" s="91" t="s">
        <v>392</v>
      </c>
    </row>
    <row r="5" spans="1:3" s="4" customFormat="1" ht="19.899999999999999" customHeight="1" x14ac:dyDescent="0.25">
      <c r="A5" s="4" t="s">
        <v>394</v>
      </c>
      <c r="B5" s="91" t="s">
        <v>395</v>
      </c>
      <c r="C5" s="91" t="s">
        <v>396</v>
      </c>
    </row>
    <row r="6" spans="1:3" s="4" customFormat="1" ht="19.899999999999999" customHeight="1" x14ac:dyDescent="0.25">
      <c r="A6" s="4" t="s">
        <v>393</v>
      </c>
      <c r="B6" s="91" t="s">
        <v>401</v>
      </c>
      <c r="C6" s="91" t="s">
        <v>400</v>
      </c>
    </row>
    <row r="7" spans="1:3" s="4" customFormat="1" ht="19.899999999999999" customHeight="1" x14ac:dyDescent="0.25">
      <c r="A7" s="4" t="s">
        <v>399</v>
      </c>
      <c r="B7" s="91"/>
      <c r="C7" s="91" t="s">
        <v>404</v>
      </c>
    </row>
    <row r="8" spans="1:3" s="4" customFormat="1" ht="19.899999999999999" customHeight="1" x14ac:dyDescent="0.25">
      <c r="B8" s="91"/>
      <c r="C8" s="91"/>
    </row>
    <row r="9" spans="1:3" s="4" customFormat="1" ht="19.899999999999999" customHeight="1" x14ac:dyDescent="0.25">
      <c r="A9" s="4" t="s">
        <v>14</v>
      </c>
      <c r="B9" s="93">
        <f>1800000-400000-25000-200000-170000</f>
        <v>1005000</v>
      </c>
      <c r="C9" s="93">
        <f>150000+400000+25000+200000+170000+60000</f>
        <v>1005000</v>
      </c>
    </row>
    <row r="10" spans="1:3" s="4" customFormat="1" ht="19.899999999999999" customHeight="1" x14ac:dyDescent="0.25">
      <c r="B10" s="91"/>
      <c r="C10" s="91"/>
    </row>
    <row r="11" spans="1:3" s="4" customFormat="1" ht="19.899999999999999" customHeight="1" x14ac:dyDescent="0.25">
      <c r="B11" s="91"/>
      <c r="C11" s="91"/>
    </row>
    <row r="12" spans="1:3" s="4" customFormat="1" ht="19.899999999999999" customHeight="1" x14ac:dyDescent="0.25">
      <c r="B12" s="91"/>
      <c r="C12" s="91"/>
    </row>
    <row r="13" spans="1:3" s="4" customFormat="1" ht="19.899999999999999" customHeight="1" x14ac:dyDescent="0.25">
      <c r="B13" s="91"/>
      <c r="C13" s="91"/>
    </row>
    <row r="14" spans="1:3" s="4" customFormat="1" ht="19.899999999999999" customHeight="1" x14ac:dyDescent="0.25">
      <c r="B14" s="91"/>
      <c r="C14" s="91"/>
    </row>
    <row r="15" spans="1:3" s="4" customFormat="1" ht="19.899999999999999" customHeight="1" x14ac:dyDescent="0.25">
      <c r="B15" s="91"/>
      <c r="C15" s="91"/>
    </row>
    <row r="16" spans="1:3" s="4" customFormat="1" ht="19.899999999999999" customHeight="1" x14ac:dyDescent="0.25">
      <c r="B16" s="91"/>
      <c r="C16" s="91"/>
    </row>
    <row r="17" spans="2:3" s="4" customFormat="1" ht="19.899999999999999" customHeight="1" x14ac:dyDescent="0.25">
      <c r="B17" s="91"/>
      <c r="C17" s="91"/>
    </row>
    <row r="18" spans="2:3" s="4" customFormat="1" ht="19.899999999999999" customHeight="1" x14ac:dyDescent="0.25">
      <c r="B18" s="91"/>
      <c r="C18" s="91"/>
    </row>
    <row r="19" spans="2:3" s="4" customFormat="1" ht="19.899999999999999" customHeight="1" x14ac:dyDescent="0.25">
      <c r="B19" s="91"/>
      <c r="C19" s="92"/>
    </row>
    <row r="20" spans="2:3" s="4" customFormat="1" ht="19.899999999999999" customHeight="1" x14ac:dyDescent="0.25">
      <c r="B20" s="91"/>
      <c r="C20" s="9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8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K20" sqref="K20"/>
    </sheetView>
  </sheetViews>
  <sheetFormatPr defaultRowHeight="15" x14ac:dyDescent="0.25"/>
  <cols>
    <col min="3" max="3" width="17.140625" customWidth="1"/>
    <col min="9" max="9" width="10.28515625" bestFit="1" customWidth="1"/>
  </cols>
  <sheetData>
    <row r="1" spans="2:10" x14ac:dyDescent="0.25">
      <c r="B1" s="1" t="s">
        <v>45</v>
      </c>
      <c r="C1" s="1" t="s">
        <v>227</v>
      </c>
      <c r="D1" s="1" t="s">
        <v>3</v>
      </c>
      <c r="E1" s="1" t="s">
        <v>14</v>
      </c>
      <c r="F1" s="3" t="s">
        <v>230</v>
      </c>
      <c r="G1" s="3" t="s">
        <v>228</v>
      </c>
      <c r="H1" s="12"/>
      <c r="I1" s="3" t="s">
        <v>231</v>
      </c>
      <c r="J1" s="1">
        <f>SUM($G2:$G84)</f>
        <v>476000</v>
      </c>
    </row>
    <row r="2" spans="2:10" x14ac:dyDescent="0.25">
      <c r="B2" s="75">
        <v>44959</v>
      </c>
      <c r="C2" s="1" t="s">
        <v>301</v>
      </c>
      <c r="D2" s="1">
        <v>1</v>
      </c>
      <c r="E2" s="1">
        <v>250000</v>
      </c>
      <c r="F2" s="1">
        <v>245000</v>
      </c>
      <c r="G2" s="1">
        <f t="shared" ref="G2" si="0">(E2-(D2*F2))</f>
        <v>5000</v>
      </c>
      <c r="I2" s="1"/>
    </row>
    <row r="3" spans="2:10" x14ac:dyDescent="0.25">
      <c r="B3" s="75">
        <v>44959</v>
      </c>
      <c r="C3" s="1" t="s">
        <v>302</v>
      </c>
      <c r="D3" s="1">
        <v>1</v>
      </c>
      <c r="E3" s="1">
        <v>270000</v>
      </c>
      <c r="F3" s="1">
        <v>240000</v>
      </c>
      <c r="G3" s="1">
        <f t="shared" ref="G3:G4" si="1">(E3-(D3*F3))</f>
        <v>30000</v>
      </c>
    </row>
    <row r="4" spans="2:10" x14ac:dyDescent="0.25">
      <c r="B4" s="75">
        <v>44959</v>
      </c>
      <c r="C4" s="1" t="s">
        <v>263</v>
      </c>
      <c r="D4" s="1">
        <v>1</v>
      </c>
      <c r="E4" s="1">
        <v>270000</v>
      </c>
      <c r="F4" s="1">
        <v>230000</v>
      </c>
      <c r="G4" s="1">
        <f t="shared" si="1"/>
        <v>40000</v>
      </c>
    </row>
    <row r="5" spans="2:10" x14ac:dyDescent="0.25">
      <c r="B5" s="75">
        <v>44959</v>
      </c>
      <c r="C5" s="1" t="s">
        <v>36</v>
      </c>
      <c r="D5" s="1">
        <v>1</v>
      </c>
      <c r="E5" s="1">
        <v>480000</v>
      </c>
      <c r="F5" s="1">
        <v>400000</v>
      </c>
      <c r="G5" s="1">
        <f t="shared" ref="G5:G17" si="2">(E5-(D5*F5))</f>
        <v>80000</v>
      </c>
    </row>
    <row r="6" spans="2:10" x14ac:dyDescent="0.25">
      <c r="B6" s="75">
        <v>44959</v>
      </c>
      <c r="C6" s="1" t="s">
        <v>272</v>
      </c>
      <c r="D6" s="1">
        <v>2</v>
      </c>
      <c r="E6" s="1">
        <v>110000</v>
      </c>
      <c r="F6" s="1">
        <v>50000</v>
      </c>
      <c r="G6" s="1">
        <f t="shared" si="2"/>
        <v>10000</v>
      </c>
    </row>
    <row r="7" spans="2:10" x14ac:dyDescent="0.25">
      <c r="B7" s="75">
        <v>44959</v>
      </c>
      <c r="C7" s="1" t="s">
        <v>308</v>
      </c>
      <c r="D7" s="1">
        <v>2</v>
      </c>
      <c r="E7" s="1">
        <v>520000</v>
      </c>
      <c r="F7" s="1">
        <v>245000</v>
      </c>
      <c r="G7" s="1">
        <f t="shared" si="2"/>
        <v>30000</v>
      </c>
    </row>
    <row r="8" spans="2:10" x14ac:dyDescent="0.25">
      <c r="B8" s="75">
        <v>44959</v>
      </c>
      <c r="C8" s="1" t="s">
        <v>294</v>
      </c>
      <c r="D8" s="1">
        <v>1</v>
      </c>
      <c r="E8" s="1">
        <v>140000</v>
      </c>
      <c r="F8" s="1">
        <v>96000</v>
      </c>
      <c r="G8" s="1">
        <f t="shared" si="2"/>
        <v>44000</v>
      </c>
    </row>
    <row r="9" spans="2:10" x14ac:dyDescent="0.25">
      <c r="B9" s="75">
        <v>44960</v>
      </c>
      <c r="C9" s="1" t="s">
        <v>295</v>
      </c>
      <c r="D9" s="1">
        <v>1</v>
      </c>
      <c r="E9" s="1">
        <v>670000</v>
      </c>
      <c r="F9" s="1">
        <v>600000</v>
      </c>
      <c r="G9" s="1">
        <f t="shared" si="2"/>
        <v>70000</v>
      </c>
    </row>
    <row r="10" spans="2:10" x14ac:dyDescent="0.25">
      <c r="B10" s="75">
        <v>44960</v>
      </c>
      <c r="C10" s="1" t="s">
        <v>309</v>
      </c>
      <c r="D10" s="1">
        <v>1</v>
      </c>
      <c r="E10" s="1">
        <v>255000</v>
      </c>
      <c r="F10" s="1">
        <v>245000</v>
      </c>
      <c r="G10" s="1">
        <f t="shared" si="2"/>
        <v>10000</v>
      </c>
    </row>
    <row r="11" spans="2:10" x14ac:dyDescent="0.25">
      <c r="B11" s="75">
        <v>44960</v>
      </c>
      <c r="C11" s="1" t="s">
        <v>307</v>
      </c>
      <c r="D11" s="1">
        <v>1</v>
      </c>
      <c r="E11" s="1">
        <v>165000</v>
      </c>
      <c r="F11" s="1">
        <v>152000</v>
      </c>
      <c r="G11" s="1">
        <f t="shared" si="2"/>
        <v>13000</v>
      </c>
    </row>
    <row r="12" spans="2:10" x14ac:dyDescent="0.25">
      <c r="B12" s="75">
        <v>44960</v>
      </c>
      <c r="C12" s="1" t="s">
        <v>310</v>
      </c>
      <c r="D12" s="1">
        <v>1</v>
      </c>
      <c r="E12" s="1">
        <v>165000</v>
      </c>
      <c r="F12" s="1">
        <v>152000</v>
      </c>
      <c r="G12" s="1">
        <f t="shared" si="2"/>
        <v>13000</v>
      </c>
    </row>
    <row r="13" spans="2:10" x14ac:dyDescent="0.25">
      <c r="B13" s="75">
        <v>44960</v>
      </c>
      <c r="C13" s="1" t="s">
        <v>311</v>
      </c>
      <c r="D13" s="1">
        <v>1</v>
      </c>
      <c r="E13" s="1">
        <v>220000</v>
      </c>
      <c r="F13" s="1">
        <v>195000</v>
      </c>
      <c r="G13" s="1">
        <f t="shared" si="2"/>
        <v>25000</v>
      </c>
    </row>
    <row r="14" spans="2:10" x14ac:dyDescent="0.25">
      <c r="B14" s="75">
        <v>44960</v>
      </c>
      <c r="C14" s="1" t="s">
        <v>278</v>
      </c>
      <c r="D14" s="1">
        <v>1</v>
      </c>
      <c r="E14" s="1">
        <v>290000</v>
      </c>
      <c r="F14" s="1">
        <v>245000</v>
      </c>
      <c r="G14" s="1">
        <f t="shared" si="2"/>
        <v>45000</v>
      </c>
    </row>
    <row r="15" spans="2:10" x14ac:dyDescent="0.25">
      <c r="B15" s="75">
        <v>44960</v>
      </c>
      <c r="C15" s="1" t="s">
        <v>277</v>
      </c>
      <c r="D15" s="1">
        <v>1</v>
      </c>
      <c r="E15" s="1">
        <v>300000</v>
      </c>
      <c r="F15" s="1">
        <v>245000</v>
      </c>
      <c r="G15" s="1">
        <f t="shared" si="2"/>
        <v>55000</v>
      </c>
    </row>
    <row r="16" spans="2:10" x14ac:dyDescent="0.25">
      <c r="B16" s="75">
        <v>44960</v>
      </c>
      <c r="C16" s="1" t="s">
        <v>280</v>
      </c>
      <c r="D16" s="1">
        <v>1</v>
      </c>
      <c r="E16" s="1">
        <v>35000</v>
      </c>
      <c r="F16" s="1">
        <v>32000</v>
      </c>
      <c r="G16" s="1">
        <f t="shared" si="2"/>
        <v>3000</v>
      </c>
    </row>
    <row r="17" spans="2:7" x14ac:dyDescent="0.25">
      <c r="B17" s="75">
        <v>44961</v>
      </c>
      <c r="C17" s="1" t="s">
        <v>312</v>
      </c>
      <c r="D17" s="1">
        <v>1</v>
      </c>
      <c r="E17" s="1">
        <v>46000</v>
      </c>
      <c r="F17" s="1">
        <v>43000</v>
      </c>
      <c r="G17" s="1">
        <f t="shared" si="2"/>
        <v>3000</v>
      </c>
    </row>
    <row r="18" spans="2:7" x14ac:dyDescent="0.25">
      <c r="B18" s="75">
        <v>44962</v>
      </c>
      <c r="C18" s="1" t="s">
        <v>313</v>
      </c>
      <c r="D18" s="1">
        <v>1</v>
      </c>
      <c r="E18" s="1"/>
      <c r="F18" s="1"/>
      <c r="G18" s="1"/>
    </row>
    <row r="19" spans="2:7" x14ac:dyDescent="0.25">
      <c r="B19" s="75">
        <v>44963</v>
      </c>
      <c r="C19" s="1" t="s">
        <v>318</v>
      </c>
      <c r="D19" s="1"/>
      <c r="E19" s="1"/>
      <c r="F19" s="1"/>
      <c r="G19" s="1"/>
    </row>
    <row r="20" spans="2:7" x14ac:dyDescent="0.25">
      <c r="B20" s="75">
        <v>44964</v>
      </c>
      <c r="C20" s="1" t="s">
        <v>319</v>
      </c>
      <c r="D20" s="1"/>
      <c r="E20" s="1"/>
      <c r="F20" s="1"/>
      <c r="G20" s="1"/>
    </row>
    <row r="21" spans="2:7" x14ac:dyDescent="0.25">
      <c r="B21" s="75"/>
      <c r="C21" s="1"/>
      <c r="D21" s="1"/>
      <c r="E21" s="1"/>
      <c r="F21" s="1"/>
      <c r="G21" s="1"/>
    </row>
    <row r="22" spans="2:7" x14ac:dyDescent="0.25">
      <c r="B22" s="75"/>
      <c r="C22" s="1"/>
      <c r="D22" s="1"/>
      <c r="E22" s="1"/>
      <c r="F22" s="1"/>
      <c r="G22" s="1"/>
    </row>
    <row r="23" spans="2:7" x14ac:dyDescent="0.25">
      <c r="B23" s="75"/>
      <c r="C23" s="1"/>
      <c r="D23" s="1"/>
      <c r="E23" s="1"/>
      <c r="F23" s="1"/>
      <c r="G23" s="1"/>
    </row>
    <row r="24" spans="2:7" x14ac:dyDescent="0.25">
      <c r="B24" s="75"/>
      <c r="C24" s="1"/>
      <c r="D24" s="1"/>
      <c r="E24" s="1"/>
      <c r="F24" s="1"/>
      <c r="G24" s="1"/>
    </row>
    <row r="25" spans="2:7" x14ac:dyDescent="0.25">
      <c r="B25" s="75"/>
      <c r="C25" s="1"/>
      <c r="D25" s="1"/>
      <c r="E25" s="1"/>
      <c r="F25" s="1"/>
      <c r="G25" s="1"/>
    </row>
    <row r="26" spans="2:7" x14ac:dyDescent="0.25">
      <c r="B26" s="75"/>
      <c r="C26" s="1"/>
      <c r="D26" s="1"/>
      <c r="E26" s="1"/>
      <c r="F26" s="1"/>
      <c r="G26" s="1"/>
    </row>
    <row r="27" spans="2:7" x14ac:dyDescent="0.25">
      <c r="B27" s="75"/>
      <c r="C27" s="1"/>
      <c r="D27" s="1"/>
      <c r="E27" s="1"/>
      <c r="F27" s="1"/>
      <c r="G27" s="1"/>
    </row>
    <row r="28" spans="2:7" x14ac:dyDescent="0.25">
      <c r="B28" s="75"/>
      <c r="C28" s="1"/>
      <c r="D28" s="1"/>
      <c r="E28" s="1"/>
      <c r="F28" s="1"/>
      <c r="G28" s="1"/>
    </row>
    <row r="29" spans="2:7" x14ac:dyDescent="0.25">
      <c r="B29" s="75"/>
      <c r="C29" s="1"/>
      <c r="D29" s="1"/>
      <c r="E29" s="1"/>
      <c r="F29" s="1"/>
      <c r="G29" s="1"/>
    </row>
    <row r="30" spans="2:7" x14ac:dyDescent="0.25">
      <c r="B30" s="75"/>
      <c r="C30" s="1"/>
      <c r="D30" s="1"/>
      <c r="E30" s="1"/>
      <c r="F30" s="1"/>
      <c r="G30" s="1"/>
    </row>
    <row r="31" spans="2:7" x14ac:dyDescent="0.25">
      <c r="B31" s="75"/>
      <c r="C31" s="1"/>
      <c r="D31" s="1"/>
      <c r="E31" s="1"/>
      <c r="F31" s="1"/>
      <c r="G31" s="1"/>
    </row>
    <row r="32" spans="2:7" x14ac:dyDescent="0.25">
      <c r="B32" s="75"/>
      <c r="C32" s="1"/>
      <c r="D32" s="1"/>
      <c r="E32" s="1"/>
      <c r="F32" s="1"/>
      <c r="G32" s="1"/>
    </row>
    <row r="33" spans="2:7" x14ac:dyDescent="0.25">
      <c r="B33" s="75"/>
      <c r="C33" s="1"/>
      <c r="D33" s="1"/>
      <c r="E33" s="1"/>
      <c r="F33" s="1"/>
      <c r="G33" s="1"/>
    </row>
    <row r="34" spans="2:7" x14ac:dyDescent="0.25">
      <c r="B34" s="75"/>
      <c r="C34" s="1"/>
      <c r="D34" s="1"/>
      <c r="E34" s="1"/>
      <c r="F34" s="1"/>
      <c r="G34" s="1"/>
    </row>
    <row r="35" spans="2:7" x14ac:dyDescent="0.25">
      <c r="B35" s="75"/>
      <c r="C35" s="1"/>
      <c r="D35" s="1"/>
      <c r="E35" s="1"/>
      <c r="F35" s="1"/>
      <c r="G35" s="1"/>
    </row>
    <row r="36" spans="2:7" x14ac:dyDescent="0.25">
      <c r="B36" s="75"/>
      <c r="C36" s="1"/>
      <c r="D36" s="1"/>
      <c r="E36" s="1"/>
      <c r="F36" s="1"/>
      <c r="G36" s="1"/>
    </row>
    <row r="37" spans="2:7" x14ac:dyDescent="0.25">
      <c r="B37" s="75"/>
      <c r="C37" s="1"/>
      <c r="D37" s="1"/>
      <c r="E37" s="1"/>
      <c r="F37" s="1"/>
      <c r="G37" s="1"/>
    </row>
    <row r="38" spans="2:7" x14ac:dyDescent="0.25">
      <c r="B38" s="75"/>
      <c r="C38" s="1"/>
      <c r="D38" s="1"/>
      <c r="E38" s="1"/>
      <c r="F38" s="1"/>
      <c r="G38" s="1"/>
    </row>
    <row r="39" spans="2:7" x14ac:dyDescent="0.25">
      <c r="B39" s="75"/>
      <c r="C39" s="1"/>
      <c r="D39" s="1"/>
      <c r="E39" s="1"/>
      <c r="F39" s="1"/>
      <c r="G39" s="1"/>
    </row>
    <row r="40" spans="2:7" x14ac:dyDescent="0.25">
      <c r="B40" s="75"/>
      <c r="C40" s="1"/>
      <c r="D40" s="1"/>
      <c r="E40" s="1"/>
      <c r="F40" s="1"/>
      <c r="G40" s="1"/>
    </row>
    <row r="41" spans="2:7" x14ac:dyDescent="0.25">
      <c r="B41" s="75"/>
      <c r="C41" s="1"/>
      <c r="D41" s="1"/>
      <c r="E41" s="1"/>
      <c r="F41" s="1"/>
      <c r="G41" s="1"/>
    </row>
    <row r="42" spans="2:7" x14ac:dyDescent="0.25">
      <c r="B42" s="75"/>
      <c r="C42" s="1"/>
      <c r="D42" s="1"/>
      <c r="E42" s="1"/>
      <c r="F42" s="1"/>
      <c r="G42" s="1"/>
    </row>
    <row r="43" spans="2:7" x14ac:dyDescent="0.25">
      <c r="B43" s="75"/>
      <c r="C43" s="1"/>
      <c r="D43" s="1"/>
      <c r="E43" s="1"/>
      <c r="F43" s="1"/>
      <c r="G43" s="1"/>
    </row>
    <row r="44" spans="2:7" x14ac:dyDescent="0.25">
      <c r="B44" s="75"/>
      <c r="C44" s="1"/>
      <c r="D44" s="1"/>
      <c r="E44" s="1"/>
      <c r="F44" s="1"/>
      <c r="G44" s="1"/>
    </row>
    <row r="45" spans="2:7" x14ac:dyDescent="0.25">
      <c r="B45" s="75"/>
      <c r="C45" s="1"/>
      <c r="D45" s="1"/>
      <c r="E45" s="1"/>
      <c r="F45" s="1"/>
      <c r="G45" s="1"/>
    </row>
    <row r="46" spans="2:7" x14ac:dyDescent="0.25">
      <c r="B46" s="75"/>
      <c r="C46" s="1"/>
      <c r="D46" s="1"/>
      <c r="E46" s="1"/>
      <c r="F46" s="1"/>
      <c r="G46" s="1"/>
    </row>
    <row r="47" spans="2:7" x14ac:dyDescent="0.25">
      <c r="B47" s="75"/>
      <c r="C47" s="1"/>
      <c r="D47" s="1"/>
      <c r="E47" s="1"/>
      <c r="F47" s="1"/>
      <c r="G47" s="1"/>
    </row>
    <row r="48" spans="2:7" x14ac:dyDescent="0.25">
      <c r="B48" s="75"/>
      <c r="C48" s="1"/>
      <c r="D48" s="1"/>
      <c r="E48" s="1"/>
      <c r="F48" s="1"/>
      <c r="G48" s="1"/>
    </row>
    <row r="49" spans="2:7" x14ac:dyDescent="0.25">
      <c r="B49" s="75"/>
      <c r="C49" s="1"/>
      <c r="D49" s="1"/>
      <c r="E49" s="1"/>
      <c r="F49" s="1"/>
      <c r="G49" s="1"/>
    </row>
    <row r="50" spans="2:7" x14ac:dyDescent="0.25">
      <c r="B50" s="75"/>
      <c r="C50" s="1"/>
      <c r="D50" s="1"/>
      <c r="E50" s="1"/>
      <c r="F50" s="1"/>
      <c r="G50" s="1"/>
    </row>
    <row r="51" spans="2:7" x14ac:dyDescent="0.25">
      <c r="B51" s="75"/>
      <c r="C51" s="1"/>
      <c r="D51" s="1"/>
      <c r="E51" s="1"/>
      <c r="F51" s="1"/>
      <c r="G51" s="1"/>
    </row>
    <row r="52" spans="2:7" x14ac:dyDescent="0.25">
      <c r="B52" s="75"/>
      <c r="C52" s="1"/>
      <c r="D52" s="1"/>
      <c r="E52" s="1"/>
      <c r="F52" s="1"/>
      <c r="G52" s="1"/>
    </row>
    <row r="53" spans="2:7" x14ac:dyDescent="0.25">
      <c r="B53" s="75"/>
      <c r="C53" s="1"/>
      <c r="D53" s="1"/>
      <c r="E53" s="1"/>
      <c r="F53" s="1"/>
      <c r="G53" s="1"/>
    </row>
    <row r="54" spans="2:7" x14ac:dyDescent="0.25">
      <c r="B54" s="75"/>
      <c r="C54" s="1"/>
      <c r="D54" s="1"/>
      <c r="E54" s="1"/>
      <c r="F54" s="1"/>
      <c r="G54" s="1"/>
    </row>
    <row r="55" spans="2:7" x14ac:dyDescent="0.25">
      <c r="B55" s="75"/>
      <c r="C55" s="1"/>
      <c r="D55" s="1"/>
      <c r="E55" s="1"/>
      <c r="F55" s="1"/>
      <c r="G55" s="1"/>
    </row>
    <row r="56" spans="2:7" x14ac:dyDescent="0.25">
      <c r="B56" s="75"/>
      <c r="C56" s="1"/>
      <c r="D56" s="1"/>
      <c r="E56" s="1"/>
      <c r="F56" s="1"/>
      <c r="G56" s="1"/>
    </row>
    <row r="57" spans="2:7" x14ac:dyDescent="0.25">
      <c r="B57" s="75"/>
      <c r="C57" s="1"/>
      <c r="D57" s="1"/>
      <c r="E57" s="1"/>
      <c r="F57" s="1"/>
      <c r="G57" s="1"/>
    </row>
    <row r="58" spans="2:7" x14ac:dyDescent="0.25">
      <c r="B58" s="75"/>
      <c r="C58" s="1"/>
      <c r="D58" s="1"/>
      <c r="E58" s="1"/>
      <c r="F58" s="1"/>
      <c r="G58" s="1"/>
    </row>
    <row r="59" spans="2:7" x14ac:dyDescent="0.25">
      <c r="B59" s="75"/>
      <c r="C59" s="1"/>
      <c r="D59" s="1"/>
      <c r="E59" s="1"/>
      <c r="F59" s="1"/>
      <c r="G59" s="1"/>
    </row>
    <row r="60" spans="2:7" x14ac:dyDescent="0.25">
      <c r="B60" s="75"/>
      <c r="C60" s="1"/>
      <c r="D60" s="1"/>
      <c r="E60" s="1"/>
      <c r="F60" s="1"/>
      <c r="G60" s="1"/>
    </row>
    <row r="61" spans="2:7" x14ac:dyDescent="0.25">
      <c r="B61" s="75"/>
      <c r="C61" s="1"/>
      <c r="D61" s="1"/>
      <c r="E61" s="1"/>
      <c r="F61" s="1"/>
      <c r="G61" s="1"/>
    </row>
    <row r="62" spans="2:7" x14ac:dyDescent="0.25">
      <c r="B62" s="75"/>
      <c r="C62" s="1"/>
      <c r="D62" s="1"/>
      <c r="E62" s="1"/>
      <c r="F62" s="1"/>
      <c r="G62" s="1"/>
    </row>
    <row r="63" spans="2:7" x14ac:dyDescent="0.25">
      <c r="B63" s="75"/>
      <c r="C63" s="1"/>
      <c r="D63" s="1"/>
      <c r="E63" s="1"/>
      <c r="F63" s="1"/>
      <c r="G63" s="1"/>
    </row>
    <row r="64" spans="2:7" x14ac:dyDescent="0.25">
      <c r="B64" s="75"/>
      <c r="C64" s="1"/>
      <c r="D64" s="1"/>
      <c r="E64" s="1"/>
      <c r="F64" s="1"/>
      <c r="G64" s="1"/>
    </row>
    <row r="65" spans="2:7" x14ac:dyDescent="0.25">
      <c r="B65" s="75"/>
      <c r="C65" s="1"/>
      <c r="D65" s="1"/>
      <c r="E65" s="1"/>
      <c r="F65" s="1"/>
      <c r="G65" s="1"/>
    </row>
    <row r="66" spans="2:7" x14ac:dyDescent="0.25">
      <c r="B66" s="75"/>
      <c r="C66" s="1"/>
      <c r="D66" s="1"/>
      <c r="E66" s="1"/>
      <c r="F66" s="1"/>
      <c r="G66" s="1"/>
    </row>
    <row r="67" spans="2:7" x14ac:dyDescent="0.25">
      <c r="B67" s="75"/>
      <c r="C67" s="1"/>
      <c r="D67" s="1"/>
      <c r="E67" s="1"/>
      <c r="F67" s="1"/>
      <c r="G67" s="1"/>
    </row>
    <row r="68" spans="2:7" x14ac:dyDescent="0.25">
      <c r="B68" s="75"/>
      <c r="C68" s="1"/>
      <c r="D68" s="1"/>
      <c r="E68" s="1"/>
      <c r="F68" s="1"/>
      <c r="G68" s="1"/>
    </row>
    <row r="69" spans="2:7" x14ac:dyDescent="0.25">
      <c r="B69" s="75"/>
      <c r="C69" s="1"/>
      <c r="D69" s="1"/>
      <c r="E69" s="1"/>
      <c r="F69" s="1"/>
      <c r="G69" s="1"/>
    </row>
    <row r="70" spans="2:7" x14ac:dyDescent="0.25">
      <c r="B70" s="75"/>
      <c r="C70" s="1"/>
      <c r="D70" s="1"/>
      <c r="E70" s="1"/>
      <c r="F70" s="1"/>
      <c r="G70" s="1"/>
    </row>
    <row r="71" spans="2:7" x14ac:dyDescent="0.25">
      <c r="B71" s="75"/>
      <c r="C71" s="1"/>
      <c r="D71" s="1"/>
      <c r="E71" s="1"/>
      <c r="F71" s="1"/>
      <c r="G71" s="1"/>
    </row>
    <row r="72" spans="2:7" x14ac:dyDescent="0.25">
      <c r="B72" s="75"/>
      <c r="C72" s="1"/>
      <c r="D72" s="1"/>
      <c r="E72" s="1"/>
      <c r="F72" s="1"/>
      <c r="G72" s="1"/>
    </row>
    <row r="73" spans="2:7" x14ac:dyDescent="0.25">
      <c r="B73" s="75"/>
      <c r="C73" s="1"/>
      <c r="D73" s="1"/>
      <c r="E73" s="1"/>
      <c r="F73" s="1"/>
      <c r="G73" s="1"/>
    </row>
    <row r="74" spans="2:7" x14ac:dyDescent="0.25">
      <c r="B74" s="75"/>
      <c r="C74" s="1"/>
      <c r="D74" s="1"/>
      <c r="E74" s="1"/>
      <c r="F74" s="1"/>
      <c r="G74" s="1"/>
    </row>
    <row r="75" spans="2:7" x14ac:dyDescent="0.25">
      <c r="B75" s="75"/>
      <c r="C75" s="1"/>
      <c r="D75" s="1"/>
      <c r="E75" s="1"/>
      <c r="F75" s="1"/>
      <c r="G75" s="1"/>
    </row>
    <row r="76" spans="2:7" x14ac:dyDescent="0.25">
      <c r="B76" s="75"/>
      <c r="C76" s="1"/>
      <c r="D76" s="1"/>
      <c r="E76" s="1"/>
      <c r="F76" s="1"/>
      <c r="G76" s="1"/>
    </row>
    <row r="77" spans="2:7" x14ac:dyDescent="0.25">
      <c r="B77" s="75"/>
      <c r="C77" s="1"/>
      <c r="D77" s="1"/>
      <c r="E77" s="1"/>
      <c r="F77" s="1"/>
      <c r="G77" s="1"/>
    </row>
    <row r="78" spans="2:7" x14ac:dyDescent="0.25">
      <c r="B78" s="75"/>
      <c r="C78" s="1"/>
      <c r="D78" s="1"/>
      <c r="E78" s="1"/>
      <c r="F78" s="1"/>
      <c r="G78" s="1"/>
    </row>
    <row r="79" spans="2:7" x14ac:dyDescent="0.25">
      <c r="B79" s="75"/>
      <c r="C79" s="1"/>
      <c r="D79" s="1"/>
      <c r="E79" s="1"/>
      <c r="F79" s="1"/>
      <c r="G79" s="1"/>
    </row>
    <row r="80" spans="2:7" x14ac:dyDescent="0.25">
      <c r="B80" s="75"/>
      <c r="C80" s="1"/>
      <c r="D80" s="1"/>
      <c r="E80" s="1"/>
      <c r="F80" s="1"/>
      <c r="G80" s="1"/>
    </row>
    <row r="81" spans="2:7" x14ac:dyDescent="0.25">
      <c r="B81" s="75"/>
      <c r="C81" s="1"/>
      <c r="D81" s="1"/>
      <c r="E81" s="1"/>
      <c r="F81" s="1"/>
      <c r="G81" s="1"/>
    </row>
    <row r="82" spans="2:7" x14ac:dyDescent="0.25">
      <c r="B82" s="75"/>
      <c r="C82" s="1"/>
      <c r="D82" s="1"/>
      <c r="E82" s="1"/>
      <c r="F82" s="1"/>
      <c r="G82" s="1"/>
    </row>
    <row r="83" spans="2:7" x14ac:dyDescent="0.25">
      <c r="B83" s="75"/>
      <c r="C83" s="1"/>
      <c r="D83" s="1"/>
      <c r="E83" s="1"/>
      <c r="F83" s="1"/>
      <c r="G83" s="1"/>
    </row>
    <row r="84" spans="2:7" x14ac:dyDescent="0.25">
      <c r="B84" s="75"/>
      <c r="C84" s="1"/>
      <c r="D84" s="1"/>
      <c r="E84" s="1"/>
      <c r="F84" s="1"/>
      <c r="G84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PC Builder</vt:lpstr>
      <vt:lpstr>2 Rows</vt:lpstr>
      <vt:lpstr>Expense</vt:lpstr>
      <vt:lpstr>Cards</vt:lpstr>
      <vt:lpstr>Jan</vt:lpstr>
      <vt:lpstr>II</vt:lpstr>
      <vt:lpstr>Sheet1</vt:lpstr>
      <vt:lpstr>Feb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</dc:creator>
  <cp:lastModifiedBy>aks</cp:lastModifiedBy>
  <cp:lastPrinted>2023-04-19T09:34:51Z</cp:lastPrinted>
  <dcterms:created xsi:type="dcterms:W3CDTF">2021-09-16T02:26:26Z</dcterms:created>
  <dcterms:modified xsi:type="dcterms:W3CDTF">2023-04-26T10:35:28Z</dcterms:modified>
</cp:coreProperties>
</file>