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\Documents\DS_Projects\portfolio-deployments\data\"/>
    </mc:Choice>
  </mc:AlternateContent>
  <xr:revisionPtr revIDLastSave="0" documentId="13_ncr:1_{D8E6EEA9-2D26-4D15-B9BC-EDEDA8AA5788}" xr6:coauthVersionLast="47" xr6:coauthVersionMax="47" xr10:uidLastSave="{00000000-0000-0000-0000-000000000000}"/>
  <bookViews>
    <workbookView xWindow="-135" yWindow="-135" windowWidth="29070" windowHeight="15750" xr2:uid="{EF9DEEC2-186D-4161-AB80-57C24753F6AE}"/>
  </bookViews>
  <sheets>
    <sheet name="Ducks" sheetId="1" r:id="rId1"/>
    <sheet name="Cous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6" i="1" l="1"/>
  <c r="R125" i="1"/>
  <c r="Q125" i="1"/>
  <c r="P125" i="1"/>
  <c r="R124" i="1"/>
  <c r="Q124" i="1"/>
  <c r="P124" i="1"/>
  <c r="Q123" i="1"/>
  <c r="P123" i="1"/>
  <c r="Q122" i="1"/>
  <c r="R121" i="1"/>
  <c r="Q121" i="1"/>
  <c r="P120" i="1"/>
  <c r="R120" i="1"/>
  <c r="R35" i="1"/>
  <c r="Q35" i="1"/>
  <c r="R119" i="1"/>
  <c r="Q119" i="1"/>
  <c r="Q117" i="1"/>
  <c r="R114" i="1"/>
  <c r="P114" i="1"/>
  <c r="R113" i="1"/>
  <c r="Q112" i="1"/>
  <c r="Q110" i="1"/>
  <c r="Q111" i="1"/>
  <c r="R111" i="1"/>
  <c r="R107" i="1"/>
  <c r="R105" i="1"/>
  <c r="Q108" i="1"/>
  <c r="Q107" i="1"/>
  <c r="Q105" i="1"/>
  <c r="P106" i="1"/>
  <c r="P105" i="1"/>
  <c r="Q104" i="1"/>
  <c r="R104" i="1"/>
  <c r="P103" i="1"/>
  <c r="Q103" i="1"/>
  <c r="R103" i="1"/>
  <c r="Q102" i="1"/>
  <c r="R102" i="1"/>
  <c r="Q101" i="1"/>
  <c r="R101" i="1"/>
  <c r="P100" i="1"/>
  <c r="Q100" i="1"/>
  <c r="R100" i="1"/>
  <c r="Q94" i="1"/>
  <c r="R94" i="1"/>
  <c r="P96" i="1"/>
  <c r="P98" i="1"/>
  <c r="P97" i="1"/>
  <c r="Q95" i="1"/>
  <c r="R95" i="1"/>
  <c r="P51" i="1"/>
  <c r="Q51" i="1"/>
  <c r="R51" i="1"/>
  <c r="Q50" i="1"/>
  <c r="P49" i="1"/>
  <c r="R49" i="1"/>
  <c r="P63" i="1"/>
  <c r="R63" i="1"/>
  <c r="P83" i="1"/>
  <c r="Q83" i="1"/>
  <c r="R83" i="1"/>
  <c r="P82" i="1"/>
  <c r="R82" i="1"/>
  <c r="Q81" i="1"/>
  <c r="R81" i="1"/>
  <c r="Q68" i="1"/>
  <c r="P70" i="1"/>
  <c r="Q70" i="1"/>
  <c r="R70" i="1"/>
  <c r="P69" i="1"/>
  <c r="P80" i="1"/>
  <c r="Q80" i="1"/>
  <c r="R80" i="1"/>
  <c r="P85" i="1"/>
  <c r="P84" i="1"/>
  <c r="Q84" i="1"/>
  <c r="R67" i="1"/>
  <c r="P66" i="1"/>
  <c r="P65" i="1"/>
  <c r="Q65" i="1"/>
  <c r="P76" i="1"/>
  <c r="Q76" i="1"/>
  <c r="P75" i="1"/>
  <c r="Q74" i="1"/>
  <c r="Q77" i="1"/>
  <c r="R64" i="1"/>
  <c r="Q73" i="1"/>
  <c r="P79" i="1"/>
  <c r="Q79" i="1"/>
  <c r="R79" i="1"/>
  <c r="P60" i="1"/>
  <c r="P61" i="1"/>
  <c r="R61" i="1"/>
  <c r="P91" i="1"/>
  <c r="R91" i="1"/>
  <c r="Q93" i="1"/>
  <c r="P92" i="1"/>
  <c r="Q92" i="1"/>
  <c r="P89" i="1"/>
  <c r="Q89" i="1"/>
  <c r="R89" i="1"/>
  <c r="P88" i="1"/>
  <c r="R88" i="1"/>
  <c r="P87" i="1"/>
  <c r="R87" i="1"/>
</calcChain>
</file>

<file path=xl/sharedStrings.xml><?xml version="1.0" encoding="utf-8"?>
<sst xmlns="http://schemas.openxmlformats.org/spreadsheetml/2006/main" count="1188" uniqueCount="454">
  <si>
    <t>Duck</t>
  </si>
  <si>
    <t>Computer Duck</t>
  </si>
  <si>
    <t>French</t>
  </si>
  <si>
    <t>Iron Man</t>
  </si>
  <si>
    <t>Tennis</t>
  </si>
  <si>
    <t>Mini Twins</t>
  </si>
  <si>
    <t>Knights</t>
  </si>
  <si>
    <t>Micro plastic</t>
  </si>
  <si>
    <t>Micro Glass</t>
  </si>
  <si>
    <t>Minecraft</t>
  </si>
  <si>
    <t>Book</t>
  </si>
  <si>
    <t>Plymouth</t>
  </si>
  <si>
    <t>beanie</t>
  </si>
  <si>
    <t>NY</t>
  </si>
  <si>
    <t>london</t>
  </si>
  <si>
    <t>Thor</t>
  </si>
  <si>
    <t>mermaid</t>
  </si>
  <si>
    <t>Spain ducks</t>
  </si>
  <si>
    <t>Suaron</t>
  </si>
  <si>
    <t>Vader</t>
  </si>
  <si>
    <t>Storm Trooper</t>
  </si>
  <si>
    <t>NASA</t>
  </si>
  <si>
    <t>Canada</t>
  </si>
  <si>
    <t>3D</t>
  </si>
  <si>
    <t>Halloween light up</t>
  </si>
  <si>
    <t>Halloween group</t>
  </si>
  <si>
    <t>DC</t>
  </si>
  <si>
    <t>Rabbi</t>
  </si>
  <si>
    <t>Indy</t>
  </si>
  <si>
    <t>Frodo</t>
  </si>
  <si>
    <t>Mohawk</t>
  </si>
  <si>
    <t>Glass blue</t>
  </si>
  <si>
    <t>fireman</t>
  </si>
  <si>
    <t>surfer</t>
  </si>
  <si>
    <t>beach shovel</t>
  </si>
  <si>
    <t>spotted</t>
  </si>
  <si>
    <t>spy small</t>
  </si>
  <si>
    <t>Spy large</t>
  </si>
  <si>
    <t>Location bought</t>
  </si>
  <si>
    <t>Fun Fact?</t>
  </si>
  <si>
    <t>Date Bought</t>
  </si>
  <si>
    <t>Paris</t>
  </si>
  <si>
    <t>Israel</t>
  </si>
  <si>
    <t>Fuse</t>
  </si>
  <si>
    <t>Salem</t>
  </si>
  <si>
    <t>Spain</t>
  </si>
  <si>
    <t>Montreal</t>
  </si>
  <si>
    <t>AEPi</t>
  </si>
  <si>
    <t>Bought By</t>
  </si>
  <si>
    <t>Catch Phrase</t>
  </si>
  <si>
    <t>Allan</t>
  </si>
  <si>
    <t>Yev</t>
  </si>
  <si>
    <t>Diana</t>
  </si>
  <si>
    <t>Marina</t>
  </si>
  <si>
    <t>Julia</t>
  </si>
  <si>
    <t>Parents</t>
  </si>
  <si>
    <t>Constable Quack</t>
  </si>
  <si>
    <t>RagnoQuack</t>
  </si>
  <si>
    <t>Billcelona Bunch</t>
  </si>
  <si>
    <t>Quantity</t>
  </si>
  <si>
    <t>Austria</t>
  </si>
  <si>
    <t>Froduck</t>
  </si>
  <si>
    <t>Punk Duck</t>
  </si>
  <si>
    <t>Description</t>
  </si>
  <si>
    <t>Orthoduck</t>
  </si>
  <si>
    <t>Quack's Guard</t>
  </si>
  <si>
    <t>Iron Duck</t>
  </si>
  <si>
    <t>Spyduck</t>
  </si>
  <si>
    <t>LeDuckhosen</t>
  </si>
  <si>
    <t>Orduck 66</t>
  </si>
  <si>
    <t>AnaQuack Skyflocker</t>
  </si>
  <si>
    <t>Extruduck</t>
  </si>
  <si>
    <t>Neil Wingstrong</t>
  </si>
  <si>
    <t>Charmander</t>
  </si>
  <si>
    <t>Totodile</t>
  </si>
  <si>
    <t>BB8</t>
  </si>
  <si>
    <t>R2</t>
  </si>
  <si>
    <t>Grogu</t>
  </si>
  <si>
    <t>Gnome</t>
  </si>
  <si>
    <t>Stuffed Animals</t>
  </si>
  <si>
    <t>Cousins</t>
  </si>
  <si>
    <t>Bill Bean</t>
  </si>
  <si>
    <t>Liberduck</t>
  </si>
  <si>
    <t>Weight</t>
  </si>
  <si>
    <t>Lego Stunt</t>
  </si>
  <si>
    <t>Andy Rodduck</t>
  </si>
  <si>
    <t>Starducks</t>
  </si>
  <si>
    <t>Mini Mallards</t>
  </si>
  <si>
    <t>Arquackologist</t>
  </si>
  <si>
    <t>Quack-O-Lantern</t>
  </si>
  <si>
    <t>Fireflighter</t>
  </si>
  <si>
    <t>Universiduck</t>
  </si>
  <si>
    <t>Cannes-ard</t>
  </si>
  <si>
    <t>Beak-a-boos</t>
  </si>
  <si>
    <t>James Pond</t>
  </si>
  <si>
    <t>Creeper</t>
  </si>
  <si>
    <t>Plain - rescue</t>
  </si>
  <si>
    <t>Unicorn</t>
  </si>
  <si>
    <t>Rescue</t>
  </si>
  <si>
    <t>Height</t>
  </si>
  <si>
    <t>Width</t>
  </si>
  <si>
    <t>Webbed developer</t>
  </si>
  <si>
    <t>Latitude</t>
  </si>
  <si>
    <t>Longitude</t>
  </si>
  <si>
    <t>Name</t>
  </si>
  <si>
    <t>Buyer</t>
  </si>
  <si>
    <t>Length</t>
  </si>
  <si>
    <t>Total_Weight</t>
  </si>
  <si>
    <t>Date_Bought</t>
  </si>
  <si>
    <t>International Spy Museum</t>
  </si>
  <si>
    <t>Purchase_Method</t>
  </si>
  <si>
    <t>Purchase_Retailer</t>
  </si>
  <si>
    <t>Online</t>
  </si>
  <si>
    <t>Duck You</t>
  </si>
  <si>
    <t>Paris Duck Store</t>
  </si>
  <si>
    <t>US Open</t>
  </si>
  <si>
    <t>Food Truck</t>
  </si>
  <si>
    <t>Amazon</t>
  </si>
  <si>
    <t>Lego Store</t>
  </si>
  <si>
    <t>Plymouth Patuxet Museum</t>
  </si>
  <si>
    <t>Gift Shop</t>
  </si>
  <si>
    <t>Norwegian Cruise Line</t>
  </si>
  <si>
    <t>Barcelona Duck Store</t>
  </si>
  <si>
    <t>JustGeek</t>
  </si>
  <si>
    <t>Le Letit Duck Shoppe</t>
  </si>
  <si>
    <t>NASA Cape Canaveral</t>
  </si>
  <si>
    <t>Etsy</t>
  </si>
  <si>
    <t>CVS</t>
  </si>
  <si>
    <t>Vienna Gift Shop</t>
  </si>
  <si>
    <t>DCA Airport</t>
  </si>
  <si>
    <t>The Israel Museum</t>
  </si>
  <si>
    <t>Claw Machine</t>
  </si>
  <si>
    <t>Reserve at Burlington</t>
  </si>
  <si>
    <t>Washington, DC</t>
  </si>
  <si>
    <t>Billgrim</t>
  </si>
  <si>
    <t>Classic Quack</t>
  </si>
  <si>
    <t>UniQuack</t>
  </si>
  <si>
    <t>Lord of the Wings</t>
  </si>
  <si>
    <t>Unknown Store</t>
  </si>
  <si>
    <t>Gas Station</t>
  </si>
  <si>
    <t>Terry's Old Fashion Ice Cream Shop</t>
  </si>
  <si>
    <t>New York Essex Pizza</t>
  </si>
  <si>
    <t>Duck Game</t>
  </si>
  <si>
    <t>Koto Grill &amp; Sushi</t>
  </si>
  <si>
    <t>Purchase_Country</t>
  </si>
  <si>
    <t>Purchase_City</t>
  </si>
  <si>
    <t>USA</t>
  </si>
  <si>
    <t>France</t>
  </si>
  <si>
    <t>Tel Aviv</t>
  </si>
  <si>
    <t>England</t>
  </si>
  <si>
    <t>Barcelona</t>
  </si>
  <si>
    <t>Vienna</t>
  </si>
  <si>
    <t>Jerusalem</t>
  </si>
  <si>
    <t>ISO_Code</t>
  </si>
  <si>
    <t>FRA</t>
  </si>
  <si>
    <t>ISR</t>
  </si>
  <si>
    <t>GBR</t>
  </si>
  <si>
    <t>ESP</t>
  </si>
  <si>
    <t>CAN</t>
  </si>
  <si>
    <t>AUT</t>
  </si>
  <si>
    <t>Boogie Bill</t>
  </si>
  <si>
    <t>Purchase_State</t>
  </si>
  <si>
    <t>MA</t>
  </si>
  <si>
    <t>MD</t>
  </si>
  <si>
    <t>MO</t>
  </si>
  <si>
    <t>NH</t>
  </si>
  <si>
    <t>London</t>
  </si>
  <si>
    <t>FL</t>
  </si>
  <si>
    <t>VA</t>
  </si>
  <si>
    <t>PA</t>
  </si>
  <si>
    <t>QC</t>
  </si>
  <si>
    <t>New York City</t>
  </si>
  <si>
    <t>West Springfield</t>
  </si>
  <si>
    <t>Bethesda</t>
  </si>
  <si>
    <t>Cambridge</t>
  </si>
  <si>
    <t>St. Louis</t>
  </si>
  <si>
    <t>Amherst</t>
  </si>
  <si>
    <t>Burlington</t>
  </si>
  <si>
    <t>Marblehead</t>
  </si>
  <si>
    <t>Cape Canaveral</t>
  </si>
  <si>
    <t>Ballston</t>
  </si>
  <si>
    <t>Pittsburgh</t>
  </si>
  <si>
    <t>I graduated top of my flock at Carnegie Mallard University, majoring in Mequacknical Engineering.</t>
  </si>
  <si>
    <t>As a member of the Royal Mounted Fowlice, I will protect my flock at all costs.</t>
  </si>
  <si>
    <t>One day, I will become the greatest Jedi Quackster EVER.</t>
  </si>
  <si>
    <t>I'm a 4-time Fowl Open champion, ready for a match anytime. Game, Set, Quack!</t>
  </si>
  <si>
    <t>Genius, Bill-ionaire, playDuck, philanthropist.</t>
  </si>
  <si>
    <t>I've got a license to Bill.</t>
  </si>
  <si>
    <t>Quack Plague</t>
  </si>
  <si>
    <t>With us on patrol, Duckingham Palace has never been safer.</t>
  </si>
  <si>
    <t>My perfect date night: dinner at the Eiffel Fowler</t>
  </si>
  <si>
    <t>What you spend years building may be destroyed overnight. Build anyway.</t>
  </si>
  <si>
    <t>Flights Templar</t>
  </si>
  <si>
    <t>The name's Pond. James Pond.</t>
  </si>
  <si>
    <t>Who needs Windows and Linux? I will only use QuackOS.</t>
  </si>
  <si>
    <t>We shall protect the Holy Nest with all our flock's might! Deucks vult!</t>
  </si>
  <si>
    <t>I will use my one wing to rule them all.</t>
  </si>
  <si>
    <t>Siestas, Sangrias, and Sarduckna. What more could I need?</t>
  </si>
  <si>
    <t>Don't worry, I'm not small enough to go into your Quackcines!</t>
  </si>
  <si>
    <t>I'll show you what a disturbance in the Flock really is!</t>
  </si>
  <si>
    <t>When I'm not at Cape CaQuackeral, I love orbiting on the Space Shuttle Duckscovery.</t>
  </si>
  <si>
    <t>I'm 50% mermaid, 50% duck, and 100% that billtch</t>
  </si>
  <si>
    <t>I love long walks in the Fowlbidden Forest, one time I even saw Ron Webbsley!</t>
  </si>
  <si>
    <t>Finding the Ark of the Covenant and the Holy Quail is all in a day's work for me.</t>
  </si>
  <si>
    <t>My hat's propeller makes my migrations a kaleidoscope of color!</t>
  </si>
  <si>
    <t>Trick or treat, smell our beaks, give us something good to eat, if you don't we won't care, we'll just pull up your underwear.</t>
  </si>
  <si>
    <t>I want to become a Pokemon like my big bro Porygon. My signature move is Printed Peck Attack.</t>
  </si>
  <si>
    <t>Don't tell Jack, but I'm the real pumpkin king.</t>
  </si>
  <si>
    <t>I just love stopping and learning about different cities during my yearly migrations.</t>
  </si>
  <si>
    <t>Danny DeviDuck</t>
  </si>
  <si>
    <t>I was part of the first group to migrate across the Quacklantic Ocean, so I could provide better conditions for my flock in the British Webbed Indies.</t>
  </si>
  <si>
    <t>Those ducks that fly don't know anything, man. Surfing is so much better.</t>
  </si>
  <si>
    <r>
      <t>With my mighty hammer, M</t>
    </r>
    <r>
      <rPr>
        <sz val="11"/>
        <color theme="1"/>
        <rFont val="Calibri"/>
        <family val="2"/>
      </rPr>
      <t>ö</t>
    </r>
    <r>
      <rPr>
        <sz val="11"/>
        <color theme="1"/>
        <rFont val="Calibri"/>
        <family val="2"/>
        <scheme val="minor"/>
      </rPr>
      <t>ltnir, I will make sure the Age of Ducks shall continue forever.</t>
    </r>
  </si>
  <si>
    <t>I've grown quite fond of adventure recently. Right now I have to take this ring to Morduck; saving the world, nbd.</t>
  </si>
  <si>
    <t>Firefighting can be grueling, which is why I has a strict regimen of web presses and pond-ups.</t>
  </si>
  <si>
    <t>Everyone loves a nice spotted duck, right?</t>
  </si>
  <si>
    <t>Dare Duckil</t>
  </si>
  <si>
    <t>I'm trying to get six quack abs in time for beach season.</t>
  </si>
  <si>
    <t>I hold the world record for most fish jumped over with only one wing flap.</t>
  </si>
  <si>
    <t>Quacksand</t>
  </si>
  <si>
    <t>The Vienna Operahouse is magical. My favorite performance is Webgang Mozart's Duck Giovanni.</t>
  </si>
  <si>
    <t>We were the inspiration for Dr. Seuss' "One duck, two duck, yellow duck, pink duck"</t>
  </si>
  <si>
    <t>I don’t need the fancy accessories these other ducks have. I'm perfect just the way I am.</t>
  </si>
  <si>
    <t>About Me</t>
  </si>
  <si>
    <t>If I ever get lonely, I turn up the brightness of my flame so my friends flock to me.</t>
  </si>
  <si>
    <t>I'm up all night to get ducky 🦆</t>
  </si>
  <si>
    <t>Backquacker</t>
  </si>
  <si>
    <t>If I were a rich duck.
Ya ba dibba dibba dibba dibba dibba dibba dum.
All day long, I'd biddy biddy bum.
If I were a wealthy duck
I wouldn't have to fly hard
Ya ba dibba dibba dibba dibba dibba dibba dum.
If I were a biddy biddy rich yidle-diddle-didle-didle duck.</t>
  </si>
  <si>
    <t>Strawberry</t>
  </si>
  <si>
    <t>Unicorn Large</t>
  </si>
  <si>
    <t>Target</t>
  </si>
  <si>
    <t>Love duck</t>
  </si>
  <si>
    <t>Be Mine</t>
  </si>
  <si>
    <t>Love Aqquack</t>
  </si>
  <si>
    <t>Fowlentine</t>
  </si>
  <si>
    <t>CT</t>
  </si>
  <si>
    <t>Trumbull</t>
  </si>
  <si>
    <t>Can anybody find me, some ducky to love?</t>
  </si>
  <si>
    <t>Strawberry ShortQuack</t>
  </si>
  <si>
    <t>Pondoceros</t>
  </si>
  <si>
    <t>I'm the brightest quackstellation in the night sky</t>
  </si>
  <si>
    <t>Penguin</t>
  </si>
  <si>
    <t>Einstien</t>
  </si>
  <si>
    <t>Pika</t>
  </si>
  <si>
    <t>IT</t>
  </si>
  <si>
    <t>owl</t>
  </si>
  <si>
    <t>sheep</t>
  </si>
  <si>
    <t>ninja</t>
  </si>
  <si>
    <t>smiley</t>
  </si>
  <si>
    <t>Essex Duck</t>
  </si>
  <si>
    <t xml:space="preserve">King's </t>
  </si>
  <si>
    <t>Essex</t>
  </si>
  <si>
    <t>Lynnfield</t>
  </si>
  <si>
    <t>Albert Quackstein</t>
  </si>
  <si>
    <t>Piquackchu</t>
  </si>
  <si>
    <t>Ninducksu</t>
  </si>
  <si>
    <t>I've earned my black beak, and run my own duck-jo.</t>
  </si>
  <si>
    <t>Large Navy</t>
  </si>
  <si>
    <t>Dolphin</t>
  </si>
  <si>
    <t>Seahorse</t>
  </si>
  <si>
    <t>Adventure Aquarium</t>
  </si>
  <si>
    <t>NJ Battleship</t>
  </si>
  <si>
    <t>Texas Military Forces Museum</t>
  </si>
  <si>
    <t>Camden</t>
  </si>
  <si>
    <t>Austin</t>
  </si>
  <si>
    <t>TX</t>
  </si>
  <si>
    <t>Captain Quack</t>
  </si>
  <si>
    <t>Dol-fin</t>
  </si>
  <si>
    <t>I take pride in making sure all my airquack carriers are ready for quacktion</t>
  </si>
  <si>
    <t>I hope I look good, I'm still recovering from my last sea-section</t>
  </si>
  <si>
    <t>I love long walks on the beach, I look great in a beak-ini</t>
  </si>
  <si>
    <t>Major Mallard</t>
  </si>
  <si>
    <t>Small army</t>
  </si>
  <si>
    <t>Frankenstein</t>
  </si>
  <si>
    <t>Wolf</t>
  </si>
  <si>
    <t>Puzzle</t>
  </si>
  <si>
    <t>FYE</t>
  </si>
  <si>
    <t>Pax East</t>
  </si>
  <si>
    <t>Boston</t>
  </si>
  <si>
    <t>Bath group</t>
  </si>
  <si>
    <t>EDJ</t>
  </si>
  <si>
    <t>Purple book</t>
  </si>
  <si>
    <t>Small gladiator</t>
  </si>
  <si>
    <t>Rome</t>
  </si>
  <si>
    <t>Ceasar</t>
  </si>
  <si>
    <t>Italy/Pizza</t>
  </si>
  <si>
    <t>Gondola</t>
  </si>
  <si>
    <t>Venice</t>
  </si>
  <si>
    <t>Large Gladiator</t>
  </si>
  <si>
    <t>Elephant</t>
  </si>
  <si>
    <t>Elsa</t>
  </si>
  <si>
    <t>Jasmine</t>
  </si>
  <si>
    <t>ITA</t>
  </si>
  <si>
    <t>Italy</t>
  </si>
  <si>
    <t>Bauli</t>
  </si>
  <si>
    <t>Edward Jones</t>
  </si>
  <si>
    <t>Verona</t>
  </si>
  <si>
    <t>Venice Duck Store</t>
  </si>
  <si>
    <t>Rome Duck Store</t>
  </si>
  <si>
    <t>5 Below</t>
  </si>
  <si>
    <t>Quack of Lamb</t>
  </si>
  <si>
    <t>I love Arabian Flights on my magic carpet</t>
  </si>
  <si>
    <t>Ceasar Auducktus</t>
  </si>
  <si>
    <t>Texas Yellow</t>
  </si>
  <si>
    <t>Texas Pink</t>
  </si>
  <si>
    <t>Sparkly Green</t>
  </si>
  <si>
    <t>Lighthouse</t>
  </si>
  <si>
    <t>Cinderella</t>
  </si>
  <si>
    <t>Superman</t>
  </si>
  <si>
    <t>Turtle</t>
  </si>
  <si>
    <t>Floatie</t>
  </si>
  <si>
    <t>Mini Chatham</t>
  </si>
  <si>
    <t>Ducks In The Window</t>
  </si>
  <si>
    <t>Texaco</t>
  </si>
  <si>
    <t>Army duck</t>
  </si>
  <si>
    <t>Boston Duck Tours</t>
  </si>
  <si>
    <t>Chatham</t>
  </si>
  <si>
    <t>Orange duck</t>
  </si>
  <si>
    <t>Olaf Duck</t>
  </si>
  <si>
    <t>Kards Unlimited</t>
  </si>
  <si>
    <t>Mama ducks</t>
  </si>
  <si>
    <t>pink cammo</t>
  </si>
  <si>
    <t>egg duck</t>
  </si>
  <si>
    <t>blue unicorn</t>
  </si>
  <si>
    <t>silver duck</t>
  </si>
  <si>
    <t>red ninja</t>
  </si>
  <si>
    <t>Leanordtown</t>
  </si>
  <si>
    <t>Rockville</t>
  </si>
  <si>
    <t>Gaithersburg</t>
  </si>
  <si>
    <t>Duck Donuts</t>
  </si>
  <si>
    <t>Monster Mini Golf</t>
  </si>
  <si>
    <t>flamingo</t>
  </si>
  <si>
    <t>raincoat</t>
  </si>
  <si>
    <t>julia pink</t>
  </si>
  <si>
    <t>Leanordtown Wharf Fest</t>
  </si>
  <si>
    <t>NJ</t>
  </si>
  <si>
    <t>Frankenstein's Flockster</t>
  </si>
  <si>
    <t>I'm the best Fowlnancial Advisor in the country!</t>
  </si>
  <si>
    <t>Frankenstein target</t>
  </si>
  <si>
    <t>Witch target</t>
  </si>
  <si>
    <t>Aviator Larry</t>
  </si>
  <si>
    <t>MN State fair blue</t>
  </si>
  <si>
    <t>MN Historical Society</t>
  </si>
  <si>
    <t>MN State Fair</t>
  </si>
  <si>
    <t>MN</t>
  </si>
  <si>
    <t>Saint Paul</t>
  </si>
  <si>
    <t>Larry</t>
  </si>
  <si>
    <t>Pumpkin target</t>
  </si>
  <si>
    <t>Marquack Aureliduck</t>
  </si>
  <si>
    <t>Charles Wingbergh</t>
  </si>
  <si>
    <t>Winged Witch of the West</t>
  </si>
  <si>
    <t>Margherita</t>
  </si>
  <si>
    <t>Duckatello</t>
  </si>
  <si>
    <t>Rafowlel</t>
  </si>
  <si>
    <t>Quacknal</t>
  </si>
  <si>
    <t>King DeDeDuck</t>
  </si>
  <si>
    <t>Quackby</t>
  </si>
  <si>
    <t>Flymingo</t>
  </si>
  <si>
    <t>Fowlest Gump</t>
  </si>
  <si>
    <t>Tuskovy</t>
  </si>
  <si>
    <t>Meta Flight</t>
  </si>
  <si>
    <t>Pond Patrol</t>
  </si>
  <si>
    <t>Cinduckrella</t>
  </si>
  <si>
    <t>Quacknivore</t>
  </si>
  <si>
    <t>Mallard of Steel</t>
  </si>
  <si>
    <t>Mama Ducks</t>
  </si>
  <si>
    <t>Duck duck blue duck</t>
  </si>
  <si>
    <t>Davy Quackett</t>
  </si>
  <si>
    <t>Vatiquack</t>
  </si>
  <si>
    <t>Charlie</t>
  </si>
  <si>
    <t>Quaximus Meridius</t>
  </si>
  <si>
    <t>Some people are worth molting for.</t>
  </si>
  <si>
    <t>We like big ducks and we cannot lie</t>
  </si>
  <si>
    <t>You can't sea me</t>
  </si>
  <si>
    <t>Warren Billfett</t>
  </si>
  <si>
    <t>Billgadier</t>
  </si>
  <si>
    <t>Pondcho</t>
  </si>
  <si>
    <t>Shrek</t>
  </si>
  <si>
    <t>Gonducklieri</t>
  </si>
  <si>
    <t>Adventure</t>
  </si>
  <si>
    <t>Moonlander</t>
  </si>
  <si>
    <t>Frahnkensteen</t>
  </si>
  <si>
    <t>If I had to choose, I would rather have birds than airplanes</t>
  </si>
  <si>
    <t>Longtail</t>
  </si>
  <si>
    <t>Valeducktorian</t>
  </si>
  <si>
    <t>I'm a real quackaholic, even though I didn't quack until I was 5</t>
  </si>
  <si>
    <t>I don't mind the rain, really, it just makes lakes and puddles bigger for me to play in</t>
  </si>
  <si>
    <t>They didn't want me for Quack Team 6, but I'll protect my pond whatever the cost</t>
  </si>
  <si>
    <t>Life is like a bag of bread chunks, you never know what you're gonna get.</t>
  </si>
  <si>
    <t>So long, and thanks for all the peas!</t>
  </si>
  <si>
    <t>It took me a while to piece myself together, but now I really know who I am</t>
  </si>
  <si>
    <t>My creator brought me to life by shooting electricity through me, maybe that's why I hate stormy weather.</t>
  </si>
  <si>
    <t>When the moon is full, I turn into an absolute beast</t>
  </si>
  <si>
    <t>I always tell my friends I'm not afraid to let it go, but they always tell me not to stink up the pond</t>
  </si>
  <si>
    <t>Not everything's bigger in Texas ;)</t>
  </si>
  <si>
    <t>Large sparkly gold</t>
  </si>
  <si>
    <t>One eye purple</t>
  </si>
  <si>
    <t>super girl</t>
  </si>
  <si>
    <t>george washington</t>
  </si>
  <si>
    <t>ben franklin</t>
  </si>
  <si>
    <t>spooky mickey</t>
  </si>
  <si>
    <t>Cracker Barrel</t>
  </si>
  <si>
    <t>Statesville</t>
  </si>
  <si>
    <t>NC</t>
  </si>
  <si>
    <t>Huntersville</t>
  </si>
  <si>
    <t>Gianna</t>
  </si>
  <si>
    <t>Old Saybrook</t>
  </si>
  <si>
    <t>Goldwinger</t>
  </si>
  <si>
    <t>Las Vegas</t>
  </si>
  <si>
    <t>Las Vegas Cards</t>
  </si>
  <si>
    <t>Flavortown</t>
  </si>
  <si>
    <t>Koala</t>
  </si>
  <si>
    <t>Clown</t>
  </si>
  <si>
    <t>Elvis</t>
  </si>
  <si>
    <t>Las Vegas Airport</t>
  </si>
  <si>
    <t>NV</t>
  </si>
  <si>
    <t>TN</t>
  </si>
  <si>
    <t>Pigeon Forge</t>
  </si>
  <si>
    <t>Katie</t>
  </si>
  <si>
    <t>QQ</t>
  </si>
  <si>
    <t>Physical Store</t>
  </si>
  <si>
    <t>pink floatie car</t>
  </si>
  <si>
    <t>knight single</t>
  </si>
  <si>
    <t>CA</t>
  </si>
  <si>
    <t>Los Angeles</t>
  </si>
  <si>
    <t>Trex</t>
  </si>
  <si>
    <t>Horned dino</t>
  </si>
  <si>
    <t>quacktastic</t>
  </si>
  <si>
    <t>irish</t>
  </si>
  <si>
    <t>construction</t>
  </si>
  <si>
    <t>ice cream</t>
  </si>
  <si>
    <t>white unicorn</t>
  </si>
  <si>
    <t>yellow &amp; off yellwo mini</t>
  </si>
  <si>
    <t>Smithsonian Natural History Museum</t>
  </si>
  <si>
    <t>Duck donuts</t>
  </si>
  <si>
    <t>Doubletree by Hitlon</t>
  </si>
  <si>
    <t>Atlanta</t>
  </si>
  <si>
    <t>Chandler</t>
  </si>
  <si>
    <t>AZ</t>
  </si>
  <si>
    <t>GA</t>
  </si>
  <si>
    <t>Nashua</t>
  </si>
  <si>
    <t>Frau Blücher  ⚡⚡⚡</t>
  </si>
  <si>
    <t>shark</t>
  </si>
  <si>
    <t>beach sunglass blue</t>
  </si>
  <si>
    <t>Anchors</t>
  </si>
  <si>
    <t>Octopi</t>
  </si>
  <si>
    <t>Captain w glasses</t>
  </si>
  <si>
    <t>Bucky's</t>
  </si>
  <si>
    <t>Universal Studios</t>
  </si>
  <si>
    <t>Derek &amp; Cassi</t>
  </si>
  <si>
    <t>Orlando</t>
  </si>
  <si>
    <t>The Boathouse</t>
  </si>
  <si>
    <t>Lake Buena Vista</t>
  </si>
  <si>
    <t>Buc-ee's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</si>
</sst>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164" fontId="3" fillId="0" borderId="0" xfId="1" applyNumberFormat="1" applyFont="1"/>
    <xf numFmtId="164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5">
    <dxf>
      <numFmt numFmtId="19" formatCode="m/d/yyyy"/>
    </dxf>
    <dxf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715085-9AFB-4516-817F-DC3F49C2B133}" name="Table1" displayName="Table1" ref="A1:R126" totalsRowShown="0">
  <autoFilter ref="A1:R126" xr:uid="{55715085-9AFB-4516-817F-DC3F49C2B133}"/>
  <sortState xmlns:xlrd2="http://schemas.microsoft.com/office/spreadsheetml/2017/richdata2" ref="A2:R98">
    <sortCondition ref="I1:I98"/>
  </sortState>
  <tableColumns count="18">
    <tableColumn id="1" xr3:uid="{526AE2CE-1A5F-4A7A-B147-A0F5F581786F}" name="Duck"/>
    <tableColumn id="2" xr3:uid="{554E8660-51EE-4B26-99EE-AE8E63C39331}" name="Name"/>
    <tableColumn id="12" xr3:uid="{1C472003-62CC-42E3-90B6-7C966E890961}" name="Purchase_Method"/>
    <tableColumn id="15" xr3:uid="{4B3C55F4-1E57-46AC-A19E-4EBB1DF50BEC}" name="Purchase_Retailer"/>
    <tableColumn id="3" xr3:uid="{8490DD1D-D27A-42DB-9CD5-C2F66856608A}" name="Purchase_City"/>
    <tableColumn id="18" xr3:uid="{6CF5BE57-FA6C-4A82-BBEB-02BD6F0FF1A7}" name="Purchase_State"/>
    <tableColumn id="16" xr3:uid="{8F6D77DD-9950-4A0C-9650-EF78F2440AF5}" name="Purchase_Country"/>
    <tableColumn id="17" xr3:uid="{53E3F17B-A5D5-4AE9-83A1-0970087FA2AC}" name="ISO_Code"/>
    <tableColumn id="4" xr3:uid="{3483BEC1-7940-46EA-87AB-895F2A60F5C4}" name="Date_Bought" dataDxfId="4"/>
    <tableColumn id="14" xr3:uid="{DD5702CA-A5AA-48F2-A221-5B11E7770312}" name="Latitude" dataDxfId="3"/>
    <tableColumn id="13" xr3:uid="{6E84405B-586B-45AE-8AAB-E75DDE55DE14}" name="Longitude" dataDxfId="2"/>
    <tableColumn id="5" xr3:uid="{D54F7BD0-C645-4075-B34E-4D059919801A}" name="About Me" dataDxfId="1"/>
    <tableColumn id="6" xr3:uid="{E6929EE2-9995-48C5-99C7-C33245F8F30B}" name="Buyer"/>
    <tableColumn id="8" xr3:uid="{291141F9-BF51-4E10-B8D7-FD40E791433E}" name="Quantity"/>
    <tableColumn id="9" xr3:uid="{B5508D8E-FAD5-4D52-8444-0DB243E6A995}" name="Total_Weight"/>
    <tableColumn id="10" xr3:uid="{6A85F375-B028-460A-A8EB-2263E7878FF1}" name="Height"/>
    <tableColumn id="11" xr3:uid="{4F3391D1-C55C-4884-9541-D5A9A07E3C78}" name="Width"/>
    <tableColumn id="7" xr3:uid="{71F2E7E3-9954-4C1E-AF97-3381DA18AC14}" name="Length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1BE729-AC2B-4F92-AFA6-DD745B0D9CA5}" name="Table2" displayName="Table2" ref="A1:I11" totalsRowShown="0">
  <autoFilter ref="A1:I11" xr:uid="{8B1BE729-AC2B-4F92-AFA6-DD745B0D9CA5}"/>
  <tableColumns count="9">
    <tableColumn id="1" xr3:uid="{9E64D190-0A43-40CF-AD36-FD04A662496B}" name="Cousins"/>
    <tableColumn id="2" xr3:uid="{B24B008B-4FA5-4F53-8DFF-6B5E687E43FD}" name="Description"/>
    <tableColumn id="3" xr3:uid="{D04918B6-CEB1-4249-B203-04B49B77C2DB}" name="Location bought"/>
    <tableColumn id="4" xr3:uid="{3D940517-F53B-4DDA-9410-4146A9DBC72B}" name="Date Bought" dataDxfId="0"/>
    <tableColumn id="5" xr3:uid="{51611A3A-347A-410D-87A5-C3B9A034AE16}" name="Fun Fact?"/>
    <tableColumn id="6" xr3:uid="{148B1608-FB51-4737-AD44-B59CA6A1087F}" name="Bought By"/>
    <tableColumn id="7" xr3:uid="{F988032F-024C-44D8-A1BB-16110E5DAE33}" name="Catch Phrase"/>
    <tableColumn id="8" xr3:uid="{20800BE9-63EB-4458-BE9C-517C72D31FC8}" name="Quantity"/>
    <tableColumn id="9" xr3:uid="{ABE18368-4016-49B1-A61D-4B26C007EDEC}" name="W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E0B7-C424-43DE-B13E-D21D7F7285C7}">
  <dimension ref="A1:V126"/>
  <sheetViews>
    <sheetView tabSelected="1" topLeftCell="A81" zoomScale="67" zoomScaleNormal="115" workbookViewId="0">
      <pane xSplit="2" topLeftCell="C1" activePane="topRight" state="frozen"/>
      <selection pane="topRight" activeCell="L110" sqref="L110"/>
    </sheetView>
  </sheetViews>
  <sheetFormatPr defaultRowHeight="14.4" x14ac:dyDescent="0.3"/>
  <cols>
    <col min="1" max="1" width="23.44140625" bestFit="1" customWidth="1"/>
    <col min="2" max="2" width="27.109375" bestFit="1" customWidth="1"/>
    <col min="3" max="3" width="20.6640625" bestFit="1" customWidth="1"/>
    <col min="4" max="4" width="35.88671875" style="1" bestFit="1" customWidth="1"/>
    <col min="5" max="5" width="22.109375" bestFit="1" customWidth="1"/>
    <col min="6" max="6" width="16.88671875" bestFit="1" customWidth="1"/>
    <col min="7" max="7" width="19.33203125" bestFit="1" customWidth="1"/>
    <col min="8" max="8" width="4.5546875" bestFit="1" customWidth="1"/>
    <col min="9" max="9" width="16" bestFit="1" customWidth="1"/>
    <col min="10" max="10" width="14.5546875" bestFit="1" customWidth="1"/>
    <col min="11" max="11" width="16.6640625" bestFit="1" customWidth="1"/>
    <col min="12" max="12" width="39.88671875" customWidth="1"/>
    <col min="13" max="13" width="14.44140625" bestFit="1" customWidth="1"/>
    <col min="14" max="14" width="10.5546875" bestFit="1" customWidth="1"/>
    <col min="15" max="15" width="14.44140625" bestFit="1" customWidth="1"/>
    <col min="16" max="16" width="8.6640625" bestFit="1" customWidth="1"/>
    <col min="17" max="17" width="8.33203125" bestFit="1" customWidth="1"/>
    <col min="18" max="18" width="9" bestFit="1" customWidth="1"/>
  </cols>
  <sheetData>
    <row r="1" spans="1:22" x14ac:dyDescent="0.3">
      <c r="A1" t="s">
        <v>0</v>
      </c>
      <c r="B1" t="s">
        <v>104</v>
      </c>
      <c r="C1" t="s">
        <v>110</v>
      </c>
      <c r="D1" t="s">
        <v>111</v>
      </c>
      <c r="E1" t="s">
        <v>145</v>
      </c>
      <c r="F1" t="s">
        <v>161</v>
      </c>
      <c r="G1" t="s">
        <v>144</v>
      </c>
      <c r="H1" t="s">
        <v>153</v>
      </c>
      <c r="I1" s="1" t="s">
        <v>108</v>
      </c>
      <c r="J1" s="1" t="s">
        <v>102</v>
      </c>
      <c r="K1" s="1" t="s">
        <v>103</v>
      </c>
      <c r="L1" t="s">
        <v>223</v>
      </c>
      <c r="M1" t="s">
        <v>105</v>
      </c>
      <c r="N1" t="s">
        <v>59</v>
      </c>
      <c r="O1" t="s">
        <v>107</v>
      </c>
      <c r="P1" t="s">
        <v>99</v>
      </c>
      <c r="Q1" t="s">
        <v>100</v>
      </c>
      <c r="R1" t="s">
        <v>106</v>
      </c>
    </row>
    <row r="2" spans="1:22" ht="28.8" x14ac:dyDescent="0.3">
      <c r="A2" t="s">
        <v>32</v>
      </c>
      <c r="B2" t="s">
        <v>90</v>
      </c>
      <c r="C2" t="s">
        <v>142</v>
      </c>
      <c r="D2" t="s">
        <v>47</v>
      </c>
      <c r="E2" t="s">
        <v>181</v>
      </c>
      <c r="F2" t="s">
        <v>169</v>
      </c>
      <c r="G2" t="s">
        <v>146</v>
      </c>
      <c r="H2" t="s">
        <v>146</v>
      </c>
      <c r="I2" s="1">
        <v>42795</v>
      </c>
      <c r="J2" s="3">
        <v>40.444902999999996</v>
      </c>
      <c r="K2" s="4">
        <v>-79.942740999999998</v>
      </c>
      <c r="L2" s="6" t="s">
        <v>214</v>
      </c>
      <c r="M2" t="s">
        <v>50</v>
      </c>
      <c r="N2">
        <v>1</v>
      </c>
      <c r="O2">
        <v>18</v>
      </c>
      <c r="P2">
        <v>6.5</v>
      </c>
      <c r="Q2">
        <v>5</v>
      </c>
      <c r="R2">
        <v>5.2</v>
      </c>
      <c r="S2" s="2"/>
    </row>
    <row r="3" spans="1:22" ht="28.8" x14ac:dyDescent="0.3">
      <c r="A3" t="s">
        <v>4</v>
      </c>
      <c r="B3" t="s">
        <v>85</v>
      </c>
      <c r="C3" t="s">
        <v>420</v>
      </c>
      <c r="D3" t="s">
        <v>115</v>
      </c>
      <c r="E3" t="s">
        <v>171</v>
      </c>
      <c r="F3" t="s">
        <v>13</v>
      </c>
      <c r="G3" t="s">
        <v>146</v>
      </c>
      <c r="H3" t="s">
        <v>146</v>
      </c>
      <c r="I3" s="1">
        <v>42979</v>
      </c>
      <c r="J3" s="5">
        <v>40.749575999999998</v>
      </c>
      <c r="K3" s="4">
        <v>-73.846541999999999</v>
      </c>
      <c r="L3" s="6" t="s">
        <v>185</v>
      </c>
      <c r="M3" t="s">
        <v>50</v>
      </c>
      <c r="N3">
        <v>1</v>
      </c>
      <c r="O3">
        <v>80</v>
      </c>
      <c r="P3">
        <v>7.5</v>
      </c>
      <c r="Q3">
        <v>8</v>
      </c>
      <c r="R3">
        <v>8</v>
      </c>
      <c r="S3" s="2"/>
    </row>
    <row r="4" spans="1:22" ht="28.8" x14ac:dyDescent="0.3">
      <c r="A4" t="s">
        <v>12</v>
      </c>
      <c r="B4" t="s">
        <v>81</v>
      </c>
      <c r="C4" t="s">
        <v>131</v>
      </c>
      <c r="D4" t="s">
        <v>121</v>
      </c>
      <c r="E4" t="s">
        <v>171</v>
      </c>
      <c r="F4" t="s">
        <v>13</v>
      </c>
      <c r="G4" t="s">
        <v>146</v>
      </c>
      <c r="H4" t="s">
        <v>146</v>
      </c>
      <c r="I4" s="1">
        <v>43070</v>
      </c>
      <c r="J4" s="3">
        <v>40.769410000000001</v>
      </c>
      <c r="K4" s="4">
        <v>-73.996311000000006</v>
      </c>
      <c r="L4" s="6" t="s">
        <v>204</v>
      </c>
      <c r="M4" t="s">
        <v>50</v>
      </c>
      <c r="N4">
        <v>1</v>
      </c>
      <c r="O4">
        <v>14</v>
      </c>
      <c r="P4">
        <v>5.6</v>
      </c>
      <c r="Q4">
        <v>5</v>
      </c>
      <c r="R4">
        <v>5</v>
      </c>
    </row>
    <row r="5" spans="1:22" ht="28.8" x14ac:dyDescent="0.3">
      <c r="A5" t="s">
        <v>21</v>
      </c>
      <c r="B5" t="s">
        <v>72</v>
      </c>
      <c r="C5" t="s">
        <v>420</v>
      </c>
      <c r="D5" t="s">
        <v>125</v>
      </c>
      <c r="E5" t="s">
        <v>179</v>
      </c>
      <c r="F5" t="s">
        <v>167</v>
      </c>
      <c r="G5" t="s">
        <v>146</v>
      </c>
      <c r="H5" t="s">
        <v>146</v>
      </c>
      <c r="I5" s="1">
        <v>43101</v>
      </c>
      <c r="J5" s="3">
        <v>28.450769999999999</v>
      </c>
      <c r="K5" s="4">
        <v>-80.526619999999994</v>
      </c>
      <c r="L5" s="6" t="s">
        <v>200</v>
      </c>
      <c r="M5" t="s">
        <v>50</v>
      </c>
      <c r="N5">
        <v>1</v>
      </c>
      <c r="O5">
        <v>51</v>
      </c>
      <c r="P5">
        <v>7.1</v>
      </c>
      <c r="Q5">
        <v>7.8</v>
      </c>
      <c r="R5">
        <v>10.3</v>
      </c>
      <c r="S5" s="2"/>
    </row>
    <row r="6" spans="1:22" x14ac:dyDescent="0.3">
      <c r="A6" t="s">
        <v>36</v>
      </c>
      <c r="B6" t="s">
        <v>94</v>
      </c>
      <c r="C6" t="s">
        <v>420</v>
      </c>
      <c r="D6" t="s">
        <v>109</v>
      </c>
      <c r="E6" t="s">
        <v>133</v>
      </c>
      <c r="F6" t="s">
        <v>26</v>
      </c>
      <c r="G6" t="s">
        <v>146</v>
      </c>
      <c r="H6" t="s">
        <v>146</v>
      </c>
      <c r="I6" s="1">
        <v>43134</v>
      </c>
      <c r="J6" s="3">
        <v>38.883940000000003</v>
      </c>
      <c r="K6" s="4">
        <v>-77.025510999999995</v>
      </c>
      <c r="L6" s="6" t="s">
        <v>193</v>
      </c>
      <c r="M6" t="s">
        <v>50</v>
      </c>
      <c r="N6">
        <v>1</v>
      </c>
      <c r="O6">
        <v>16</v>
      </c>
      <c r="P6">
        <v>5.4</v>
      </c>
      <c r="Q6">
        <v>5.0999999999999996</v>
      </c>
      <c r="R6">
        <v>5.4</v>
      </c>
      <c r="S6" s="2"/>
    </row>
    <row r="7" spans="1:22" x14ac:dyDescent="0.3">
      <c r="A7" t="s">
        <v>37</v>
      </c>
      <c r="B7" t="s">
        <v>67</v>
      </c>
      <c r="C7" t="s">
        <v>420</v>
      </c>
      <c r="D7" t="s">
        <v>109</v>
      </c>
      <c r="E7" t="s">
        <v>133</v>
      </c>
      <c r="F7" t="s">
        <v>26</v>
      </c>
      <c r="G7" t="s">
        <v>146</v>
      </c>
      <c r="H7" t="s">
        <v>146</v>
      </c>
      <c r="I7" s="1">
        <v>43134</v>
      </c>
      <c r="J7" s="3">
        <v>38.883940000000003</v>
      </c>
      <c r="K7" s="4">
        <v>-77.025510999999995</v>
      </c>
      <c r="L7" s="6" t="s">
        <v>187</v>
      </c>
      <c r="M7" t="s">
        <v>50</v>
      </c>
      <c r="N7">
        <v>1</v>
      </c>
      <c r="O7">
        <v>47</v>
      </c>
      <c r="P7">
        <v>8.9</v>
      </c>
      <c r="Q7">
        <v>6.9</v>
      </c>
      <c r="R7">
        <v>8.1</v>
      </c>
    </row>
    <row r="8" spans="1:22" ht="28.8" x14ac:dyDescent="0.3">
      <c r="A8" t="s">
        <v>1</v>
      </c>
      <c r="B8" t="s">
        <v>101</v>
      </c>
      <c r="C8" t="s">
        <v>420</v>
      </c>
      <c r="D8" t="s">
        <v>109</v>
      </c>
      <c r="E8" t="s">
        <v>133</v>
      </c>
      <c r="F8" t="s">
        <v>26</v>
      </c>
      <c r="G8" t="s">
        <v>146</v>
      </c>
      <c r="H8" t="s">
        <v>146</v>
      </c>
      <c r="I8" s="1">
        <v>43134</v>
      </c>
      <c r="J8" s="3">
        <v>38.883940000000003</v>
      </c>
      <c r="K8" s="4">
        <v>-77.025510999999995</v>
      </c>
      <c r="L8" s="6" t="s">
        <v>194</v>
      </c>
      <c r="M8" t="s">
        <v>50</v>
      </c>
      <c r="N8">
        <v>1</v>
      </c>
      <c r="O8">
        <v>50</v>
      </c>
      <c r="P8">
        <v>7.4</v>
      </c>
      <c r="Q8">
        <v>7.4</v>
      </c>
      <c r="R8">
        <v>9.6999999999999993</v>
      </c>
      <c r="V8" s="2"/>
    </row>
    <row r="9" spans="1:22" ht="28.8" x14ac:dyDescent="0.3">
      <c r="A9" t="s">
        <v>6</v>
      </c>
      <c r="B9" t="s">
        <v>192</v>
      </c>
      <c r="C9" t="s">
        <v>112</v>
      </c>
      <c r="D9" t="s">
        <v>117</v>
      </c>
      <c r="E9" t="s">
        <v>173</v>
      </c>
      <c r="F9" t="s">
        <v>163</v>
      </c>
      <c r="G9" t="s">
        <v>146</v>
      </c>
      <c r="H9" t="s">
        <v>146</v>
      </c>
      <c r="I9" s="1">
        <v>43160</v>
      </c>
      <c r="J9" s="3">
        <v>38.984665999999997</v>
      </c>
      <c r="K9" s="4">
        <v>-77.089934999999997</v>
      </c>
      <c r="L9" s="6" t="s">
        <v>195</v>
      </c>
      <c r="M9" t="s">
        <v>50</v>
      </c>
      <c r="N9">
        <v>12</v>
      </c>
      <c r="O9">
        <v>214</v>
      </c>
      <c r="P9">
        <v>5.5</v>
      </c>
      <c r="Q9">
        <v>5.3</v>
      </c>
      <c r="R9">
        <v>5.4</v>
      </c>
      <c r="S9" s="2"/>
    </row>
    <row r="10" spans="1:22" ht="28.8" x14ac:dyDescent="0.3">
      <c r="A10" t="s">
        <v>17</v>
      </c>
      <c r="B10" t="s">
        <v>58</v>
      </c>
      <c r="C10" t="s">
        <v>420</v>
      </c>
      <c r="D10" t="s">
        <v>122</v>
      </c>
      <c r="E10" t="s">
        <v>150</v>
      </c>
      <c r="G10" t="s">
        <v>45</v>
      </c>
      <c r="H10" t="s">
        <v>157</v>
      </c>
      <c r="I10" s="1">
        <v>43252</v>
      </c>
      <c r="J10" s="3">
        <v>41.383111999999997</v>
      </c>
      <c r="K10" s="4">
        <v>2.1743480000000002</v>
      </c>
      <c r="L10" s="6" t="s">
        <v>197</v>
      </c>
      <c r="M10" t="s">
        <v>53</v>
      </c>
      <c r="N10">
        <v>2</v>
      </c>
      <c r="O10">
        <v>83</v>
      </c>
      <c r="P10">
        <v>9.1999999999999993</v>
      </c>
      <c r="Q10">
        <v>8.6</v>
      </c>
      <c r="R10">
        <v>8.1</v>
      </c>
    </row>
    <row r="11" spans="1:22" x14ac:dyDescent="0.3">
      <c r="A11" t="s">
        <v>24</v>
      </c>
      <c r="B11" t="s">
        <v>89</v>
      </c>
      <c r="C11" t="s">
        <v>420</v>
      </c>
      <c r="D11" t="s">
        <v>127</v>
      </c>
      <c r="E11" t="s">
        <v>180</v>
      </c>
      <c r="F11" t="s">
        <v>168</v>
      </c>
      <c r="G11" t="s">
        <v>146</v>
      </c>
      <c r="H11" t="s">
        <v>146</v>
      </c>
      <c r="I11" s="1">
        <v>43374</v>
      </c>
      <c r="J11" s="3">
        <v>38.879098999999997</v>
      </c>
      <c r="K11" s="4">
        <v>-77.111007000000001</v>
      </c>
      <c r="L11" s="6" t="s">
        <v>207</v>
      </c>
      <c r="M11" t="s">
        <v>50</v>
      </c>
      <c r="N11">
        <v>1</v>
      </c>
      <c r="O11">
        <v>40</v>
      </c>
      <c r="P11">
        <v>6.1</v>
      </c>
      <c r="Q11">
        <v>7.5</v>
      </c>
      <c r="R11">
        <v>8</v>
      </c>
      <c r="S11" s="2"/>
    </row>
    <row r="12" spans="1:22" ht="28.8" x14ac:dyDescent="0.3">
      <c r="A12" t="s">
        <v>13</v>
      </c>
      <c r="B12" t="s">
        <v>82</v>
      </c>
      <c r="C12" t="s">
        <v>420</v>
      </c>
      <c r="D12" t="s">
        <v>120</v>
      </c>
      <c r="E12" t="s">
        <v>171</v>
      </c>
      <c r="F12" t="s">
        <v>13</v>
      </c>
      <c r="G12" t="s">
        <v>146</v>
      </c>
      <c r="H12" t="s">
        <v>146</v>
      </c>
      <c r="I12" s="1">
        <v>43435</v>
      </c>
      <c r="J12" s="3">
        <v>40.689183999999997</v>
      </c>
      <c r="K12" s="4">
        <v>-74.044769000000002</v>
      </c>
      <c r="L12" s="6" t="s">
        <v>224</v>
      </c>
      <c r="M12" t="s">
        <v>50</v>
      </c>
      <c r="N12">
        <v>1</v>
      </c>
      <c r="O12">
        <v>60</v>
      </c>
      <c r="P12">
        <v>10.6</v>
      </c>
      <c r="Q12">
        <v>7.9</v>
      </c>
      <c r="R12">
        <v>8.3000000000000007</v>
      </c>
      <c r="S12" s="2"/>
    </row>
    <row r="13" spans="1:22" ht="28.8" x14ac:dyDescent="0.3">
      <c r="A13" t="s">
        <v>26</v>
      </c>
      <c r="B13" t="s">
        <v>226</v>
      </c>
      <c r="C13" t="s">
        <v>420</v>
      </c>
      <c r="D13" t="s">
        <v>129</v>
      </c>
      <c r="E13" t="s">
        <v>133</v>
      </c>
      <c r="F13" t="s">
        <v>26</v>
      </c>
      <c r="G13" t="s">
        <v>146</v>
      </c>
      <c r="H13" t="s">
        <v>146</v>
      </c>
      <c r="I13" s="1">
        <v>43617</v>
      </c>
      <c r="J13" s="3">
        <v>38.851289000000001</v>
      </c>
      <c r="K13" s="4">
        <v>-77.039688999999996</v>
      </c>
      <c r="L13" s="6" t="s">
        <v>208</v>
      </c>
      <c r="M13" t="s">
        <v>50</v>
      </c>
      <c r="N13">
        <v>1</v>
      </c>
      <c r="O13">
        <v>72</v>
      </c>
      <c r="P13">
        <v>7.8</v>
      </c>
      <c r="Q13">
        <v>7.3</v>
      </c>
      <c r="R13">
        <v>8.1999999999999993</v>
      </c>
    </row>
    <row r="14" spans="1:22" ht="43.2" x14ac:dyDescent="0.3">
      <c r="A14" t="s">
        <v>60</v>
      </c>
      <c r="B14" t="s">
        <v>68</v>
      </c>
      <c r="C14" t="s">
        <v>420</v>
      </c>
      <c r="D14" t="s">
        <v>128</v>
      </c>
      <c r="E14" t="s">
        <v>151</v>
      </c>
      <c r="F14" t="s">
        <v>419</v>
      </c>
      <c r="G14" t="s">
        <v>60</v>
      </c>
      <c r="H14" t="s">
        <v>159</v>
      </c>
      <c r="I14" s="1">
        <v>43617</v>
      </c>
      <c r="J14" s="3">
        <v>48.208354</v>
      </c>
      <c r="K14" s="4">
        <v>16.372503999999999</v>
      </c>
      <c r="L14" s="6" t="s">
        <v>220</v>
      </c>
      <c r="M14" t="s">
        <v>55</v>
      </c>
      <c r="N14">
        <v>1</v>
      </c>
      <c r="O14">
        <v>44</v>
      </c>
      <c r="P14">
        <v>8.5</v>
      </c>
      <c r="Q14">
        <v>7.1</v>
      </c>
      <c r="R14">
        <v>8.6</v>
      </c>
      <c r="S14" s="2"/>
    </row>
    <row r="15" spans="1:22" ht="28.8" x14ac:dyDescent="0.3">
      <c r="A15" t="s">
        <v>14</v>
      </c>
      <c r="B15" t="s">
        <v>65</v>
      </c>
      <c r="C15" t="s">
        <v>420</v>
      </c>
      <c r="D15" t="s">
        <v>120</v>
      </c>
      <c r="E15" t="s">
        <v>166</v>
      </c>
      <c r="F15" t="s">
        <v>419</v>
      </c>
      <c r="G15" t="s">
        <v>149</v>
      </c>
      <c r="H15" t="s">
        <v>156</v>
      </c>
      <c r="I15" s="1">
        <v>43617</v>
      </c>
      <c r="J15" s="3">
        <v>51.507322000000002</v>
      </c>
      <c r="K15" s="4">
        <v>-0.12764700000000001</v>
      </c>
      <c r="L15" s="6" t="s">
        <v>189</v>
      </c>
      <c r="M15" t="s">
        <v>50</v>
      </c>
      <c r="N15">
        <v>1</v>
      </c>
      <c r="O15">
        <v>25</v>
      </c>
      <c r="P15">
        <v>7.1</v>
      </c>
      <c r="Q15">
        <v>5.7</v>
      </c>
      <c r="R15">
        <v>6.9</v>
      </c>
      <c r="S15" s="2"/>
    </row>
    <row r="16" spans="1:22" ht="43.2" x14ac:dyDescent="0.3">
      <c r="A16" t="s">
        <v>29</v>
      </c>
      <c r="B16" t="s">
        <v>61</v>
      </c>
      <c r="C16" t="s">
        <v>112</v>
      </c>
      <c r="D16" t="s">
        <v>123</v>
      </c>
      <c r="E16" t="s">
        <v>174</v>
      </c>
      <c r="F16" t="s">
        <v>162</v>
      </c>
      <c r="G16" t="s">
        <v>146</v>
      </c>
      <c r="H16" t="s">
        <v>146</v>
      </c>
      <c r="I16" s="1">
        <v>43977</v>
      </c>
      <c r="J16" s="5">
        <v>42.395432</v>
      </c>
      <c r="K16" s="4">
        <v>-71.147199000000001</v>
      </c>
      <c r="L16" s="6" t="s">
        <v>213</v>
      </c>
      <c r="M16" t="s">
        <v>50</v>
      </c>
      <c r="N16">
        <v>1</v>
      </c>
      <c r="O16">
        <v>109</v>
      </c>
      <c r="P16">
        <v>10.6</v>
      </c>
      <c r="Q16">
        <v>7.6</v>
      </c>
      <c r="R16">
        <v>12</v>
      </c>
    </row>
    <row r="17" spans="1:19" x14ac:dyDescent="0.3">
      <c r="A17" t="s">
        <v>18</v>
      </c>
      <c r="B17" t="s">
        <v>137</v>
      </c>
      <c r="C17" t="s">
        <v>112</v>
      </c>
      <c r="D17" t="s">
        <v>123</v>
      </c>
      <c r="E17" t="s">
        <v>174</v>
      </c>
      <c r="F17" t="s">
        <v>162</v>
      </c>
      <c r="G17" t="s">
        <v>146</v>
      </c>
      <c r="H17" t="s">
        <v>146</v>
      </c>
      <c r="I17" s="1">
        <v>43977</v>
      </c>
      <c r="J17" s="5">
        <v>42.395432</v>
      </c>
      <c r="K17" s="4">
        <v>-71.147199000000001</v>
      </c>
      <c r="L17" s="6" t="s">
        <v>196</v>
      </c>
      <c r="M17" t="s">
        <v>50</v>
      </c>
      <c r="N17">
        <v>1</v>
      </c>
      <c r="O17">
        <v>94</v>
      </c>
      <c r="P17">
        <v>10.8</v>
      </c>
      <c r="Q17">
        <v>7.9</v>
      </c>
      <c r="R17">
        <v>12.5</v>
      </c>
      <c r="S17" s="2"/>
    </row>
    <row r="18" spans="1:19" ht="57.6" x14ac:dyDescent="0.3">
      <c r="A18" t="s">
        <v>11</v>
      </c>
      <c r="B18" t="s">
        <v>134</v>
      </c>
      <c r="C18" t="s">
        <v>420</v>
      </c>
      <c r="D18" t="s">
        <v>119</v>
      </c>
      <c r="E18" t="s">
        <v>11</v>
      </c>
      <c r="F18" t="s">
        <v>162</v>
      </c>
      <c r="G18" t="s">
        <v>146</v>
      </c>
      <c r="H18" t="s">
        <v>146</v>
      </c>
      <c r="I18" s="1">
        <v>44136</v>
      </c>
      <c r="J18" s="3">
        <v>41.959066</v>
      </c>
      <c r="K18" s="4">
        <v>-70.667964999999995</v>
      </c>
      <c r="L18" s="6" t="s">
        <v>210</v>
      </c>
      <c r="M18" t="s">
        <v>50</v>
      </c>
      <c r="N18">
        <v>1</v>
      </c>
      <c r="O18">
        <v>15</v>
      </c>
      <c r="P18">
        <v>5.7</v>
      </c>
      <c r="Q18">
        <v>4.9000000000000004</v>
      </c>
      <c r="R18">
        <v>5.2</v>
      </c>
      <c r="S18" s="2"/>
    </row>
    <row r="19" spans="1:19" ht="28.8" x14ac:dyDescent="0.3">
      <c r="A19" t="s">
        <v>7</v>
      </c>
      <c r="B19" t="s">
        <v>209</v>
      </c>
      <c r="C19" t="s">
        <v>420</v>
      </c>
      <c r="D19" t="s">
        <v>43</v>
      </c>
      <c r="E19" t="s">
        <v>174</v>
      </c>
      <c r="F19" t="s">
        <v>162</v>
      </c>
      <c r="G19" t="s">
        <v>146</v>
      </c>
      <c r="H19" t="s">
        <v>146</v>
      </c>
      <c r="I19" s="1">
        <v>44228</v>
      </c>
      <c r="J19" s="5">
        <v>42.395432</v>
      </c>
      <c r="K19" s="4">
        <v>-71.147199000000001</v>
      </c>
      <c r="L19" s="6" t="s">
        <v>198</v>
      </c>
      <c r="M19" t="s">
        <v>50</v>
      </c>
      <c r="N19">
        <v>1</v>
      </c>
      <c r="O19">
        <v>2</v>
      </c>
      <c r="P19">
        <v>1.5</v>
      </c>
      <c r="Q19">
        <v>1.3</v>
      </c>
      <c r="R19">
        <v>1.7</v>
      </c>
    </row>
    <row r="20" spans="1:19" ht="28.8" x14ac:dyDescent="0.3">
      <c r="A20" t="s">
        <v>16</v>
      </c>
      <c r="B20" t="s">
        <v>86</v>
      </c>
      <c r="C20" t="s">
        <v>131</v>
      </c>
      <c r="D20" t="s">
        <v>140</v>
      </c>
      <c r="E20" t="s">
        <v>178</v>
      </c>
      <c r="F20" t="s">
        <v>162</v>
      </c>
      <c r="G20" t="s">
        <v>146</v>
      </c>
      <c r="H20" t="s">
        <v>146</v>
      </c>
      <c r="I20" s="1">
        <v>44378</v>
      </c>
      <c r="J20" s="3">
        <v>42.499966999999998</v>
      </c>
      <c r="K20" s="4">
        <v>-70.854718000000005</v>
      </c>
      <c r="L20" s="6" t="s">
        <v>201</v>
      </c>
      <c r="M20" t="s">
        <v>50</v>
      </c>
      <c r="N20">
        <v>1</v>
      </c>
      <c r="O20">
        <v>19</v>
      </c>
      <c r="P20">
        <v>5.7</v>
      </c>
      <c r="Q20">
        <v>5</v>
      </c>
      <c r="R20">
        <v>5.5</v>
      </c>
      <c r="S20" s="2"/>
    </row>
    <row r="21" spans="1:19" ht="43.2" x14ac:dyDescent="0.3">
      <c r="A21" t="s">
        <v>23</v>
      </c>
      <c r="B21" t="s">
        <v>71</v>
      </c>
      <c r="C21" t="s">
        <v>112</v>
      </c>
      <c r="D21" t="s">
        <v>126</v>
      </c>
      <c r="E21" t="s">
        <v>174</v>
      </c>
      <c r="F21" t="s">
        <v>162</v>
      </c>
      <c r="G21" t="s">
        <v>146</v>
      </c>
      <c r="H21" t="s">
        <v>146</v>
      </c>
      <c r="I21" s="1">
        <v>44455</v>
      </c>
      <c r="J21" s="5">
        <v>42.395432</v>
      </c>
      <c r="K21" s="4">
        <v>-71.147199000000001</v>
      </c>
      <c r="L21" s="6" t="s">
        <v>206</v>
      </c>
      <c r="M21" t="s">
        <v>50</v>
      </c>
      <c r="N21">
        <v>1</v>
      </c>
      <c r="O21">
        <v>59</v>
      </c>
      <c r="P21">
        <v>8</v>
      </c>
      <c r="Q21">
        <v>7.8</v>
      </c>
      <c r="R21">
        <v>8.9</v>
      </c>
      <c r="S21" s="2"/>
    </row>
    <row r="22" spans="1:19" ht="43.2" x14ac:dyDescent="0.3">
      <c r="A22" t="s">
        <v>25</v>
      </c>
      <c r="B22" t="s">
        <v>93</v>
      </c>
      <c r="C22" t="s">
        <v>112</v>
      </c>
      <c r="D22" t="s">
        <v>117</v>
      </c>
      <c r="E22" t="s">
        <v>175</v>
      </c>
      <c r="F22" t="s">
        <v>164</v>
      </c>
      <c r="G22" t="s">
        <v>146</v>
      </c>
      <c r="H22" t="s">
        <v>146</v>
      </c>
      <c r="I22" s="1">
        <v>44501</v>
      </c>
      <c r="J22" s="5">
        <v>38.672257999999999</v>
      </c>
      <c r="K22" s="4">
        <v>-90.489697000000007</v>
      </c>
      <c r="L22" s="6" t="s">
        <v>205</v>
      </c>
      <c r="M22" t="s">
        <v>52</v>
      </c>
      <c r="N22">
        <v>6</v>
      </c>
      <c r="O22">
        <v>111</v>
      </c>
      <c r="P22">
        <v>5.6</v>
      </c>
      <c r="Q22">
        <v>5.3</v>
      </c>
      <c r="R22">
        <v>5.8</v>
      </c>
    </row>
    <row r="23" spans="1:19" ht="28.8" x14ac:dyDescent="0.3">
      <c r="A23" t="s">
        <v>19</v>
      </c>
      <c r="B23" t="s">
        <v>70</v>
      </c>
      <c r="C23" t="s">
        <v>420</v>
      </c>
      <c r="D23" t="s">
        <v>113</v>
      </c>
      <c r="E23" t="s">
        <v>148</v>
      </c>
      <c r="F23" t="s">
        <v>419</v>
      </c>
      <c r="G23" t="s">
        <v>42</v>
      </c>
      <c r="H23" t="s">
        <v>155</v>
      </c>
      <c r="I23" s="1">
        <v>44682</v>
      </c>
      <c r="J23" s="3">
        <v>32.074058999999998</v>
      </c>
      <c r="K23" s="4">
        <v>34.775413</v>
      </c>
      <c r="L23" s="6" t="s">
        <v>184</v>
      </c>
      <c r="M23" t="s">
        <v>50</v>
      </c>
      <c r="N23">
        <v>1</v>
      </c>
      <c r="O23">
        <v>50</v>
      </c>
      <c r="P23">
        <v>8.6999999999999993</v>
      </c>
      <c r="Q23">
        <v>7</v>
      </c>
      <c r="R23">
        <v>8.8000000000000007</v>
      </c>
      <c r="S23" s="2"/>
    </row>
    <row r="24" spans="1:19" ht="28.8" x14ac:dyDescent="0.3">
      <c r="A24" t="s">
        <v>28</v>
      </c>
      <c r="B24" t="s">
        <v>88</v>
      </c>
      <c r="C24" t="s">
        <v>420</v>
      </c>
      <c r="D24" t="s">
        <v>113</v>
      </c>
      <c r="E24" t="s">
        <v>148</v>
      </c>
      <c r="F24" t="s">
        <v>419</v>
      </c>
      <c r="G24" t="s">
        <v>42</v>
      </c>
      <c r="H24" t="s">
        <v>155</v>
      </c>
      <c r="I24" s="1">
        <v>44682</v>
      </c>
      <c r="J24" s="3">
        <v>32.074058999999998</v>
      </c>
      <c r="K24" s="4">
        <v>34.775413</v>
      </c>
      <c r="L24" s="6" t="s">
        <v>203</v>
      </c>
      <c r="M24" t="s">
        <v>50</v>
      </c>
      <c r="N24">
        <v>1</v>
      </c>
      <c r="O24">
        <v>59</v>
      </c>
      <c r="P24">
        <v>9</v>
      </c>
      <c r="Q24">
        <v>8.4</v>
      </c>
      <c r="R24">
        <v>8.9</v>
      </c>
      <c r="S24" s="2"/>
    </row>
    <row r="25" spans="1:19" x14ac:dyDescent="0.3">
      <c r="A25" t="s">
        <v>3</v>
      </c>
      <c r="B25" t="s">
        <v>66</v>
      </c>
      <c r="C25" t="s">
        <v>420</v>
      </c>
      <c r="D25" t="s">
        <v>113</v>
      </c>
      <c r="E25" t="s">
        <v>148</v>
      </c>
      <c r="F25" t="s">
        <v>419</v>
      </c>
      <c r="G25" t="s">
        <v>42</v>
      </c>
      <c r="H25" t="s">
        <v>155</v>
      </c>
      <c r="I25" s="1">
        <v>44682</v>
      </c>
      <c r="J25" s="3">
        <v>32.074058999999998</v>
      </c>
      <c r="K25" s="4">
        <v>34.775413</v>
      </c>
      <c r="L25" s="6" t="s">
        <v>186</v>
      </c>
      <c r="M25" t="s">
        <v>50</v>
      </c>
      <c r="N25">
        <v>1</v>
      </c>
      <c r="O25">
        <v>46</v>
      </c>
      <c r="P25">
        <v>7.7</v>
      </c>
      <c r="Q25">
        <v>7.7</v>
      </c>
      <c r="R25">
        <v>9</v>
      </c>
    </row>
    <row r="26" spans="1:19" ht="144" x14ac:dyDescent="0.3">
      <c r="A26" t="s">
        <v>27</v>
      </c>
      <c r="B26" t="s">
        <v>64</v>
      </c>
      <c r="C26" t="s">
        <v>420</v>
      </c>
      <c r="D26" t="s">
        <v>130</v>
      </c>
      <c r="E26" t="s">
        <v>152</v>
      </c>
      <c r="F26" t="s">
        <v>419</v>
      </c>
      <c r="G26" t="s">
        <v>42</v>
      </c>
      <c r="H26" t="s">
        <v>155</v>
      </c>
      <c r="I26" s="1">
        <v>44682</v>
      </c>
      <c r="J26" s="3">
        <v>31.771888000000001</v>
      </c>
      <c r="K26" s="4">
        <v>35.203386999999999</v>
      </c>
      <c r="L26" s="6" t="s">
        <v>227</v>
      </c>
      <c r="M26" t="s">
        <v>50</v>
      </c>
      <c r="N26">
        <v>1</v>
      </c>
      <c r="O26">
        <v>52</v>
      </c>
      <c r="P26">
        <v>9</v>
      </c>
      <c r="Q26">
        <v>7.3</v>
      </c>
      <c r="R26">
        <v>8.9</v>
      </c>
      <c r="S26" s="2"/>
    </row>
    <row r="27" spans="1:19" ht="28.8" x14ac:dyDescent="0.3">
      <c r="A27" t="s">
        <v>15</v>
      </c>
      <c r="B27" t="s">
        <v>57</v>
      </c>
      <c r="C27" t="s">
        <v>420</v>
      </c>
      <c r="D27" t="s">
        <v>113</v>
      </c>
      <c r="E27" t="s">
        <v>148</v>
      </c>
      <c r="F27" t="s">
        <v>419</v>
      </c>
      <c r="G27" t="s">
        <v>42</v>
      </c>
      <c r="H27" t="s">
        <v>155</v>
      </c>
      <c r="I27" s="1">
        <v>44682</v>
      </c>
      <c r="J27" s="3">
        <v>32.074058999999998</v>
      </c>
      <c r="K27" s="4">
        <v>34.775413</v>
      </c>
      <c r="L27" s="6" t="s">
        <v>212</v>
      </c>
      <c r="M27" t="s">
        <v>50</v>
      </c>
      <c r="N27">
        <v>1</v>
      </c>
      <c r="O27">
        <v>65</v>
      </c>
      <c r="P27">
        <v>8.9</v>
      </c>
      <c r="Q27">
        <v>7.4</v>
      </c>
      <c r="R27">
        <v>9</v>
      </c>
      <c r="S27" s="2"/>
    </row>
    <row r="28" spans="1:19" ht="28.8" x14ac:dyDescent="0.3">
      <c r="A28" t="s">
        <v>9</v>
      </c>
      <c r="B28" t="s">
        <v>95</v>
      </c>
      <c r="C28" t="s">
        <v>131</v>
      </c>
      <c r="D28" t="s">
        <v>138</v>
      </c>
      <c r="E28" t="s">
        <v>174</v>
      </c>
      <c r="F28" t="s">
        <v>162</v>
      </c>
      <c r="G28" t="s">
        <v>146</v>
      </c>
      <c r="H28" t="s">
        <v>146</v>
      </c>
      <c r="I28" s="1">
        <v>44713</v>
      </c>
      <c r="J28" s="5">
        <v>42.395432</v>
      </c>
      <c r="K28" s="4">
        <v>-71.147199000000001</v>
      </c>
      <c r="L28" s="6" t="s">
        <v>191</v>
      </c>
      <c r="M28" t="s">
        <v>50</v>
      </c>
      <c r="N28">
        <v>1</v>
      </c>
      <c r="O28">
        <v>17</v>
      </c>
      <c r="P28">
        <v>5.3</v>
      </c>
      <c r="Q28">
        <v>5</v>
      </c>
      <c r="R28">
        <v>6.7</v>
      </c>
    </row>
    <row r="29" spans="1:19" ht="28.8" x14ac:dyDescent="0.3">
      <c r="A29" t="s">
        <v>2</v>
      </c>
      <c r="B29" t="s">
        <v>92</v>
      </c>
      <c r="C29" t="s">
        <v>420</v>
      </c>
      <c r="D29" t="s">
        <v>114</v>
      </c>
      <c r="E29" t="s">
        <v>41</v>
      </c>
      <c r="F29" t="s">
        <v>419</v>
      </c>
      <c r="G29" t="s">
        <v>147</v>
      </c>
      <c r="H29" t="s">
        <v>154</v>
      </c>
      <c r="I29" s="1">
        <v>44743</v>
      </c>
      <c r="J29" s="3">
        <v>48.884098000000002</v>
      </c>
      <c r="K29" s="4">
        <v>2.340983</v>
      </c>
      <c r="L29" s="6" t="s">
        <v>190</v>
      </c>
      <c r="M29" t="s">
        <v>51</v>
      </c>
      <c r="N29">
        <v>1</v>
      </c>
      <c r="O29">
        <v>48</v>
      </c>
      <c r="P29">
        <v>8.1</v>
      </c>
      <c r="Q29">
        <v>7.4</v>
      </c>
      <c r="R29">
        <v>8</v>
      </c>
      <c r="S29" s="2"/>
    </row>
    <row r="30" spans="1:19" ht="28.8" x14ac:dyDescent="0.3">
      <c r="A30" t="s">
        <v>34</v>
      </c>
      <c r="B30" t="s">
        <v>219</v>
      </c>
      <c r="C30" t="s">
        <v>131</v>
      </c>
      <c r="D30" t="s">
        <v>143</v>
      </c>
      <c r="E30" t="s">
        <v>44</v>
      </c>
      <c r="F30" t="s">
        <v>162</v>
      </c>
      <c r="G30" t="s">
        <v>146</v>
      </c>
      <c r="H30" t="s">
        <v>146</v>
      </c>
      <c r="I30" s="1">
        <v>44762</v>
      </c>
      <c r="J30" s="3">
        <v>42.522075000000001</v>
      </c>
      <c r="K30" s="4">
        <v>-70.895891000000006</v>
      </c>
      <c r="L30" s="6" t="s">
        <v>217</v>
      </c>
      <c r="M30" t="s">
        <v>50</v>
      </c>
      <c r="N30">
        <v>1</v>
      </c>
      <c r="O30">
        <v>16</v>
      </c>
      <c r="P30">
        <v>5.9</v>
      </c>
      <c r="Q30">
        <v>5</v>
      </c>
      <c r="R30">
        <v>5.7</v>
      </c>
      <c r="S30" s="2"/>
    </row>
    <row r="31" spans="1:19" ht="28.8" x14ac:dyDescent="0.3">
      <c r="A31" t="s">
        <v>84</v>
      </c>
      <c r="B31" t="s">
        <v>216</v>
      </c>
      <c r="C31" t="s">
        <v>420</v>
      </c>
      <c r="D31" t="s">
        <v>118</v>
      </c>
      <c r="E31" t="s">
        <v>177</v>
      </c>
      <c r="F31" t="s">
        <v>162</v>
      </c>
      <c r="G31" t="s">
        <v>146</v>
      </c>
      <c r="H31" t="s">
        <v>146</v>
      </c>
      <c r="I31" s="1">
        <v>44774</v>
      </c>
      <c r="J31" s="3">
        <v>42.486085000000003</v>
      </c>
      <c r="K31" s="4">
        <v>-71.208479999999994</v>
      </c>
      <c r="L31" s="6" t="s">
        <v>218</v>
      </c>
      <c r="M31" t="s">
        <v>50</v>
      </c>
      <c r="N31">
        <v>1</v>
      </c>
      <c r="O31">
        <v>0.1</v>
      </c>
      <c r="P31">
        <v>1.5</v>
      </c>
      <c r="Q31">
        <v>1.1000000000000001</v>
      </c>
      <c r="R31">
        <v>1.3</v>
      </c>
    </row>
    <row r="32" spans="1:19" ht="28.8" x14ac:dyDescent="0.3">
      <c r="A32" t="s">
        <v>22</v>
      </c>
      <c r="B32" t="s">
        <v>56</v>
      </c>
      <c r="C32" t="s">
        <v>420</v>
      </c>
      <c r="D32" t="s">
        <v>124</v>
      </c>
      <c r="E32" t="s">
        <v>46</v>
      </c>
      <c r="F32" t="s">
        <v>170</v>
      </c>
      <c r="G32" t="s">
        <v>22</v>
      </c>
      <c r="H32" t="s">
        <v>158</v>
      </c>
      <c r="I32" s="1">
        <v>44787</v>
      </c>
      <c r="J32" s="3">
        <v>45.505358000000001</v>
      </c>
      <c r="K32" s="4">
        <v>-73.554688999999996</v>
      </c>
      <c r="L32" s="6" t="s">
        <v>183</v>
      </c>
      <c r="M32" t="s">
        <v>54</v>
      </c>
      <c r="N32">
        <v>1</v>
      </c>
      <c r="O32">
        <v>169</v>
      </c>
      <c r="P32">
        <v>12.2</v>
      </c>
      <c r="Q32">
        <v>9</v>
      </c>
      <c r="R32">
        <v>10.199999999999999</v>
      </c>
      <c r="S32" s="2"/>
    </row>
    <row r="33" spans="1:19" ht="28.8" x14ac:dyDescent="0.3">
      <c r="A33" t="s">
        <v>20</v>
      </c>
      <c r="B33" t="s">
        <v>69</v>
      </c>
      <c r="C33" t="s">
        <v>420</v>
      </c>
      <c r="D33" t="s">
        <v>124</v>
      </c>
      <c r="E33" t="s">
        <v>46</v>
      </c>
      <c r="F33" t="s">
        <v>170</v>
      </c>
      <c r="G33" t="s">
        <v>22</v>
      </c>
      <c r="H33" t="s">
        <v>158</v>
      </c>
      <c r="I33" s="1">
        <v>44787</v>
      </c>
      <c r="J33" s="3">
        <v>45.505358000000001</v>
      </c>
      <c r="K33" s="4">
        <v>-73.554688999999996</v>
      </c>
      <c r="L33" s="6" t="s">
        <v>199</v>
      </c>
      <c r="M33" t="s">
        <v>50</v>
      </c>
      <c r="N33">
        <v>1</v>
      </c>
      <c r="O33">
        <v>54</v>
      </c>
      <c r="P33">
        <v>8.1999999999999993</v>
      </c>
      <c r="Q33">
        <v>8.1999999999999993</v>
      </c>
      <c r="R33">
        <v>9.1999999999999993</v>
      </c>
      <c r="S33" s="2"/>
    </row>
    <row r="34" spans="1:19" ht="28.8" x14ac:dyDescent="0.3">
      <c r="A34" t="s">
        <v>33</v>
      </c>
      <c r="B34" t="s">
        <v>160</v>
      </c>
      <c r="C34" t="s">
        <v>131</v>
      </c>
      <c r="D34" t="s">
        <v>143</v>
      </c>
      <c r="E34" t="s">
        <v>44</v>
      </c>
      <c r="F34" t="s">
        <v>162</v>
      </c>
      <c r="G34" t="s">
        <v>146</v>
      </c>
      <c r="H34" t="s">
        <v>146</v>
      </c>
      <c r="I34" s="1">
        <v>44803</v>
      </c>
      <c r="J34" s="3">
        <v>42.522075000000001</v>
      </c>
      <c r="K34" s="4">
        <v>-70.895891000000006</v>
      </c>
      <c r="L34" s="6" t="s">
        <v>211</v>
      </c>
      <c r="M34" t="s">
        <v>50</v>
      </c>
      <c r="N34">
        <v>1</v>
      </c>
      <c r="O34">
        <v>17</v>
      </c>
      <c r="P34">
        <v>5.4</v>
      </c>
      <c r="Q34">
        <v>4.8</v>
      </c>
      <c r="R34">
        <v>5.6</v>
      </c>
    </row>
    <row r="35" spans="1:19" ht="28.8" x14ac:dyDescent="0.3">
      <c r="A35" t="s">
        <v>5</v>
      </c>
      <c r="B35" t="s">
        <v>87</v>
      </c>
      <c r="C35" t="s">
        <v>420</v>
      </c>
      <c r="D35" t="s">
        <v>116</v>
      </c>
      <c r="E35" t="s">
        <v>172</v>
      </c>
      <c r="F35" t="s">
        <v>162</v>
      </c>
      <c r="G35" t="s">
        <v>146</v>
      </c>
      <c r="H35" t="s">
        <v>146</v>
      </c>
      <c r="I35" s="1">
        <v>44805</v>
      </c>
      <c r="J35" s="5">
        <v>42.091304999999998</v>
      </c>
      <c r="K35" s="4">
        <v>-72.624831999999998</v>
      </c>
      <c r="L35" s="6" t="s">
        <v>221</v>
      </c>
      <c r="M35" t="s">
        <v>50</v>
      </c>
      <c r="N35">
        <v>2</v>
      </c>
      <c r="O35">
        <v>8</v>
      </c>
      <c r="P35">
        <v>1.25</v>
      </c>
      <c r="Q35">
        <f>1+7/16</f>
        <v>1.4375</v>
      </c>
      <c r="R35">
        <f>1+6/16</f>
        <v>1.375</v>
      </c>
      <c r="S35" s="2"/>
    </row>
    <row r="36" spans="1:19" x14ac:dyDescent="0.3">
      <c r="A36" t="s">
        <v>30</v>
      </c>
      <c r="B36" t="s">
        <v>62</v>
      </c>
      <c r="C36" t="s">
        <v>131</v>
      </c>
      <c r="D36" t="s">
        <v>141</v>
      </c>
      <c r="E36" t="s">
        <v>44</v>
      </c>
      <c r="F36" t="s">
        <v>162</v>
      </c>
      <c r="G36" t="s">
        <v>146</v>
      </c>
      <c r="H36" t="s">
        <v>146</v>
      </c>
      <c r="I36" s="1">
        <v>44805</v>
      </c>
      <c r="J36" s="3">
        <v>42.522596</v>
      </c>
      <c r="K36" s="4">
        <v>-70.892773000000005</v>
      </c>
      <c r="L36" s="6" t="s">
        <v>225</v>
      </c>
      <c r="M36" t="s">
        <v>50</v>
      </c>
      <c r="N36">
        <v>1</v>
      </c>
      <c r="O36">
        <v>16</v>
      </c>
      <c r="P36">
        <v>6</v>
      </c>
      <c r="Q36">
        <v>5.5</v>
      </c>
      <c r="R36">
        <v>5.5</v>
      </c>
      <c r="S36" s="2"/>
    </row>
    <row r="37" spans="1:19" ht="28.8" x14ac:dyDescent="0.3">
      <c r="A37" t="s">
        <v>10</v>
      </c>
      <c r="B37" t="s">
        <v>91</v>
      </c>
      <c r="C37" t="s">
        <v>131</v>
      </c>
      <c r="D37" t="s">
        <v>139</v>
      </c>
      <c r="E37" t="s">
        <v>176</v>
      </c>
      <c r="F37" t="s">
        <v>165</v>
      </c>
      <c r="G37" t="s">
        <v>146</v>
      </c>
      <c r="H37" t="s">
        <v>146</v>
      </c>
      <c r="I37" s="1">
        <v>44828</v>
      </c>
      <c r="J37" s="3">
        <v>42.864286999999997</v>
      </c>
      <c r="K37" s="4">
        <v>-71.625247999999999</v>
      </c>
      <c r="L37" s="6" t="s">
        <v>182</v>
      </c>
      <c r="M37" t="s">
        <v>54</v>
      </c>
      <c r="N37">
        <v>1</v>
      </c>
      <c r="O37">
        <v>16</v>
      </c>
      <c r="P37">
        <v>2.2000000000000002</v>
      </c>
      <c r="Q37">
        <v>5.5</v>
      </c>
      <c r="R37">
        <v>6.4</v>
      </c>
    </row>
    <row r="38" spans="1:19" x14ac:dyDescent="0.3">
      <c r="A38" t="s">
        <v>35</v>
      </c>
      <c r="B38" t="s">
        <v>188</v>
      </c>
      <c r="C38" t="s">
        <v>131</v>
      </c>
      <c r="D38" t="s">
        <v>139</v>
      </c>
      <c r="E38" t="s">
        <v>176</v>
      </c>
      <c r="F38" t="s">
        <v>165</v>
      </c>
      <c r="G38" t="s">
        <v>146</v>
      </c>
      <c r="H38" t="s">
        <v>146</v>
      </c>
      <c r="I38" s="1">
        <v>44829</v>
      </c>
      <c r="J38" s="3">
        <v>42.864286999999997</v>
      </c>
      <c r="K38" s="4">
        <v>-71.625247999999999</v>
      </c>
      <c r="L38" s="6" t="s">
        <v>215</v>
      </c>
      <c r="M38" t="s">
        <v>54</v>
      </c>
      <c r="N38">
        <v>1</v>
      </c>
      <c r="O38">
        <v>16</v>
      </c>
      <c r="P38">
        <v>5.2</v>
      </c>
      <c r="Q38">
        <v>5.4</v>
      </c>
      <c r="R38">
        <v>5.7</v>
      </c>
      <c r="S38" s="2"/>
    </row>
    <row r="39" spans="1:19" ht="28.8" x14ac:dyDescent="0.3">
      <c r="A39" t="s">
        <v>96</v>
      </c>
      <c r="B39" t="s">
        <v>135</v>
      </c>
      <c r="C39" t="s">
        <v>98</v>
      </c>
      <c r="D39" t="s">
        <v>132</v>
      </c>
      <c r="E39" t="s">
        <v>177</v>
      </c>
      <c r="F39" t="s">
        <v>162</v>
      </c>
      <c r="G39" t="s">
        <v>146</v>
      </c>
      <c r="H39" t="s">
        <v>146</v>
      </c>
      <c r="I39" s="1">
        <v>44872</v>
      </c>
      <c r="J39" s="3">
        <v>42.495154999999997</v>
      </c>
      <c r="K39" s="4">
        <v>-71.191412</v>
      </c>
      <c r="L39" s="6" t="s">
        <v>222</v>
      </c>
      <c r="M39" t="s">
        <v>50</v>
      </c>
      <c r="N39">
        <v>1</v>
      </c>
      <c r="O39">
        <v>15</v>
      </c>
      <c r="P39">
        <v>5.2</v>
      </c>
      <c r="Q39">
        <v>5.3</v>
      </c>
      <c r="R39">
        <v>5.5</v>
      </c>
      <c r="S39" s="2"/>
    </row>
    <row r="40" spans="1:19" ht="28.8" x14ac:dyDescent="0.3">
      <c r="A40" t="s">
        <v>97</v>
      </c>
      <c r="B40" t="s">
        <v>136</v>
      </c>
      <c r="C40" t="s">
        <v>98</v>
      </c>
      <c r="D40" t="s">
        <v>132</v>
      </c>
      <c r="E40" t="s">
        <v>177</v>
      </c>
      <c r="F40" t="s">
        <v>162</v>
      </c>
      <c r="G40" t="s">
        <v>146</v>
      </c>
      <c r="H40" t="s">
        <v>146</v>
      </c>
      <c r="I40" s="1">
        <v>44872</v>
      </c>
      <c r="J40" s="3">
        <v>42.495154999999997</v>
      </c>
      <c r="K40" s="4">
        <v>-71.191412</v>
      </c>
      <c r="L40" s="6" t="s">
        <v>202</v>
      </c>
      <c r="M40" t="s">
        <v>50</v>
      </c>
      <c r="N40">
        <v>1</v>
      </c>
      <c r="O40">
        <v>18</v>
      </c>
      <c r="P40">
        <v>5.8</v>
      </c>
      <c r="Q40">
        <v>5.0999999999999996</v>
      </c>
      <c r="R40">
        <v>6.5</v>
      </c>
    </row>
    <row r="41" spans="1:19" x14ac:dyDescent="0.3">
      <c r="A41" t="s">
        <v>228</v>
      </c>
      <c r="B41" t="s">
        <v>238</v>
      </c>
      <c r="C41" t="s">
        <v>420</v>
      </c>
      <c r="D41" s="1" t="s">
        <v>230</v>
      </c>
      <c r="E41" t="s">
        <v>177</v>
      </c>
      <c r="F41" t="s">
        <v>162</v>
      </c>
      <c r="G41" t="s">
        <v>146</v>
      </c>
      <c r="H41" t="s">
        <v>146</v>
      </c>
      <c r="I41" s="1">
        <v>44933</v>
      </c>
      <c r="J41" s="4">
        <v>42.483620999999999</v>
      </c>
      <c r="K41" s="4">
        <v>-71.185913999999997</v>
      </c>
      <c r="L41" s="6">
        <v>1</v>
      </c>
      <c r="M41" t="s">
        <v>54</v>
      </c>
      <c r="N41">
        <v>1</v>
      </c>
      <c r="O41">
        <v>44</v>
      </c>
      <c r="P41">
        <v>8.4</v>
      </c>
      <c r="Q41">
        <v>7.4</v>
      </c>
      <c r="R41">
        <v>7.6</v>
      </c>
    </row>
    <row r="42" spans="1:19" ht="28.8" x14ac:dyDescent="0.3">
      <c r="A42" t="s">
        <v>229</v>
      </c>
      <c r="B42" t="s">
        <v>239</v>
      </c>
      <c r="C42" t="s">
        <v>420</v>
      </c>
      <c r="D42" s="1" t="s">
        <v>230</v>
      </c>
      <c r="E42" t="s">
        <v>177</v>
      </c>
      <c r="F42" t="s">
        <v>162</v>
      </c>
      <c r="G42" t="s">
        <v>146</v>
      </c>
      <c r="H42" t="s">
        <v>146</v>
      </c>
      <c r="I42" s="1">
        <v>44933</v>
      </c>
      <c r="J42" s="4">
        <v>42.483620999999999</v>
      </c>
      <c r="K42" s="4">
        <v>-71.185913999999997</v>
      </c>
      <c r="L42" s="6" t="s">
        <v>240</v>
      </c>
      <c r="M42" t="s">
        <v>54</v>
      </c>
      <c r="N42">
        <v>1</v>
      </c>
      <c r="O42">
        <v>46</v>
      </c>
      <c r="P42">
        <v>8.6999999999999993</v>
      </c>
      <c r="Q42">
        <v>7.3</v>
      </c>
      <c r="R42">
        <v>9</v>
      </c>
    </row>
    <row r="43" spans="1:19" x14ac:dyDescent="0.3">
      <c r="A43" t="s">
        <v>231</v>
      </c>
      <c r="B43" t="s">
        <v>233</v>
      </c>
      <c r="C43" t="s">
        <v>420</v>
      </c>
      <c r="D43" s="1" t="s">
        <v>230</v>
      </c>
      <c r="E43" t="s">
        <v>236</v>
      </c>
      <c r="F43" t="s">
        <v>235</v>
      </c>
      <c r="G43" t="s">
        <v>146</v>
      </c>
      <c r="H43" t="s">
        <v>146</v>
      </c>
      <c r="I43" s="1">
        <v>44951</v>
      </c>
      <c r="J43" s="4">
        <v>41.233638999999997</v>
      </c>
      <c r="K43" s="4">
        <v>-73.151848000000001</v>
      </c>
      <c r="L43" s="6" t="s">
        <v>237</v>
      </c>
      <c r="M43" t="s">
        <v>54</v>
      </c>
      <c r="N43">
        <v>1</v>
      </c>
      <c r="O43">
        <v>45</v>
      </c>
      <c r="P43">
        <v>8.1</v>
      </c>
      <c r="Q43">
        <v>7.7</v>
      </c>
      <c r="R43">
        <v>8.1999999999999993</v>
      </c>
    </row>
    <row r="44" spans="1:19" x14ac:dyDescent="0.3">
      <c r="A44" t="s">
        <v>232</v>
      </c>
      <c r="B44" t="s">
        <v>234</v>
      </c>
      <c r="C44" t="s">
        <v>420</v>
      </c>
      <c r="D44" s="1" t="s">
        <v>230</v>
      </c>
      <c r="E44" t="s">
        <v>236</v>
      </c>
      <c r="F44" t="s">
        <v>235</v>
      </c>
      <c r="G44" t="s">
        <v>146</v>
      </c>
      <c r="H44" t="s">
        <v>146</v>
      </c>
      <c r="I44" s="1">
        <v>44951</v>
      </c>
      <c r="J44" s="4">
        <v>41.233638999999997</v>
      </c>
      <c r="K44" s="4">
        <v>-73.151848000000001</v>
      </c>
      <c r="L44" s="6">
        <v>2</v>
      </c>
      <c r="M44" t="s">
        <v>54</v>
      </c>
      <c r="N44">
        <v>1</v>
      </c>
      <c r="O44">
        <v>46</v>
      </c>
      <c r="P44">
        <v>8.1</v>
      </c>
      <c r="Q44">
        <v>7.7</v>
      </c>
      <c r="R44">
        <v>8.1999999999999993</v>
      </c>
    </row>
    <row r="45" spans="1:19" ht="28.8" x14ac:dyDescent="0.3">
      <c r="A45" t="s">
        <v>241</v>
      </c>
      <c r="B45" t="s">
        <v>355</v>
      </c>
      <c r="C45" t="s">
        <v>420</v>
      </c>
      <c r="D45" s="1" t="s">
        <v>249</v>
      </c>
      <c r="E45" t="s">
        <v>251</v>
      </c>
      <c r="F45" t="s">
        <v>235</v>
      </c>
      <c r="G45" t="s">
        <v>146</v>
      </c>
      <c r="H45" t="s">
        <v>146</v>
      </c>
      <c r="I45" s="1">
        <v>44968</v>
      </c>
      <c r="J45" s="4">
        <v>41.351443000000003</v>
      </c>
      <c r="K45" s="4">
        <v>-72.386257999999998</v>
      </c>
      <c r="L45" s="6" t="s">
        <v>270</v>
      </c>
      <c r="M45" t="s">
        <v>50</v>
      </c>
      <c r="N45">
        <v>1</v>
      </c>
      <c r="O45">
        <v>49</v>
      </c>
      <c r="P45">
        <v>9</v>
      </c>
      <c r="Q45">
        <v>7.2</v>
      </c>
      <c r="R45">
        <v>9</v>
      </c>
    </row>
    <row r="46" spans="1:19" ht="28.8" x14ac:dyDescent="0.3">
      <c r="A46" t="s">
        <v>242</v>
      </c>
      <c r="B46" t="s">
        <v>253</v>
      </c>
      <c r="C46" t="s">
        <v>420</v>
      </c>
      <c r="D46" s="1" t="s">
        <v>249</v>
      </c>
      <c r="E46" t="s">
        <v>251</v>
      </c>
      <c r="F46" t="s">
        <v>235</v>
      </c>
      <c r="G46" t="s">
        <v>146</v>
      </c>
      <c r="H46" t="s">
        <v>146</v>
      </c>
      <c r="I46" s="1">
        <v>44968</v>
      </c>
      <c r="J46" s="4">
        <v>41.351443000000003</v>
      </c>
      <c r="K46" s="4">
        <v>-72.386257999999998</v>
      </c>
      <c r="L46" s="6" t="s">
        <v>385</v>
      </c>
      <c r="M46" t="s">
        <v>50</v>
      </c>
      <c r="N46">
        <v>1</v>
      </c>
      <c r="O46">
        <v>63</v>
      </c>
      <c r="P46">
        <v>9.6999999999999993</v>
      </c>
      <c r="Q46">
        <v>8.3000000000000007</v>
      </c>
      <c r="R46">
        <v>10.199999999999999</v>
      </c>
    </row>
    <row r="47" spans="1:19" x14ac:dyDescent="0.3">
      <c r="A47" t="s">
        <v>243</v>
      </c>
      <c r="B47" t="s">
        <v>254</v>
      </c>
      <c r="C47" t="s">
        <v>420</v>
      </c>
      <c r="D47" s="1" t="s">
        <v>249</v>
      </c>
      <c r="E47" t="s">
        <v>251</v>
      </c>
      <c r="F47" t="s">
        <v>235</v>
      </c>
      <c r="G47" t="s">
        <v>146</v>
      </c>
      <c r="H47" t="s">
        <v>146</v>
      </c>
      <c r="I47" s="1">
        <v>44968</v>
      </c>
      <c r="J47" s="4">
        <v>41.351443000000003</v>
      </c>
      <c r="K47" s="4">
        <v>-72.386257999999998</v>
      </c>
      <c r="L47" s="6">
        <v>3</v>
      </c>
      <c r="M47" t="s">
        <v>50</v>
      </c>
      <c r="N47">
        <v>1</v>
      </c>
      <c r="O47">
        <v>52</v>
      </c>
      <c r="P47">
        <v>8.6999999999999993</v>
      </c>
      <c r="Q47">
        <v>6.8</v>
      </c>
      <c r="R47">
        <v>9.1999999999999993</v>
      </c>
    </row>
    <row r="48" spans="1:19" x14ac:dyDescent="0.3">
      <c r="A48" t="s">
        <v>244</v>
      </c>
      <c r="B48">
        <v>21</v>
      </c>
      <c r="C48" t="s">
        <v>420</v>
      </c>
      <c r="D48" s="1" t="s">
        <v>249</v>
      </c>
      <c r="E48" t="s">
        <v>251</v>
      </c>
      <c r="F48" t="s">
        <v>235</v>
      </c>
      <c r="G48" t="s">
        <v>146</v>
      </c>
      <c r="H48" t="s">
        <v>146</v>
      </c>
      <c r="I48" s="1">
        <v>44968</v>
      </c>
      <c r="J48" s="4">
        <v>41.351443000000003</v>
      </c>
      <c r="K48" s="4">
        <v>-72.386257999999998</v>
      </c>
      <c r="L48" s="6">
        <v>4</v>
      </c>
      <c r="M48" t="s">
        <v>50</v>
      </c>
      <c r="N48">
        <v>1</v>
      </c>
      <c r="O48">
        <v>54</v>
      </c>
      <c r="P48">
        <v>8.5</v>
      </c>
      <c r="Q48">
        <v>7.5</v>
      </c>
      <c r="R48">
        <v>9.8000000000000007</v>
      </c>
    </row>
    <row r="49" spans="1:18" x14ac:dyDescent="0.3">
      <c r="A49" t="s">
        <v>331</v>
      </c>
      <c r="B49" t="s">
        <v>357</v>
      </c>
      <c r="C49" t="s">
        <v>420</v>
      </c>
      <c r="D49" s="1" t="s">
        <v>249</v>
      </c>
      <c r="E49" t="s">
        <v>251</v>
      </c>
      <c r="F49" t="s">
        <v>235</v>
      </c>
      <c r="G49" t="s">
        <v>146</v>
      </c>
      <c r="H49" t="s">
        <v>146</v>
      </c>
      <c r="I49" s="1">
        <v>44968</v>
      </c>
      <c r="J49" s="4">
        <v>41.351443000000003</v>
      </c>
      <c r="K49" s="4">
        <v>-72.386257999999998</v>
      </c>
      <c r="L49" s="6">
        <v>5</v>
      </c>
      <c r="M49" t="s">
        <v>54</v>
      </c>
      <c r="N49">
        <v>1</v>
      </c>
      <c r="O49">
        <v>50</v>
      </c>
      <c r="P49">
        <f>2+15/16</f>
        <v>2.9375</v>
      </c>
      <c r="Q49">
        <v>3.75</v>
      </c>
      <c r="R49">
        <f>3+13/16</f>
        <v>3.8125</v>
      </c>
    </row>
    <row r="50" spans="1:18" ht="28.8" x14ac:dyDescent="0.3">
      <c r="A50" t="s">
        <v>332</v>
      </c>
      <c r="B50" t="s">
        <v>376</v>
      </c>
      <c r="C50" t="s">
        <v>420</v>
      </c>
      <c r="D50" s="1" t="s">
        <v>249</v>
      </c>
      <c r="E50" t="s">
        <v>251</v>
      </c>
      <c r="F50" t="s">
        <v>235</v>
      </c>
      <c r="G50" t="s">
        <v>146</v>
      </c>
      <c r="H50" t="s">
        <v>146</v>
      </c>
      <c r="I50" s="1">
        <v>44968</v>
      </c>
      <c r="J50" s="4">
        <v>41.351443000000003</v>
      </c>
      <c r="K50" s="4">
        <v>-72.386257999999998</v>
      </c>
      <c r="L50" s="6" t="s">
        <v>386</v>
      </c>
      <c r="M50" t="s">
        <v>54</v>
      </c>
      <c r="N50">
        <v>1</v>
      </c>
      <c r="O50">
        <v>47</v>
      </c>
      <c r="P50">
        <v>3</v>
      </c>
      <c r="Q50">
        <f>3+14/16</f>
        <v>3.875</v>
      </c>
      <c r="R50">
        <v>3.125</v>
      </c>
    </row>
    <row r="51" spans="1:18" x14ac:dyDescent="0.3">
      <c r="A51" t="s">
        <v>333</v>
      </c>
      <c r="B51" t="s">
        <v>356</v>
      </c>
      <c r="C51" t="s">
        <v>420</v>
      </c>
      <c r="D51" s="1" t="s">
        <v>249</v>
      </c>
      <c r="E51" t="s">
        <v>251</v>
      </c>
      <c r="F51" t="s">
        <v>235</v>
      </c>
      <c r="G51" t="s">
        <v>146</v>
      </c>
      <c r="H51" t="s">
        <v>146</v>
      </c>
      <c r="I51" s="1">
        <v>44968</v>
      </c>
      <c r="J51" s="4">
        <v>41.351443000000003</v>
      </c>
      <c r="K51" s="4">
        <v>-72.386257999999998</v>
      </c>
      <c r="L51" s="6">
        <v>6</v>
      </c>
      <c r="M51" t="s">
        <v>54</v>
      </c>
      <c r="N51">
        <v>1</v>
      </c>
      <c r="O51">
        <v>36</v>
      </c>
      <c r="P51">
        <f>2+13/16</f>
        <v>2.8125</v>
      </c>
      <c r="Q51">
        <f>2+6/16</f>
        <v>2.375</v>
      </c>
      <c r="R51">
        <f>3+1/16</f>
        <v>3.0625</v>
      </c>
    </row>
    <row r="52" spans="1:18" ht="28.8" x14ac:dyDescent="0.3">
      <c r="A52" t="s">
        <v>272</v>
      </c>
      <c r="B52" t="s">
        <v>271</v>
      </c>
      <c r="C52" t="s">
        <v>420</v>
      </c>
      <c r="D52" s="1" t="s">
        <v>262</v>
      </c>
      <c r="E52" t="s">
        <v>264</v>
      </c>
      <c r="F52" t="s">
        <v>265</v>
      </c>
      <c r="G52" t="s">
        <v>146</v>
      </c>
      <c r="H52" t="s">
        <v>146</v>
      </c>
      <c r="I52" s="1">
        <v>44975</v>
      </c>
      <c r="J52" s="4">
        <v>30.313728999999999</v>
      </c>
      <c r="K52" s="4">
        <v>-97.761235999999997</v>
      </c>
      <c r="L52" s="6" t="s">
        <v>387</v>
      </c>
      <c r="M52" t="s">
        <v>51</v>
      </c>
      <c r="N52">
        <v>1</v>
      </c>
      <c r="O52">
        <v>17</v>
      </c>
      <c r="P52">
        <v>5.4</v>
      </c>
      <c r="Q52">
        <v>4.5</v>
      </c>
      <c r="R52">
        <v>4.7</v>
      </c>
    </row>
    <row r="53" spans="1:18" x14ac:dyDescent="0.3">
      <c r="A53" t="s">
        <v>245</v>
      </c>
      <c r="B53">
        <v>22</v>
      </c>
      <c r="C53" t="s">
        <v>420</v>
      </c>
      <c r="D53" s="1" t="s">
        <v>250</v>
      </c>
      <c r="E53" t="s">
        <v>252</v>
      </c>
      <c r="F53" t="s">
        <v>162</v>
      </c>
      <c r="G53" t="s">
        <v>146</v>
      </c>
      <c r="H53" t="s">
        <v>146</v>
      </c>
      <c r="I53" s="1">
        <v>44982</v>
      </c>
      <c r="J53" s="4">
        <v>42.514651000000001</v>
      </c>
      <c r="K53" s="4">
        <v>-71.034631000000005</v>
      </c>
      <c r="L53" s="6">
        <v>7</v>
      </c>
      <c r="M53" t="s">
        <v>50</v>
      </c>
      <c r="N53">
        <v>1</v>
      </c>
      <c r="O53">
        <v>17</v>
      </c>
      <c r="P53">
        <v>5.4</v>
      </c>
      <c r="Q53">
        <v>5.6</v>
      </c>
      <c r="R53">
        <v>5.8</v>
      </c>
    </row>
    <row r="54" spans="1:18" x14ac:dyDescent="0.3">
      <c r="A54" t="s">
        <v>246</v>
      </c>
      <c r="B54" t="s">
        <v>300</v>
      </c>
      <c r="C54" t="s">
        <v>420</v>
      </c>
      <c r="D54" s="1" t="s">
        <v>250</v>
      </c>
      <c r="E54" t="s">
        <v>252</v>
      </c>
      <c r="F54" t="s">
        <v>162</v>
      </c>
      <c r="G54" t="s">
        <v>146</v>
      </c>
      <c r="H54" t="s">
        <v>146</v>
      </c>
      <c r="I54" s="1">
        <v>44982</v>
      </c>
      <c r="J54" s="4">
        <v>42.514651000000001</v>
      </c>
      <c r="K54" s="4">
        <v>-71.034631000000005</v>
      </c>
      <c r="L54" s="6">
        <v>8</v>
      </c>
      <c r="M54" t="s">
        <v>50</v>
      </c>
      <c r="N54">
        <v>1</v>
      </c>
      <c r="O54">
        <v>18</v>
      </c>
      <c r="P54">
        <v>6.1</v>
      </c>
      <c r="Q54">
        <v>5.7</v>
      </c>
      <c r="R54">
        <v>5.9</v>
      </c>
    </row>
    <row r="55" spans="1:18" ht="28.8" x14ac:dyDescent="0.3">
      <c r="A55" t="s">
        <v>247</v>
      </c>
      <c r="B55" t="s">
        <v>255</v>
      </c>
      <c r="C55" t="s">
        <v>420</v>
      </c>
      <c r="D55" s="1" t="s">
        <v>250</v>
      </c>
      <c r="E55" t="s">
        <v>252</v>
      </c>
      <c r="F55" t="s">
        <v>162</v>
      </c>
      <c r="G55" t="s">
        <v>146</v>
      </c>
      <c r="H55" t="s">
        <v>146</v>
      </c>
      <c r="I55" s="1">
        <v>44982</v>
      </c>
      <c r="J55" s="4">
        <v>42.514651000000001</v>
      </c>
      <c r="K55" s="4">
        <v>-71.034631000000005</v>
      </c>
      <c r="L55" s="6" t="s">
        <v>256</v>
      </c>
      <c r="M55" t="s">
        <v>50</v>
      </c>
      <c r="N55">
        <v>1</v>
      </c>
      <c r="O55">
        <v>17</v>
      </c>
      <c r="P55">
        <v>5.7</v>
      </c>
      <c r="Q55">
        <v>5.7</v>
      </c>
      <c r="R55">
        <v>5.8</v>
      </c>
    </row>
    <row r="56" spans="1:18" ht="28.8" x14ac:dyDescent="0.3">
      <c r="A56" t="s">
        <v>248</v>
      </c>
      <c r="B56" t="s">
        <v>358</v>
      </c>
      <c r="C56" t="s">
        <v>420</v>
      </c>
      <c r="D56" s="1" t="s">
        <v>250</v>
      </c>
      <c r="E56" t="s">
        <v>252</v>
      </c>
      <c r="F56" t="s">
        <v>162</v>
      </c>
      <c r="G56" t="s">
        <v>146</v>
      </c>
      <c r="H56" t="s">
        <v>146</v>
      </c>
      <c r="I56" s="1">
        <v>44982</v>
      </c>
      <c r="J56" s="4">
        <v>42.514651000000001</v>
      </c>
      <c r="K56" s="4">
        <v>-71.034631000000005</v>
      </c>
      <c r="L56" s="6" t="s">
        <v>388</v>
      </c>
      <c r="M56" t="s">
        <v>50</v>
      </c>
      <c r="N56">
        <v>1</v>
      </c>
      <c r="O56">
        <v>19</v>
      </c>
      <c r="P56">
        <v>5.8</v>
      </c>
      <c r="Q56">
        <v>5.7</v>
      </c>
      <c r="R56">
        <v>5.9</v>
      </c>
    </row>
    <row r="57" spans="1:18" ht="28.8" x14ac:dyDescent="0.3">
      <c r="A57" t="s">
        <v>257</v>
      </c>
      <c r="B57" t="s">
        <v>266</v>
      </c>
      <c r="C57" t="s">
        <v>420</v>
      </c>
      <c r="D57" s="1" t="s">
        <v>261</v>
      </c>
      <c r="E57" t="s">
        <v>263</v>
      </c>
      <c r="F57" t="s">
        <v>335</v>
      </c>
      <c r="G57" t="s">
        <v>146</v>
      </c>
      <c r="H57" t="s">
        <v>146</v>
      </c>
      <c r="I57" s="1">
        <v>45004</v>
      </c>
      <c r="J57" s="4">
        <v>39.940103999999998</v>
      </c>
      <c r="K57" s="4">
        <v>-75.131957</v>
      </c>
      <c r="L57" s="6" t="s">
        <v>268</v>
      </c>
      <c r="M57" t="s">
        <v>50</v>
      </c>
      <c r="N57">
        <v>1</v>
      </c>
      <c r="O57">
        <v>155</v>
      </c>
      <c r="P57">
        <v>11.5</v>
      </c>
      <c r="Q57">
        <v>8.1</v>
      </c>
      <c r="R57">
        <v>9.6999999999999993</v>
      </c>
    </row>
    <row r="58" spans="1:18" x14ac:dyDescent="0.3">
      <c r="A58" t="s">
        <v>258</v>
      </c>
      <c r="B58" t="s">
        <v>267</v>
      </c>
      <c r="C58" t="s">
        <v>131</v>
      </c>
      <c r="D58" s="1" t="s">
        <v>260</v>
      </c>
      <c r="E58" t="s">
        <v>263</v>
      </c>
      <c r="F58" t="s">
        <v>335</v>
      </c>
      <c r="G58" t="s">
        <v>146</v>
      </c>
      <c r="H58" t="s">
        <v>146</v>
      </c>
      <c r="I58" s="1">
        <v>45004</v>
      </c>
      <c r="J58" s="4">
        <v>39.945442999999997</v>
      </c>
      <c r="K58" s="4">
        <v>-75.131495999999999</v>
      </c>
      <c r="L58" s="6" t="s">
        <v>389</v>
      </c>
      <c r="M58" t="s">
        <v>50</v>
      </c>
      <c r="N58">
        <v>1</v>
      </c>
      <c r="O58">
        <v>9</v>
      </c>
      <c r="P58">
        <v>3.3</v>
      </c>
      <c r="Q58">
        <v>4.7</v>
      </c>
      <c r="R58">
        <v>5.4</v>
      </c>
    </row>
    <row r="59" spans="1:18" ht="28.8" x14ac:dyDescent="0.3">
      <c r="A59" t="s">
        <v>259</v>
      </c>
      <c r="B59">
        <v>1</v>
      </c>
      <c r="C59" t="s">
        <v>131</v>
      </c>
      <c r="D59" s="1" t="s">
        <v>260</v>
      </c>
      <c r="E59" t="s">
        <v>263</v>
      </c>
      <c r="F59" t="s">
        <v>335</v>
      </c>
      <c r="G59" t="s">
        <v>146</v>
      </c>
      <c r="H59" t="s">
        <v>146</v>
      </c>
      <c r="I59" s="1">
        <v>45004</v>
      </c>
      <c r="J59" s="4">
        <v>39.945442999999997</v>
      </c>
      <c r="K59" s="4">
        <v>-75.131495999999999</v>
      </c>
      <c r="L59" s="6" t="s">
        <v>269</v>
      </c>
      <c r="M59" t="s">
        <v>50</v>
      </c>
      <c r="N59">
        <v>1</v>
      </c>
      <c r="O59">
        <v>11</v>
      </c>
      <c r="P59">
        <v>6.4</v>
      </c>
      <c r="Q59">
        <v>3.3</v>
      </c>
      <c r="R59">
        <v>4.3</v>
      </c>
    </row>
    <row r="60" spans="1:18" ht="28.8" x14ac:dyDescent="0.3">
      <c r="A60" t="s">
        <v>275</v>
      </c>
      <c r="B60">
        <v>2</v>
      </c>
      <c r="C60" t="s">
        <v>420</v>
      </c>
      <c r="D60" s="1" t="s">
        <v>277</v>
      </c>
      <c r="E60" t="s">
        <v>278</v>
      </c>
      <c r="F60" t="s">
        <v>162</v>
      </c>
      <c r="G60" t="s">
        <v>146</v>
      </c>
      <c r="H60" t="s">
        <v>146</v>
      </c>
      <c r="I60" s="1">
        <v>45008</v>
      </c>
      <c r="J60" s="4">
        <v>42.345236423452803</v>
      </c>
      <c r="K60" s="4">
        <v>-71.047290735065801</v>
      </c>
      <c r="L60" s="6" t="s">
        <v>390</v>
      </c>
      <c r="M60" t="s">
        <v>54</v>
      </c>
      <c r="N60">
        <v>1</v>
      </c>
      <c r="O60">
        <v>145</v>
      </c>
      <c r="P60">
        <f>2+14/16</f>
        <v>2.875</v>
      </c>
      <c r="Q60">
        <v>2.5</v>
      </c>
      <c r="R60">
        <v>3.25</v>
      </c>
    </row>
    <row r="61" spans="1:18" ht="43.2" x14ac:dyDescent="0.3">
      <c r="A61" t="s">
        <v>273</v>
      </c>
      <c r="B61" t="s">
        <v>336</v>
      </c>
      <c r="C61" t="s">
        <v>420</v>
      </c>
      <c r="D61" s="1" t="s">
        <v>276</v>
      </c>
      <c r="E61" t="s">
        <v>177</v>
      </c>
      <c r="F61" t="s">
        <v>162</v>
      </c>
      <c r="G61" t="s">
        <v>146</v>
      </c>
      <c r="H61" t="s">
        <v>146</v>
      </c>
      <c r="I61" s="1">
        <v>45011</v>
      </c>
      <c r="J61" s="4">
        <v>42.482542000000002</v>
      </c>
      <c r="K61" s="4">
        <v>-71.213526000000002</v>
      </c>
      <c r="L61" s="6" t="s">
        <v>391</v>
      </c>
      <c r="M61" t="s">
        <v>50</v>
      </c>
      <c r="N61">
        <v>1</v>
      </c>
      <c r="O61">
        <v>107</v>
      </c>
      <c r="P61">
        <f>3+13/16</f>
        <v>3.8125</v>
      </c>
      <c r="Q61">
        <v>3.25</v>
      </c>
      <c r="R61">
        <f>4+10/16</f>
        <v>4.625</v>
      </c>
    </row>
    <row r="62" spans="1:18" ht="28.8" x14ac:dyDescent="0.3">
      <c r="A62" t="s">
        <v>274</v>
      </c>
      <c r="B62" t="s">
        <v>363</v>
      </c>
      <c r="C62" t="s">
        <v>420</v>
      </c>
      <c r="D62" s="1" t="s">
        <v>276</v>
      </c>
      <c r="E62" t="s">
        <v>177</v>
      </c>
      <c r="F62" t="s">
        <v>162</v>
      </c>
      <c r="G62" t="s">
        <v>146</v>
      </c>
      <c r="H62" t="s">
        <v>146</v>
      </c>
      <c r="I62" s="1">
        <v>45011</v>
      </c>
      <c r="J62" s="4">
        <v>42.482542000000002</v>
      </c>
      <c r="K62" s="4">
        <v>-71.213526000000002</v>
      </c>
      <c r="L62" s="6" t="s">
        <v>392</v>
      </c>
      <c r="M62" t="s">
        <v>50</v>
      </c>
      <c r="N62">
        <v>1</v>
      </c>
      <c r="O62">
        <v>102</v>
      </c>
      <c r="P62">
        <v>3.75</v>
      </c>
      <c r="Q62">
        <v>3.5</v>
      </c>
      <c r="R62">
        <v>4.75</v>
      </c>
    </row>
    <row r="63" spans="1:18" x14ac:dyDescent="0.3">
      <c r="A63" t="s">
        <v>314</v>
      </c>
      <c r="B63" t="s">
        <v>375</v>
      </c>
      <c r="C63" t="s">
        <v>420</v>
      </c>
      <c r="D63" s="1" t="s">
        <v>315</v>
      </c>
      <c r="E63" t="s">
        <v>278</v>
      </c>
      <c r="F63" t="s">
        <v>162</v>
      </c>
      <c r="G63" t="s">
        <v>146</v>
      </c>
      <c r="H63" t="s">
        <v>146</v>
      </c>
      <c r="I63" s="1">
        <v>45053</v>
      </c>
      <c r="J63" s="4">
        <v>42.347441490099001</v>
      </c>
      <c r="K63" s="4">
        <v>-71.079604205770494</v>
      </c>
      <c r="L63" s="6">
        <v>9</v>
      </c>
      <c r="M63" t="s">
        <v>50</v>
      </c>
      <c r="N63">
        <v>1</v>
      </c>
      <c r="O63">
        <v>86</v>
      </c>
      <c r="P63">
        <f>3+4/16</f>
        <v>3.25</v>
      </c>
      <c r="Q63">
        <v>2.75</v>
      </c>
      <c r="R63">
        <f>3+9/16</f>
        <v>3.5625</v>
      </c>
    </row>
    <row r="64" spans="1:18" x14ac:dyDescent="0.3">
      <c r="A64" t="s">
        <v>281</v>
      </c>
      <c r="B64" t="s">
        <v>384</v>
      </c>
      <c r="C64" t="s">
        <v>420</v>
      </c>
      <c r="D64" s="1" t="s">
        <v>250</v>
      </c>
      <c r="E64" t="s">
        <v>278</v>
      </c>
      <c r="F64" t="s">
        <v>162</v>
      </c>
      <c r="G64" t="s">
        <v>146</v>
      </c>
      <c r="H64" t="s">
        <v>146</v>
      </c>
      <c r="I64" s="1">
        <v>45066</v>
      </c>
      <c r="J64" s="4">
        <v>42.353168389783903</v>
      </c>
      <c r="K64" s="4">
        <v>-71.046275530971798</v>
      </c>
      <c r="L64" s="6">
        <v>10</v>
      </c>
      <c r="M64" t="s">
        <v>50</v>
      </c>
      <c r="N64">
        <v>1</v>
      </c>
      <c r="O64">
        <v>18</v>
      </c>
      <c r="P64">
        <v>2</v>
      </c>
      <c r="Q64">
        <v>2.125</v>
      </c>
      <c r="R64">
        <f>2+7/16</f>
        <v>2.4375</v>
      </c>
    </row>
    <row r="65" spans="1:18" x14ac:dyDescent="0.3">
      <c r="A65" t="s">
        <v>289</v>
      </c>
      <c r="B65" t="s">
        <v>359</v>
      </c>
      <c r="C65" t="s">
        <v>420</v>
      </c>
      <c r="D65" s="1" t="s">
        <v>250</v>
      </c>
      <c r="E65" t="s">
        <v>278</v>
      </c>
      <c r="F65" t="s">
        <v>162</v>
      </c>
      <c r="G65" t="s">
        <v>146</v>
      </c>
      <c r="H65" t="s">
        <v>146</v>
      </c>
      <c r="I65" s="1">
        <v>45066</v>
      </c>
      <c r="J65" s="4">
        <v>42.353168389783903</v>
      </c>
      <c r="K65" s="4">
        <v>-71.046275530971798</v>
      </c>
      <c r="L65" s="6">
        <v>11</v>
      </c>
      <c r="M65" t="s">
        <v>50</v>
      </c>
      <c r="N65">
        <v>1</v>
      </c>
      <c r="O65">
        <v>21</v>
      </c>
      <c r="P65">
        <f>2+3/16</f>
        <v>2.1875</v>
      </c>
      <c r="Q65">
        <f>2+5/16</f>
        <v>2.3125</v>
      </c>
      <c r="R65">
        <v>2.5</v>
      </c>
    </row>
    <row r="66" spans="1:18" ht="43.2" x14ac:dyDescent="0.3">
      <c r="A66" t="s">
        <v>290</v>
      </c>
      <c r="B66">
        <v>3</v>
      </c>
      <c r="C66" t="s">
        <v>420</v>
      </c>
      <c r="D66" s="1" t="s">
        <v>299</v>
      </c>
      <c r="E66" t="s">
        <v>177</v>
      </c>
      <c r="F66" t="s">
        <v>162</v>
      </c>
      <c r="G66" t="s">
        <v>146</v>
      </c>
      <c r="H66" t="s">
        <v>146</v>
      </c>
      <c r="I66" s="1">
        <v>45067</v>
      </c>
      <c r="J66" s="4">
        <v>42.483620999999999</v>
      </c>
      <c r="K66" s="4">
        <v>-71.185913999999997</v>
      </c>
      <c r="L66" s="6" t="s">
        <v>393</v>
      </c>
      <c r="M66" t="s">
        <v>50</v>
      </c>
      <c r="N66">
        <v>1</v>
      </c>
      <c r="O66">
        <v>24</v>
      </c>
      <c r="P66">
        <f>2+9/16</f>
        <v>2.5625</v>
      </c>
      <c r="Q66">
        <v>2</v>
      </c>
      <c r="R66">
        <v>2.25</v>
      </c>
    </row>
    <row r="67" spans="1:18" x14ac:dyDescent="0.3">
      <c r="A67" t="s">
        <v>291</v>
      </c>
      <c r="B67">
        <v>4</v>
      </c>
      <c r="C67" t="s">
        <v>420</v>
      </c>
      <c r="D67" s="1" t="s">
        <v>299</v>
      </c>
      <c r="E67" t="s">
        <v>177</v>
      </c>
      <c r="F67" t="s">
        <v>162</v>
      </c>
      <c r="G67" t="s">
        <v>146</v>
      </c>
      <c r="H67" t="s">
        <v>146</v>
      </c>
      <c r="I67" s="1">
        <v>45067</v>
      </c>
      <c r="J67" s="4">
        <v>42.483620999999999</v>
      </c>
      <c r="K67" s="4">
        <v>-71.185913999999997</v>
      </c>
      <c r="L67" s="6" t="s">
        <v>301</v>
      </c>
      <c r="M67" t="s">
        <v>50</v>
      </c>
      <c r="N67">
        <v>1</v>
      </c>
      <c r="O67">
        <v>26</v>
      </c>
      <c r="P67">
        <v>2.625</v>
      </c>
      <c r="Q67">
        <v>2.25</v>
      </c>
      <c r="R67">
        <f>2+3/16</f>
        <v>2.1875</v>
      </c>
    </row>
    <row r="68" spans="1:18" x14ac:dyDescent="0.3">
      <c r="A68" t="s">
        <v>305</v>
      </c>
      <c r="B68" t="s">
        <v>377</v>
      </c>
      <c r="C68" t="s">
        <v>420</v>
      </c>
      <c r="D68" s="1" t="s">
        <v>299</v>
      </c>
      <c r="E68" t="s">
        <v>177</v>
      </c>
      <c r="F68" t="s">
        <v>162</v>
      </c>
      <c r="G68" t="s">
        <v>146</v>
      </c>
      <c r="H68" t="s">
        <v>146</v>
      </c>
      <c r="I68" s="1">
        <v>45067</v>
      </c>
      <c r="J68" s="4">
        <v>42.483620999999999</v>
      </c>
      <c r="K68" s="4">
        <v>-71.185913999999997</v>
      </c>
      <c r="L68" s="6" t="s">
        <v>394</v>
      </c>
      <c r="M68" t="s">
        <v>50</v>
      </c>
      <c r="N68">
        <v>1</v>
      </c>
      <c r="O68">
        <v>162</v>
      </c>
      <c r="P68">
        <v>5.25</v>
      </c>
      <c r="Q68">
        <f>5+6/16</f>
        <v>5.375</v>
      </c>
      <c r="R68">
        <v>6.5</v>
      </c>
    </row>
    <row r="69" spans="1:18" x14ac:dyDescent="0.3">
      <c r="A69" t="s">
        <v>307</v>
      </c>
      <c r="B69" t="s">
        <v>362</v>
      </c>
      <c r="C69" t="s">
        <v>420</v>
      </c>
      <c r="D69" s="1" t="s">
        <v>299</v>
      </c>
      <c r="E69" t="s">
        <v>177</v>
      </c>
      <c r="F69" t="s">
        <v>162</v>
      </c>
      <c r="G69" t="s">
        <v>146</v>
      </c>
      <c r="H69" t="s">
        <v>146</v>
      </c>
      <c r="I69" s="1">
        <v>45067</v>
      </c>
      <c r="J69" s="4">
        <v>42.483620999999999</v>
      </c>
      <c r="K69" s="4">
        <v>-71.185913999999997</v>
      </c>
      <c r="L69" s="6">
        <v>12</v>
      </c>
      <c r="M69" t="s">
        <v>50</v>
      </c>
      <c r="N69">
        <v>1</v>
      </c>
      <c r="O69">
        <v>25</v>
      </c>
      <c r="P69">
        <f>2+15/16</f>
        <v>2.9375</v>
      </c>
      <c r="Q69">
        <v>2.125</v>
      </c>
      <c r="R69">
        <v>2.125</v>
      </c>
    </row>
    <row r="70" spans="1:18" x14ac:dyDescent="0.3">
      <c r="A70" t="s">
        <v>308</v>
      </c>
      <c r="B70" t="s">
        <v>364</v>
      </c>
      <c r="C70" t="s">
        <v>420</v>
      </c>
      <c r="D70" s="1" t="s">
        <v>299</v>
      </c>
      <c r="E70" t="s">
        <v>177</v>
      </c>
      <c r="F70" t="s">
        <v>162</v>
      </c>
      <c r="G70" t="s">
        <v>146</v>
      </c>
      <c r="H70" t="s">
        <v>146</v>
      </c>
      <c r="I70" s="1">
        <v>45067</v>
      </c>
      <c r="J70" s="4">
        <v>42.483620999999999</v>
      </c>
      <c r="K70" s="4">
        <v>-71.185913999999997</v>
      </c>
      <c r="L70" s="6">
        <v>13</v>
      </c>
      <c r="M70" t="s">
        <v>50</v>
      </c>
      <c r="N70">
        <v>1</v>
      </c>
      <c r="O70">
        <v>24</v>
      </c>
      <c r="P70">
        <f>2+10/16</f>
        <v>2.625</v>
      </c>
      <c r="Q70">
        <f>1+15/16</f>
        <v>1.9375</v>
      </c>
      <c r="R70">
        <f>2+13/16</f>
        <v>2.8125</v>
      </c>
    </row>
    <row r="71" spans="1:18" ht="28.8" x14ac:dyDescent="0.3">
      <c r="A71" t="s">
        <v>280</v>
      </c>
      <c r="B71" t="s">
        <v>374</v>
      </c>
      <c r="C71" t="s">
        <v>420</v>
      </c>
      <c r="D71" s="1" t="s">
        <v>295</v>
      </c>
      <c r="E71" t="s">
        <v>175</v>
      </c>
      <c r="F71" t="s">
        <v>164</v>
      </c>
      <c r="G71" t="s">
        <v>146</v>
      </c>
      <c r="H71" t="s">
        <v>146</v>
      </c>
      <c r="I71" s="1">
        <v>45068</v>
      </c>
      <c r="J71" s="4">
        <v>38.604312065806099</v>
      </c>
      <c r="K71" s="4">
        <v>-90.447294497032402</v>
      </c>
      <c r="L71" s="6" t="s">
        <v>337</v>
      </c>
      <c r="M71" t="s">
        <v>50</v>
      </c>
      <c r="N71">
        <v>1</v>
      </c>
      <c r="O71">
        <v>39</v>
      </c>
      <c r="P71">
        <v>2.5</v>
      </c>
      <c r="Q71">
        <v>2.5</v>
      </c>
      <c r="R71">
        <v>3</v>
      </c>
    </row>
    <row r="72" spans="1:18" x14ac:dyDescent="0.3">
      <c r="A72" t="s">
        <v>279</v>
      </c>
      <c r="B72" t="s">
        <v>361</v>
      </c>
      <c r="C72" t="s">
        <v>420</v>
      </c>
      <c r="D72" s="1" t="s">
        <v>294</v>
      </c>
      <c r="E72" t="s">
        <v>296</v>
      </c>
      <c r="F72" t="s">
        <v>419</v>
      </c>
      <c r="G72" t="s">
        <v>293</v>
      </c>
      <c r="H72" t="s">
        <v>292</v>
      </c>
      <c r="I72" s="1">
        <v>45078</v>
      </c>
      <c r="J72" s="4">
        <v>45.415344442080197</v>
      </c>
      <c r="K72" s="4">
        <v>10.8694581371567</v>
      </c>
      <c r="L72" s="6">
        <v>14</v>
      </c>
      <c r="M72" t="s">
        <v>50</v>
      </c>
      <c r="N72">
        <v>6</v>
      </c>
      <c r="O72">
        <v>163</v>
      </c>
      <c r="P72">
        <v>2.48</v>
      </c>
      <c r="Q72">
        <v>2.4</v>
      </c>
      <c r="R72">
        <v>2.69</v>
      </c>
    </row>
    <row r="73" spans="1:18" x14ac:dyDescent="0.3">
      <c r="A73" t="s">
        <v>282</v>
      </c>
      <c r="B73" t="s">
        <v>348</v>
      </c>
      <c r="C73" t="s">
        <v>420</v>
      </c>
      <c r="D73" s="1" t="s">
        <v>297</v>
      </c>
      <c r="E73" t="s">
        <v>287</v>
      </c>
      <c r="F73" t="s">
        <v>419</v>
      </c>
      <c r="G73" t="s">
        <v>293</v>
      </c>
      <c r="H73" t="s">
        <v>292</v>
      </c>
      <c r="I73" s="1">
        <v>45078</v>
      </c>
      <c r="J73" s="4">
        <v>45.437779261525002</v>
      </c>
      <c r="K73" s="4">
        <v>12.3372370361033</v>
      </c>
      <c r="L73" s="6">
        <v>15</v>
      </c>
      <c r="M73" t="s">
        <v>50</v>
      </c>
      <c r="N73">
        <v>1</v>
      </c>
      <c r="O73">
        <v>56</v>
      </c>
      <c r="P73">
        <v>3.25</v>
      </c>
      <c r="Q73">
        <f>3+2/16</f>
        <v>3.125</v>
      </c>
      <c r="R73">
        <v>3.5</v>
      </c>
    </row>
    <row r="74" spans="1:18" x14ac:dyDescent="0.3">
      <c r="A74" t="s">
        <v>285</v>
      </c>
      <c r="B74" t="s">
        <v>351</v>
      </c>
      <c r="C74" t="s">
        <v>420</v>
      </c>
      <c r="D74" s="1" t="s">
        <v>297</v>
      </c>
      <c r="E74" t="s">
        <v>287</v>
      </c>
      <c r="F74" t="s">
        <v>419</v>
      </c>
      <c r="G74" t="s">
        <v>293</v>
      </c>
      <c r="H74" t="s">
        <v>292</v>
      </c>
      <c r="I74" s="1">
        <v>45078</v>
      </c>
      <c r="J74" s="4">
        <v>45.437779261525002</v>
      </c>
      <c r="K74" s="4">
        <v>12.3372370361033</v>
      </c>
      <c r="L74" s="6">
        <v>16</v>
      </c>
      <c r="M74" t="s">
        <v>50</v>
      </c>
      <c r="N74">
        <v>1</v>
      </c>
      <c r="O74">
        <v>56</v>
      </c>
      <c r="P74">
        <v>3.25</v>
      </c>
      <c r="Q74">
        <f>3+5/16</f>
        <v>3.3125</v>
      </c>
      <c r="R74">
        <v>3.5</v>
      </c>
    </row>
    <row r="75" spans="1:18" x14ac:dyDescent="0.3">
      <c r="A75" t="s">
        <v>286</v>
      </c>
      <c r="B75" t="s">
        <v>378</v>
      </c>
      <c r="C75" t="s">
        <v>420</v>
      </c>
      <c r="D75" s="1" t="s">
        <v>297</v>
      </c>
      <c r="E75" t="s">
        <v>287</v>
      </c>
      <c r="F75" t="s">
        <v>419</v>
      </c>
      <c r="G75" t="s">
        <v>293</v>
      </c>
      <c r="H75" t="s">
        <v>292</v>
      </c>
      <c r="I75" s="1">
        <v>45078</v>
      </c>
      <c r="J75" s="4">
        <v>45.437779261525002</v>
      </c>
      <c r="K75" s="4">
        <v>12.3372370361033</v>
      </c>
      <c r="L75" s="6">
        <v>17</v>
      </c>
      <c r="M75" t="s">
        <v>50</v>
      </c>
      <c r="N75">
        <v>1</v>
      </c>
      <c r="O75">
        <v>55</v>
      </c>
      <c r="P75">
        <f>3+6/16</f>
        <v>3.375</v>
      </c>
      <c r="Q75">
        <v>3.125</v>
      </c>
      <c r="R75">
        <v>3.5</v>
      </c>
    </row>
    <row r="76" spans="1:18" x14ac:dyDescent="0.3">
      <c r="A76" t="s">
        <v>287</v>
      </c>
      <c r="B76" t="s">
        <v>354</v>
      </c>
      <c r="C76" t="s">
        <v>420</v>
      </c>
      <c r="D76" s="1" t="s">
        <v>297</v>
      </c>
      <c r="E76" t="s">
        <v>287</v>
      </c>
      <c r="F76" t="s">
        <v>419</v>
      </c>
      <c r="G76" t="s">
        <v>293</v>
      </c>
      <c r="H76" t="s">
        <v>292</v>
      </c>
      <c r="I76" s="1">
        <v>45078</v>
      </c>
      <c r="J76" s="4">
        <v>45.437779261525002</v>
      </c>
      <c r="K76" s="4">
        <v>12.3372370361033</v>
      </c>
      <c r="L76" s="6">
        <v>18</v>
      </c>
      <c r="M76" t="s">
        <v>50</v>
      </c>
      <c r="N76">
        <v>1</v>
      </c>
      <c r="O76">
        <v>55</v>
      </c>
      <c r="P76">
        <f>3+5/16</f>
        <v>3.3125</v>
      </c>
      <c r="Q76">
        <f>3+13/16</f>
        <v>3.8125</v>
      </c>
      <c r="R76">
        <v>3.625</v>
      </c>
    </row>
    <row r="77" spans="1:18" x14ac:dyDescent="0.3">
      <c r="A77" t="s">
        <v>283</v>
      </c>
      <c r="B77" t="s">
        <v>368</v>
      </c>
      <c r="C77" t="s">
        <v>420</v>
      </c>
      <c r="D77" s="1" t="s">
        <v>298</v>
      </c>
      <c r="E77" t="s">
        <v>283</v>
      </c>
      <c r="F77" t="s">
        <v>419</v>
      </c>
      <c r="G77" t="s">
        <v>293</v>
      </c>
      <c r="H77" t="s">
        <v>292</v>
      </c>
      <c r="I77" s="1">
        <v>45084</v>
      </c>
      <c r="J77" s="4">
        <v>42.003080468975803</v>
      </c>
      <c r="K77" s="4">
        <v>12.5198672082531</v>
      </c>
      <c r="L77" s="6">
        <v>19</v>
      </c>
      <c r="M77" t="s">
        <v>50</v>
      </c>
      <c r="N77">
        <v>1</v>
      </c>
      <c r="O77">
        <v>62</v>
      </c>
      <c r="P77">
        <v>3.125</v>
      </c>
      <c r="Q77">
        <f>3+14/16</f>
        <v>3.875</v>
      </c>
      <c r="R77">
        <v>3.5</v>
      </c>
    </row>
    <row r="78" spans="1:18" x14ac:dyDescent="0.3">
      <c r="A78" t="s">
        <v>284</v>
      </c>
      <c r="B78" t="s">
        <v>302</v>
      </c>
      <c r="C78" t="s">
        <v>420</v>
      </c>
      <c r="D78" s="1" t="s">
        <v>298</v>
      </c>
      <c r="E78" t="s">
        <v>283</v>
      </c>
      <c r="F78" t="s">
        <v>419</v>
      </c>
      <c r="G78" t="s">
        <v>293</v>
      </c>
      <c r="H78" t="s">
        <v>292</v>
      </c>
      <c r="I78" s="1">
        <v>45084</v>
      </c>
      <c r="J78" s="4">
        <v>42.003080468975803</v>
      </c>
      <c r="K78" s="4">
        <v>12.5198672082531</v>
      </c>
      <c r="L78" s="6">
        <v>20</v>
      </c>
      <c r="M78" t="s">
        <v>50</v>
      </c>
      <c r="N78">
        <v>2</v>
      </c>
      <c r="O78">
        <v>116</v>
      </c>
      <c r="P78">
        <v>3.125</v>
      </c>
      <c r="Q78">
        <v>2.625</v>
      </c>
      <c r="R78">
        <v>3.5</v>
      </c>
    </row>
    <row r="79" spans="1:18" x14ac:dyDescent="0.3">
      <c r="A79" t="s">
        <v>288</v>
      </c>
      <c r="B79" t="s">
        <v>370</v>
      </c>
      <c r="C79" t="s">
        <v>420</v>
      </c>
      <c r="D79" s="1" t="s">
        <v>298</v>
      </c>
      <c r="E79" t="s">
        <v>283</v>
      </c>
      <c r="F79" t="s">
        <v>419</v>
      </c>
      <c r="G79" t="s">
        <v>293</v>
      </c>
      <c r="H79" t="s">
        <v>292</v>
      </c>
      <c r="I79" s="1">
        <v>45084</v>
      </c>
      <c r="J79" s="4">
        <v>42.003080468975803</v>
      </c>
      <c r="K79" s="4">
        <v>12.5198672082531</v>
      </c>
      <c r="L79" s="6">
        <v>21</v>
      </c>
      <c r="M79" t="s">
        <v>50</v>
      </c>
      <c r="N79">
        <v>1</v>
      </c>
      <c r="O79">
        <v>67</v>
      </c>
      <c r="P79">
        <f>4+7/16</f>
        <v>4.4375</v>
      </c>
      <c r="Q79">
        <f>3+1/16</f>
        <v>3.0625</v>
      </c>
      <c r="R79">
        <f>4+1/16</f>
        <v>4.0625</v>
      </c>
    </row>
    <row r="80" spans="1:18" x14ac:dyDescent="0.3">
      <c r="A80" t="s">
        <v>306</v>
      </c>
      <c r="B80">
        <v>5</v>
      </c>
      <c r="C80" t="s">
        <v>420</v>
      </c>
      <c r="D80" s="1" t="s">
        <v>312</v>
      </c>
      <c r="E80" t="s">
        <v>316</v>
      </c>
      <c r="F80" t="s">
        <v>162</v>
      </c>
      <c r="G80" t="s">
        <v>146</v>
      </c>
      <c r="H80" t="s">
        <v>146</v>
      </c>
      <c r="I80" s="1">
        <v>45095</v>
      </c>
      <c r="J80" s="4">
        <v>41.680059</v>
      </c>
      <c r="K80" s="4">
        <v>-69.957497000000004</v>
      </c>
      <c r="L80" s="6">
        <v>22</v>
      </c>
      <c r="M80" t="s">
        <v>50</v>
      </c>
      <c r="N80">
        <v>1</v>
      </c>
      <c r="O80">
        <v>59</v>
      </c>
      <c r="P80">
        <f>3+13/16</f>
        <v>3.8125</v>
      </c>
      <c r="Q80">
        <f>3+14/16</f>
        <v>3.875</v>
      </c>
      <c r="R80">
        <f>3+7/16</f>
        <v>3.4375</v>
      </c>
    </row>
    <row r="81" spans="1:18" x14ac:dyDescent="0.3">
      <c r="A81" t="s">
        <v>309</v>
      </c>
      <c r="B81" t="s">
        <v>352</v>
      </c>
      <c r="C81" t="s">
        <v>420</v>
      </c>
      <c r="D81" s="1" t="s">
        <v>312</v>
      </c>
      <c r="E81" t="s">
        <v>316</v>
      </c>
      <c r="F81" t="s">
        <v>162</v>
      </c>
      <c r="G81" t="s">
        <v>146</v>
      </c>
      <c r="H81" t="s">
        <v>146</v>
      </c>
      <c r="I81" s="1">
        <v>45095</v>
      </c>
      <c r="J81" s="4">
        <v>41.680059</v>
      </c>
      <c r="K81" s="4">
        <v>-69.957497000000004</v>
      </c>
      <c r="L81" s="6">
        <v>23</v>
      </c>
      <c r="M81" t="s">
        <v>50</v>
      </c>
      <c r="N81">
        <v>1</v>
      </c>
      <c r="O81">
        <v>54</v>
      </c>
      <c r="P81">
        <v>3.125</v>
      </c>
      <c r="Q81">
        <f>3+7/16</f>
        <v>3.4375</v>
      </c>
      <c r="R81">
        <f>4+13/16</f>
        <v>4.8125</v>
      </c>
    </row>
    <row r="82" spans="1:18" x14ac:dyDescent="0.3">
      <c r="A82" t="s">
        <v>310</v>
      </c>
      <c r="B82">
        <v>6</v>
      </c>
      <c r="C82" t="s">
        <v>420</v>
      </c>
      <c r="D82" s="1" t="s">
        <v>312</v>
      </c>
      <c r="E82" t="s">
        <v>316</v>
      </c>
      <c r="F82" t="s">
        <v>162</v>
      </c>
      <c r="G82" t="s">
        <v>146</v>
      </c>
      <c r="H82" t="s">
        <v>146</v>
      </c>
      <c r="I82" s="1">
        <v>45095</v>
      </c>
      <c r="J82" s="4">
        <v>41.680059</v>
      </c>
      <c r="K82" s="4">
        <v>-69.957497000000004</v>
      </c>
      <c r="L82" s="6">
        <v>24</v>
      </c>
      <c r="M82" t="s">
        <v>50</v>
      </c>
      <c r="N82">
        <v>1</v>
      </c>
      <c r="O82">
        <v>95</v>
      </c>
      <c r="P82">
        <f>3+1/16</f>
        <v>3.0625</v>
      </c>
      <c r="Q82">
        <v>4.875</v>
      </c>
      <c r="R82">
        <f>4+14/16</f>
        <v>4.875</v>
      </c>
    </row>
    <row r="83" spans="1:18" x14ac:dyDescent="0.3">
      <c r="A83" t="s">
        <v>311</v>
      </c>
      <c r="B83">
        <v>7</v>
      </c>
      <c r="C83" t="s">
        <v>420</v>
      </c>
      <c r="D83" s="1" t="s">
        <v>312</v>
      </c>
      <c r="E83" t="s">
        <v>316</v>
      </c>
      <c r="F83" t="s">
        <v>162</v>
      </c>
      <c r="G83" t="s">
        <v>146</v>
      </c>
      <c r="H83" t="s">
        <v>146</v>
      </c>
      <c r="I83" s="1">
        <v>45095</v>
      </c>
      <c r="J83" s="4">
        <v>41.680059</v>
      </c>
      <c r="K83" s="4">
        <v>-69.957497000000004</v>
      </c>
      <c r="L83" s="6">
        <v>25</v>
      </c>
      <c r="M83" t="s">
        <v>50</v>
      </c>
      <c r="N83">
        <v>1</v>
      </c>
      <c r="O83">
        <v>0.1</v>
      </c>
      <c r="P83">
        <f>10/16</f>
        <v>0.625</v>
      </c>
      <c r="Q83">
        <f>9/16</f>
        <v>0.5625</v>
      </c>
      <c r="R83">
        <f>9/16</f>
        <v>0.5625</v>
      </c>
    </row>
    <row r="84" spans="1:18" x14ac:dyDescent="0.3">
      <c r="A84" t="s">
        <v>303</v>
      </c>
      <c r="B84" t="s">
        <v>367</v>
      </c>
      <c r="C84" t="s">
        <v>420</v>
      </c>
      <c r="D84" s="1" t="s">
        <v>313</v>
      </c>
      <c r="E84" t="s">
        <v>264</v>
      </c>
      <c r="F84" t="s">
        <v>265</v>
      </c>
      <c r="G84" t="s">
        <v>146</v>
      </c>
      <c r="H84" t="s">
        <v>146</v>
      </c>
      <c r="I84" s="1">
        <v>45107</v>
      </c>
      <c r="J84" s="4">
        <v>30.211946511445301</v>
      </c>
      <c r="K84" s="4">
        <v>-97.667443945545301</v>
      </c>
      <c r="L84" s="6">
        <v>26</v>
      </c>
      <c r="M84" t="s">
        <v>50</v>
      </c>
      <c r="N84">
        <v>1</v>
      </c>
      <c r="O84">
        <v>42</v>
      </c>
      <c r="P84">
        <f>3+14/16</f>
        <v>3.875</v>
      </c>
      <c r="Q84">
        <f>3+11/16</f>
        <v>3.6875</v>
      </c>
      <c r="R84">
        <v>3.25</v>
      </c>
    </row>
    <row r="85" spans="1:18" x14ac:dyDescent="0.3">
      <c r="A85" t="s">
        <v>304</v>
      </c>
      <c r="B85" t="s">
        <v>383</v>
      </c>
      <c r="C85" t="s">
        <v>420</v>
      </c>
      <c r="D85" s="1" t="s">
        <v>313</v>
      </c>
      <c r="E85" t="s">
        <v>264</v>
      </c>
      <c r="F85" t="s">
        <v>265</v>
      </c>
      <c r="G85" t="s">
        <v>146</v>
      </c>
      <c r="H85" t="s">
        <v>146</v>
      </c>
      <c r="I85" s="1">
        <v>45107</v>
      </c>
      <c r="J85" s="4">
        <v>30.211946511445301</v>
      </c>
      <c r="K85" s="4">
        <v>-97.667443945545301</v>
      </c>
      <c r="L85" s="6">
        <v>27</v>
      </c>
      <c r="M85" t="s">
        <v>50</v>
      </c>
      <c r="N85">
        <v>1</v>
      </c>
      <c r="O85">
        <v>48</v>
      </c>
      <c r="P85">
        <f>3+5/16</f>
        <v>3.3125</v>
      </c>
      <c r="Q85">
        <v>3.75</v>
      </c>
      <c r="R85">
        <v>3.625</v>
      </c>
    </row>
    <row r="86" spans="1:18" x14ac:dyDescent="0.3">
      <c r="A86" t="s">
        <v>317</v>
      </c>
      <c r="B86">
        <v>8</v>
      </c>
      <c r="C86" t="s">
        <v>420</v>
      </c>
      <c r="D86" s="1" t="s">
        <v>319</v>
      </c>
      <c r="E86" t="s">
        <v>181</v>
      </c>
      <c r="F86" t="s">
        <v>169</v>
      </c>
      <c r="G86" t="s">
        <v>146</v>
      </c>
      <c r="H86" t="s">
        <v>146</v>
      </c>
      <c r="I86" s="1">
        <v>45128</v>
      </c>
      <c r="J86" s="4">
        <v>40.451366999999998</v>
      </c>
      <c r="K86" s="4">
        <v>-79.932914999999994</v>
      </c>
      <c r="L86" s="6">
        <v>28</v>
      </c>
      <c r="M86" t="s">
        <v>50</v>
      </c>
      <c r="N86">
        <v>1</v>
      </c>
      <c r="O86">
        <v>66</v>
      </c>
      <c r="P86">
        <v>2.8125</v>
      </c>
      <c r="Q86">
        <v>2.875</v>
      </c>
      <c r="R86">
        <v>3.3125</v>
      </c>
    </row>
    <row r="87" spans="1:18" x14ac:dyDescent="0.3">
      <c r="A87" t="s">
        <v>318</v>
      </c>
      <c r="B87">
        <v>9</v>
      </c>
      <c r="C87" t="s">
        <v>420</v>
      </c>
      <c r="D87" s="1" t="s">
        <v>299</v>
      </c>
      <c r="E87" t="s">
        <v>177</v>
      </c>
      <c r="F87" t="s">
        <v>162</v>
      </c>
      <c r="G87" t="s">
        <v>146</v>
      </c>
      <c r="H87" t="s">
        <v>146</v>
      </c>
      <c r="I87" s="1">
        <v>45131</v>
      </c>
      <c r="J87" s="4">
        <v>42.483620999999999</v>
      </c>
      <c r="K87" s="4">
        <v>-71.185913999999997</v>
      </c>
      <c r="L87" s="6" t="s">
        <v>371</v>
      </c>
      <c r="M87" t="s">
        <v>50</v>
      </c>
      <c r="N87">
        <v>1</v>
      </c>
      <c r="O87">
        <v>22</v>
      </c>
      <c r="P87">
        <f>2+11/16</f>
        <v>2.6875</v>
      </c>
      <c r="Q87">
        <v>2</v>
      </c>
      <c r="R87">
        <f>2+3/16</f>
        <v>2.1875</v>
      </c>
    </row>
    <row r="88" spans="1:18" x14ac:dyDescent="0.3">
      <c r="A88" t="s">
        <v>320</v>
      </c>
      <c r="B88" t="s">
        <v>365</v>
      </c>
      <c r="C88" t="s">
        <v>420</v>
      </c>
      <c r="D88" s="1" t="s">
        <v>334</v>
      </c>
      <c r="E88" t="s">
        <v>326</v>
      </c>
      <c r="F88" t="s">
        <v>163</v>
      </c>
      <c r="G88" t="s">
        <v>146</v>
      </c>
      <c r="H88" t="s">
        <v>146</v>
      </c>
      <c r="I88" s="1">
        <v>45143</v>
      </c>
      <c r="J88" s="4">
        <v>38.2865428553974</v>
      </c>
      <c r="K88" s="4">
        <v>-76.638570404484994</v>
      </c>
      <c r="L88" s="6" t="s">
        <v>372</v>
      </c>
      <c r="M88" t="s">
        <v>50</v>
      </c>
      <c r="N88">
        <v>2</v>
      </c>
      <c r="O88">
        <v>17</v>
      </c>
      <c r="P88">
        <f>1+9/16</f>
        <v>1.5625</v>
      </c>
      <c r="Q88">
        <v>1.75</v>
      </c>
      <c r="R88">
        <f>1+13/16</f>
        <v>1.8125</v>
      </c>
    </row>
    <row r="89" spans="1:18" x14ac:dyDescent="0.3">
      <c r="A89" t="s">
        <v>322</v>
      </c>
      <c r="B89" t="s">
        <v>379</v>
      </c>
      <c r="C89" t="s">
        <v>420</v>
      </c>
      <c r="D89" s="1" t="s">
        <v>329</v>
      </c>
      <c r="E89" t="s">
        <v>327</v>
      </c>
      <c r="F89" t="s">
        <v>163</v>
      </c>
      <c r="G89" t="s">
        <v>146</v>
      </c>
      <c r="H89" t="s">
        <v>146</v>
      </c>
      <c r="I89" s="1">
        <v>45143</v>
      </c>
      <c r="J89" s="4">
        <v>39.068189356741897</v>
      </c>
      <c r="K89" s="4">
        <v>-77.130231786099699</v>
      </c>
      <c r="L89" s="6">
        <v>29</v>
      </c>
      <c r="M89" t="s">
        <v>50</v>
      </c>
      <c r="N89">
        <v>1</v>
      </c>
      <c r="O89">
        <v>19</v>
      </c>
      <c r="P89">
        <f>2+6/16</f>
        <v>2.375</v>
      </c>
      <c r="Q89">
        <f>1+7/8</f>
        <v>1.875</v>
      </c>
      <c r="R89">
        <f>2+7/16</f>
        <v>2.4375</v>
      </c>
    </row>
    <row r="90" spans="1:18" x14ac:dyDescent="0.3">
      <c r="A90" t="s">
        <v>321</v>
      </c>
      <c r="B90" t="s">
        <v>380</v>
      </c>
      <c r="C90" t="s">
        <v>420</v>
      </c>
      <c r="D90" s="1" t="s">
        <v>330</v>
      </c>
      <c r="E90" t="s">
        <v>328</v>
      </c>
      <c r="F90" t="s">
        <v>163</v>
      </c>
      <c r="G90" t="s">
        <v>146</v>
      </c>
      <c r="H90" t="s">
        <v>146</v>
      </c>
      <c r="I90" s="1">
        <v>45150</v>
      </c>
      <c r="J90" s="4">
        <v>39.117355428328104</v>
      </c>
      <c r="K90" s="4">
        <v>-77.188013773757405</v>
      </c>
      <c r="L90" s="6" t="s">
        <v>373</v>
      </c>
      <c r="M90" t="s">
        <v>50</v>
      </c>
      <c r="N90">
        <v>1</v>
      </c>
      <c r="O90">
        <v>15</v>
      </c>
      <c r="P90">
        <v>2.875</v>
      </c>
      <c r="Q90">
        <v>2</v>
      </c>
      <c r="R90">
        <v>2</v>
      </c>
    </row>
    <row r="91" spans="1:18" x14ac:dyDescent="0.3">
      <c r="A91" t="s">
        <v>323</v>
      </c>
      <c r="B91" t="s">
        <v>369</v>
      </c>
      <c r="C91" t="s">
        <v>420</v>
      </c>
      <c r="D91" s="1" t="s">
        <v>330</v>
      </c>
      <c r="E91" t="s">
        <v>328</v>
      </c>
      <c r="F91" t="s">
        <v>163</v>
      </c>
      <c r="G91" t="s">
        <v>146</v>
      </c>
      <c r="H91" t="s">
        <v>146</v>
      </c>
      <c r="I91" s="1">
        <v>45150</v>
      </c>
      <c r="J91" s="4">
        <v>39.117355428328104</v>
      </c>
      <c r="K91" s="4">
        <v>-77.188013773757405</v>
      </c>
      <c r="L91" s="6">
        <v>30</v>
      </c>
      <c r="M91" t="s">
        <v>50</v>
      </c>
      <c r="N91">
        <v>1</v>
      </c>
      <c r="O91">
        <v>18</v>
      </c>
      <c r="P91">
        <f>2+7/16</f>
        <v>2.4375</v>
      </c>
      <c r="Q91">
        <v>1.9375</v>
      </c>
      <c r="R91">
        <f>1.375</f>
        <v>1.375</v>
      </c>
    </row>
    <row r="92" spans="1:18" x14ac:dyDescent="0.3">
      <c r="A92" t="s">
        <v>324</v>
      </c>
      <c r="B92" t="s">
        <v>360</v>
      </c>
      <c r="C92" t="s">
        <v>420</v>
      </c>
      <c r="D92" s="1" t="s">
        <v>330</v>
      </c>
      <c r="E92" t="s">
        <v>328</v>
      </c>
      <c r="F92" t="s">
        <v>163</v>
      </c>
      <c r="G92" t="s">
        <v>146</v>
      </c>
      <c r="H92" t="s">
        <v>146</v>
      </c>
      <c r="I92" s="1">
        <v>45150</v>
      </c>
      <c r="J92" s="4">
        <v>39.117355428328104</v>
      </c>
      <c r="K92" s="4">
        <v>-77.188013773757405</v>
      </c>
      <c r="L92" s="6">
        <v>31</v>
      </c>
      <c r="M92" t="s">
        <v>54</v>
      </c>
      <c r="N92">
        <v>1</v>
      </c>
      <c r="O92">
        <v>17</v>
      </c>
      <c r="P92">
        <f>1+15/16</f>
        <v>1.9375</v>
      </c>
      <c r="Q92">
        <f>1+7/8</f>
        <v>1.875</v>
      </c>
      <c r="R92">
        <v>2</v>
      </c>
    </row>
    <row r="93" spans="1:18" x14ac:dyDescent="0.3">
      <c r="A93" t="s">
        <v>325</v>
      </c>
      <c r="B93" t="s">
        <v>353</v>
      </c>
      <c r="C93" t="s">
        <v>420</v>
      </c>
      <c r="D93" s="1" t="s">
        <v>330</v>
      </c>
      <c r="E93" t="s">
        <v>328</v>
      </c>
      <c r="F93" t="s">
        <v>163</v>
      </c>
      <c r="G93" t="s">
        <v>146</v>
      </c>
      <c r="H93" t="s">
        <v>146</v>
      </c>
      <c r="I93" s="1">
        <v>45150</v>
      </c>
      <c r="J93" s="4">
        <v>39.117355428328104</v>
      </c>
      <c r="K93" s="4">
        <v>-77.188013773757405</v>
      </c>
      <c r="L93" s="6">
        <v>32</v>
      </c>
      <c r="M93" t="s">
        <v>50</v>
      </c>
      <c r="N93">
        <v>1</v>
      </c>
      <c r="O93">
        <v>14</v>
      </c>
      <c r="P93">
        <v>1.9375</v>
      </c>
      <c r="Q93">
        <f>1+13/16</f>
        <v>1.8125</v>
      </c>
      <c r="R93">
        <v>1.875</v>
      </c>
    </row>
    <row r="94" spans="1:18" x14ac:dyDescent="0.3">
      <c r="A94" t="s">
        <v>341</v>
      </c>
      <c r="B94" t="s">
        <v>366</v>
      </c>
      <c r="C94" t="s">
        <v>420</v>
      </c>
      <c r="D94" s="1" t="s">
        <v>343</v>
      </c>
      <c r="E94" t="s">
        <v>345</v>
      </c>
      <c r="F94" t="s">
        <v>344</v>
      </c>
      <c r="G94" t="s">
        <v>146</v>
      </c>
      <c r="H94" t="s">
        <v>146</v>
      </c>
      <c r="I94" s="1">
        <v>45171</v>
      </c>
      <c r="J94" s="4">
        <v>44.984532000000002</v>
      </c>
      <c r="K94" s="4">
        <v>-93.166926000000004</v>
      </c>
      <c r="L94" s="6">
        <v>33</v>
      </c>
      <c r="M94" t="s">
        <v>50</v>
      </c>
      <c r="N94">
        <v>1</v>
      </c>
      <c r="O94">
        <v>6</v>
      </c>
      <c r="P94">
        <v>1.125</v>
      </c>
      <c r="Q94">
        <f>1+7/16</f>
        <v>1.4375</v>
      </c>
      <c r="R94">
        <f>1+5/16</f>
        <v>1.3125</v>
      </c>
    </row>
    <row r="95" spans="1:18" ht="28.8" x14ac:dyDescent="0.3">
      <c r="A95" t="s">
        <v>340</v>
      </c>
      <c r="B95" t="s">
        <v>349</v>
      </c>
      <c r="C95" t="s">
        <v>420</v>
      </c>
      <c r="D95" s="1" t="s">
        <v>342</v>
      </c>
      <c r="E95" t="s">
        <v>345</v>
      </c>
      <c r="F95" t="s">
        <v>344</v>
      </c>
      <c r="G95" t="s">
        <v>146</v>
      </c>
      <c r="H95" t="s">
        <v>146</v>
      </c>
      <c r="I95" s="1">
        <v>45183</v>
      </c>
      <c r="J95" s="4">
        <v>44.984532000000002</v>
      </c>
      <c r="K95" s="4">
        <v>-93.166926000000004</v>
      </c>
      <c r="L95" s="6" t="s">
        <v>382</v>
      </c>
      <c r="M95" t="s">
        <v>346</v>
      </c>
      <c r="N95">
        <v>1</v>
      </c>
      <c r="O95">
        <v>43</v>
      </c>
      <c r="P95">
        <v>3</v>
      </c>
      <c r="Q95">
        <f>2+14/16</f>
        <v>2.875</v>
      </c>
      <c r="R95">
        <f>3+5/16</f>
        <v>3.3125</v>
      </c>
    </row>
    <row r="96" spans="1:18" x14ac:dyDescent="0.3">
      <c r="A96" t="s">
        <v>338</v>
      </c>
      <c r="B96" t="s">
        <v>381</v>
      </c>
      <c r="C96" t="s">
        <v>420</v>
      </c>
      <c r="D96" s="1" t="s">
        <v>230</v>
      </c>
      <c r="E96" t="s">
        <v>327</v>
      </c>
      <c r="F96" t="s">
        <v>163</v>
      </c>
      <c r="G96" t="s">
        <v>146</v>
      </c>
      <c r="H96" t="s">
        <v>146</v>
      </c>
      <c r="I96" s="1">
        <v>45185</v>
      </c>
      <c r="J96" s="4">
        <v>39.056086162518199</v>
      </c>
      <c r="K96" s="4">
        <v>-77.114897400000004</v>
      </c>
      <c r="L96" s="6" t="s">
        <v>441</v>
      </c>
      <c r="M96" t="s">
        <v>50</v>
      </c>
      <c r="N96">
        <v>1</v>
      </c>
      <c r="O96">
        <v>45</v>
      </c>
      <c r="P96">
        <f>3+5/16</f>
        <v>3.3125</v>
      </c>
      <c r="Q96">
        <v>3.875</v>
      </c>
      <c r="R96">
        <v>3.125</v>
      </c>
    </row>
    <row r="97" spans="1:18" x14ac:dyDescent="0.3">
      <c r="A97" t="s">
        <v>347</v>
      </c>
      <c r="B97">
        <v>20</v>
      </c>
      <c r="C97" t="s">
        <v>420</v>
      </c>
      <c r="D97" s="1" t="s">
        <v>230</v>
      </c>
      <c r="E97" t="s">
        <v>327</v>
      </c>
      <c r="F97" t="s">
        <v>163</v>
      </c>
      <c r="G97" t="s">
        <v>146</v>
      </c>
      <c r="H97" t="s">
        <v>146</v>
      </c>
      <c r="I97" s="1">
        <v>45185</v>
      </c>
      <c r="J97" s="4">
        <v>39.056086162518199</v>
      </c>
      <c r="K97" s="4">
        <v>-77.114897400000004</v>
      </c>
      <c r="L97" s="6">
        <v>34</v>
      </c>
      <c r="M97" t="s">
        <v>50</v>
      </c>
      <c r="N97">
        <v>1</v>
      </c>
      <c r="O97">
        <v>48</v>
      </c>
      <c r="P97">
        <f>3+6/16</f>
        <v>3.375</v>
      </c>
      <c r="Q97">
        <v>3.875</v>
      </c>
      <c r="R97">
        <v>3.125</v>
      </c>
    </row>
    <row r="98" spans="1:18" x14ac:dyDescent="0.3">
      <c r="A98" t="s">
        <v>339</v>
      </c>
      <c r="B98" t="s">
        <v>350</v>
      </c>
      <c r="C98" t="s">
        <v>420</v>
      </c>
      <c r="D98" s="1" t="s">
        <v>230</v>
      </c>
      <c r="E98" t="s">
        <v>327</v>
      </c>
      <c r="F98" t="s">
        <v>163</v>
      </c>
      <c r="G98" t="s">
        <v>146</v>
      </c>
      <c r="H98" t="s">
        <v>146</v>
      </c>
      <c r="I98" s="1">
        <v>45185</v>
      </c>
      <c r="J98" s="4">
        <v>39.056086162518199</v>
      </c>
      <c r="K98" s="4">
        <v>-77.114897400000004</v>
      </c>
      <c r="L98" s="6">
        <v>35</v>
      </c>
      <c r="M98" t="s">
        <v>50</v>
      </c>
      <c r="N98">
        <v>1</v>
      </c>
      <c r="O98">
        <v>47</v>
      </c>
      <c r="P98">
        <f>3+6/16</f>
        <v>3.375</v>
      </c>
      <c r="Q98">
        <v>3.875</v>
      </c>
      <c r="R98">
        <v>3.125</v>
      </c>
    </row>
    <row r="99" spans="1:18" x14ac:dyDescent="0.3">
      <c r="A99" t="s">
        <v>395</v>
      </c>
      <c r="B99" t="s">
        <v>407</v>
      </c>
      <c r="C99" t="s">
        <v>420</v>
      </c>
      <c r="D99" s="1" t="s">
        <v>401</v>
      </c>
      <c r="E99" t="s">
        <v>402</v>
      </c>
      <c r="F99" t="s">
        <v>403</v>
      </c>
      <c r="G99" t="s">
        <v>146</v>
      </c>
      <c r="H99" t="s">
        <v>146</v>
      </c>
      <c r="I99" s="1">
        <v>45192</v>
      </c>
      <c r="J99" s="4">
        <v>35.808826000000003</v>
      </c>
      <c r="K99" s="4">
        <v>-80.871899999999997</v>
      </c>
      <c r="L99" s="6">
        <v>36</v>
      </c>
      <c r="M99" t="s">
        <v>50</v>
      </c>
      <c r="N99">
        <v>1</v>
      </c>
      <c r="O99">
        <v>153</v>
      </c>
      <c r="P99">
        <v>5</v>
      </c>
      <c r="Q99">
        <v>5.25</v>
      </c>
      <c r="R99">
        <v>6.5</v>
      </c>
    </row>
    <row r="100" spans="1:18" x14ac:dyDescent="0.3">
      <c r="A100" t="s">
        <v>396</v>
      </c>
      <c r="B100">
        <v>10</v>
      </c>
      <c r="C100" t="s">
        <v>420</v>
      </c>
      <c r="D100" s="1" t="s">
        <v>329</v>
      </c>
      <c r="E100" t="s">
        <v>404</v>
      </c>
      <c r="F100" t="s">
        <v>403</v>
      </c>
      <c r="G100" t="s">
        <v>146</v>
      </c>
      <c r="H100" t="s">
        <v>146</v>
      </c>
      <c r="I100" s="1">
        <v>45192</v>
      </c>
      <c r="J100" s="4">
        <v>35.409171000000001</v>
      </c>
      <c r="K100" s="4">
        <v>-80.861380999999994</v>
      </c>
      <c r="L100" s="6">
        <v>37</v>
      </c>
      <c r="M100" t="s">
        <v>50</v>
      </c>
      <c r="N100">
        <v>1</v>
      </c>
      <c r="O100">
        <v>19</v>
      </c>
      <c r="P100">
        <f>1+15/16</f>
        <v>1.9375</v>
      </c>
      <c r="Q100">
        <f>1+14/16</f>
        <v>1.875</v>
      </c>
      <c r="R100">
        <f>2+5/16</f>
        <v>2.3125</v>
      </c>
    </row>
    <row r="101" spans="1:18" x14ac:dyDescent="0.3">
      <c r="A101" t="s">
        <v>397</v>
      </c>
      <c r="B101">
        <v>11</v>
      </c>
      <c r="C101" t="s">
        <v>420</v>
      </c>
      <c r="D101" s="1" t="s">
        <v>329</v>
      </c>
      <c r="E101" t="s">
        <v>404</v>
      </c>
      <c r="F101" t="s">
        <v>403</v>
      </c>
      <c r="G101" t="s">
        <v>146</v>
      </c>
      <c r="H101" t="s">
        <v>146</v>
      </c>
      <c r="I101" s="1">
        <v>45192</v>
      </c>
      <c r="J101" s="4">
        <v>35.409171000000001</v>
      </c>
      <c r="K101" s="4">
        <v>-80.861380999999994</v>
      </c>
      <c r="L101" s="6">
        <v>38</v>
      </c>
      <c r="M101" t="s">
        <v>50</v>
      </c>
      <c r="N101">
        <v>1</v>
      </c>
      <c r="O101">
        <v>19</v>
      </c>
      <c r="P101">
        <v>2</v>
      </c>
      <c r="Q101">
        <f>1+14/16</f>
        <v>1.875</v>
      </c>
      <c r="R101">
        <f>2+5/16</f>
        <v>2.3125</v>
      </c>
    </row>
    <row r="102" spans="1:18" x14ac:dyDescent="0.3">
      <c r="A102" t="s">
        <v>398</v>
      </c>
      <c r="B102">
        <v>12</v>
      </c>
      <c r="C102" t="s">
        <v>420</v>
      </c>
      <c r="D102" s="1" t="s">
        <v>329</v>
      </c>
      <c r="E102" t="s">
        <v>404</v>
      </c>
      <c r="F102" t="s">
        <v>403</v>
      </c>
      <c r="G102" t="s">
        <v>146</v>
      </c>
      <c r="H102" t="s">
        <v>146</v>
      </c>
      <c r="I102" s="1">
        <v>45192</v>
      </c>
      <c r="J102" s="4">
        <v>35.409171000000001</v>
      </c>
      <c r="K102" s="4">
        <v>-80.861380999999994</v>
      </c>
      <c r="L102" s="6">
        <v>39</v>
      </c>
      <c r="M102" t="s">
        <v>50</v>
      </c>
      <c r="N102">
        <v>1</v>
      </c>
      <c r="O102">
        <v>18</v>
      </c>
      <c r="P102">
        <v>2</v>
      </c>
      <c r="Q102">
        <f>1+14/16</f>
        <v>1.875</v>
      </c>
      <c r="R102">
        <f>2+3/16</f>
        <v>2.1875</v>
      </c>
    </row>
    <row r="103" spans="1:18" x14ac:dyDescent="0.3">
      <c r="A103" t="s">
        <v>399</v>
      </c>
      <c r="B103">
        <v>13</v>
      </c>
      <c r="C103" t="s">
        <v>420</v>
      </c>
      <c r="D103" s="1" t="s">
        <v>329</v>
      </c>
      <c r="E103" t="s">
        <v>404</v>
      </c>
      <c r="F103" t="s">
        <v>403</v>
      </c>
      <c r="G103" t="s">
        <v>146</v>
      </c>
      <c r="H103" t="s">
        <v>146</v>
      </c>
      <c r="I103" s="1">
        <v>45192</v>
      </c>
      <c r="J103" s="4">
        <v>35.409171000000001</v>
      </c>
      <c r="K103" s="4">
        <v>-80.861380999999994</v>
      </c>
      <c r="L103" s="6">
        <v>40</v>
      </c>
      <c r="M103" t="s">
        <v>50</v>
      </c>
      <c r="N103">
        <v>1</v>
      </c>
      <c r="O103">
        <v>18</v>
      </c>
      <c r="P103">
        <f>2+1/16</f>
        <v>2.0625</v>
      </c>
      <c r="Q103">
        <f>1+14/16</f>
        <v>1.875</v>
      </c>
      <c r="R103">
        <f>2+2/16</f>
        <v>2.125</v>
      </c>
    </row>
    <row r="104" spans="1:18" x14ac:dyDescent="0.3">
      <c r="A104" t="s">
        <v>400</v>
      </c>
      <c r="B104">
        <v>14</v>
      </c>
      <c r="C104" t="s">
        <v>420</v>
      </c>
      <c r="D104" s="1" t="s">
        <v>299</v>
      </c>
      <c r="E104" t="s">
        <v>406</v>
      </c>
      <c r="F104" t="s">
        <v>235</v>
      </c>
      <c r="G104" t="s">
        <v>146</v>
      </c>
      <c r="H104" t="s">
        <v>146</v>
      </c>
      <c r="I104" s="1">
        <v>45192</v>
      </c>
      <c r="J104" s="4">
        <v>41.296633999999997</v>
      </c>
      <c r="K104" s="4">
        <v>-72.381726</v>
      </c>
      <c r="L104" s="6">
        <v>41</v>
      </c>
      <c r="M104" t="s">
        <v>405</v>
      </c>
      <c r="N104">
        <v>1</v>
      </c>
      <c r="O104">
        <v>22</v>
      </c>
      <c r="P104">
        <v>2.5</v>
      </c>
      <c r="Q104">
        <f>1+15/16</f>
        <v>1.9375</v>
      </c>
      <c r="R104">
        <f>2+2/16</f>
        <v>2.125</v>
      </c>
    </row>
    <row r="105" spans="1:18" x14ac:dyDescent="0.3">
      <c r="A105" t="s">
        <v>410</v>
      </c>
      <c r="B105">
        <v>15</v>
      </c>
      <c r="C105" t="s">
        <v>420</v>
      </c>
      <c r="D105" s="1" t="s">
        <v>410</v>
      </c>
      <c r="E105" t="s">
        <v>417</v>
      </c>
      <c r="F105" t="s">
        <v>416</v>
      </c>
      <c r="G105" t="s">
        <v>146</v>
      </c>
      <c r="H105" t="s">
        <v>146</v>
      </c>
      <c r="I105" s="1">
        <v>45197</v>
      </c>
      <c r="J105" s="4">
        <v>35.823491320947902</v>
      </c>
      <c r="K105" s="4">
        <v>-83.562385482795094</v>
      </c>
      <c r="L105" s="6">
        <v>42</v>
      </c>
      <c r="M105" t="s">
        <v>418</v>
      </c>
      <c r="N105">
        <v>1</v>
      </c>
      <c r="O105">
        <v>20</v>
      </c>
      <c r="P105">
        <f>2+5/16</f>
        <v>2.3125</v>
      </c>
      <c r="Q105">
        <f>1+11/16</f>
        <v>1.6875</v>
      </c>
      <c r="R105">
        <f>2+7/16</f>
        <v>2.4375</v>
      </c>
    </row>
    <row r="106" spans="1:18" x14ac:dyDescent="0.3">
      <c r="A106" t="s">
        <v>409</v>
      </c>
      <c r="B106">
        <v>16</v>
      </c>
      <c r="C106" t="s">
        <v>420</v>
      </c>
      <c r="D106" s="1" t="s">
        <v>329</v>
      </c>
      <c r="E106" t="s">
        <v>408</v>
      </c>
      <c r="F106" t="s">
        <v>415</v>
      </c>
      <c r="G106" t="s">
        <v>146</v>
      </c>
      <c r="H106" t="s">
        <v>146</v>
      </c>
      <c r="I106" s="1">
        <v>45201</v>
      </c>
      <c r="J106" s="4">
        <v>36.114481645923</v>
      </c>
      <c r="K106" s="4">
        <v>-115.171873618758</v>
      </c>
      <c r="L106" s="6">
        <v>43</v>
      </c>
      <c r="M106" t="s">
        <v>50</v>
      </c>
      <c r="N106">
        <v>1</v>
      </c>
      <c r="O106">
        <v>70</v>
      </c>
      <c r="P106">
        <f>2.625</f>
        <v>2.625</v>
      </c>
      <c r="Q106">
        <v>3</v>
      </c>
      <c r="R106">
        <v>2.625</v>
      </c>
    </row>
    <row r="107" spans="1:18" x14ac:dyDescent="0.3">
      <c r="A107" t="s">
        <v>412</v>
      </c>
      <c r="B107">
        <v>17</v>
      </c>
      <c r="C107" t="s">
        <v>420</v>
      </c>
      <c r="D107" s="1" t="s">
        <v>329</v>
      </c>
      <c r="E107" t="s">
        <v>408</v>
      </c>
      <c r="F107" t="s">
        <v>415</v>
      </c>
      <c r="G107" t="s">
        <v>146</v>
      </c>
      <c r="H107" t="s">
        <v>146</v>
      </c>
      <c r="I107" s="1">
        <v>45201</v>
      </c>
      <c r="J107" s="4">
        <v>36.114481645923</v>
      </c>
      <c r="K107" s="4">
        <v>-115.171873618758</v>
      </c>
      <c r="L107" s="6">
        <v>44</v>
      </c>
      <c r="M107" t="s">
        <v>50</v>
      </c>
      <c r="N107">
        <v>1</v>
      </c>
      <c r="O107">
        <v>17</v>
      </c>
      <c r="P107">
        <v>2.25</v>
      </c>
      <c r="Q107">
        <f>1+14/16</f>
        <v>1.875</v>
      </c>
      <c r="R107">
        <f>1+14/16</f>
        <v>1.875</v>
      </c>
    </row>
    <row r="108" spans="1:18" x14ac:dyDescent="0.3">
      <c r="A108" t="s">
        <v>411</v>
      </c>
      <c r="B108">
        <v>18</v>
      </c>
      <c r="C108" t="s">
        <v>420</v>
      </c>
      <c r="D108" s="1" t="s">
        <v>329</v>
      </c>
      <c r="E108" t="s">
        <v>408</v>
      </c>
      <c r="F108" t="s">
        <v>415</v>
      </c>
      <c r="G108" t="s">
        <v>146</v>
      </c>
      <c r="H108" t="s">
        <v>146</v>
      </c>
      <c r="I108" s="1">
        <v>45201</v>
      </c>
      <c r="J108" s="4">
        <v>36.114481645923</v>
      </c>
      <c r="K108" s="4">
        <v>-115.171873618758</v>
      </c>
      <c r="L108" s="6">
        <v>45</v>
      </c>
      <c r="M108" t="s">
        <v>50</v>
      </c>
      <c r="N108">
        <v>1</v>
      </c>
      <c r="O108">
        <v>15</v>
      </c>
      <c r="P108">
        <v>2</v>
      </c>
      <c r="Q108">
        <f>1+13/16</f>
        <v>1.8125</v>
      </c>
      <c r="R108">
        <v>1.875</v>
      </c>
    </row>
    <row r="109" spans="1:18" x14ac:dyDescent="0.3">
      <c r="A109" t="s">
        <v>413</v>
      </c>
      <c r="B109">
        <v>19</v>
      </c>
      <c r="C109" t="s">
        <v>420</v>
      </c>
      <c r="D109" s="1" t="s">
        <v>414</v>
      </c>
      <c r="E109" t="s">
        <v>408</v>
      </c>
      <c r="F109" t="s">
        <v>415</v>
      </c>
      <c r="G109" t="s">
        <v>146</v>
      </c>
      <c r="H109" t="s">
        <v>146</v>
      </c>
      <c r="I109" s="1">
        <v>45204</v>
      </c>
      <c r="J109" s="4">
        <v>36.083568911204402</v>
      </c>
      <c r="K109" s="4">
        <v>-115.149256886367</v>
      </c>
      <c r="L109" s="6">
        <v>46</v>
      </c>
      <c r="M109" t="s">
        <v>50</v>
      </c>
      <c r="N109">
        <v>1</v>
      </c>
      <c r="O109">
        <v>54</v>
      </c>
      <c r="P109">
        <v>3</v>
      </c>
      <c r="Q109">
        <v>2.625</v>
      </c>
      <c r="R109">
        <v>3.5</v>
      </c>
    </row>
    <row r="110" spans="1:18" x14ac:dyDescent="0.3">
      <c r="A110" t="s">
        <v>421</v>
      </c>
      <c r="B110">
        <v>20</v>
      </c>
      <c r="C110" t="s">
        <v>112</v>
      </c>
      <c r="D110" s="1" t="s">
        <v>117</v>
      </c>
      <c r="E110" t="s">
        <v>264</v>
      </c>
      <c r="F110" t="s">
        <v>265</v>
      </c>
      <c r="G110" t="s">
        <v>146</v>
      </c>
      <c r="H110" t="s">
        <v>146</v>
      </c>
      <c r="I110" s="1">
        <v>45236</v>
      </c>
      <c r="J110" s="4">
        <v>30.627040999999998</v>
      </c>
      <c r="K110" s="4">
        <v>-97.812154000000007</v>
      </c>
      <c r="L110" s="6">
        <v>46</v>
      </c>
      <c r="M110" t="s">
        <v>51</v>
      </c>
      <c r="N110">
        <v>1</v>
      </c>
      <c r="O110">
        <v>17</v>
      </c>
      <c r="P110">
        <v>1.75</v>
      </c>
      <c r="Q110">
        <f>1+13/16</f>
        <v>1.8125</v>
      </c>
      <c r="R110">
        <v>2</v>
      </c>
    </row>
    <row r="111" spans="1:18" x14ac:dyDescent="0.3">
      <c r="A111" t="s">
        <v>422</v>
      </c>
      <c r="B111">
        <v>21</v>
      </c>
      <c r="C111" t="s">
        <v>112</v>
      </c>
      <c r="D111" s="1" t="s">
        <v>117</v>
      </c>
      <c r="E111" t="s">
        <v>424</v>
      </c>
      <c r="F111" t="s">
        <v>423</v>
      </c>
      <c r="G111" t="s">
        <v>146</v>
      </c>
      <c r="H111" t="s">
        <v>146</v>
      </c>
      <c r="I111" s="1">
        <v>45236</v>
      </c>
      <c r="J111" s="4">
        <v>34.027388999999999</v>
      </c>
      <c r="K111" s="4">
        <v>-118.28542899999999</v>
      </c>
      <c r="L111" s="6">
        <v>46</v>
      </c>
      <c r="M111" t="s">
        <v>52</v>
      </c>
      <c r="N111">
        <v>1</v>
      </c>
      <c r="O111">
        <v>68</v>
      </c>
      <c r="P111">
        <v>3.5</v>
      </c>
      <c r="Q111">
        <f>3+6/16</f>
        <v>3.375</v>
      </c>
      <c r="R111">
        <f>3+9/16</f>
        <v>3.5625</v>
      </c>
    </row>
    <row r="112" spans="1:18" x14ac:dyDescent="0.3">
      <c r="A112" t="s">
        <v>425</v>
      </c>
      <c r="B112">
        <v>22</v>
      </c>
      <c r="C112" t="s">
        <v>420</v>
      </c>
      <c r="D112" s="1" t="s">
        <v>433</v>
      </c>
      <c r="E112" t="s">
        <v>133</v>
      </c>
      <c r="F112" t="s">
        <v>26</v>
      </c>
      <c r="G112" t="s">
        <v>146</v>
      </c>
      <c r="H112" t="s">
        <v>146</v>
      </c>
      <c r="I112" s="1">
        <v>45346</v>
      </c>
      <c r="J112" s="4">
        <v>38.892167999999998</v>
      </c>
      <c r="K112" s="4">
        <v>-77.025794000000005</v>
      </c>
      <c r="L112" s="6">
        <v>46</v>
      </c>
      <c r="M112" t="s">
        <v>50</v>
      </c>
      <c r="N112">
        <v>1</v>
      </c>
      <c r="O112">
        <v>65</v>
      </c>
      <c r="P112">
        <v>3.5</v>
      </c>
      <c r="Q112">
        <f>3+3/16</f>
        <v>3.1875</v>
      </c>
      <c r="R112">
        <v>4.1875</v>
      </c>
    </row>
    <row r="113" spans="1:18" x14ac:dyDescent="0.3">
      <c r="A113" t="s">
        <v>426</v>
      </c>
      <c r="B113">
        <v>23</v>
      </c>
      <c r="C113" t="s">
        <v>420</v>
      </c>
      <c r="D113" s="1" t="s">
        <v>433</v>
      </c>
      <c r="E113" t="s">
        <v>133</v>
      </c>
      <c r="F113" t="s">
        <v>26</v>
      </c>
      <c r="G113" t="s">
        <v>146</v>
      </c>
      <c r="H113" t="s">
        <v>146</v>
      </c>
      <c r="I113" s="1">
        <v>45346</v>
      </c>
      <c r="J113" s="4">
        <v>38.892167999999998</v>
      </c>
      <c r="K113" s="4">
        <v>-77.025794000000005</v>
      </c>
      <c r="L113" s="6">
        <v>46</v>
      </c>
      <c r="M113" t="s">
        <v>50</v>
      </c>
      <c r="N113">
        <v>1</v>
      </c>
      <c r="O113">
        <v>64</v>
      </c>
      <c r="P113">
        <v>3.25</v>
      </c>
      <c r="Q113">
        <v>3.1875</v>
      </c>
      <c r="R113">
        <f>4+14/16</f>
        <v>4.875</v>
      </c>
    </row>
    <row r="114" spans="1:18" x14ac:dyDescent="0.3">
      <c r="A114" t="s">
        <v>427</v>
      </c>
      <c r="B114">
        <v>24</v>
      </c>
      <c r="C114" t="s">
        <v>420</v>
      </c>
      <c r="D114" s="1" t="s">
        <v>434</v>
      </c>
      <c r="E114" t="s">
        <v>437</v>
      </c>
      <c r="F114" t="s">
        <v>438</v>
      </c>
      <c r="G114" t="s">
        <v>146</v>
      </c>
      <c r="H114" t="s">
        <v>146</v>
      </c>
      <c r="I114" s="1">
        <v>45355</v>
      </c>
      <c r="J114" s="4">
        <v>33.246605000000002</v>
      </c>
      <c r="K114" s="4">
        <v>-111.84272</v>
      </c>
      <c r="L114" s="6">
        <v>46</v>
      </c>
      <c r="M114" t="s">
        <v>50</v>
      </c>
      <c r="N114">
        <v>1</v>
      </c>
      <c r="O114">
        <v>18</v>
      </c>
      <c r="P114">
        <f>2+13/16</f>
        <v>2.8125</v>
      </c>
      <c r="Q114">
        <v>2</v>
      </c>
      <c r="R114">
        <f>2+1/16</f>
        <v>2.0625</v>
      </c>
    </row>
    <row r="115" spans="1:18" x14ac:dyDescent="0.3">
      <c r="A115" t="s">
        <v>428</v>
      </c>
      <c r="B115">
        <v>25</v>
      </c>
      <c r="C115" t="s">
        <v>420</v>
      </c>
      <c r="D115" s="1" t="s">
        <v>434</v>
      </c>
      <c r="E115" t="s">
        <v>436</v>
      </c>
      <c r="F115" t="s">
        <v>439</v>
      </c>
      <c r="G115" t="s">
        <v>146</v>
      </c>
      <c r="H115" t="s">
        <v>146</v>
      </c>
      <c r="I115" s="1">
        <v>45353</v>
      </c>
      <c r="J115" s="4">
        <v>33.980536999999998</v>
      </c>
      <c r="K115" s="4">
        <v>-84.424716000000004</v>
      </c>
      <c r="L115" s="6">
        <v>46</v>
      </c>
      <c r="M115" t="s">
        <v>50</v>
      </c>
      <c r="N115">
        <v>1</v>
      </c>
      <c r="O115">
        <v>16</v>
      </c>
      <c r="P115">
        <v>2</v>
      </c>
      <c r="Q115">
        <v>2.875</v>
      </c>
      <c r="R115">
        <v>2.0625</v>
      </c>
    </row>
    <row r="116" spans="1:18" x14ac:dyDescent="0.3">
      <c r="A116" t="s">
        <v>429</v>
      </c>
      <c r="B116">
        <v>26</v>
      </c>
      <c r="C116" t="s">
        <v>420</v>
      </c>
      <c r="D116" s="1" t="s">
        <v>434</v>
      </c>
      <c r="E116" t="s">
        <v>437</v>
      </c>
      <c r="F116" t="s">
        <v>438</v>
      </c>
      <c r="G116" t="s">
        <v>146</v>
      </c>
      <c r="H116" t="s">
        <v>146</v>
      </c>
      <c r="I116" s="1">
        <v>45355</v>
      </c>
      <c r="J116" s="4">
        <v>33.246605000000002</v>
      </c>
      <c r="K116" s="4">
        <v>-111.84272</v>
      </c>
      <c r="L116" s="6">
        <v>46</v>
      </c>
      <c r="M116" t="s">
        <v>50</v>
      </c>
      <c r="N116">
        <v>1</v>
      </c>
      <c r="O116">
        <v>18</v>
      </c>
      <c r="P116">
        <v>2.25</v>
      </c>
      <c r="Q116">
        <v>2.875</v>
      </c>
      <c r="R116">
        <v>2.0625</v>
      </c>
    </row>
    <row r="117" spans="1:18" x14ac:dyDescent="0.3">
      <c r="A117" t="s">
        <v>430</v>
      </c>
      <c r="B117">
        <v>27</v>
      </c>
      <c r="C117" t="s">
        <v>420</v>
      </c>
      <c r="D117" s="1" t="s">
        <v>230</v>
      </c>
      <c r="E117" t="s">
        <v>327</v>
      </c>
      <c r="F117" t="s">
        <v>163</v>
      </c>
      <c r="G117" t="s">
        <v>146</v>
      </c>
      <c r="H117" t="s">
        <v>146</v>
      </c>
      <c r="I117" s="1">
        <v>45311</v>
      </c>
      <c r="J117" s="4">
        <v>39.056086162518199</v>
      </c>
      <c r="K117" s="4">
        <v>-77.114897400000004</v>
      </c>
      <c r="L117" s="6">
        <v>46</v>
      </c>
      <c r="M117" t="s">
        <v>50</v>
      </c>
      <c r="N117">
        <v>1</v>
      </c>
      <c r="O117">
        <v>28</v>
      </c>
      <c r="P117">
        <v>2.5</v>
      </c>
      <c r="Q117">
        <f>2+6/16</f>
        <v>2.375</v>
      </c>
      <c r="R117">
        <v>2.5</v>
      </c>
    </row>
    <row r="118" spans="1:18" x14ac:dyDescent="0.3">
      <c r="A118" t="s">
        <v>431</v>
      </c>
      <c r="B118">
        <v>28</v>
      </c>
      <c r="C118" t="s">
        <v>420</v>
      </c>
      <c r="D118" s="1" t="s">
        <v>230</v>
      </c>
      <c r="E118" t="s">
        <v>327</v>
      </c>
      <c r="F118" t="s">
        <v>163</v>
      </c>
      <c r="G118" t="s">
        <v>146</v>
      </c>
      <c r="H118" t="s">
        <v>146</v>
      </c>
      <c r="I118" s="1">
        <v>45311</v>
      </c>
      <c r="J118" s="4">
        <v>39.056086162518199</v>
      </c>
      <c r="K118" s="4">
        <v>-77.114897400000004</v>
      </c>
      <c r="L118" s="6">
        <v>46</v>
      </c>
      <c r="M118" t="s">
        <v>50</v>
      </c>
      <c r="N118">
        <v>1</v>
      </c>
      <c r="O118">
        <v>28</v>
      </c>
      <c r="P118">
        <v>2.75</v>
      </c>
      <c r="Q118">
        <v>2.375</v>
      </c>
      <c r="R118">
        <v>3</v>
      </c>
    </row>
    <row r="119" spans="1:18" x14ac:dyDescent="0.3">
      <c r="A119" t="s">
        <v>432</v>
      </c>
      <c r="B119">
        <v>29</v>
      </c>
      <c r="C119" t="s">
        <v>420</v>
      </c>
      <c r="D119" s="1" t="s">
        <v>435</v>
      </c>
      <c r="E119" t="s">
        <v>440</v>
      </c>
      <c r="F119" t="s">
        <v>165</v>
      </c>
      <c r="G119" t="s">
        <v>146</v>
      </c>
      <c r="H119" t="s">
        <v>146</v>
      </c>
      <c r="I119" s="1">
        <v>45270</v>
      </c>
      <c r="J119" s="4">
        <v>42.787076999999996</v>
      </c>
      <c r="K119" s="4">
        <v>-71.503960000000006</v>
      </c>
      <c r="L119" s="6">
        <v>46</v>
      </c>
      <c r="M119" t="s">
        <v>50</v>
      </c>
      <c r="N119">
        <v>2</v>
      </c>
      <c r="O119">
        <v>8</v>
      </c>
      <c r="P119">
        <v>1.25</v>
      </c>
      <c r="Q119">
        <f>1+7/16</f>
        <v>1.4375</v>
      </c>
      <c r="R119">
        <f>1+6/16</f>
        <v>1.375</v>
      </c>
    </row>
    <row r="120" spans="1:18" x14ac:dyDescent="0.3">
      <c r="A120" t="s">
        <v>442</v>
      </c>
      <c r="B120">
        <v>30</v>
      </c>
      <c r="C120" t="s">
        <v>420</v>
      </c>
      <c r="D120" s="1" t="s">
        <v>230</v>
      </c>
      <c r="E120" t="s">
        <v>327</v>
      </c>
      <c r="F120" t="s">
        <v>163</v>
      </c>
      <c r="G120" t="s">
        <v>146</v>
      </c>
      <c r="H120" t="s">
        <v>146</v>
      </c>
      <c r="I120" s="1">
        <v>45383</v>
      </c>
      <c r="J120" s="4">
        <v>39.056086162518199</v>
      </c>
      <c r="K120" s="4">
        <v>-77.114897400000004</v>
      </c>
      <c r="L120" s="6">
        <v>46</v>
      </c>
      <c r="M120" t="s">
        <v>50</v>
      </c>
      <c r="N120">
        <v>1</v>
      </c>
      <c r="O120">
        <v>28</v>
      </c>
      <c r="P120">
        <f>2+10/16</f>
        <v>2.625</v>
      </c>
      <c r="Q120">
        <v>2.25</v>
      </c>
      <c r="R120">
        <f>2+15/16</f>
        <v>2.9375</v>
      </c>
    </row>
    <row r="121" spans="1:18" x14ac:dyDescent="0.3">
      <c r="A121" t="s">
        <v>443</v>
      </c>
      <c r="B121">
        <v>31</v>
      </c>
      <c r="C121" t="s">
        <v>420</v>
      </c>
      <c r="D121" s="1" t="s">
        <v>230</v>
      </c>
      <c r="E121" t="s">
        <v>327</v>
      </c>
      <c r="F121" t="s">
        <v>163</v>
      </c>
      <c r="G121" t="s">
        <v>146</v>
      </c>
      <c r="H121" t="s">
        <v>146</v>
      </c>
      <c r="I121" s="1">
        <v>45383</v>
      </c>
      <c r="J121" s="4">
        <v>39.056086162518199</v>
      </c>
      <c r="K121" s="4">
        <v>-77.114897400000004</v>
      </c>
      <c r="L121" s="6">
        <v>47</v>
      </c>
      <c r="M121" t="s">
        <v>50</v>
      </c>
      <c r="N121">
        <v>1</v>
      </c>
      <c r="O121">
        <v>27</v>
      </c>
      <c r="P121">
        <v>2.25</v>
      </c>
      <c r="Q121">
        <f>2+3/16</f>
        <v>2.1875</v>
      </c>
      <c r="R121">
        <f>2+6/16</f>
        <v>2.375</v>
      </c>
    </row>
    <row r="122" spans="1:18" x14ac:dyDescent="0.3">
      <c r="A122" t="s">
        <v>444</v>
      </c>
      <c r="B122">
        <v>32</v>
      </c>
      <c r="C122" t="s">
        <v>420</v>
      </c>
      <c r="D122" s="1" t="s">
        <v>451</v>
      </c>
      <c r="E122" t="s">
        <v>452</v>
      </c>
      <c r="F122" t="s">
        <v>167</v>
      </c>
      <c r="G122" t="s">
        <v>146</v>
      </c>
      <c r="H122" t="s">
        <v>146</v>
      </c>
      <c r="I122" s="1">
        <v>45407</v>
      </c>
      <c r="J122" s="4">
        <v>28.371808918683801</v>
      </c>
      <c r="K122" s="4">
        <v>-81.517879136438097</v>
      </c>
      <c r="L122" s="6">
        <v>48</v>
      </c>
      <c r="M122" t="s">
        <v>50</v>
      </c>
      <c r="N122">
        <v>1</v>
      </c>
      <c r="O122">
        <v>18</v>
      </c>
      <c r="P122">
        <v>2</v>
      </c>
      <c r="Q122">
        <f>1+10/16</f>
        <v>1.625</v>
      </c>
      <c r="R122">
        <v>2.25</v>
      </c>
    </row>
    <row r="123" spans="1:18" x14ac:dyDescent="0.3">
      <c r="A123" t="s">
        <v>445</v>
      </c>
      <c r="B123">
        <v>33</v>
      </c>
      <c r="C123" t="s">
        <v>131</v>
      </c>
      <c r="D123" s="1" t="s">
        <v>448</v>
      </c>
      <c r="E123" t="s">
        <v>450</v>
      </c>
      <c r="F123" t="s">
        <v>167</v>
      </c>
      <c r="G123" t="s">
        <v>146</v>
      </c>
      <c r="H123" t="s">
        <v>146</v>
      </c>
      <c r="I123" s="1">
        <v>45403</v>
      </c>
      <c r="J123" s="4">
        <v>28.4809629890139</v>
      </c>
      <c r="K123" s="4">
        <v>-81.467406691372901</v>
      </c>
      <c r="L123" s="6">
        <v>49</v>
      </c>
      <c r="M123" t="s">
        <v>50</v>
      </c>
      <c r="N123">
        <v>2</v>
      </c>
      <c r="O123">
        <v>35</v>
      </c>
      <c r="P123">
        <f>1+10/16</f>
        <v>1.625</v>
      </c>
      <c r="Q123">
        <f>2+2/16</f>
        <v>2.125</v>
      </c>
      <c r="R123">
        <v>2.75</v>
      </c>
    </row>
    <row r="124" spans="1:18" x14ac:dyDescent="0.3">
      <c r="A124" t="s">
        <v>241</v>
      </c>
      <c r="B124">
        <v>34</v>
      </c>
      <c r="C124" t="s">
        <v>131</v>
      </c>
      <c r="D124" s="1" t="s">
        <v>448</v>
      </c>
      <c r="E124" t="s">
        <v>450</v>
      </c>
      <c r="F124" t="s">
        <v>167</v>
      </c>
      <c r="G124" t="s">
        <v>146</v>
      </c>
      <c r="H124" t="s">
        <v>146</v>
      </c>
      <c r="I124" s="1">
        <v>45403</v>
      </c>
      <c r="J124" s="4">
        <v>28.4809629890139</v>
      </c>
      <c r="K124" s="4">
        <v>-81.467406691372901</v>
      </c>
      <c r="L124" s="6">
        <v>50</v>
      </c>
      <c r="M124" t="s">
        <v>50</v>
      </c>
      <c r="N124">
        <v>1</v>
      </c>
      <c r="O124">
        <v>15</v>
      </c>
      <c r="P124">
        <f>2+5/16</f>
        <v>2.3125</v>
      </c>
      <c r="Q124">
        <f>2+2/16</f>
        <v>2.125</v>
      </c>
      <c r="R124">
        <f>1+14/16</f>
        <v>1.875</v>
      </c>
    </row>
    <row r="125" spans="1:18" x14ac:dyDescent="0.3">
      <c r="A125" t="s">
        <v>446</v>
      </c>
      <c r="B125">
        <v>35</v>
      </c>
      <c r="C125" t="s">
        <v>420</v>
      </c>
      <c r="D125" s="1" t="s">
        <v>451</v>
      </c>
      <c r="E125" t="s">
        <v>450</v>
      </c>
      <c r="F125" t="s">
        <v>167</v>
      </c>
      <c r="G125" t="s">
        <v>146</v>
      </c>
      <c r="H125" t="s">
        <v>146</v>
      </c>
      <c r="I125" s="1">
        <v>45407</v>
      </c>
      <c r="J125" s="4">
        <v>28.371808918683801</v>
      </c>
      <c r="K125" s="4">
        <v>-81.517879136438097</v>
      </c>
      <c r="L125" s="6">
        <v>51</v>
      </c>
      <c r="M125" t="s">
        <v>50</v>
      </c>
      <c r="N125">
        <v>1</v>
      </c>
      <c r="O125">
        <v>14</v>
      </c>
      <c r="P125">
        <f>2+2/16</f>
        <v>2.125</v>
      </c>
      <c r="Q125">
        <f>1+10/16</f>
        <v>1.625</v>
      </c>
      <c r="R125">
        <f>1+13/16</f>
        <v>1.8125</v>
      </c>
    </row>
    <row r="126" spans="1:18" x14ac:dyDescent="0.3">
      <c r="A126" t="s">
        <v>447</v>
      </c>
      <c r="B126">
        <v>36</v>
      </c>
      <c r="C126" t="s">
        <v>420</v>
      </c>
      <c r="D126" s="1" t="s">
        <v>453</v>
      </c>
      <c r="E126" t="s">
        <v>452</v>
      </c>
      <c r="F126" t="s">
        <v>167</v>
      </c>
      <c r="G126" t="s">
        <v>146</v>
      </c>
      <c r="H126" t="s">
        <v>146</v>
      </c>
      <c r="I126" s="1">
        <v>45403</v>
      </c>
      <c r="J126" s="4">
        <v>29.232650252891698</v>
      </c>
      <c r="K126" s="4">
        <v>-81.107395234459503</v>
      </c>
      <c r="L126" s="6">
        <v>52</v>
      </c>
      <c r="M126" t="s">
        <v>449</v>
      </c>
      <c r="N126">
        <v>1</v>
      </c>
      <c r="O126">
        <v>48</v>
      </c>
      <c r="P126">
        <v>3</v>
      </c>
      <c r="Q126">
        <v>2.75</v>
      </c>
      <c r="R126">
        <f>3+1/16</f>
        <v>3.0625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CF0C-E78E-4F33-9F42-1ECA5E480764}">
  <dimension ref="A1:I11"/>
  <sheetViews>
    <sheetView workbookViewId="0">
      <selection activeCell="A26" sqref="A26"/>
    </sheetView>
  </sheetViews>
  <sheetFormatPr defaultRowHeight="14.4" x14ac:dyDescent="0.3"/>
  <cols>
    <col min="1" max="1" width="13.77734375" bestFit="1" customWidth="1"/>
    <col min="2" max="2" width="12.6640625" bestFit="1" customWidth="1"/>
    <col min="3" max="3" width="17.109375" bestFit="1" customWidth="1"/>
    <col min="4" max="4" width="13.6640625" bestFit="1" customWidth="1"/>
    <col min="5" max="5" width="11.109375" bestFit="1" customWidth="1"/>
    <col min="6" max="6" width="11.88671875" bestFit="1" customWidth="1"/>
    <col min="7" max="7" width="14.109375" bestFit="1" customWidth="1"/>
    <col min="8" max="8" width="10.5546875" bestFit="1" customWidth="1"/>
    <col min="9" max="9" width="9.21875" bestFit="1" customWidth="1"/>
  </cols>
  <sheetData>
    <row r="1" spans="1:9" x14ac:dyDescent="0.3">
      <c r="A1" t="s">
        <v>80</v>
      </c>
      <c r="B1" t="s">
        <v>63</v>
      </c>
      <c r="C1" t="s">
        <v>38</v>
      </c>
      <c r="D1" s="1" t="s">
        <v>40</v>
      </c>
      <c r="E1" t="s">
        <v>39</v>
      </c>
      <c r="F1" t="s">
        <v>48</v>
      </c>
      <c r="G1" t="s">
        <v>49</v>
      </c>
      <c r="H1" t="s">
        <v>59</v>
      </c>
      <c r="I1" t="s">
        <v>83</v>
      </c>
    </row>
    <row r="2" spans="1:9" x14ac:dyDescent="0.3">
      <c r="A2" t="s">
        <v>80</v>
      </c>
      <c r="D2" s="1"/>
    </row>
    <row r="3" spans="1:9" x14ac:dyDescent="0.3">
      <c r="A3" t="s">
        <v>8</v>
      </c>
      <c r="C3" t="s">
        <v>44</v>
      </c>
      <c r="D3" s="1">
        <v>44835</v>
      </c>
      <c r="F3" t="s">
        <v>50</v>
      </c>
      <c r="H3">
        <v>1</v>
      </c>
    </row>
    <row r="4" spans="1:9" x14ac:dyDescent="0.3">
      <c r="A4" t="s">
        <v>31</v>
      </c>
      <c r="C4" t="s">
        <v>44</v>
      </c>
      <c r="D4" s="1">
        <v>44835</v>
      </c>
      <c r="F4" t="s">
        <v>50</v>
      </c>
      <c r="H4">
        <v>1</v>
      </c>
    </row>
    <row r="5" spans="1:9" x14ac:dyDescent="0.3">
      <c r="A5" t="s">
        <v>73</v>
      </c>
      <c r="D5" s="1"/>
    </row>
    <row r="6" spans="1:9" x14ac:dyDescent="0.3">
      <c r="A6" t="s">
        <v>74</v>
      </c>
      <c r="D6" s="1"/>
    </row>
    <row r="7" spans="1:9" x14ac:dyDescent="0.3">
      <c r="A7" t="s">
        <v>75</v>
      </c>
      <c r="D7" s="1"/>
    </row>
    <row r="8" spans="1:9" x14ac:dyDescent="0.3">
      <c r="A8" t="s">
        <v>76</v>
      </c>
      <c r="D8" s="1"/>
    </row>
    <row r="9" spans="1:9" x14ac:dyDescent="0.3">
      <c r="A9" t="s">
        <v>77</v>
      </c>
      <c r="D9" s="1"/>
    </row>
    <row r="10" spans="1:9" x14ac:dyDescent="0.3">
      <c r="A10" t="s">
        <v>78</v>
      </c>
      <c r="D10" s="1"/>
    </row>
    <row r="11" spans="1:9" x14ac:dyDescent="0.3">
      <c r="A11" t="s">
        <v>79</v>
      </c>
      <c r="D11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Ducks</vt:lpstr>
      <vt:lpstr>Cousins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Khariton</dc:creator>
  <cp:lastModifiedBy>Allan Khariton</cp:lastModifiedBy>
  <dcterms:created xsi:type="dcterms:W3CDTF">2022-10-23T01:53:56Z</dcterms:created>
  <dcterms:modified xsi:type="dcterms:W3CDTF">2024-04-28T14:21:34Z</dcterms:modified>
</cp:coreProperties>
</file>