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5605" windowHeight="16005"/>
  </bookViews>
  <sheets>
    <sheet name="Gear" sheetId="12" r:id="rId1"/>
    <sheet name="HP" sheetId="1" r:id="rId2"/>
    <sheet name="MPG" sheetId="5" r:id="rId3"/>
    <sheet name="Reference Ratio Table" sheetId="13" r:id="rId4"/>
  </sheets>
  <definedNames>
    <definedName name="_1st_Ratio">Gear!$B$21</definedName>
    <definedName name="_2nd_Ratio">Gear!$B$22</definedName>
    <definedName name="_3rd_Ratio">Gear!$B$23</definedName>
    <definedName name="_4th_Ratio">Gear!$B$24</definedName>
    <definedName name="_5th_Ratio">Gear!$B$25</definedName>
    <definedName name="_6th_Ratio">Gear!$B$26</definedName>
    <definedName name="_7th_Ratio">Gear!$B$27</definedName>
    <definedName name="_8th_Ratio">Gear!$B$28</definedName>
    <definedName name="Aspect_Ratio">Gear!$B$15</definedName>
    <definedName name="Auto">'Reference Ratio Table'!$15:$15</definedName>
    <definedName name="Circumfrence">Gear!$E$9</definedName>
    <definedName name="Drivetrain_Efficiency">HP!$B$11</definedName>
    <definedName name="Engine_Efficiency">HP!$B$8</definedName>
    <definedName name="Fuel_Energy_Density__J_mm3">HP!$B$2</definedName>
    <definedName name="H1_">Gear!$H$5</definedName>
    <definedName name="H2_">Gear!$I$5</definedName>
    <definedName name="H3_">Gear!$J$5</definedName>
    <definedName name="H4_">Gear!$K$5</definedName>
    <definedName name="H5_">Gear!$L$5</definedName>
    <definedName name="H6_">Gear!$M$5</definedName>
    <definedName name="H7_">Gear!$N$5</definedName>
    <definedName name="H8_">Gear!$O$5</definedName>
    <definedName name="HREV">Gear!$G$5</definedName>
    <definedName name="L1_">Gear!$S$5</definedName>
    <definedName name="L2_">Gear!$T$5</definedName>
    <definedName name="L3_">Gear!$U$5</definedName>
    <definedName name="L4_">Gear!$V$5</definedName>
    <definedName name="L5_">Gear!$W$5</definedName>
    <definedName name="L6_">Gear!$X$5</definedName>
    <definedName name="L7_">Gear!$Y$5</definedName>
    <definedName name="L8_">Gear!$Z$5</definedName>
    <definedName name="Low_Range_Ratio">Gear!$B$31</definedName>
    <definedName name="LREV">Gear!$R$5</definedName>
    <definedName name="Manual">'Reference Ratio Table'!$3:$3</definedName>
    <definedName name="pulses_rev">HP!$B$5</definedName>
    <definedName name="Rear_End_Ratio">Gear!$B$33</definedName>
    <definedName name="rev_mile">MPG!$B$26</definedName>
    <definedName name="Reverse_Ratio">Gear!$B$20</definedName>
    <definedName name="Section_Width">Gear!$E$5</definedName>
    <definedName name="Section_Width__mm">Gear!$B$14</definedName>
    <definedName name="Sidewall">Gear!$E$6</definedName>
    <definedName name="Tire_Wheel_Diameter">Gear!$E$8</definedName>
    <definedName name="Tire_Wheel_Radius">Gear!$E$7</definedName>
    <definedName name="TransferCase" localSheetId="3">'Reference Ratio Table'!$27:$27</definedName>
    <definedName name="Wheel_Diameter">Gear!$B$16</definedName>
  </definedNames>
  <calcPr calcId="125725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4" i="1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V43"/>
  <c r="W43"/>
  <c r="X43"/>
  <c r="Y43"/>
  <c r="Z43"/>
  <c r="AA43"/>
  <c r="AB43"/>
  <c r="AC43"/>
  <c r="AD43"/>
  <c r="AE43"/>
  <c r="AF43"/>
  <c r="AG43"/>
  <c r="AH43"/>
  <c r="AI43"/>
  <c r="AJ43"/>
  <c r="AK43"/>
  <c r="U4" i="5"/>
  <c r="U5"/>
  <c r="U6"/>
  <c r="U7"/>
  <c r="U8"/>
  <c r="U9"/>
  <c r="U10"/>
  <c r="U11"/>
  <c r="U12"/>
  <c r="U13"/>
  <c r="U14"/>
  <c r="U15"/>
  <c r="U16"/>
  <c r="U17"/>
  <c r="U18"/>
  <c r="U19"/>
  <c r="U20"/>
  <c r="U21"/>
  <c r="U22"/>
  <c r="V3"/>
  <c r="W3"/>
  <c r="X3"/>
  <c r="Y3"/>
  <c r="Z3"/>
  <c r="AA3"/>
  <c r="AB3"/>
  <c r="AC3"/>
  <c r="AD3"/>
  <c r="AE3"/>
  <c r="AF3"/>
  <c r="AG3"/>
  <c r="AH3"/>
  <c r="AI3"/>
  <c r="AJ3"/>
  <c r="AK3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30"/>
  <c r="D29"/>
  <c r="E29"/>
  <c r="F29"/>
  <c r="G29"/>
  <c r="H29"/>
  <c r="I29"/>
  <c r="J29"/>
  <c r="K29"/>
  <c r="L29"/>
  <c r="M29"/>
  <c r="N29"/>
  <c r="O29"/>
  <c r="P29"/>
  <c r="Q29"/>
  <c r="R29"/>
  <c r="C29"/>
  <c r="B25"/>
  <c r="B26"/>
  <c r="C31"/>
  <c r="D31"/>
  <c r="E31"/>
  <c r="F31"/>
  <c r="G31"/>
  <c r="H31"/>
  <c r="I31"/>
  <c r="J31"/>
  <c r="K31"/>
  <c r="L31"/>
  <c r="M31"/>
  <c r="N31"/>
  <c r="O31"/>
  <c r="P31"/>
  <c r="Q31"/>
  <c r="R31"/>
  <c r="C32"/>
  <c r="D32"/>
  <c r="E32"/>
  <c r="F32"/>
  <c r="G32"/>
  <c r="H32"/>
  <c r="I32"/>
  <c r="J32"/>
  <c r="K32"/>
  <c r="L32"/>
  <c r="M32"/>
  <c r="N32"/>
  <c r="O32"/>
  <c r="P32"/>
  <c r="Q32"/>
  <c r="R32"/>
  <c r="C33"/>
  <c r="D33"/>
  <c r="E33"/>
  <c r="F33"/>
  <c r="G33"/>
  <c r="H33"/>
  <c r="I33"/>
  <c r="J33"/>
  <c r="K33"/>
  <c r="L33"/>
  <c r="M33"/>
  <c r="N33"/>
  <c r="O33"/>
  <c r="P33"/>
  <c r="Q33"/>
  <c r="R33"/>
  <c r="C34"/>
  <c r="D34"/>
  <c r="E34"/>
  <c r="F34"/>
  <c r="G34"/>
  <c r="H34"/>
  <c r="I34"/>
  <c r="J34"/>
  <c r="K34"/>
  <c r="L34"/>
  <c r="M34"/>
  <c r="N34"/>
  <c r="O34"/>
  <c r="P34"/>
  <c r="Q34"/>
  <c r="R34"/>
  <c r="C35"/>
  <c r="D35"/>
  <c r="E35"/>
  <c r="F35"/>
  <c r="G35"/>
  <c r="H35"/>
  <c r="I35"/>
  <c r="J35"/>
  <c r="K35"/>
  <c r="L35"/>
  <c r="M35"/>
  <c r="N35"/>
  <c r="O35"/>
  <c r="P35"/>
  <c r="Q35"/>
  <c r="R35"/>
  <c r="C36"/>
  <c r="D36"/>
  <c r="E36"/>
  <c r="F36"/>
  <c r="G36"/>
  <c r="H36"/>
  <c r="I36"/>
  <c r="J36"/>
  <c r="K36"/>
  <c r="L36"/>
  <c r="M36"/>
  <c r="N36"/>
  <c r="O36"/>
  <c r="P36"/>
  <c r="Q36"/>
  <c r="R36"/>
  <c r="C37"/>
  <c r="D37"/>
  <c r="E37"/>
  <c r="F37"/>
  <c r="G37"/>
  <c r="H37"/>
  <c r="I37"/>
  <c r="J37"/>
  <c r="K37"/>
  <c r="L37"/>
  <c r="M37"/>
  <c r="N37"/>
  <c r="O37"/>
  <c r="P37"/>
  <c r="Q37"/>
  <c r="R37"/>
  <c r="C38"/>
  <c r="D38"/>
  <c r="E38"/>
  <c r="F38"/>
  <c r="G38"/>
  <c r="H38"/>
  <c r="I38"/>
  <c r="J38"/>
  <c r="K38"/>
  <c r="L38"/>
  <c r="M38"/>
  <c r="N38"/>
  <c r="O38"/>
  <c r="P38"/>
  <c r="Q38"/>
  <c r="R38"/>
  <c r="C39"/>
  <c r="D39"/>
  <c r="E39"/>
  <c r="F39"/>
  <c r="G39"/>
  <c r="H39"/>
  <c r="I39"/>
  <c r="J39"/>
  <c r="K39"/>
  <c r="L39"/>
  <c r="M39"/>
  <c r="N39"/>
  <c r="O39"/>
  <c r="P39"/>
  <c r="Q39"/>
  <c r="R39"/>
  <c r="C40"/>
  <c r="D40"/>
  <c r="E40"/>
  <c r="F40"/>
  <c r="G40"/>
  <c r="H40"/>
  <c r="I40"/>
  <c r="J40"/>
  <c r="K40"/>
  <c r="L40"/>
  <c r="M40"/>
  <c r="N40"/>
  <c r="O40"/>
  <c r="P40"/>
  <c r="Q40"/>
  <c r="R40"/>
  <c r="C41"/>
  <c r="D41"/>
  <c r="E41"/>
  <c r="F41"/>
  <c r="G41"/>
  <c r="H41"/>
  <c r="I41"/>
  <c r="J41"/>
  <c r="K41"/>
  <c r="L41"/>
  <c r="M41"/>
  <c r="N41"/>
  <c r="O41"/>
  <c r="P41"/>
  <c r="Q41"/>
  <c r="R41"/>
  <c r="C42"/>
  <c r="D42"/>
  <c r="E42"/>
  <c r="F42"/>
  <c r="G42"/>
  <c r="H42"/>
  <c r="I42"/>
  <c r="J42"/>
  <c r="K42"/>
  <c r="L42"/>
  <c r="M42"/>
  <c r="N42"/>
  <c r="O42"/>
  <c r="P42"/>
  <c r="Q42"/>
  <c r="R42"/>
  <c r="C43"/>
  <c r="D43"/>
  <c r="E43"/>
  <c r="F43"/>
  <c r="G43"/>
  <c r="H43"/>
  <c r="I43"/>
  <c r="J43"/>
  <c r="K43"/>
  <c r="L43"/>
  <c r="M43"/>
  <c r="N43"/>
  <c r="O43"/>
  <c r="P43"/>
  <c r="Q43"/>
  <c r="R43"/>
  <c r="C44"/>
  <c r="D44"/>
  <c r="E44"/>
  <c r="F44"/>
  <c r="G44"/>
  <c r="H44"/>
  <c r="I44"/>
  <c r="J44"/>
  <c r="K44"/>
  <c r="L44"/>
  <c r="M44"/>
  <c r="N44"/>
  <c r="O44"/>
  <c r="P44"/>
  <c r="Q44"/>
  <c r="R44"/>
  <c r="C45"/>
  <c r="D45"/>
  <c r="E45"/>
  <c r="F45"/>
  <c r="G45"/>
  <c r="H45"/>
  <c r="I45"/>
  <c r="J45"/>
  <c r="K45"/>
  <c r="L45"/>
  <c r="M45"/>
  <c r="N45"/>
  <c r="O45"/>
  <c r="P45"/>
  <c r="Q45"/>
  <c r="R45"/>
  <c r="C46"/>
  <c r="D46"/>
  <c r="E46"/>
  <c r="F46"/>
  <c r="G46"/>
  <c r="H46"/>
  <c r="I46"/>
  <c r="J46"/>
  <c r="K46"/>
  <c r="L46"/>
  <c r="M46"/>
  <c r="N46"/>
  <c r="O46"/>
  <c r="P46"/>
  <c r="Q46"/>
  <c r="R46"/>
  <c r="C47"/>
  <c r="D47"/>
  <c r="E47"/>
  <c r="F47"/>
  <c r="G47"/>
  <c r="H47"/>
  <c r="I47"/>
  <c r="J47"/>
  <c r="K47"/>
  <c r="L47"/>
  <c r="M47"/>
  <c r="N47"/>
  <c r="O47"/>
  <c r="P47"/>
  <c r="Q47"/>
  <c r="R47"/>
  <c r="C48"/>
  <c r="D48"/>
  <c r="E48"/>
  <c r="F48"/>
  <c r="G48"/>
  <c r="H48"/>
  <c r="I48"/>
  <c r="J48"/>
  <c r="K48"/>
  <c r="L48"/>
  <c r="M48"/>
  <c r="N48"/>
  <c r="O48"/>
  <c r="P48"/>
  <c r="Q48"/>
  <c r="R48"/>
  <c r="D30"/>
  <c r="E30"/>
  <c r="F30"/>
  <c r="G30"/>
  <c r="H30"/>
  <c r="I30"/>
  <c r="J30"/>
  <c r="K30"/>
  <c r="L30"/>
  <c r="M30"/>
  <c r="N30"/>
  <c r="O30"/>
  <c r="P30"/>
  <c r="Q30"/>
  <c r="R30"/>
  <c r="C30"/>
  <c r="B39" i="1"/>
  <c r="U17"/>
  <c r="V15"/>
  <c r="V17"/>
  <c r="V45"/>
  <c r="W15"/>
  <c r="W17"/>
  <c r="W45"/>
  <c r="X15"/>
  <c r="X17"/>
  <c r="X45"/>
  <c r="Y15"/>
  <c r="Y17"/>
  <c r="Y45"/>
  <c r="Z15"/>
  <c r="Z17"/>
  <c r="Z45"/>
  <c r="AA15"/>
  <c r="AA17"/>
  <c r="AA45"/>
  <c r="AB15"/>
  <c r="AB17"/>
  <c r="AB45"/>
  <c r="AC15"/>
  <c r="AC17"/>
  <c r="AC45"/>
  <c r="AD15"/>
  <c r="AD17"/>
  <c r="AD45"/>
  <c r="AE15"/>
  <c r="AE17"/>
  <c r="AE45"/>
  <c r="AF15"/>
  <c r="AF17"/>
  <c r="AF45"/>
  <c r="AG15"/>
  <c r="AG17"/>
  <c r="AG45"/>
  <c r="AH15"/>
  <c r="AH17"/>
  <c r="AH45"/>
  <c r="AI15"/>
  <c r="AI17"/>
  <c r="AI45"/>
  <c r="AJ15"/>
  <c r="AJ17"/>
  <c r="AJ45"/>
  <c r="AK15"/>
  <c r="AK17"/>
  <c r="AK45"/>
  <c r="U18"/>
  <c r="V18"/>
  <c r="V46"/>
  <c r="W18"/>
  <c r="W46"/>
  <c r="X18"/>
  <c r="X46"/>
  <c r="Y18"/>
  <c r="Y46"/>
  <c r="Z18"/>
  <c r="Z46"/>
  <c r="AA18"/>
  <c r="AA46"/>
  <c r="AB18"/>
  <c r="AB46"/>
  <c r="AC18"/>
  <c r="AC46"/>
  <c r="AD18"/>
  <c r="AD46"/>
  <c r="AE18"/>
  <c r="AE46"/>
  <c r="AF18"/>
  <c r="AF46"/>
  <c r="AG18"/>
  <c r="AG46"/>
  <c r="AH18"/>
  <c r="AH46"/>
  <c r="AI18"/>
  <c r="AI46"/>
  <c r="AJ18"/>
  <c r="AJ46"/>
  <c r="AK18"/>
  <c r="AK46"/>
  <c r="U19"/>
  <c r="V19"/>
  <c r="V47"/>
  <c r="W19"/>
  <c r="W47"/>
  <c r="X19"/>
  <c r="X47"/>
  <c r="Y19"/>
  <c r="Y47"/>
  <c r="Z19"/>
  <c r="Z47"/>
  <c r="AA19"/>
  <c r="AA47"/>
  <c r="AB19"/>
  <c r="AB47"/>
  <c r="AC19"/>
  <c r="AC47"/>
  <c r="AD19"/>
  <c r="AD47"/>
  <c r="AE19"/>
  <c r="AE47"/>
  <c r="AF19"/>
  <c r="AF47"/>
  <c r="AG19"/>
  <c r="AG47"/>
  <c r="AH19"/>
  <c r="AH47"/>
  <c r="AI19"/>
  <c r="AI47"/>
  <c r="AJ19"/>
  <c r="AJ47"/>
  <c r="AK19"/>
  <c r="AK47"/>
  <c r="U20"/>
  <c r="V20"/>
  <c r="V48"/>
  <c r="W20"/>
  <c r="W48"/>
  <c r="X20"/>
  <c r="X48"/>
  <c r="Y20"/>
  <c r="Y48"/>
  <c r="Z20"/>
  <c r="Z48"/>
  <c r="AA20"/>
  <c r="AA48"/>
  <c r="AB20"/>
  <c r="AB48"/>
  <c r="AC20"/>
  <c r="AC48"/>
  <c r="AD20"/>
  <c r="AD48"/>
  <c r="AE20"/>
  <c r="AE48"/>
  <c r="AF20"/>
  <c r="AF48"/>
  <c r="AG20"/>
  <c r="AG48"/>
  <c r="AH20"/>
  <c r="AH48"/>
  <c r="AI20"/>
  <c r="AI48"/>
  <c r="AJ20"/>
  <c r="AJ48"/>
  <c r="AK20"/>
  <c r="AK48"/>
  <c r="U21"/>
  <c r="V21"/>
  <c r="V49"/>
  <c r="W21"/>
  <c r="W49"/>
  <c r="X21"/>
  <c r="X49"/>
  <c r="Y21"/>
  <c r="Y49"/>
  <c r="Z21"/>
  <c r="Z49"/>
  <c r="AA21"/>
  <c r="AA49"/>
  <c r="AB21"/>
  <c r="AB49"/>
  <c r="AC21"/>
  <c r="AC49"/>
  <c r="AD21"/>
  <c r="AD49"/>
  <c r="AE21"/>
  <c r="AE49"/>
  <c r="AF21"/>
  <c r="AF49"/>
  <c r="AG21"/>
  <c r="AG49"/>
  <c r="AH21"/>
  <c r="AH49"/>
  <c r="AI21"/>
  <c r="AI49"/>
  <c r="AJ21"/>
  <c r="AJ49"/>
  <c r="AK21"/>
  <c r="AK49"/>
  <c r="U22"/>
  <c r="V22"/>
  <c r="V50"/>
  <c r="W22"/>
  <c r="W50"/>
  <c r="X22"/>
  <c r="X50"/>
  <c r="Y22"/>
  <c r="Y50"/>
  <c r="Z22"/>
  <c r="Z50"/>
  <c r="AA22"/>
  <c r="AA50"/>
  <c r="AB22"/>
  <c r="AB50"/>
  <c r="AC22"/>
  <c r="AC50"/>
  <c r="AD22"/>
  <c r="AD50"/>
  <c r="AE22"/>
  <c r="AE50"/>
  <c r="AF22"/>
  <c r="AF50"/>
  <c r="AG22"/>
  <c r="AG50"/>
  <c r="AH22"/>
  <c r="AH50"/>
  <c r="AI22"/>
  <c r="AI50"/>
  <c r="AJ22"/>
  <c r="AJ50"/>
  <c r="AK22"/>
  <c r="AK50"/>
  <c r="U23"/>
  <c r="V23"/>
  <c r="V51"/>
  <c r="W23"/>
  <c r="W51"/>
  <c r="X23"/>
  <c r="X51"/>
  <c r="Y23"/>
  <c r="Y51"/>
  <c r="Z23"/>
  <c r="Z51"/>
  <c r="AA23"/>
  <c r="AA51"/>
  <c r="AB23"/>
  <c r="AB51"/>
  <c r="AC23"/>
  <c r="AC51"/>
  <c r="AD23"/>
  <c r="AD51"/>
  <c r="AE23"/>
  <c r="AE51"/>
  <c r="AF23"/>
  <c r="AF51"/>
  <c r="AG23"/>
  <c r="AG51"/>
  <c r="AH23"/>
  <c r="AH51"/>
  <c r="AI23"/>
  <c r="AI51"/>
  <c r="AJ23"/>
  <c r="AJ51"/>
  <c r="AK23"/>
  <c r="AK51"/>
  <c r="U24"/>
  <c r="V24"/>
  <c r="V52"/>
  <c r="W24"/>
  <c r="W52"/>
  <c r="X24"/>
  <c r="X52"/>
  <c r="Y24"/>
  <c r="Y52"/>
  <c r="Z24"/>
  <c r="Z52"/>
  <c r="AA24"/>
  <c r="AA52"/>
  <c r="AB24"/>
  <c r="AB52"/>
  <c r="AC24"/>
  <c r="AC52"/>
  <c r="AD24"/>
  <c r="AD52"/>
  <c r="AE24"/>
  <c r="AE52"/>
  <c r="AF24"/>
  <c r="AF52"/>
  <c r="AG24"/>
  <c r="AG52"/>
  <c r="AH24"/>
  <c r="AH52"/>
  <c r="AI24"/>
  <c r="AI52"/>
  <c r="AJ24"/>
  <c r="AJ52"/>
  <c r="AK24"/>
  <c r="AK52"/>
  <c r="U25"/>
  <c r="V25"/>
  <c r="V53"/>
  <c r="W25"/>
  <c r="W53"/>
  <c r="X25"/>
  <c r="X53"/>
  <c r="Y25"/>
  <c r="Y53"/>
  <c r="Z25"/>
  <c r="Z53"/>
  <c r="AA25"/>
  <c r="AA53"/>
  <c r="AB25"/>
  <c r="AB53"/>
  <c r="AC25"/>
  <c r="AC53"/>
  <c r="AD25"/>
  <c r="AD53"/>
  <c r="AE25"/>
  <c r="AE53"/>
  <c r="AF25"/>
  <c r="AF53"/>
  <c r="AG25"/>
  <c r="AG53"/>
  <c r="AH25"/>
  <c r="AH53"/>
  <c r="AI25"/>
  <c r="AI53"/>
  <c r="AJ25"/>
  <c r="AJ53"/>
  <c r="AK25"/>
  <c r="AK53"/>
  <c r="U26"/>
  <c r="V26"/>
  <c r="V54"/>
  <c r="W26"/>
  <c r="W54"/>
  <c r="X26"/>
  <c r="X54"/>
  <c r="Y26"/>
  <c r="Y54"/>
  <c r="Z26"/>
  <c r="Z54"/>
  <c r="AA26"/>
  <c r="AA54"/>
  <c r="AB26"/>
  <c r="AB54"/>
  <c r="AC26"/>
  <c r="AC54"/>
  <c r="AD26"/>
  <c r="AD54"/>
  <c r="AE26"/>
  <c r="AE54"/>
  <c r="AF26"/>
  <c r="AF54"/>
  <c r="AG26"/>
  <c r="AG54"/>
  <c r="AH26"/>
  <c r="AH54"/>
  <c r="AI26"/>
  <c r="AI54"/>
  <c r="AJ26"/>
  <c r="AJ54"/>
  <c r="AK26"/>
  <c r="AK54"/>
  <c r="U27"/>
  <c r="V27"/>
  <c r="V55"/>
  <c r="W27"/>
  <c r="W55"/>
  <c r="X27"/>
  <c r="X55"/>
  <c r="Y27"/>
  <c r="Y55"/>
  <c r="Z27"/>
  <c r="Z55"/>
  <c r="AA27"/>
  <c r="AA55"/>
  <c r="AB27"/>
  <c r="AB55"/>
  <c r="AC27"/>
  <c r="AC55"/>
  <c r="AD27"/>
  <c r="AD55"/>
  <c r="AE27"/>
  <c r="AE55"/>
  <c r="AF27"/>
  <c r="AF55"/>
  <c r="AG27"/>
  <c r="AG55"/>
  <c r="AH27"/>
  <c r="AH55"/>
  <c r="AI27"/>
  <c r="AI55"/>
  <c r="AJ27"/>
  <c r="AJ55"/>
  <c r="AK27"/>
  <c r="AK55"/>
  <c r="U28"/>
  <c r="V28"/>
  <c r="V56"/>
  <c r="W28"/>
  <c r="W56"/>
  <c r="X28"/>
  <c r="X56"/>
  <c r="Y28"/>
  <c r="Y56"/>
  <c r="Z28"/>
  <c r="Z56"/>
  <c r="AA28"/>
  <c r="AA56"/>
  <c r="AB28"/>
  <c r="AB56"/>
  <c r="AC28"/>
  <c r="AC56"/>
  <c r="AD28"/>
  <c r="AD56"/>
  <c r="AE28"/>
  <c r="AE56"/>
  <c r="AF28"/>
  <c r="AF56"/>
  <c r="AG28"/>
  <c r="AG56"/>
  <c r="AH28"/>
  <c r="AH56"/>
  <c r="AI28"/>
  <c r="AI56"/>
  <c r="AJ28"/>
  <c r="AJ56"/>
  <c r="AK28"/>
  <c r="AK56"/>
  <c r="U29"/>
  <c r="V29"/>
  <c r="V57"/>
  <c r="W29"/>
  <c r="W57"/>
  <c r="X29"/>
  <c r="X57"/>
  <c r="Y29"/>
  <c r="Y57"/>
  <c r="Z29"/>
  <c r="Z57"/>
  <c r="AA29"/>
  <c r="AA57"/>
  <c r="AB29"/>
  <c r="AB57"/>
  <c r="AC29"/>
  <c r="AC57"/>
  <c r="AD29"/>
  <c r="AD57"/>
  <c r="AE29"/>
  <c r="AE57"/>
  <c r="AF29"/>
  <c r="AF57"/>
  <c r="AG29"/>
  <c r="AG57"/>
  <c r="AH29"/>
  <c r="AH57"/>
  <c r="AI29"/>
  <c r="AI57"/>
  <c r="AJ29"/>
  <c r="AJ57"/>
  <c r="AK29"/>
  <c r="AK57"/>
  <c r="U30"/>
  <c r="V30"/>
  <c r="V58"/>
  <c r="W30"/>
  <c r="W58"/>
  <c r="X30"/>
  <c r="X58"/>
  <c r="Y30"/>
  <c r="Y58"/>
  <c r="Z30"/>
  <c r="Z58"/>
  <c r="AA30"/>
  <c r="AA58"/>
  <c r="AB30"/>
  <c r="AB58"/>
  <c r="AC30"/>
  <c r="AC58"/>
  <c r="AD30"/>
  <c r="AD58"/>
  <c r="AE30"/>
  <c r="AE58"/>
  <c r="AF30"/>
  <c r="AF58"/>
  <c r="AG30"/>
  <c r="AG58"/>
  <c r="AH30"/>
  <c r="AH58"/>
  <c r="AI30"/>
  <c r="AI58"/>
  <c r="AJ30"/>
  <c r="AJ58"/>
  <c r="AK30"/>
  <c r="AK58"/>
  <c r="U31"/>
  <c r="V31"/>
  <c r="V59"/>
  <c r="W31"/>
  <c r="W59"/>
  <c r="X31"/>
  <c r="X59"/>
  <c r="Y31"/>
  <c r="Y59"/>
  <c r="Z31"/>
  <c r="Z59"/>
  <c r="AA31"/>
  <c r="AA59"/>
  <c r="AB31"/>
  <c r="AB59"/>
  <c r="AC31"/>
  <c r="AC59"/>
  <c r="AD31"/>
  <c r="AD59"/>
  <c r="AE31"/>
  <c r="AE59"/>
  <c r="AF31"/>
  <c r="AF59"/>
  <c r="AG31"/>
  <c r="AG59"/>
  <c r="AH31"/>
  <c r="AH59"/>
  <c r="AI31"/>
  <c r="AI59"/>
  <c r="AJ31"/>
  <c r="AJ59"/>
  <c r="AK31"/>
  <c r="AK59"/>
  <c r="U32"/>
  <c r="V32"/>
  <c r="V60"/>
  <c r="W32"/>
  <c r="W60"/>
  <c r="X32"/>
  <c r="X60"/>
  <c r="Y32"/>
  <c r="Y60"/>
  <c r="Z32"/>
  <c r="Z60"/>
  <c r="AA32"/>
  <c r="AA60"/>
  <c r="AB32"/>
  <c r="AB60"/>
  <c r="AC32"/>
  <c r="AC60"/>
  <c r="AD32"/>
  <c r="AD60"/>
  <c r="AE32"/>
  <c r="AE60"/>
  <c r="AF32"/>
  <c r="AF60"/>
  <c r="AG32"/>
  <c r="AG60"/>
  <c r="AH32"/>
  <c r="AH60"/>
  <c r="AI32"/>
  <c r="AI60"/>
  <c r="AJ32"/>
  <c r="AJ60"/>
  <c r="AK32"/>
  <c r="AK60"/>
  <c r="U33"/>
  <c r="V33"/>
  <c r="V61"/>
  <c r="W33"/>
  <c r="W61"/>
  <c r="X33"/>
  <c r="X61"/>
  <c r="Y33"/>
  <c r="Y61"/>
  <c r="Z33"/>
  <c r="Z61"/>
  <c r="AA33"/>
  <c r="AA61"/>
  <c r="AB33"/>
  <c r="AB61"/>
  <c r="AC33"/>
  <c r="AC61"/>
  <c r="AD33"/>
  <c r="AD61"/>
  <c r="AE33"/>
  <c r="AE61"/>
  <c r="AF33"/>
  <c r="AF61"/>
  <c r="AG33"/>
  <c r="AG61"/>
  <c r="AH33"/>
  <c r="AH61"/>
  <c r="AI33"/>
  <c r="AI61"/>
  <c r="AJ33"/>
  <c r="AJ61"/>
  <c r="AK33"/>
  <c r="AK61"/>
  <c r="U34"/>
  <c r="V34"/>
  <c r="V62"/>
  <c r="W34"/>
  <c r="W62"/>
  <c r="X34"/>
  <c r="X62"/>
  <c r="Y34"/>
  <c r="Y62"/>
  <c r="Z34"/>
  <c r="Z62"/>
  <c r="AA34"/>
  <c r="AA62"/>
  <c r="AB34"/>
  <c r="AB62"/>
  <c r="AC34"/>
  <c r="AC62"/>
  <c r="AD34"/>
  <c r="AD62"/>
  <c r="AE34"/>
  <c r="AE62"/>
  <c r="AF34"/>
  <c r="AF62"/>
  <c r="AG34"/>
  <c r="AG62"/>
  <c r="AH34"/>
  <c r="AH62"/>
  <c r="AI34"/>
  <c r="AI62"/>
  <c r="AJ34"/>
  <c r="AJ62"/>
  <c r="AK34"/>
  <c r="AK62"/>
  <c r="U35"/>
  <c r="V35"/>
  <c r="V63"/>
  <c r="W35"/>
  <c r="W63"/>
  <c r="X35"/>
  <c r="X63"/>
  <c r="Y35"/>
  <c r="Y63"/>
  <c r="Z35"/>
  <c r="Z63"/>
  <c r="AA35"/>
  <c r="AA63"/>
  <c r="AB35"/>
  <c r="AB63"/>
  <c r="AC35"/>
  <c r="AC63"/>
  <c r="AD35"/>
  <c r="AD63"/>
  <c r="AE35"/>
  <c r="AE63"/>
  <c r="AF35"/>
  <c r="AF63"/>
  <c r="AG35"/>
  <c r="AG63"/>
  <c r="AH35"/>
  <c r="AH63"/>
  <c r="AI35"/>
  <c r="AI63"/>
  <c r="AJ35"/>
  <c r="AJ63"/>
  <c r="AK35"/>
  <c r="AK63"/>
  <c r="U36"/>
  <c r="V36"/>
  <c r="V64"/>
  <c r="W36"/>
  <c r="W64"/>
  <c r="X36"/>
  <c r="X64"/>
  <c r="Y36"/>
  <c r="Y64"/>
  <c r="Z36"/>
  <c r="Z64"/>
  <c r="AA36"/>
  <c r="AA64"/>
  <c r="AB36"/>
  <c r="AB64"/>
  <c r="AC36"/>
  <c r="AC64"/>
  <c r="AD36"/>
  <c r="AD64"/>
  <c r="AE36"/>
  <c r="AE64"/>
  <c r="AF36"/>
  <c r="AF64"/>
  <c r="AG36"/>
  <c r="AG64"/>
  <c r="AH36"/>
  <c r="AH64"/>
  <c r="AI36"/>
  <c r="AI64"/>
  <c r="AJ36"/>
  <c r="AJ64"/>
  <c r="AK36"/>
  <c r="AK64"/>
  <c r="U16"/>
  <c r="W16"/>
  <c r="W44"/>
  <c r="X16"/>
  <c r="X44"/>
  <c r="Y16"/>
  <c r="Y44"/>
  <c r="Z16"/>
  <c r="Z44"/>
  <c r="AA16"/>
  <c r="AA44"/>
  <c r="AB16"/>
  <c r="AB44"/>
  <c r="AC16"/>
  <c r="AC44"/>
  <c r="AD16"/>
  <c r="AD44"/>
  <c r="AE16"/>
  <c r="AE44"/>
  <c r="AF16"/>
  <c r="AF44"/>
  <c r="AG16"/>
  <c r="AG44"/>
  <c r="AH16"/>
  <c r="AH44"/>
  <c r="AI16"/>
  <c r="AI44"/>
  <c r="AJ16"/>
  <c r="AJ44"/>
  <c r="AK16"/>
  <c r="AK44"/>
  <c r="V16"/>
  <c r="V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44"/>
  <c r="Z5" i="12"/>
  <c r="Y5"/>
  <c r="X5"/>
  <c r="W5"/>
  <c r="V5"/>
  <c r="U5"/>
  <c r="T5"/>
  <c r="S5"/>
  <c r="R5"/>
  <c r="O5"/>
  <c r="N5"/>
  <c r="M5"/>
  <c r="L5"/>
  <c r="K5"/>
  <c r="J5"/>
  <c r="I5"/>
  <c r="H5"/>
  <c r="G5"/>
  <c r="B31"/>
  <c r="B21"/>
  <c r="B22"/>
  <c r="B23"/>
  <c r="B24"/>
  <c r="B25"/>
  <c r="B26"/>
  <c r="B27"/>
  <c r="B28"/>
  <c r="B20"/>
  <c r="E5"/>
  <c r="E6"/>
  <c r="E7"/>
  <c r="C45" i="1"/>
  <c r="D45"/>
  <c r="E45"/>
  <c r="F45"/>
  <c r="G45"/>
  <c r="H45"/>
  <c r="I45"/>
  <c r="J45"/>
  <c r="K45"/>
  <c r="L45"/>
  <c r="M45"/>
  <c r="N45"/>
  <c r="O45"/>
  <c r="P45"/>
  <c r="Q45"/>
  <c r="R45"/>
  <c r="C46"/>
  <c r="D46"/>
  <c r="E46"/>
  <c r="F46"/>
  <c r="G46"/>
  <c r="H46"/>
  <c r="I46"/>
  <c r="J46"/>
  <c r="K46"/>
  <c r="L46"/>
  <c r="M46"/>
  <c r="N46"/>
  <c r="O46"/>
  <c r="P46"/>
  <c r="Q46"/>
  <c r="R46"/>
  <c r="C47"/>
  <c r="D47"/>
  <c r="E47"/>
  <c r="F47"/>
  <c r="G47"/>
  <c r="H47"/>
  <c r="I47"/>
  <c r="J47"/>
  <c r="K47"/>
  <c r="L47"/>
  <c r="M47"/>
  <c r="N47"/>
  <c r="O47"/>
  <c r="P47"/>
  <c r="Q47"/>
  <c r="R47"/>
  <c r="C48"/>
  <c r="D48"/>
  <c r="E48"/>
  <c r="F48"/>
  <c r="G48"/>
  <c r="H48"/>
  <c r="I48"/>
  <c r="J48"/>
  <c r="K48"/>
  <c r="L48"/>
  <c r="M48"/>
  <c r="N48"/>
  <c r="O48"/>
  <c r="P48"/>
  <c r="Q48"/>
  <c r="R48"/>
  <c r="C49"/>
  <c r="D49"/>
  <c r="E49"/>
  <c r="F49"/>
  <c r="G49"/>
  <c r="H49"/>
  <c r="I49"/>
  <c r="J49"/>
  <c r="K49"/>
  <c r="L49"/>
  <c r="M49"/>
  <c r="N49"/>
  <c r="O49"/>
  <c r="P49"/>
  <c r="Q49"/>
  <c r="R49"/>
  <c r="C50"/>
  <c r="D50"/>
  <c r="E50"/>
  <c r="F50"/>
  <c r="G50"/>
  <c r="H50"/>
  <c r="I50"/>
  <c r="J50"/>
  <c r="K50"/>
  <c r="L50"/>
  <c r="M50"/>
  <c r="N50"/>
  <c r="O50"/>
  <c r="P50"/>
  <c r="Q50"/>
  <c r="R50"/>
  <c r="C51"/>
  <c r="D51"/>
  <c r="E51"/>
  <c r="F51"/>
  <c r="G51"/>
  <c r="H51"/>
  <c r="I51"/>
  <c r="J51"/>
  <c r="K51"/>
  <c r="L51"/>
  <c r="M51"/>
  <c r="N51"/>
  <c r="O51"/>
  <c r="P51"/>
  <c r="Q51"/>
  <c r="R51"/>
  <c r="C52"/>
  <c r="D52"/>
  <c r="E52"/>
  <c r="F52"/>
  <c r="G52"/>
  <c r="H52"/>
  <c r="I52"/>
  <c r="J52"/>
  <c r="K52"/>
  <c r="L52"/>
  <c r="M52"/>
  <c r="N52"/>
  <c r="O52"/>
  <c r="P52"/>
  <c r="Q52"/>
  <c r="R52"/>
  <c r="C53"/>
  <c r="D53"/>
  <c r="E53"/>
  <c r="F53"/>
  <c r="G53"/>
  <c r="H53"/>
  <c r="I53"/>
  <c r="J53"/>
  <c r="K53"/>
  <c r="L53"/>
  <c r="M53"/>
  <c r="N53"/>
  <c r="O53"/>
  <c r="P53"/>
  <c r="Q53"/>
  <c r="R53"/>
  <c r="C54"/>
  <c r="D54"/>
  <c r="E54"/>
  <c r="F54"/>
  <c r="G54"/>
  <c r="H54"/>
  <c r="I54"/>
  <c r="J54"/>
  <c r="K54"/>
  <c r="L54"/>
  <c r="M54"/>
  <c r="N54"/>
  <c r="O54"/>
  <c r="P54"/>
  <c r="Q54"/>
  <c r="R54"/>
  <c r="C55"/>
  <c r="D55"/>
  <c r="E55"/>
  <c r="F55"/>
  <c r="G55"/>
  <c r="H55"/>
  <c r="I55"/>
  <c r="J55"/>
  <c r="K55"/>
  <c r="L55"/>
  <c r="M55"/>
  <c r="N55"/>
  <c r="O55"/>
  <c r="P55"/>
  <c r="Q55"/>
  <c r="R55"/>
  <c r="C56"/>
  <c r="D56"/>
  <c r="E56"/>
  <c r="F56"/>
  <c r="G56"/>
  <c r="H56"/>
  <c r="I56"/>
  <c r="J56"/>
  <c r="K56"/>
  <c r="L56"/>
  <c r="M56"/>
  <c r="N56"/>
  <c r="O56"/>
  <c r="P56"/>
  <c r="Q56"/>
  <c r="R56"/>
  <c r="C57"/>
  <c r="D57"/>
  <c r="E57"/>
  <c r="F57"/>
  <c r="G57"/>
  <c r="H57"/>
  <c r="I57"/>
  <c r="J57"/>
  <c r="K57"/>
  <c r="L57"/>
  <c r="M57"/>
  <c r="N57"/>
  <c r="O57"/>
  <c r="P57"/>
  <c r="Q57"/>
  <c r="R57"/>
  <c r="C58"/>
  <c r="D58"/>
  <c r="E58"/>
  <c r="F58"/>
  <c r="G58"/>
  <c r="H58"/>
  <c r="I58"/>
  <c r="J58"/>
  <c r="K58"/>
  <c r="L58"/>
  <c r="M58"/>
  <c r="N58"/>
  <c r="O58"/>
  <c r="P58"/>
  <c r="Q58"/>
  <c r="R58"/>
  <c r="C59"/>
  <c r="D59"/>
  <c r="E59"/>
  <c r="F59"/>
  <c r="G59"/>
  <c r="H59"/>
  <c r="I59"/>
  <c r="J59"/>
  <c r="K59"/>
  <c r="L59"/>
  <c r="M59"/>
  <c r="N59"/>
  <c r="O59"/>
  <c r="P59"/>
  <c r="Q59"/>
  <c r="R59"/>
  <c r="C60"/>
  <c r="D60"/>
  <c r="E60"/>
  <c r="F60"/>
  <c r="G60"/>
  <c r="H60"/>
  <c r="I60"/>
  <c r="J60"/>
  <c r="K60"/>
  <c r="L60"/>
  <c r="M60"/>
  <c r="N60"/>
  <c r="O60"/>
  <c r="P60"/>
  <c r="Q60"/>
  <c r="R60"/>
  <c r="C61"/>
  <c r="D61"/>
  <c r="E61"/>
  <c r="F61"/>
  <c r="G61"/>
  <c r="H61"/>
  <c r="I61"/>
  <c r="J61"/>
  <c r="K61"/>
  <c r="L61"/>
  <c r="M61"/>
  <c r="N61"/>
  <c r="O61"/>
  <c r="P61"/>
  <c r="Q61"/>
  <c r="R61"/>
  <c r="C62"/>
  <c r="D62"/>
  <c r="E62"/>
  <c r="F62"/>
  <c r="G62"/>
  <c r="H62"/>
  <c r="I62"/>
  <c r="J62"/>
  <c r="K62"/>
  <c r="L62"/>
  <c r="M62"/>
  <c r="N62"/>
  <c r="O62"/>
  <c r="P62"/>
  <c r="Q62"/>
  <c r="R62"/>
  <c r="C63"/>
  <c r="D63"/>
  <c r="E63"/>
  <c r="F63"/>
  <c r="G63"/>
  <c r="H63"/>
  <c r="I63"/>
  <c r="J63"/>
  <c r="K63"/>
  <c r="L63"/>
  <c r="M63"/>
  <c r="N63"/>
  <c r="O63"/>
  <c r="P63"/>
  <c r="Q63"/>
  <c r="R63"/>
  <c r="C64"/>
  <c r="D64"/>
  <c r="E64"/>
  <c r="F64"/>
  <c r="G64"/>
  <c r="H64"/>
  <c r="I64"/>
  <c r="J64"/>
  <c r="K64"/>
  <c r="L64"/>
  <c r="M64"/>
  <c r="N64"/>
  <c r="O64"/>
  <c r="P64"/>
  <c r="Q64"/>
  <c r="R64"/>
  <c r="D44"/>
  <c r="E44"/>
  <c r="F44"/>
  <c r="G44"/>
  <c r="H44"/>
  <c r="I44"/>
  <c r="J44"/>
  <c r="K44"/>
  <c r="L44"/>
  <c r="M44"/>
  <c r="N44"/>
  <c r="O44"/>
  <c r="P44"/>
  <c r="Q44"/>
  <c r="R44"/>
  <c r="C44"/>
  <c r="G9" i="12"/>
  <c r="D43" i="1"/>
  <c r="E43"/>
  <c r="F43"/>
  <c r="G43"/>
  <c r="H43"/>
  <c r="I43"/>
  <c r="J43"/>
  <c r="K43"/>
  <c r="L43"/>
  <c r="M43"/>
  <c r="N43"/>
  <c r="O43"/>
  <c r="P43"/>
  <c r="Q43"/>
  <c r="R43"/>
  <c r="C43"/>
  <c r="J24"/>
  <c r="Z67" i="12"/>
  <c r="Y67"/>
  <c r="E9"/>
  <c r="X67"/>
  <c r="W67"/>
  <c r="V67"/>
  <c r="U67"/>
  <c r="T67"/>
  <c r="S67"/>
  <c r="R67"/>
  <c r="O67"/>
  <c r="N67"/>
  <c r="M67"/>
  <c r="L67"/>
  <c r="K67"/>
  <c r="J67"/>
  <c r="I67"/>
  <c r="H67"/>
  <c r="G67"/>
  <c r="Z66"/>
  <c r="Y66"/>
  <c r="X66"/>
  <c r="W66"/>
  <c r="V66"/>
  <c r="U66"/>
  <c r="T66"/>
  <c r="S66"/>
  <c r="R66"/>
  <c r="O66"/>
  <c r="N66"/>
  <c r="M66"/>
  <c r="L66"/>
  <c r="K66"/>
  <c r="J66"/>
  <c r="I66"/>
  <c r="H66"/>
  <c r="G66"/>
  <c r="Z65"/>
  <c r="Y65"/>
  <c r="X65"/>
  <c r="W65"/>
  <c r="V65"/>
  <c r="U65"/>
  <c r="T65"/>
  <c r="S65"/>
  <c r="R65"/>
  <c r="O65"/>
  <c r="N65"/>
  <c r="M65"/>
  <c r="L65"/>
  <c r="K65"/>
  <c r="J65"/>
  <c r="I65"/>
  <c r="H65"/>
  <c r="G65"/>
  <c r="Z64"/>
  <c r="Y64"/>
  <c r="X64"/>
  <c r="W64"/>
  <c r="V64"/>
  <c r="U64"/>
  <c r="T64"/>
  <c r="S64"/>
  <c r="R64"/>
  <c r="O64"/>
  <c r="N64"/>
  <c r="M64"/>
  <c r="L64"/>
  <c r="K64"/>
  <c r="J64"/>
  <c r="I64"/>
  <c r="H64"/>
  <c r="G64"/>
  <c r="Z63"/>
  <c r="Y63"/>
  <c r="X63"/>
  <c r="W63"/>
  <c r="V63"/>
  <c r="U63"/>
  <c r="T63"/>
  <c r="S63"/>
  <c r="R63"/>
  <c r="O63"/>
  <c r="N63"/>
  <c r="M63"/>
  <c r="L63"/>
  <c r="K63"/>
  <c r="J63"/>
  <c r="I63"/>
  <c r="H63"/>
  <c r="G63"/>
  <c r="Z62"/>
  <c r="Y62"/>
  <c r="X62"/>
  <c r="W62"/>
  <c r="V62"/>
  <c r="U62"/>
  <c r="T62"/>
  <c r="S62"/>
  <c r="R62"/>
  <c r="O62"/>
  <c r="N62"/>
  <c r="M62"/>
  <c r="L62"/>
  <c r="K62"/>
  <c r="J62"/>
  <c r="I62"/>
  <c r="H62"/>
  <c r="G62"/>
  <c r="Z61"/>
  <c r="Y61"/>
  <c r="X61"/>
  <c r="W61"/>
  <c r="V61"/>
  <c r="U61"/>
  <c r="T61"/>
  <c r="S61"/>
  <c r="R61"/>
  <c r="O61"/>
  <c r="N61"/>
  <c r="M61"/>
  <c r="L61"/>
  <c r="K61"/>
  <c r="J61"/>
  <c r="I61"/>
  <c r="H61"/>
  <c r="G61"/>
  <c r="Z60"/>
  <c r="Y60"/>
  <c r="X60"/>
  <c r="W60"/>
  <c r="V60"/>
  <c r="U60"/>
  <c r="T60"/>
  <c r="S60"/>
  <c r="R60"/>
  <c r="O60"/>
  <c r="N60"/>
  <c r="M60"/>
  <c r="L60"/>
  <c r="K60"/>
  <c r="J60"/>
  <c r="I60"/>
  <c r="H60"/>
  <c r="G60"/>
  <c r="Z59"/>
  <c r="Y59"/>
  <c r="X59"/>
  <c r="W59"/>
  <c r="V59"/>
  <c r="U59"/>
  <c r="T59"/>
  <c r="S59"/>
  <c r="R59"/>
  <c r="O59"/>
  <c r="N59"/>
  <c r="M59"/>
  <c r="L59"/>
  <c r="K59"/>
  <c r="J59"/>
  <c r="I59"/>
  <c r="H59"/>
  <c r="G59"/>
  <c r="Z58"/>
  <c r="Y58"/>
  <c r="X58"/>
  <c r="W58"/>
  <c r="V58"/>
  <c r="U58"/>
  <c r="T58"/>
  <c r="S58"/>
  <c r="R58"/>
  <c r="O58"/>
  <c r="N58"/>
  <c r="M58"/>
  <c r="L58"/>
  <c r="K58"/>
  <c r="J58"/>
  <c r="I58"/>
  <c r="H58"/>
  <c r="G58"/>
  <c r="Z57"/>
  <c r="Y57"/>
  <c r="X57"/>
  <c r="W57"/>
  <c r="V57"/>
  <c r="U57"/>
  <c r="T57"/>
  <c r="S57"/>
  <c r="R57"/>
  <c r="O57"/>
  <c r="N57"/>
  <c r="M57"/>
  <c r="L57"/>
  <c r="K57"/>
  <c r="J57"/>
  <c r="I57"/>
  <c r="H57"/>
  <c r="G57"/>
  <c r="Z56"/>
  <c r="Y56"/>
  <c r="X56"/>
  <c r="W56"/>
  <c r="V56"/>
  <c r="U56"/>
  <c r="T56"/>
  <c r="S56"/>
  <c r="R56"/>
  <c r="O56"/>
  <c r="N56"/>
  <c r="M56"/>
  <c r="L56"/>
  <c r="K56"/>
  <c r="J56"/>
  <c r="I56"/>
  <c r="H56"/>
  <c r="G56"/>
  <c r="Z55"/>
  <c r="Y55"/>
  <c r="X55"/>
  <c r="W55"/>
  <c r="V55"/>
  <c r="U55"/>
  <c r="T55"/>
  <c r="S55"/>
  <c r="R55"/>
  <c r="O55"/>
  <c r="N55"/>
  <c r="M55"/>
  <c r="L55"/>
  <c r="K55"/>
  <c r="J55"/>
  <c r="I55"/>
  <c r="H55"/>
  <c r="G55"/>
  <c r="Z54"/>
  <c r="Y54"/>
  <c r="X54"/>
  <c r="W54"/>
  <c r="V54"/>
  <c r="U54"/>
  <c r="T54"/>
  <c r="S54"/>
  <c r="R54"/>
  <c r="O54"/>
  <c r="N54"/>
  <c r="M54"/>
  <c r="L54"/>
  <c r="K54"/>
  <c r="J54"/>
  <c r="I54"/>
  <c r="H54"/>
  <c r="G54"/>
  <c r="Z53"/>
  <c r="Y53"/>
  <c r="X53"/>
  <c r="W53"/>
  <c r="V53"/>
  <c r="U53"/>
  <c r="T53"/>
  <c r="S53"/>
  <c r="R53"/>
  <c r="O53"/>
  <c r="N53"/>
  <c r="M53"/>
  <c r="L53"/>
  <c r="K53"/>
  <c r="J53"/>
  <c r="I53"/>
  <c r="H53"/>
  <c r="G53"/>
  <c r="Z52"/>
  <c r="Y52"/>
  <c r="X52"/>
  <c r="W52"/>
  <c r="V52"/>
  <c r="U52"/>
  <c r="T52"/>
  <c r="S52"/>
  <c r="R52"/>
  <c r="O52"/>
  <c r="N52"/>
  <c r="M52"/>
  <c r="L52"/>
  <c r="K52"/>
  <c r="J52"/>
  <c r="I52"/>
  <c r="H52"/>
  <c r="G52"/>
  <c r="Z51"/>
  <c r="Y51"/>
  <c r="X51"/>
  <c r="W51"/>
  <c r="V51"/>
  <c r="U51"/>
  <c r="T51"/>
  <c r="S51"/>
  <c r="R51"/>
  <c r="O51"/>
  <c r="N51"/>
  <c r="M51"/>
  <c r="L51"/>
  <c r="K51"/>
  <c r="J51"/>
  <c r="I51"/>
  <c r="H51"/>
  <c r="G51"/>
  <c r="Z50"/>
  <c r="Y50"/>
  <c r="X50"/>
  <c r="W50"/>
  <c r="V50"/>
  <c r="U50"/>
  <c r="T50"/>
  <c r="S50"/>
  <c r="R50"/>
  <c r="O50"/>
  <c r="N50"/>
  <c r="M50"/>
  <c r="L50"/>
  <c r="K50"/>
  <c r="J50"/>
  <c r="I50"/>
  <c r="H50"/>
  <c r="G50"/>
  <c r="Z49"/>
  <c r="Y49"/>
  <c r="X49"/>
  <c r="W49"/>
  <c r="V49"/>
  <c r="U49"/>
  <c r="T49"/>
  <c r="S49"/>
  <c r="R49"/>
  <c r="O49"/>
  <c r="N49"/>
  <c r="M49"/>
  <c r="L49"/>
  <c r="K49"/>
  <c r="J49"/>
  <c r="I49"/>
  <c r="H49"/>
  <c r="G49"/>
  <c r="Z48"/>
  <c r="Y48"/>
  <c r="X48"/>
  <c r="W48"/>
  <c r="V48"/>
  <c r="U48"/>
  <c r="T48"/>
  <c r="S48"/>
  <c r="R48"/>
  <c r="O48"/>
  <c r="N48"/>
  <c r="M48"/>
  <c r="L48"/>
  <c r="K48"/>
  <c r="J48"/>
  <c r="I48"/>
  <c r="H48"/>
  <c r="G48"/>
  <c r="Z47"/>
  <c r="Y47"/>
  <c r="X47"/>
  <c r="W47"/>
  <c r="V47"/>
  <c r="U47"/>
  <c r="T47"/>
  <c r="S47"/>
  <c r="R47"/>
  <c r="O47"/>
  <c r="N47"/>
  <c r="M47"/>
  <c r="L47"/>
  <c r="K47"/>
  <c r="J47"/>
  <c r="I47"/>
  <c r="H47"/>
  <c r="G47"/>
  <c r="Z46"/>
  <c r="Y46"/>
  <c r="X46"/>
  <c r="W46"/>
  <c r="V46"/>
  <c r="U46"/>
  <c r="T46"/>
  <c r="S46"/>
  <c r="R46"/>
  <c r="O46"/>
  <c r="N46"/>
  <c r="M46"/>
  <c r="L46"/>
  <c r="K46"/>
  <c r="J46"/>
  <c r="I46"/>
  <c r="H46"/>
  <c r="G46"/>
  <c r="Z45"/>
  <c r="Y45"/>
  <c r="X45"/>
  <c r="W45"/>
  <c r="V45"/>
  <c r="U45"/>
  <c r="T45"/>
  <c r="S45"/>
  <c r="R45"/>
  <c r="O45"/>
  <c r="N45"/>
  <c r="M45"/>
  <c r="L45"/>
  <c r="K45"/>
  <c r="J45"/>
  <c r="I45"/>
  <c r="H45"/>
  <c r="G45"/>
  <c r="Z44"/>
  <c r="Y44"/>
  <c r="X44"/>
  <c r="W44"/>
  <c r="V44"/>
  <c r="U44"/>
  <c r="T44"/>
  <c r="S44"/>
  <c r="R44"/>
  <c r="O44"/>
  <c r="N44"/>
  <c r="M44"/>
  <c r="L44"/>
  <c r="K44"/>
  <c r="J44"/>
  <c r="I44"/>
  <c r="H44"/>
  <c r="G44"/>
  <c r="Z43"/>
  <c r="Y43"/>
  <c r="X43"/>
  <c r="W43"/>
  <c r="V43"/>
  <c r="U43"/>
  <c r="T43"/>
  <c r="S43"/>
  <c r="R43"/>
  <c r="O43"/>
  <c r="N43"/>
  <c r="M43"/>
  <c r="L43"/>
  <c r="K43"/>
  <c r="J43"/>
  <c r="I43"/>
  <c r="H43"/>
  <c r="G43"/>
  <c r="Z42"/>
  <c r="Y42"/>
  <c r="X42"/>
  <c r="W42"/>
  <c r="V42"/>
  <c r="U42"/>
  <c r="T42"/>
  <c r="S42"/>
  <c r="R42"/>
  <c r="O42"/>
  <c r="N42"/>
  <c r="M42"/>
  <c r="L42"/>
  <c r="K42"/>
  <c r="J42"/>
  <c r="I42"/>
  <c r="H42"/>
  <c r="G42"/>
  <c r="Z41"/>
  <c r="Y41"/>
  <c r="X41"/>
  <c r="W41"/>
  <c r="V41"/>
  <c r="U41"/>
  <c r="T41"/>
  <c r="S41"/>
  <c r="R41"/>
  <c r="O41"/>
  <c r="N41"/>
  <c r="M41"/>
  <c r="L41"/>
  <c r="K41"/>
  <c r="J41"/>
  <c r="I41"/>
  <c r="H41"/>
  <c r="G41"/>
  <c r="Z40"/>
  <c r="Y40"/>
  <c r="X40"/>
  <c r="W40"/>
  <c r="V40"/>
  <c r="U40"/>
  <c r="T40"/>
  <c r="S40"/>
  <c r="R40"/>
  <c r="O40"/>
  <c r="N40"/>
  <c r="M40"/>
  <c r="L40"/>
  <c r="K40"/>
  <c r="J40"/>
  <c r="I40"/>
  <c r="H40"/>
  <c r="G40"/>
  <c r="Z39"/>
  <c r="Y39"/>
  <c r="X39"/>
  <c r="W39"/>
  <c r="V39"/>
  <c r="U39"/>
  <c r="T39"/>
  <c r="S39"/>
  <c r="R39"/>
  <c r="O39"/>
  <c r="N39"/>
  <c r="M39"/>
  <c r="L39"/>
  <c r="K39"/>
  <c r="J39"/>
  <c r="I39"/>
  <c r="H39"/>
  <c r="G39"/>
  <c r="Z38"/>
  <c r="Y38"/>
  <c r="X38"/>
  <c r="W38"/>
  <c r="V38"/>
  <c r="U38"/>
  <c r="T38"/>
  <c r="S38"/>
  <c r="R38"/>
  <c r="O38"/>
  <c r="N38"/>
  <c r="M38"/>
  <c r="L38"/>
  <c r="K38"/>
  <c r="J38"/>
  <c r="I38"/>
  <c r="H38"/>
  <c r="G38"/>
  <c r="Z37"/>
  <c r="Y37"/>
  <c r="X37"/>
  <c r="W37"/>
  <c r="V37"/>
  <c r="U37"/>
  <c r="T37"/>
  <c r="S37"/>
  <c r="R37"/>
  <c r="O37"/>
  <c r="N37"/>
  <c r="M37"/>
  <c r="L37"/>
  <c r="K37"/>
  <c r="J37"/>
  <c r="I37"/>
  <c r="H37"/>
  <c r="G37"/>
  <c r="Z36"/>
  <c r="Y36"/>
  <c r="X36"/>
  <c r="W36"/>
  <c r="V36"/>
  <c r="U36"/>
  <c r="T36"/>
  <c r="S36"/>
  <c r="R36"/>
  <c r="O36"/>
  <c r="N36"/>
  <c r="M36"/>
  <c r="L36"/>
  <c r="K36"/>
  <c r="J36"/>
  <c r="I36"/>
  <c r="H36"/>
  <c r="G36"/>
  <c r="Z35"/>
  <c r="Y35"/>
  <c r="X35"/>
  <c r="W35"/>
  <c r="V35"/>
  <c r="U35"/>
  <c r="T35"/>
  <c r="S35"/>
  <c r="R35"/>
  <c r="O35"/>
  <c r="N35"/>
  <c r="M35"/>
  <c r="L35"/>
  <c r="K35"/>
  <c r="J35"/>
  <c r="I35"/>
  <c r="H35"/>
  <c r="G35"/>
  <c r="Z34"/>
  <c r="Y34"/>
  <c r="X34"/>
  <c r="W34"/>
  <c r="V34"/>
  <c r="U34"/>
  <c r="T34"/>
  <c r="S34"/>
  <c r="R34"/>
  <c r="O34"/>
  <c r="N34"/>
  <c r="M34"/>
  <c r="L34"/>
  <c r="K34"/>
  <c r="J34"/>
  <c r="I34"/>
  <c r="H34"/>
  <c r="G34"/>
  <c r="Z33"/>
  <c r="Y33"/>
  <c r="X33"/>
  <c r="W33"/>
  <c r="V33"/>
  <c r="U33"/>
  <c r="T33"/>
  <c r="S33"/>
  <c r="R33"/>
  <c r="O33"/>
  <c r="N33"/>
  <c r="M33"/>
  <c r="L33"/>
  <c r="K33"/>
  <c r="J33"/>
  <c r="I33"/>
  <c r="H33"/>
  <c r="G33"/>
  <c r="Z32"/>
  <c r="Y32"/>
  <c r="X32"/>
  <c r="W32"/>
  <c r="V32"/>
  <c r="U32"/>
  <c r="T32"/>
  <c r="S32"/>
  <c r="R32"/>
  <c r="O32"/>
  <c r="N32"/>
  <c r="M32"/>
  <c r="L32"/>
  <c r="K32"/>
  <c r="J32"/>
  <c r="I32"/>
  <c r="H32"/>
  <c r="G32"/>
  <c r="Z31"/>
  <c r="Y31"/>
  <c r="X31"/>
  <c r="W31"/>
  <c r="V31"/>
  <c r="U31"/>
  <c r="T31"/>
  <c r="S31"/>
  <c r="R31"/>
  <c r="O31"/>
  <c r="N31"/>
  <c r="M31"/>
  <c r="L31"/>
  <c r="K31"/>
  <c r="J31"/>
  <c r="I31"/>
  <c r="H31"/>
  <c r="G31"/>
  <c r="Z30"/>
  <c r="Y30"/>
  <c r="X30"/>
  <c r="W30"/>
  <c r="V30"/>
  <c r="U30"/>
  <c r="T30"/>
  <c r="S30"/>
  <c r="R30"/>
  <c r="O30"/>
  <c r="N30"/>
  <c r="M30"/>
  <c r="L30"/>
  <c r="K30"/>
  <c r="J30"/>
  <c r="I30"/>
  <c r="H30"/>
  <c r="G30"/>
  <c r="Z29"/>
  <c r="Y29"/>
  <c r="X29"/>
  <c r="W29"/>
  <c r="V29"/>
  <c r="U29"/>
  <c r="T29"/>
  <c r="S29"/>
  <c r="R29"/>
  <c r="O29"/>
  <c r="N29"/>
  <c r="M29"/>
  <c r="L29"/>
  <c r="K29"/>
  <c r="J29"/>
  <c r="I29"/>
  <c r="H29"/>
  <c r="G29"/>
  <c r="Z28"/>
  <c r="Y28"/>
  <c r="X28"/>
  <c r="W28"/>
  <c r="V28"/>
  <c r="U28"/>
  <c r="T28"/>
  <c r="S28"/>
  <c r="R28"/>
  <c r="O28"/>
  <c r="N28"/>
  <c r="M28"/>
  <c r="L28"/>
  <c r="K28"/>
  <c r="J28"/>
  <c r="I28"/>
  <c r="H28"/>
  <c r="G28"/>
  <c r="Z27"/>
  <c r="Y27"/>
  <c r="X27"/>
  <c r="W27"/>
  <c r="V27"/>
  <c r="U27"/>
  <c r="T27"/>
  <c r="S27"/>
  <c r="R27"/>
  <c r="O27"/>
  <c r="N27"/>
  <c r="M27"/>
  <c r="L27"/>
  <c r="K27"/>
  <c r="J27"/>
  <c r="I27"/>
  <c r="H27"/>
  <c r="G27"/>
  <c r="Z26"/>
  <c r="Y26"/>
  <c r="X26"/>
  <c r="W26"/>
  <c r="V26"/>
  <c r="U26"/>
  <c r="T26"/>
  <c r="S26"/>
  <c r="R26"/>
  <c r="O26"/>
  <c r="N26"/>
  <c r="M26"/>
  <c r="L26"/>
  <c r="K26"/>
  <c r="J26"/>
  <c r="I26"/>
  <c r="H26"/>
  <c r="G26"/>
  <c r="Z25"/>
  <c r="Y25"/>
  <c r="X25"/>
  <c r="W25"/>
  <c r="V25"/>
  <c r="U25"/>
  <c r="T25"/>
  <c r="S25"/>
  <c r="R25"/>
  <c r="O25"/>
  <c r="N25"/>
  <c r="M25"/>
  <c r="L25"/>
  <c r="K25"/>
  <c r="J25"/>
  <c r="I25"/>
  <c r="H25"/>
  <c r="G25"/>
  <c r="Z24"/>
  <c r="Y24"/>
  <c r="X24"/>
  <c r="W24"/>
  <c r="V24"/>
  <c r="U24"/>
  <c r="T24"/>
  <c r="S24"/>
  <c r="R24"/>
  <c r="O24"/>
  <c r="N24"/>
  <c r="M24"/>
  <c r="L24"/>
  <c r="K24"/>
  <c r="J24"/>
  <c r="I24"/>
  <c r="H24"/>
  <c r="G24"/>
  <c r="Z23"/>
  <c r="Y23"/>
  <c r="X23"/>
  <c r="W23"/>
  <c r="V23"/>
  <c r="U23"/>
  <c r="T23"/>
  <c r="S23"/>
  <c r="R23"/>
  <c r="O23"/>
  <c r="N23"/>
  <c r="M23"/>
  <c r="L23"/>
  <c r="K23"/>
  <c r="J23"/>
  <c r="I23"/>
  <c r="H23"/>
  <c r="G23"/>
  <c r="Z22"/>
  <c r="Y22"/>
  <c r="X22"/>
  <c r="W22"/>
  <c r="V22"/>
  <c r="U22"/>
  <c r="T22"/>
  <c r="S22"/>
  <c r="R22"/>
  <c r="O22"/>
  <c r="N22"/>
  <c r="M22"/>
  <c r="L22"/>
  <c r="K22"/>
  <c r="J22"/>
  <c r="I22"/>
  <c r="H22"/>
  <c r="G22"/>
  <c r="Z21"/>
  <c r="Y21"/>
  <c r="X21"/>
  <c r="W21"/>
  <c r="V21"/>
  <c r="U21"/>
  <c r="T21"/>
  <c r="S21"/>
  <c r="R21"/>
  <c r="O21"/>
  <c r="N21"/>
  <c r="M21"/>
  <c r="L21"/>
  <c r="K21"/>
  <c r="J21"/>
  <c r="I21"/>
  <c r="H21"/>
  <c r="G21"/>
  <c r="Z20"/>
  <c r="Y20"/>
  <c r="X20"/>
  <c r="W20"/>
  <c r="V20"/>
  <c r="U20"/>
  <c r="T20"/>
  <c r="S20"/>
  <c r="R20"/>
  <c r="O20"/>
  <c r="N20"/>
  <c r="M20"/>
  <c r="L20"/>
  <c r="K20"/>
  <c r="J20"/>
  <c r="I20"/>
  <c r="H20"/>
  <c r="G20"/>
  <c r="Z19"/>
  <c r="Y19"/>
  <c r="X19"/>
  <c r="W19"/>
  <c r="V19"/>
  <c r="U19"/>
  <c r="T19"/>
  <c r="S19"/>
  <c r="R19"/>
  <c r="O19"/>
  <c r="N19"/>
  <c r="M19"/>
  <c r="L19"/>
  <c r="K19"/>
  <c r="J19"/>
  <c r="I19"/>
  <c r="H19"/>
  <c r="G19"/>
  <c r="Z18"/>
  <c r="Y18"/>
  <c r="X18"/>
  <c r="W18"/>
  <c r="V18"/>
  <c r="U18"/>
  <c r="T18"/>
  <c r="S18"/>
  <c r="R18"/>
  <c r="O18"/>
  <c r="N18"/>
  <c r="M18"/>
  <c r="L18"/>
  <c r="K18"/>
  <c r="J18"/>
  <c r="I18"/>
  <c r="H18"/>
  <c r="G18"/>
  <c r="Z17"/>
  <c r="Y17"/>
  <c r="X17"/>
  <c r="W17"/>
  <c r="V17"/>
  <c r="U17"/>
  <c r="T17"/>
  <c r="S17"/>
  <c r="R17"/>
  <c r="O17"/>
  <c r="N17"/>
  <c r="M17"/>
  <c r="L17"/>
  <c r="K17"/>
  <c r="J17"/>
  <c r="I17"/>
  <c r="H17"/>
  <c r="G17"/>
  <c r="Z16"/>
  <c r="Y16"/>
  <c r="X16"/>
  <c r="W16"/>
  <c r="V16"/>
  <c r="U16"/>
  <c r="T16"/>
  <c r="S16"/>
  <c r="R16"/>
  <c r="O16"/>
  <c r="N16"/>
  <c r="M16"/>
  <c r="L16"/>
  <c r="K16"/>
  <c r="J16"/>
  <c r="I16"/>
  <c r="H16"/>
  <c r="G16"/>
  <c r="Z15"/>
  <c r="Y15"/>
  <c r="X15"/>
  <c r="W15"/>
  <c r="V15"/>
  <c r="U15"/>
  <c r="T15"/>
  <c r="S15"/>
  <c r="R15"/>
  <c r="O15"/>
  <c r="N15"/>
  <c r="M15"/>
  <c r="L15"/>
  <c r="K15"/>
  <c r="J15"/>
  <c r="I15"/>
  <c r="H15"/>
  <c r="G15"/>
  <c r="Z14"/>
  <c r="Y14"/>
  <c r="X14"/>
  <c r="W14"/>
  <c r="V14"/>
  <c r="U14"/>
  <c r="T14"/>
  <c r="S14"/>
  <c r="R14"/>
  <c r="O14"/>
  <c r="N14"/>
  <c r="M14"/>
  <c r="L14"/>
  <c r="K14"/>
  <c r="J14"/>
  <c r="I14"/>
  <c r="H14"/>
  <c r="G14"/>
  <c r="Z13"/>
  <c r="Y13"/>
  <c r="X13"/>
  <c r="W13"/>
  <c r="V13"/>
  <c r="U13"/>
  <c r="T13"/>
  <c r="S13"/>
  <c r="R13"/>
  <c r="O13"/>
  <c r="N13"/>
  <c r="M13"/>
  <c r="L13"/>
  <c r="K13"/>
  <c r="J13"/>
  <c r="I13"/>
  <c r="H13"/>
  <c r="G13"/>
  <c r="Z12"/>
  <c r="Y12"/>
  <c r="X12"/>
  <c r="W12"/>
  <c r="V12"/>
  <c r="U12"/>
  <c r="T12"/>
  <c r="S12"/>
  <c r="R12"/>
  <c r="O12"/>
  <c r="N12"/>
  <c r="M12"/>
  <c r="L12"/>
  <c r="K12"/>
  <c r="J12"/>
  <c r="I12"/>
  <c r="H12"/>
  <c r="G12"/>
  <c r="Z11"/>
  <c r="Y11"/>
  <c r="X11"/>
  <c r="W11"/>
  <c r="V11"/>
  <c r="U11"/>
  <c r="T11"/>
  <c r="S11"/>
  <c r="R11"/>
  <c r="O11"/>
  <c r="N11"/>
  <c r="M11"/>
  <c r="L11"/>
  <c r="K11"/>
  <c r="J11"/>
  <c r="I11"/>
  <c r="H11"/>
  <c r="G11"/>
  <c r="Z10"/>
  <c r="Y10"/>
  <c r="X10"/>
  <c r="W10"/>
  <c r="V10"/>
  <c r="U10"/>
  <c r="T10"/>
  <c r="S10"/>
  <c r="R10"/>
  <c r="O10"/>
  <c r="N10"/>
  <c r="M10"/>
  <c r="L10"/>
  <c r="K10"/>
  <c r="J10"/>
  <c r="I10"/>
  <c r="H10"/>
  <c r="G10"/>
  <c r="Z9"/>
  <c r="Y9"/>
  <c r="X9"/>
  <c r="W9"/>
  <c r="V9"/>
  <c r="U9"/>
  <c r="T9"/>
  <c r="S9"/>
  <c r="R9"/>
  <c r="O9"/>
  <c r="N9"/>
  <c r="M9"/>
  <c r="L9"/>
  <c r="K9"/>
  <c r="J9"/>
  <c r="I9"/>
  <c r="H9"/>
  <c r="Z8"/>
  <c r="Y8"/>
  <c r="X8"/>
  <c r="W8"/>
  <c r="V8"/>
  <c r="U8"/>
  <c r="T8"/>
  <c r="S8"/>
  <c r="R8"/>
  <c r="O8"/>
  <c r="N8"/>
  <c r="M8"/>
  <c r="L8"/>
  <c r="K8"/>
  <c r="J8"/>
  <c r="I8"/>
  <c r="H8"/>
  <c r="G8"/>
  <c r="E8"/>
  <c r="Z7"/>
  <c r="Y7"/>
  <c r="X7"/>
  <c r="W7"/>
  <c r="V7"/>
  <c r="U7"/>
  <c r="T7"/>
  <c r="S7"/>
  <c r="R7"/>
  <c r="O7"/>
  <c r="N7"/>
  <c r="M7"/>
  <c r="L7"/>
  <c r="K7"/>
  <c r="J7"/>
  <c r="I7"/>
  <c r="H7"/>
  <c r="G7"/>
  <c r="C16" i="1"/>
  <c r="C17"/>
  <c r="D17"/>
  <c r="E17"/>
  <c r="F17"/>
  <c r="G17"/>
  <c r="H17"/>
  <c r="I17"/>
  <c r="J17"/>
  <c r="K17"/>
  <c r="L17"/>
  <c r="M17"/>
  <c r="N17"/>
  <c r="O17"/>
  <c r="P17"/>
  <c r="Q17"/>
  <c r="R17"/>
  <c r="C18"/>
  <c r="D18"/>
  <c r="E18"/>
  <c r="F18"/>
  <c r="G18"/>
  <c r="H18"/>
  <c r="I18"/>
  <c r="J18"/>
  <c r="K18"/>
  <c r="L18"/>
  <c r="M18"/>
  <c r="N18"/>
  <c r="O18"/>
  <c r="P18"/>
  <c r="Q18"/>
  <c r="R18"/>
  <c r="C19"/>
  <c r="D19"/>
  <c r="E19"/>
  <c r="F19"/>
  <c r="G19"/>
  <c r="H19"/>
  <c r="I19"/>
  <c r="J19"/>
  <c r="K19"/>
  <c r="L19"/>
  <c r="M19"/>
  <c r="N19"/>
  <c r="O19"/>
  <c r="P19"/>
  <c r="Q19"/>
  <c r="R19"/>
  <c r="C20"/>
  <c r="D20"/>
  <c r="E20"/>
  <c r="F20"/>
  <c r="G20"/>
  <c r="H20"/>
  <c r="I20"/>
  <c r="J20"/>
  <c r="K20"/>
  <c r="L20"/>
  <c r="M20"/>
  <c r="N20"/>
  <c r="O20"/>
  <c r="P20"/>
  <c r="Q20"/>
  <c r="R20"/>
  <c r="C21"/>
  <c r="D21"/>
  <c r="E21"/>
  <c r="F21"/>
  <c r="G21"/>
  <c r="H21"/>
  <c r="I21"/>
  <c r="J21"/>
  <c r="K21"/>
  <c r="L21"/>
  <c r="M21"/>
  <c r="N21"/>
  <c r="O21"/>
  <c r="P21"/>
  <c r="Q21"/>
  <c r="R21"/>
  <c r="C22"/>
  <c r="D22"/>
  <c r="E22"/>
  <c r="F22"/>
  <c r="G22"/>
  <c r="H22"/>
  <c r="I22"/>
  <c r="J22"/>
  <c r="K22"/>
  <c r="L22"/>
  <c r="M22"/>
  <c r="N22"/>
  <c r="O22"/>
  <c r="P22"/>
  <c r="Q22"/>
  <c r="R22"/>
  <c r="C23"/>
  <c r="D23"/>
  <c r="E23"/>
  <c r="F23"/>
  <c r="G23"/>
  <c r="H23"/>
  <c r="I23"/>
  <c r="J23"/>
  <c r="K23"/>
  <c r="L23"/>
  <c r="M23"/>
  <c r="N23"/>
  <c r="O23"/>
  <c r="P23"/>
  <c r="Q23"/>
  <c r="R23"/>
  <c r="C24"/>
  <c r="D24"/>
  <c r="E24"/>
  <c r="F24"/>
  <c r="G24"/>
  <c r="H24"/>
  <c r="I24"/>
  <c r="K24"/>
  <c r="L24"/>
  <c r="M24"/>
  <c r="N24"/>
  <c r="O24"/>
  <c r="P24"/>
  <c r="Q24"/>
  <c r="R24"/>
  <c r="C25"/>
  <c r="D25"/>
  <c r="E25"/>
  <c r="F25"/>
  <c r="G25"/>
  <c r="H25"/>
  <c r="I25"/>
  <c r="J25"/>
  <c r="K25"/>
  <c r="L25"/>
  <c r="M25"/>
  <c r="N25"/>
  <c r="O25"/>
  <c r="P25"/>
  <c r="Q25"/>
  <c r="R25"/>
  <c r="C26"/>
  <c r="D26"/>
  <c r="E26"/>
  <c r="F26"/>
  <c r="G26"/>
  <c r="H26"/>
  <c r="I26"/>
  <c r="J26"/>
  <c r="K26"/>
  <c r="L26"/>
  <c r="M26"/>
  <c r="N26"/>
  <c r="O26"/>
  <c r="P26"/>
  <c r="Q26"/>
  <c r="R26"/>
  <c r="C27"/>
  <c r="D27"/>
  <c r="E27"/>
  <c r="F27"/>
  <c r="G27"/>
  <c r="H27"/>
  <c r="I27"/>
  <c r="J27"/>
  <c r="K27"/>
  <c r="L27"/>
  <c r="M27"/>
  <c r="N27"/>
  <c r="O27"/>
  <c r="P27"/>
  <c r="Q27"/>
  <c r="R27"/>
  <c r="C28"/>
  <c r="D28"/>
  <c r="E28"/>
  <c r="F28"/>
  <c r="G28"/>
  <c r="H28"/>
  <c r="I28"/>
  <c r="J28"/>
  <c r="K28"/>
  <c r="L28"/>
  <c r="M28"/>
  <c r="N28"/>
  <c r="O28"/>
  <c r="P28"/>
  <c r="Q28"/>
  <c r="R28"/>
  <c r="C29"/>
  <c r="D29"/>
  <c r="E29"/>
  <c r="F29"/>
  <c r="G29"/>
  <c r="H29"/>
  <c r="I29"/>
  <c r="J29"/>
  <c r="K29"/>
  <c r="L29"/>
  <c r="M29"/>
  <c r="N29"/>
  <c r="O29"/>
  <c r="P29"/>
  <c r="Q29"/>
  <c r="R29"/>
  <c r="C30"/>
  <c r="D30"/>
  <c r="E30"/>
  <c r="F30"/>
  <c r="G30"/>
  <c r="H30"/>
  <c r="I30"/>
  <c r="J30"/>
  <c r="K30"/>
  <c r="L30"/>
  <c r="M30"/>
  <c r="N30"/>
  <c r="O30"/>
  <c r="P30"/>
  <c r="Q30"/>
  <c r="R30"/>
  <c r="C31"/>
  <c r="D31"/>
  <c r="E31"/>
  <c r="F31"/>
  <c r="G31"/>
  <c r="H31"/>
  <c r="I31"/>
  <c r="J31"/>
  <c r="K31"/>
  <c r="L31"/>
  <c r="M31"/>
  <c r="N31"/>
  <c r="O31"/>
  <c r="P31"/>
  <c r="Q31"/>
  <c r="R31"/>
  <c r="C32"/>
  <c r="D32"/>
  <c r="E32"/>
  <c r="F32"/>
  <c r="G32"/>
  <c r="H32"/>
  <c r="I32"/>
  <c r="J32"/>
  <c r="K32"/>
  <c r="L32"/>
  <c r="M32"/>
  <c r="N32"/>
  <c r="O32"/>
  <c r="P32"/>
  <c r="Q32"/>
  <c r="R32"/>
  <c r="C33"/>
  <c r="D33"/>
  <c r="E33"/>
  <c r="F33"/>
  <c r="G33"/>
  <c r="H33"/>
  <c r="I33"/>
  <c r="J33"/>
  <c r="K33"/>
  <c r="L33"/>
  <c r="M33"/>
  <c r="N33"/>
  <c r="O33"/>
  <c r="P33"/>
  <c r="Q33"/>
  <c r="R33"/>
  <c r="C34"/>
  <c r="D34"/>
  <c r="E34"/>
  <c r="F34"/>
  <c r="G34"/>
  <c r="H34"/>
  <c r="I34"/>
  <c r="J34"/>
  <c r="K34"/>
  <c r="L34"/>
  <c r="M34"/>
  <c r="N34"/>
  <c r="O34"/>
  <c r="P34"/>
  <c r="Q34"/>
  <c r="R34"/>
  <c r="C35"/>
  <c r="D35"/>
  <c r="E35"/>
  <c r="F35"/>
  <c r="G35"/>
  <c r="H35"/>
  <c r="I35"/>
  <c r="J35"/>
  <c r="K35"/>
  <c r="L35"/>
  <c r="M35"/>
  <c r="N35"/>
  <c r="O35"/>
  <c r="P35"/>
  <c r="Q35"/>
  <c r="R35"/>
  <c r="C36"/>
  <c r="D36"/>
  <c r="E36"/>
  <c r="F36"/>
  <c r="G36"/>
  <c r="H36"/>
  <c r="I36"/>
  <c r="J36"/>
  <c r="K36"/>
  <c r="L36"/>
  <c r="M36"/>
  <c r="N36"/>
  <c r="O36"/>
  <c r="P36"/>
  <c r="Q36"/>
  <c r="R36"/>
  <c r="D16"/>
  <c r="E16"/>
  <c r="F16"/>
  <c r="G16"/>
  <c r="H16"/>
  <c r="I16"/>
  <c r="J16"/>
  <c r="K16"/>
  <c r="L16"/>
  <c r="M16"/>
  <c r="N16"/>
  <c r="O16"/>
  <c r="P16"/>
  <c r="Q16"/>
  <c r="R16"/>
  <c r="V31" i="5"/>
  <c r="W31"/>
  <c r="X31"/>
  <c r="Y31"/>
  <c r="Z31"/>
  <c r="AA31"/>
  <c r="AB31"/>
  <c r="AC31"/>
  <c r="AD31"/>
  <c r="AE31"/>
  <c r="AF31"/>
  <c r="AG31"/>
  <c r="AH31"/>
  <c r="AI31"/>
  <c r="AJ31"/>
  <c r="AK31"/>
  <c r="V32"/>
  <c r="W32"/>
  <c r="X32"/>
  <c r="Y32"/>
  <c r="Z32"/>
  <c r="AA32"/>
  <c r="AB32"/>
  <c r="AC32"/>
  <c r="AD32"/>
  <c r="AE32"/>
  <c r="AF32"/>
  <c r="AG32"/>
  <c r="AH32"/>
  <c r="AI32"/>
  <c r="AJ32"/>
  <c r="AK32"/>
  <c r="V33"/>
  <c r="W33"/>
  <c r="X33"/>
  <c r="Y33"/>
  <c r="Z33"/>
  <c r="AA33"/>
  <c r="AB33"/>
  <c r="AC33"/>
  <c r="AD33"/>
  <c r="AE33"/>
  <c r="AF33"/>
  <c r="AG33"/>
  <c r="AH33"/>
  <c r="AI33"/>
  <c r="AJ33"/>
  <c r="AK33"/>
  <c r="V34"/>
  <c r="W34"/>
  <c r="X34"/>
  <c r="Y34"/>
  <c r="Z34"/>
  <c r="AA34"/>
  <c r="AB34"/>
  <c r="AC34"/>
  <c r="AD34"/>
  <c r="AE34"/>
  <c r="AF34"/>
  <c r="AG34"/>
  <c r="AH34"/>
  <c r="AI34"/>
  <c r="AJ34"/>
  <c r="AK34"/>
  <c r="V35"/>
  <c r="W35"/>
  <c r="X35"/>
  <c r="Y35"/>
  <c r="Z35"/>
  <c r="AA35"/>
  <c r="AB35"/>
  <c r="AC35"/>
  <c r="AD35"/>
  <c r="AE35"/>
  <c r="AF35"/>
  <c r="AG35"/>
  <c r="AH35"/>
  <c r="AI35"/>
  <c r="AJ35"/>
  <c r="AK35"/>
  <c r="V36"/>
  <c r="W36"/>
  <c r="X36"/>
  <c r="Y36"/>
  <c r="Z36"/>
  <c r="AA36"/>
  <c r="AB36"/>
  <c r="AC36"/>
  <c r="AD36"/>
  <c r="AE36"/>
  <c r="AF36"/>
  <c r="AG36"/>
  <c r="AH36"/>
  <c r="AI36"/>
  <c r="AJ36"/>
  <c r="AK36"/>
  <c r="V37"/>
  <c r="W37"/>
  <c r="X37"/>
  <c r="Y37"/>
  <c r="Z37"/>
  <c r="AA37"/>
  <c r="AB37"/>
  <c r="AC37"/>
  <c r="AD37"/>
  <c r="AE37"/>
  <c r="AF37"/>
  <c r="AG37"/>
  <c r="AH37"/>
  <c r="AI37"/>
  <c r="AJ37"/>
  <c r="AK37"/>
  <c r="V38"/>
  <c r="W38"/>
  <c r="X38"/>
  <c r="Y38"/>
  <c r="Z38"/>
  <c r="AA38"/>
  <c r="AB38"/>
  <c r="AC38"/>
  <c r="AD38"/>
  <c r="AE38"/>
  <c r="AF38"/>
  <c r="AG38"/>
  <c r="AH38"/>
  <c r="AI38"/>
  <c r="AJ38"/>
  <c r="AK38"/>
  <c r="V39"/>
  <c r="W39"/>
  <c r="X39"/>
  <c r="Y39"/>
  <c r="Z39"/>
  <c r="AA39"/>
  <c r="AB39"/>
  <c r="AC39"/>
  <c r="AD39"/>
  <c r="AE39"/>
  <c r="AF39"/>
  <c r="AG39"/>
  <c r="AH39"/>
  <c r="AI39"/>
  <c r="AJ39"/>
  <c r="AK39"/>
  <c r="V40"/>
  <c r="W40"/>
  <c r="X40"/>
  <c r="Y40"/>
  <c r="Z40"/>
  <c r="AA40"/>
  <c r="AB40"/>
  <c r="AC40"/>
  <c r="AD40"/>
  <c r="AE40"/>
  <c r="AF40"/>
  <c r="AG40"/>
  <c r="AH40"/>
  <c r="AI40"/>
  <c r="AJ40"/>
  <c r="AK40"/>
  <c r="V41"/>
  <c r="W41"/>
  <c r="X41"/>
  <c r="Y41"/>
  <c r="Z41"/>
  <c r="AA41"/>
  <c r="AB41"/>
  <c r="AC41"/>
  <c r="AD41"/>
  <c r="AE41"/>
  <c r="AF41"/>
  <c r="AG41"/>
  <c r="AH41"/>
  <c r="AI41"/>
  <c r="AJ41"/>
  <c r="AK41"/>
  <c r="V42"/>
  <c r="W42"/>
  <c r="X42"/>
  <c r="Y42"/>
  <c r="Z42"/>
  <c r="AA42"/>
  <c r="AB42"/>
  <c r="AC42"/>
  <c r="AD42"/>
  <c r="AE42"/>
  <c r="AF42"/>
  <c r="AG42"/>
  <c r="AH42"/>
  <c r="AI42"/>
  <c r="AJ42"/>
  <c r="AK42"/>
  <c r="V43"/>
  <c r="W43"/>
  <c r="X43"/>
  <c r="Y43"/>
  <c r="Z43"/>
  <c r="AA43"/>
  <c r="AB43"/>
  <c r="AC43"/>
  <c r="AD43"/>
  <c r="AE43"/>
  <c r="AF43"/>
  <c r="AG43"/>
  <c r="AH43"/>
  <c r="AI43"/>
  <c r="AJ43"/>
  <c r="AK43"/>
  <c r="V44"/>
  <c r="W44"/>
  <c r="X44"/>
  <c r="Y44"/>
  <c r="Z44"/>
  <c r="AA44"/>
  <c r="AB44"/>
  <c r="AC44"/>
  <c r="AD44"/>
  <c r="AE44"/>
  <c r="AF44"/>
  <c r="AG44"/>
  <c r="AH44"/>
  <c r="AI44"/>
  <c r="AJ44"/>
  <c r="AK44"/>
  <c r="V45"/>
  <c r="W45"/>
  <c r="X45"/>
  <c r="Y45"/>
  <c r="Z45"/>
  <c r="AA45"/>
  <c r="AB45"/>
  <c r="AC45"/>
  <c r="AD45"/>
  <c r="AE45"/>
  <c r="AF45"/>
  <c r="AG45"/>
  <c r="AH45"/>
  <c r="AI45"/>
  <c r="AJ45"/>
  <c r="AK45"/>
  <c r="V46"/>
  <c r="W46"/>
  <c r="X46"/>
  <c r="Y46"/>
  <c r="Z46"/>
  <c r="AA46"/>
  <c r="AB46"/>
  <c r="AC46"/>
  <c r="AD46"/>
  <c r="AE46"/>
  <c r="AF46"/>
  <c r="AG46"/>
  <c r="AH46"/>
  <c r="AI46"/>
  <c r="AJ46"/>
  <c r="AK46"/>
  <c r="V47"/>
  <c r="W47"/>
  <c r="X47"/>
  <c r="Y47"/>
  <c r="Z47"/>
  <c r="AA47"/>
  <c r="AB47"/>
  <c r="AC47"/>
  <c r="AD47"/>
  <c r="AE47"/>
  <c r="AF47"/>
  <c r="AG47"/>
  <c r="AH47"/>
  <c r="AI47"/>
  <c r="AJ47"/>
  <c r="AK47"/>
  <c r="V48"/>
  <c r="W48"/>
  <c r="X48"/>
  <c r="Y48"/>
  <c r="Z48"/>
  <c r="AA48"/>
  <c r="AB48"/>
  <c r="AC48"/>
  <c r="AD48"/>
  <c r="AE48"/>
  <c r="AF48"/>
  <c r="AG48"/>
  <c r="AH48"/>
  <c r="AI48"/>
  <c r="AJ48"/>
  <c r="AK48"/>
  <c r="W30"/>
  <c r="X30"/>
  <c r="Y30"/>
  <c r="Z30"/>
  <c r="AA30"/>
  <c r="AB30"/>
  <c r="AC30"/>
  <c r="AD30"/>
  <c r="AE30"/>
  <c r="AF30"/>
  <c r="AG30"/>
  <c r="AH30"/>
  <c r="AI30"/>
  <c r="AJ30"/>
  <c r="AK30"/>
  <c r="V30"/>
</calcChain>
</file>

<file path=xl/sharedStrings.xml><?xml version="1.0" encoding="utf-8"?>
<sst xmlns="http://schemas.openxmlformats.org/spreadsheetml/2006/main" count="212" uniqueCount="149">
  <si>
    <t>HP</t>
  </si>
  <si>
    <t>MPG</t>
  </si>
  <si>
    <t>Pilot Qty</t>
  </si>
  <si>
    <t>Post Qty</t>
  </si>
  <si>
    <t>RedLine</t>
  </si>
  <si>
    <t>RPM</t>
  </si>
  <si>
    <t>mm3/injection</t>
  </si>
  <si>
    <t>CONVERSION</t>
  </si>
  <si>
    <t>W*S</t>
  </si>
  <si>
    <t>J</t>
  </si>
  <si>
    <t>1 HP</t>
  </si>
  <si>
    <t>745.7 W</t>
  </si>
  <si>
    <t>mm3</t>
  </si>
  <si>
    <t>pulse</t>
  </si>
  <si>
    <t>rev</t>
  </si>
  <si>
    <t>min</t>
  </si>
  <si>
    <t>1 min</t>
  </si>
  <si>
    <t>60 s</t>
  </si>
  <si>
    <t>dividend</t>
  </si>
  <si>
    <t>divisor</t>
  </si>
  <si>
    <t>(col)mm3</t>
  </si>
  <si>
    <t>pulses/rev</t>
  </si>
  <si>
    <t>(const)pulse</t>
  </si>
  <si>
    <t>(row)rev</t>
  </si>
  <si>
    <t>(const)Efficiency</t>
  </si>
  <si>
    <t>(const)J</t>
  </si>
  <si>
    <t>mile</t>
  </si>
  <si>
    <t>gal</t>
  </si>
  <si>
    <t>3.785*10^6mm3</t>
  </si>
  <si>
    <t>(tot)mm3</t>
  </si>
  <si>
    <t>(const)rev</t>
  </si>
  <si>
    <t>CONVERSION HP</t>
  </si>
  <si>
    <t>CONVERSION TQ</t>
  </si>
  <si>
    <t>Engine Efficiency (%)</t>
  </si>
  <si>
    <t>Enter Data Here Only</t>
  </si>
  <si>
    <t>Calculated Info</t>
  </si>
  <si>
    <t>Wheel Speed (MPH)</t>
  </si>
  <si>
    <t>Everything standard units unless stated.</t>
  </si>
  <si>
    <t>HIGH RANGE</t>
  </si>
  <si>
    <t>LOW RANGE</t>
  </si>
  <si>
    <t>Final Ratio</t>
  </si>
  <si>
    <t>Section Width (mm)</t>
  </si>
  <si>
    <t>Section Width</t>
  </si>
  <si>
    <t>Aspect Ratio</t>
  </si>
  <si>
    <t>Sidewall</t>
  </si>
  <si>
    <t>Reverse</t>
  </si>
  <si>
    <t>1st</t>
  </si>
  <si>
    <t>2nd</t>
  </si>
  <si>
    <t>3rd</t>
  </si>
  <si>
    <t>4th</t>
  </si>
  <si>
    <t>5th</t>
  </si>
  <si>
    <t>6th</t>
  </si>
  <si>
    <t>7th</t>
  </si>
  <si>
    <t>8th</t>
  </si>
  <si>
    <t>Wheel Diameter</t>
  </si>
  <si>
    <t>Tire+Wheel Radius</t>
  </si>
  <si>
    <t>R P M</t>
  </si>
  <si>
    <t>Tire+Wheel Diameter</t>
  </si>
  <si>
    <t>G56 (AD 5.9)</t>
  </si>
  <si>
    <t>Circumfrence</t>
  </si>
  <si>
    <t>Reverse Ratio</t>
  </si>
  <si>
    <t>1st Ratio</t>
  </si>
  <si>
    <t>2nd Ratio</t>
  </si>
  <si>
    <t>3rd Ratio</t>
  </si>
  <si>
    <t>4th Ratio</t>
  </si>
  <si>
    <t>5th Ratio</t>
  </si>
  <si>
    <t>6th Ratio</t>
  </si>
  <si>
    <t>7th Ratio</t>
  </si>
  <si>
    <t>8th Ratio</t>
  </si>
  <si>
    <t>NP241</t>
  </si>
  <si>
    <t>Low Range Ratio</t>
  </si>
  <si>
    <t>Rear End Ratio</t>
  </si>
  <si>
    <t>By: Arin Kudlacek</t>
  </si>
  <si>
    <t>Manual</t>
  </si>
  <si>
    <t>Auto</t>
  </si>
  <si>
    <t>G56 (AE 6.7)</t>
  </si>
  <si>
    <t>ZF6</t>
  </si>
  <si>
    <t>ZF5</t>
  </si>
  <si>
    <t>NV5600</t>
  </si>
  <si>
    <t>NV4500 (DODGE &amp; 95+ GM)</t>
  </si>
  <si>
    <t>NV4500 (1998 MY)</t>
  </si>
  <si>
    <t>NV4500 (94 &amp; EARLIER GM)</t>
  </si>
  <si>
    <t>GETRAG G360</t>
  </si>
  <si>
    <t>T-19</t>
  </si>
  <si>
    <t>SM 465</t>
  </si>
  <si>
    <t>ZF 8HP70</t>
  </si>
  <si>
    <t>AISIN AS69RC</t>
  </si>
  <si>
    <t>ALLISON 1000</t>
  </si>
  <si>
    <t>TORQSHIFT 6R140</t>
  </si>
  <si>
    <t>TORQSHIFT 5R110</t>
  </si>
  <si>
    <t>68RFE</t>
  </si>
  <si>
    <t>47RE/48RE</t>
  </si>
  <si>
    <t>4R100</t>
  </si>
  <si>
    <t>TH700R4 AND 4L60/65/70E</t>
  </si>
  <si>
    <t xml:space="preserve">4L80E &amp; 4L85E </t>
  </si>
  <si>
    <t>TH400</t>
  </si>
  <si>
    <t>Transfer Case</t>
  </si>
  <si>
    <t>BW 4406</t>
  </si>
  <si>
    <t>BW 4407</t>
  </si>
  <si>
    <t>BW 1345</t>
  </si>
  <si>
    <t>BW 1356</t>
  </si>
  <si>
    <t>NP205</t>
  </si>
  <si>
    <t>NP203</t>
  </si>
  <si>
    <t>NP208</t>
  </si>
  <si>
    <t>Low Range</t>
  </si>
  <si>
    <t>Info From</t>
  </si>
  <si>
    <t>http://www.dieselhub.com/trans-tech.html</t>
  </si>
  <si>
    <t>TQ (ftlbf)</t>
  </si>
  <si>
    <t>GROUND SPEED (mph)</t>
  </si>
  <si>
    <t>Ground Force (lbf)</t>
  </si>
  <si>
    <t>HREV</t>
  </si>
  <si>
    <t>H1</t>
  </si>
  <si>
    <t>H2</t>
  </si>
  <si>
    <t>H3</t>
  </si>
  <si>
    <t>H4</t>
  </si>
  <si>
    <t>H5</t>
  </si>
  <si>
    <t>H6</t>
  </si>
  <si>
    <t>H7</t>
  </si>
  <si>
    <t>H8</t>
  </si>
  <si>
    <t>LREV</t>
  </si>
  <si>
    <t>L1</t>
  </si>
  <si>
    <t>L2</t>
  </si>
  <si>
    <t>L3</t>
  </si>
  <si>
    <t>L4</t>
  </si>
  <si>
    <t>L5</t>
  </si>
  <si>
    <t>L6</t>
  </si>
  <si>
    <t>L7</t>
  </si>
  <si>
    <t>L8</t>
  </si>
  <si>
    <t>Min Highlight (mph)</t>
  </si>
  <si>
    <t>Max Highlight (mph)</t>
  </si>
  <si>
    <t>TO GROUND</t>
  </si>
  <si>
    <t>NOTES</t>
  </si>
  <si>
    <t>Fuel Energy Density (J/mm3)</t>
  </si>
  <si>
    <t>Energy Density of Fuel Used
e.g. Diesel = 35.86(J/mm3)</t>
  </si>
  <si>
    <t>Fireings per Revolution
e.g. 3 per rev for I6</t>
  </si>
  <si>
    <t>How Efficently Fuel is Converted To Mechanical Work
e.g. 30-40% for a Diesel</t>
  </si>
  <si>
    <t>Drivetrain Efficiency (%)</t>
  </si>
  <si>
    <t>CRANK WITH NO DRIVETRAIN LOSS</t>
  </si>
  <si>
    <t>mm3/injection (user input)</t>
  </si>
  <si>
    <t>RPM (user input)</t>
  </si>
  <si>
    <t>325 hp @ 2,900 rpm</t>
  </si>
  <si>
    <t>NOTES:</t>
  </si>
  <si>
    <t>INTERPOLATED
MPG</t>
  </si>
  <si>
    <t>mm3 (user input)</t>
  </si>
  <si>
    <t>Input tables</t>
  </si>
  <si>
    <t>rev/mile</t>
  </si>
  <si>
    <t>How Efficently Torque is Transmitted Through Drivetrain
e.g. 85% for a Manual Transmission</t>
  </si>
  <si>
    <t>HOW TO USE
YELLOW is Input Fields.
1. Enter Tire Size
2. Select Transmission Type
3. Select Transmission
4. Select Transfer Case
5. Enter Rear End Ratio
PASSWORD:1234</t>
  </si>
  <si>
    <r>
      <t>Ex. P</t>
    </r>
    <r>
      <rPr>
        <sz val="11"/>
        <color rgb="FFFF0000"/>
        <rFont val="Calibri"/>
        <family val="2"/>
        <scheme val="minor"/>
      </rPr>
      <t>265</t>
    </r>
    <r>
      <rPr>
        <sz val="11"/>
        <color theme="1"/>
        <rFont val="Calibri"/>
        <family val="2"/>
        <scheme val="minor"/>
      </rPr>
      <t>/</t>
    </r>
    <r>
      <rPr>
        <sz val="11"/>
        <color rgb="FF00B050"/>
        <rFont val="Calibri"/>
        <family val="2"/>
        <scheme val="minor"/>
      </rPr>
      <t>70</t>
    </r>
    <r>
      <rPr>
        <sz val="11"/>
        <color theme="1"/>
        <rFont val="Calibri"/>
        <family val="2"/>
        <scheme val="minor"/>
      </rPr>
      <t>R</t>
    </r>
    <r>
      <rPr>
        <sz val="11"/>
        <color rgb="FF0070C0"/>
        <rFont val="Calibri"/>
        <family val="2"/>
        <scheme val="minor"/>
      </rPr>
      <t>17</t>
    </r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</si>
</sst>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88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/>
    <xf numFmtId="0" fontId="2" fillId="2" borderId="8" xfId="0" applyFont="1" applyFill="1" applyBorder="1" applyAlignment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0" borderId="7" xfId="0" applyBorder="1"/>
    <xf numFmtId="0" fontId="1" fillId="2" borderId="7" xfId="0" applyFont="1" applyFill="1" applyBorder="1"/>
    <xf numFmtId="0" fontId="0" fillId="0" borderId="4" xfId="0" applyBorder="1"/>
    <xf numFmtId="164" fontId="0" fillId="0" borderId="5" xfId="0" applyNumberFormat="1" applyBorder="1"/>
    <xf numFmtId="0" fontId="4" fillId="2" borderId="7" xfId="0" applyFont="1" applyFill="1" applyBorder="1"/>
    <xf numFmtId="164" fontId="0" fillId="0" borderId="8" xfId="0" applyNumberFormat="1" applyBorder="1"/>
    <xf numFmtId="0" fontId="5" fillId="2" borderId="9" xfId="0" applyFont="1" applyFill="1" applyBorder="1"/>
    <xf numFmtId="164" fontId="0" fillId="0" borderId="11" xfId="0" applyNumberFormat="1" applyBorder="1"/>
    <xf numFmtId="1" fontId="0" fillId="2" borderId="12" xfId="0" applyNumberFormat="1" applyFill="1" applyBorder="1"/>
    <xf numFmtId="164" fontId="0" fillId="0" borderId="12" xfId="0" applyNumberFormat="1" applyBorder="1"/>
    <xf numFmtId="0" fontId="0" fillId="0" borderId="9" xfId="0" applyBorder="1"/>
    <xf numFmtId="164" fontId="0" fillId="0" borderId="10" xfId="0" applyNumberFormat="1" applyBorder="1"/>
    <xf numFmtId="0" fontId="0" fillId="2" borderId="4" xfId="0" applyFill="1" applyBorder="1"/>
    <xf numFmtId="2" fontId="0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9" fillId="0" borderId="0" xfId="1" applyNumberFormat="1" applyFont="1" applyFill="1" applyBorder="1" applyAlignment="1">
      <alignment horizontal="center" vertical="center"/>
    </xf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/>
    <xf numFmtId="2" fontId="0" fillId="0" borderId="0" xfId="0" applyNumberFormat="1" applyFont="1" applyAlignment="1">
      <alignment horizontal="center" vertical="center"/>
    </xf>
    <xf numFmtId="1" fontId="0" fillId="2" borderId="13" xfId="0" applyNumberFormat="1" applyFill="1" applyBorder="1"/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2" fontId="7" fillId="2" borderId="0" xfId="0" applyNumberFormat="1" applyFont="1" applyFill="1" applyBorder="1" applyAlignment="1">
      <alignment horizontal="center" vertical="center"/>
    </xf>
    <xf numFmtId="2" fontId="9" fillId="2" borderId="0" xfId="1" applyNumberFormat="1" applyFon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2" borderId="8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2" applyFont="1" applyAlignment="1" applyProtection="1">
      <alignment horizontal="center" vertical="center"/>
    </xf>
    <xf numFmtId="2" fontId="0" fillId="2" borderId="5" xfId="0" applyNumberFormat="1" applyFill="1" applyBorder="1"/>
    <xf numFmtId="2" fontId="0" fillId="2" borderId="8" xfId="0" applyNumberFormat="1" applyFill="1" applyBorder="1"/>
    <xf numFmtId="2" fontId="0" fillId="2" borderId="10" xfId="0" applyNumberFormat="1" applyFill="1" applyBorder="1"/>
    <xf numFmtId="2" fontId="9" fillId="0" borderId="8" xfId="1" applyNumberFormat="1" applyFont="1" applyFill="1" applyBorder="1" applyAlignment="1">
      <alignment horizontal="center" vertical="center"/>
    </xf>
    <xf numFmtId="2" fontId="9" fillId="2" borderId="8" xfId="1" applyNumberFormat="1" applyFont="1" applyFill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1" fontId="0" fillId="0" borderId="0" xfId="0" applyNumberFormat="1" applyBorder="1"/>
    <xf numFmtId="1" fontId="0" fillId="0" borderId="8" xfId="0" applyNumberFormat="1" applyBorder="1"/>
    <xf numFmtId="1" fontId="0" fillId="0" borderId="14" xfId="0" applyNumberFormat="1" applyBorder="1"/>
    <xf numFmtId="1" fontId="0" fillId="0" borderId="10" xfId="0" applyNumberFormat="1" applyBorder="1"/>
    <xf numFmtId="1" fontId="0" fillId="0" borderId="4" xfId="0" applyNumberFormat="1" applyBorder="1"/>
    <xf numFmtId="1" fontId="0" fillId="0" borderId="6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9" xfId="0" applyNumberFormat="1" applyBorder="1"/>
    <xf numFmtId="0" fontId="12" fillId="0" borderId="0" xfId="0" applyFont="1"/>
    <xf numFmtId="0" fontId="0" fillId="2" borderId="0" xfId="0" applyFill="1" applyBorder="1" applyAlignment="1">
      <alignment horizontal="center" vertical="center"/>
    </xf>
    <xf numFmtId="0" fontId="0" fillId="2" borderId="15" xfId="0" applyFill="1" applyBorder="1"/>
    <xf numFmtId="0" fontId="0" fillId="2" borderId="16" xfId="0" applyFill="1" applyBorder="1"/>
    <xf numFmtId="2" fontId="0" fillId="2" borderId="9" xfId="0" applyNumberFormat="1" applyFill="1" applyBorder="1"/>
    <xf numFmtId="2" fontId="0" fillId="2" borderId="17" xfId="0" applyNumberFormat="1" applyFill="1" applyBorder="1"/>
    <xf numFmtId="0" fontId="0" fillId="2" borderId="18" xfId="0" applyFill="1" applyBorder="1" applyAlignment="1">
      <alignment horizontal="center" vertical="center"/>
    </xf>
    <xf numFmtId="0" fontId="0" fillId="2" borderId="14" xfId="0" applyFill="1" applyBorder="1"/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vertical="center"/>
    </xf>
    <xf numFmtId="164" fontId="0" fillId="2" borderId="0" xfId="0" applyNumberFormat="1" applyFill="1" applyBorder="1"/>
    <xf numFmtId="164" fontId="0" fillId="2" borderId="14" xfId="0" applyNumberFormat="1" applyFill="1" applyBorder="1"/>
    <xf numFmtId="0" fontId="0" fillId="4" borderId="0" xfId="0" applyFill="1" applyBorder="1"/>
    <xf numFmtId="0" fontId="0" fillId="4" borderId="0" xfId="0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5" fontId="0" fillId="2" borderId="3" xfId="0" applyNumberFormat="1" applyFill="1" applyBorder="1" applyAlignment="1">
      <alignment vertical="center"/>
    </xf>
    <xf numFmtId="0" fontId="0" fillId="3" borderId="8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21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3" borderId="25" xfId="0" applyFill="1" applyBorder="1" applyProtection="1">
      <protection locked="0"/>
    </xf>
    <xf numFmtId="0" fontId="0" fillId="3" borderId="22" xfId="0" applyFill="1" applyBorder="1" applyProtection="1">
      <protection locked="0"/>
    </xf>
    <xf numFmtId="0" fontId="0" fillId="3" borderId="23" xfId="0" applyFill="1" applyBorder="1" applyProtection="1">
      <protection locked="0"/>
    </xf>
    <xf numFmtId="0" fontId="0" fillId="3" borderId="21" xfId="0" applyFill="1" applyBorder="1" applyAlignment="1" applyProtection="1">
      <alignment horizontal="center" vertical="center"/>
      <protection locked="0"/>
    </xf>
    <xf numFmtId="164" fontId="0" fillId="3" borderId="4" xfId="0" applyNumberFormat="1" applyFill="1" applyBorder="1" applyAlignment="1" applyProtection="1">
      <alignment horizontal="center" vertical="center"/>
      <protection locked="0"/>
    </xf>
    <xf numFmtId="164" fontId="0" fillId="3" borderId="6" xfId="0" applyNumberFormat="1" applyFill="1" applyBorder="1" applyAlignment="1" applyProtection="1">
      <alignment horizontal="center" vertical="center"/>
      <protection locked="0"/>
    </xf>
    <xf numFmtId="164" fontId="0" fillId="3" borderId="5" xfId="0" applyNumberFormat="1" applyFill="1" applyBorder="1" applyAlignment="1" applyProtection="1">
      <alignment horizontal="center" vertical="center"/>
      <protection locked="0"/>
    </xf>
    <xf numFmtId="0" fontId="0" fillId="3" borderId="22" xfId="0" applyFill="1" applyBorder="1" applyAlignment="1" applyProtection="1">
      <alignment horizontal="center" vertical="center"/>
      <protection locked="0"/>
    </xf>
    <xf numFmtId="164" fontId="0" fillId="3" borderId="7" xfId="0" applyNumberFormat="1" applyFill="1" applyBorder="1" applyAlignment="1" applyProtection="1">
      <alignment horizontal="center" vertical="center"/>
      <protection locked="0"/>
    </xf>
    <xf numFmtId="164" fontId="0" fillId="3" borderId="0" xfId="0" applyNumberFormat="1" applyFill="1" applyBorder="1" applyAlignment="1" applyProtection="1">
      <alignment horizontal="center" vertical="center"/>
      <protection locked="0"/>
    </xf>
    <xf numFmtId="164" fontId="0" fillId="3" borderId="8" xfId="0" applyNumberFormat="1" applyFill="1" applyBorder="1" applyAlignment="1" applyProtection="1">
      <alignment horizontal="center" vertical="center"/>
      <protection locked="0"/>
    </xf>
    <xf numFmtId="0" fontId="0" fillId="3" borderId="23" xfId="0" applyFill="1" applyBorder="1" applyAlignment="1" applyProtection="1">
      <alignment horizontal="center" vertical="center"/>
      <protection locked="0"/>
    </xf>
    <xf numFmtId="164" fontId="0" fillId="3" borderId="9" xfId="0" applyNumberFormat="1" applyFill="1" applyBorder="1" applyAlignment="1" applyProtection="1">
      <alignment horizontal="center" vertical="center"/>
      <protection locked="0"/>
    </xf>
    <xf numFmtId="164" fontId="0" fillId="3" borderId="14" xfId="0" applyNumberFormat="1" applyFill="1" applyBorder="1" applyAlignment="1" applyProtection="1">
      <alignment horizontal="center"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0" fontId="0" fillId="3" borderId="24" xfId="0" applyFill="1" applyBorder="1" applyAlignment="1" applyProtection="1">
      <alignment horizontal="center" vertical="center"/>
      <protection locked="0"/>
    </xf>
    <xf numFmtId="0" fontId="0" fillId="3" borderId="25" xfId="0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5" borderId="8" xfId="0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0" fillId="5" borderId="18" xfId="0" applyFill="1" applyBorder="1" applyAlignment="1" applyProtection="1">
      <alignment horizontal="center" vertical="center"/>
      <protection locked="0"/>
    </xf>
    <xf numFmtId="0" fontId="0" fillId="5" borderId="20" xfId="0" applyFill="1" applyBorder="1" applyProtection="1">
      <protection locked="0"/>
    </xf>
    <xf numFmtId="0" fontId="0" fillId="5" borderId="17" xfId="0" applyFill="1" applyBorder="1" applyProtection="1">
      <protection locked="0"/>
    </xf>
    <xf numFmtId="0" fontId="0" fillId="5" borderId="8" xfId="0" applyFill="1" applyBorder="1" applyAlignment="1" applyProtection="1">
      <alignment horizontal="center" vertical="center"/>
      <protection locked="0"/>
    </xf>
    <xf numFmtId="0" fontId="0" fillId="5" borderId="10" xfId="0" applyFill="1" applyBorder="1" applyAlignment="1" applyProtection="1">
      <alignment horizontal="center" vertical="center"/>
      <protection locked="0"/>
    </xf>
    <xf numFmtId="0" fontId="0" fillId="5" borderId="20" xfId="0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3" fillId="7" borderId="4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3" fillId="7" borderId="7" xfId="0" applyFont="1" applyFill="1" applyBorder="1" applyAlignment="1">
      <alignment horizontal="left"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3" fillId="7" borderId="9" xfId="0" applyFont="1" applyFill="1" applyBorder="1" applyAlignment="1">
      <alignment horizontal="left" vertical="center" wrapText="1"/>
    </xf>
    <xf numFmtId="0" fontId="3" fillId="7" borderId="10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 vertical="center" textRotation="180"/>
    </xf>
    <xf numFmtId="164" fontId="6" fillId="2" borderId="14" xfId="0" applyNumberFormat="1" applyFont="1" applyFill="1" applyBorder="1" applyAlignment="1">
      <alignment horizontal="center" vertical="center" textRotation="180"/>
    </xf>
    <xf numFmtId="164" fontId="6" fillId="2" borderId="8" xfId="0" applyNumberFormat="1" applyFont="1" applyFill="1" applyBorder="1" applyAlignment="1">
      <alignment horizontal="center" vertical="center" textRotation="180"/>
    </xf>
    <xf numFmtId="164" fontId="6" fillId="2" borderId="10" xfId="0" applyNumberFormat="1" applyFont="1" applyFill="1" applyBorder="1" applyAlignment="1">
      <alignment horizontal="center" vertical="center" textRotation="180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4" borderId="0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2" applyFont="1" applyAlignment="1" applyProtection="1">
      <alignment horizontal="center" vertical="center"/>
    </xf>
  </cellXfs>
  <cellStyles count="3">
    <cellStyle name="Hyperlink 2" xfId="2"/>
    <cellStyle name="Normal" xfId="0" builtinId="0"/>
    <cellStyle name="Normal 2" xfId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eselhub.com/trans-tec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78"/>
  <sheetViews>
    <sheetView tabSelected="1" zoomScaleNormal="100" workbookViewId="0">
      <selection activeCell="D28" sqref="D28"/>
    </sheetView>
  </sheetViews>
  <sheetFormatPr defaultRowHeight="15"/>
  <cols>
    <col min="1" max="1" width="27.140625" customWidth="1"/>
    <col min="2" max="2" width="9.7109375" customWidth="1"/>
    <col min="3" max="3" width="3" bestFit="1" customWidth="1"/>
    <col min="4" max="4" width="25.7109375" customWidth="1"/>
    <col min="5" max="5" width="6.5703125" bestFit="1" customWidth="1"/>
    <col min="6" max="6" width="2.28515625" customWidth="1"/>
    <col min="7" max="16" width="7" customWidth="1"/>
    <col min="17" max="17" width="21.42578125" bestFit="1" customWidth="1"/>
    <col min="18" max="27" width="7" customWidth="1"/>
    <col min="28" max="28" width="21.42578125" bestFit="1" customWidth="1"/>
  </cols>
  <sheetData>
    <row r="1" spans="1:29">
      <c r="A1" s="131" t="s">
        <v>147</v>
      </c>
      <c r="B1" s="132"/>
      <c r="D1" s="137" t="s">
        <v>35</v>
      </c>
      <c r="E1" s="138"/>
      <c r="G1" s="143" t="s">
        <v>36</v>
      </c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5"/>
    </row>
    <row r="2" spans="1:29" ht="15.75" thickBot="1">
      <c r="A2" s="133"/>
      <c r="B2" s="134"/>
      <c r="D2" s="139"/>
      <c r="E2" s="140"/>
      <c r="G2" s="146" t="s">
        <v>38</v>
      </c>
      <c r="H2" s="147"/>
      <c r="I2" s="147"/>
      <c r="J2" s="147"/>
      <c r="K2" s="147"/>
      <c r="L2" s="147"/>
      <c r="M2" s="147"/>
      <c r="N2" s="147"/>
      <c r="O2" s="147"/>
      <c r="P2" s="55"/>
      <c r="Q2" s="5"/>
      <c r="R2" s="148" t="s">
        <v>39</v>
      </c>
      <c r="S2" s="148"/>
      <c r="T2" s="148"/>
      <c r="U2" s="148"/>
      <c r="V2" s="148"/>
      <c r="W2" s="148"/>
      <c r="X2" s="148"/>
      <c r="Y2" s="148"/>
      <c r="Z2" s="148"/>
      <c r="AA2" s="6"/>
      <c r="AB2" s="7"/>
    </row>
    <row r="3" spans="1:29" ht="15.75" thickBot="1">
      <c r="A3" s="133"/>
      <c r="B3" s="134"/>
      <c r="D3" s="139"/>
      <c r="E3" s="140"/>
      <c r="G3" s="149" t="s">
        <v>40</v>
      </c>
      <c r="H3" s="150"/>
      <c r="I3" s="150"/>
      <c r="J3" s="150"/>
      <c r="K3" s="150"/>
      <c r="L3" s="150"/>
      <c r="M3" s="150"/>
      <c r="N3" s="150"/>
      <c r="O3" s="151"/>
      <c r="P3" s="10"/>
      <c r="Q3" s="10"/>
      <c r="R3" s="152" t="s">
        <v>40</v>
      </c>
      <c r="S3" s="153"/>
      <c r="T3" s="153"/>
      <c r="U3" s="153"/>
      <c r="V3" s="153"/>
      <c r="W3" s="153"/>
      <c r="X3" s="153"/>
      <c r="Y3" s="153"/>
      <c r="Z3" s="154"/>
      <c r="AA3" s="10"/>
      <c r="AB3" s="9"/>
      <c r="AC3" s="11"/>
    </row>
    <row r="4" spans="1:29" ht="15.75" thickBot="1">
      <c r="A4" s="133"/>
      <c r="B4" s="134"/>
      <c r="D4" s="141"/>
      <c r="E4" s="142"/>
      <c r="G4" s="79" t="s">
        <v>110</v>
      </c>
      <c r="H4" s="79" t="s">
        <v>111</v>
      </c>
      <c r="I4" s="79" t="s">
        <v>112</v>
      </c>
      <c r="J4" s="79" t="s">
        <v>113</v>
      </c>
      <c r="K4" s="79" t="s">
        <v>114</v>
      </c>
      <c r="L4" s="79" t="s">
        <v>115</v>
      </c>
      <c r="M4" s="79" t="s">
        <v>116</v>
      </c>
      <c r="N4" s="79" t="s">
        <v>117</v>
      </c>
      <c r="O4" s="79" t="s">
        <v>118</v>
      </c>
      <c r="P4" s="74"/>
      <c r="Q4" s="74"/>
      <c r="R4" s="79" t="s">
        <v>119</v>
      </c>
      <c r="S4" s="79" t="s">
        <v>120</v>
      </c>
      <c r="T4" s="79" t="s">
        <v>121</v>
      </c>
      <c r="U4" s="79" t="s">
        <v>122</v>
      </c>
      <c r="V4" s="79" t="s">
        <v>123</v>
      </c>
      <c r="W4" s="79" t="s">
        <v>124</v>
      </c>
      <c r="X4" s="79" t="s">
        <v>125</v>
      </c>
      <c r="Y4" s="79" t="s">
        <v>126</v>
      </c>
      <c r="Z4" s="79" t="s">
        <v>127</v>
      </c>
      <c r="AA4" s="10"/>
      <c r="AB4" s="9"/>
      <c r="AC4" s="11"/>
    </row>
    <row r="5" spans="1:29" ht="15.75" thickBot="1">
      <c r="A5" s="133"/>
      <c r="B5" s="134"/>
      <c r="D5" s="13" t="s">
        <v>42</v>
      </c>
      <c r="E5" s="14">
        <f>CONVERT($B$14,"mm","in")</f>
        <v>10.433070866141732</v>
      </c>
      <c r="G5" s="77">
        <f>Reverse_Ratio*Rear_End_Ratio</f>
        <v>21.4102</v>
      </c>
      <c r="H5" s="77">
        <f>_1st_Ratio*Rear_End_Ratio</f>
        <v>23.4617</v>
      </c>
      <c r="I5" s="77">
        <f>_2nd_Ratio*Rear_End_Ratio</f>
        <v>12.980399999999999</v>
      </c>
      <c r="J5" s="77">
        <f>_3rd_Ratio*Rear_End_Ratio</f>
        <v>7.8330000000000002</v>
      </c>
      <c r="K5" s="77">
        <f>_4th_Ratio*Rear_End_Ratio</f>
        <v>5.1473999999999993</v>
      </c>
      <c r="L5" s="77">
        <f>_5th_Ratio*Rear_End_Ratio</f>
        <v>3.73</v>
      </c>
      <c r="M5" s="77">
        <f>_6th_Ratio*Rear_End_Ratio</f>
        <v>2.9467000000000003</v>
      </c>
      <c r="N5" s="77">
        <f>_7th_Ratio*Rear_End_Ratio</f>
        <v>0</v>
      </c>
      <c r="O5" s="78">
        <f>_8th_Ratio*Rear_End_Ratio</f>
        <v>0</v>
      </c>
      <c r="P5" s="10"/>
      <c r="Q5" s="10"/>
      <c r="R5" s="77">
        <f>Reverse_Ratio*Low_Range_Ratio*Rear_End_Ratio</f>
        <v>58.235744000000004</v>
      </c>
      <c r="S5" s="77">
        <f>_1st_Ratio*Low_Range_Ratio*Rear_End_Ratio</f>
        <v>63.815824000000006</v>
      </c>
      <c r="T5" s="77">
        <f>_2nd_Ratio*Low_Range_Ratio*Rear_End_Ratio</f>
        <v>35.306688000000001</v>
      </c>
      <c r="U5" s="77">
        <f>_3rd_Ratio*Low_Range_Ratio*Rear_End_Ratio</f>
        <v>21.305760000000003</v>
      </c>
      <c r="V5" s="77">
        <f>_4th_Ratio*Low_Range_Ratio*Rear_End_Ratio</f>
        <v>14.000928</v>
      </c>
      <c r="W5" s="77">
        <f>_5th_Ratio*Low_Range_Ratio*Rear_End_Ratio</f>
        <v>10.1456</v>
      </c>
      <c r="X5" s="77">
        <f>_6th_Ratio*Low_Range_Ratio*Rear_End_Ratio</f>
        <v>8.0150240000000004</v>
      </c>
      <c r="Y5" s="77">
        <f>_7th_Ratio*Low_Range_Ratio*Rear_End_Ratio</f>
        <v>0</v>
      </c>
      <c r="Z5" s="78">
        <f>_8th_Ratio*Low_Range_Ratio*Rear_End_Ratio</f>
        <v>0</v>
      </c>
      <c r="AA5" s="10"/>
      <c r="AB5" s="9"/>
      <c r="AC5" s="11"/>
    </row>
    <row r="6" spans="1:29">
      <c r="A6" s="133"/>
      <c r="B6" s="134"/>
      <c r="D6" s="11" t="s">
        <v>44</v>
      </c>
      <c r="E6" s="16">
        <f>($B$15/100)*$E$5</f>
        <v>7.3031496062992112</v>
      </c>
      <c r="G6" s="75" t="s">
        <v>45</v>
      </c>
      <c r="H6" s="76" t="s">
        <v>46</v>
      </c>
      <c r="I6" s="76" t="s">
        <v>47</v>
      </c>
      <c r="J6" s="76" t="s">
        <v>48</v>
      </c>
      <c r="K6" s="76" t="s">
        <v>49</v>
      </c>
      <c r="L6" s="76" t="s">
        <v>50</v>
      </c>
      <c r="M6" s="76" t="s">
        <v>51</v>
      </c>
      <c r="N6" s="76" t="s">
        <v>52</v>
      </c>
      <c r="O6" s="76" t="s">
        <v>53</v>
      </c>
      <c r="P6" s="10"/>
      <c r="Q6" s="10"/>
      <c r="R6" s="76" t="s">
        <v>45</v>
      </c>
      <c r="S6" s="76" t="s">
        <v>46</v>
      </c>
      <c r="T6" s="76" t="s">
        <v>47</v>
      </c>
      <c r="U6" s="76" t="s">
        <v>48</v>
      </c>
      <c r="V6" s="76" t="s">
        <v>49</v>
      </c>
      <c r="W6" s="76" t="s">
        <v>50</v>
      </c>
      <c r="X6" s="76" t="s">
        <v>51</v>
      </c>
      <c r="Y6" s="76" t="s">
        <v>52</v>
      </c>
      <c r="Z6" s="76" t="s">
        <v>53</v>
      </c>
      <c r="AA6" s="10"/>
      <c r="AB6" s="9"/>
      <c r="AC6" s="11"/>
    </row>
    <row r="7" spans="1:29">
      <c r="A7" s="133"/>
      <c r="B7" s="134"/>
      <c r="D7" s="11" t="s">
        <v>55</v>
      </c>
      <c r="E7" s="16">
        <f>$E$6+$B$16/2</f>
        <v>15.803149606299211</v>
      </c>
      <c r="G7" s="18">
        <f t="shared" ref="G7:G39" si="0">IF(G$5=0,"",($P7*60*$E$9)/(G$5*63360))</f>
        <v>0</v>
      </c>
      <c r="H7" s="18">
        <f t="shared" ref="H7:O22" si="1">IF(H$5=0,"",($P7*60*$E$9)/(H$5*63360))</f>
        <v>0</v>
      </c>
      <c r="I7" s="18">
        <f>IF(I$5=0,"",($P7*60*$E$9)/(I$5*63360))</f>
        <v>0</v>
      </c>
      <c r="J7" s="18">
        <f t="shared" si="1"/>
        <v>0</v>
      </c>
      <c r="K7" s="18">
        <f t="shared" si="1"/>
        <v>0</v>
      </c>
      <c r="L7" s="18">
        <f t="shared" si="1"/>
        <v>0</v>
      </c>
      <c r="M7" s="18">
        <f t="shared" si="1"/>
        <v>0</v>
      </c>
      <c r="N7" s="18" t="str">
        <f t="shared" si="1"/>
        <v/>
      </c>
      <c r="O7" s="18" t="str">
        <f t="shared" si="1"/>
        <v/>
      </c>
      <c r="P7" s="19">
        <v>0</v>
      </c>
      <c r="Q7" s="155" t="s">
        <v>56</v>
      </c>
      <c r="R7" s="20">
        <f>IF(R$5=0,"",($AA7*60*$E$9)/(R$5*63360))</f>
        <v>0</v>
      </c>
      <c r="S7" s="20">
        <f t="shared" ref="S7:Z22" si="2">IF(S$5=0,"",($AA7*60*$E$9)/(S$5*63360))</f>
        <v>0</v>
      </c>
      <c r="T7" s="20">
        <f t="shared" si="2"/>
        <v>0</v>
      </c>
      <c r="U7" s="20">
        <f t="shared" si="2"/>
        <v>0</v>
      </c>
      <c r="V7" s="20">
        <f t="shared" si="2"/>
        <v>0</v>
      </c>
      <c r="W7" s="20">
        <f t="shared" si="2"/>
        <v>0</v>
      </c>
      <c r="X7" s="20">
        <f t="shared" si="2"/>
        <v>0</v>
      </c>
      <c r="Y7" s="20" t="str">
        <f t="shared" si="2"/>
        <v/>
      </c>
      <c r="Z7" s="20" t="str">
        <f t="shared" si="2"/>
        <v/>
      </c>
      <c r="AA7" s="19">
        <v>0</v>
      </c>
      <c r="AB7" s="157" t="s">
        <v>56</v>
      </c>
      <c r="AC7" s="11"/>
    </row>
    <row r="8" spans="1:29">
      <c r="A8" s="133"/>
      <c r="B8" s="134"/>
      <c r="D8" s="11" t="s">
        <v>57</v>
      </c>
      <c r="E8" s="16">
        <f>2*$E$7</f>
        <v>31.606299212598422</v>
      </c>
      <c r="G8" s="18">
        <f t="shared" si="0"/>
        <v>0.43917628176242068</v>
      </c>
      <c r="H8" s="18">
        <f t="shared" si="1"/>
        <v>0.40077454011387831</v>
      </c>
      <c r="I8" s="18">
        <f t="shared" si="1"/>
        <v>0.72438846474606167</v>
      </c>
      <c r="J8" s="18">
        <f t="shared" si="1"/>
        <v>1.2004151701506165</v>
      </c>
      <c r="K8" s="18">
        <f t="shared" si="1"/>
        <v>1.826718737185721</v>
      </c>
      <c r="L8" s="18">
        <f t="shared" si="1"/>
        <v>2.5208718573162945</v>
      </c>
      <c r="M8" s="18">
        <f t="shared" si="1"/>
        <v>3.1909770345775881</v>
      </c>
      <c r="N8" s="18" t="str">
        <f t="shared" si="1"/>
        <v/>
      </c>
      <c r="O8" s="18" t="str">
        <f t="shared" si="1"/>
        <v/>
      </c>
      <c r="P8" s="19">
        <v>100</v>
      </c>
      <c r="Q8" s="155"/>
      <c r="R8" s="20">
        <f t="shared" ref="R8:Z39" si="3">IF(R$5=0,"",($AA8*60*$E$9)/(R$5*63360))</f>
        <v>0.16146186829500758</v>
      </c>
      <c r="S8" s="20">
        <f t="shared" si="2"/>
        <v>0.14734358092421995</v>
      </c>
      <c r="T8" s="20">
        <f t="shared" si="2"/>
        <v>0.26631928850958148</v>
      </c>
      <c r="U8" s="20">
        <f t="shared" si="2"/>
        <v>0.44132910667302072</v>
      </c>
      <c r="V8" s="20">
        <f t="shared" si="2"/>
        <v>0.67158777102416201</v>
      </c>
      <c r="W8" s="20">
        <f t="shared" si="2"/>
        <v>0.92679112401334363</v>
      </c>
      <c r="X8" s="20">
        <f t="shared" si="2"/>
        <v>1.1731533215358778</v>
      </c>
      <c r="Y8" s="20" t="str">
        <f t="shared" si="2"/>
        <v/>
      </c>
      <c r="Z8" s="20" t="str">
        <f t="shared" si="2"/>
        <v/>
      </c>
      <c r="AA8" s="19">
        <v>100</v>
      </c>
      <c r="AB8" s="157"/>
    </row>
    <row r="9" spans="1:29" ht="15.75" thickBot="1">
      <c r="A9" s="135"/>
      <c r="B9" s="136"/>
      <c r="D9" s="21" t="s">
        <v>59</v>
      </c>
      <c r="E9" s="22">
        <f>2*PI()*$E$7</f>
        <v>99.294117413460071</v>
      </c>
      <c r="G9" s="18">
        <f t="shared" si="0"/>
        <v>0.87835256352484137</v>
      </c>
      <c r="H9" s="18">
        <f t="shared" si="1"/>
        <v>0.80154908022775662</v>
      </c>
      <c r="I9" s="18">
        <f t="shared" si="1"/>
        <v>1.4487769294921233</v>
      </c>
      <c r="J9" s="18">
        <f t="shared" si="1"/>
        <v>2.400830340301233</v>
      </c>
      <c r="K9" s="18">
        <f t="shared" si="1"/>
        <v>3.653437474371442</v>
      </c>
      <c r="L9" s="18">
        <f t="shared" si="1"/>
        <v>5.041743714632589</v>
      </c>
      <c r="M9" s="18">
        <f t="shared" si="1"/>
        <v>6.3819540691551762</v>
      </c>
      <c r="N9" s="18" t="str">
        <f t="shared" si="1"/>
        <v/>
      </c>
      <c r="O9" s="18" t="str">
        <f t="shared" si="1"/>
        <v/>
      </c>
      <c r="P9" s="19">
        <v>200</v>
      </c>
      <c r="Q9" s="155"/>
      <c r="R9" s="20">
        <f t="shared" si="3"/>
        <v>0.32292373659001516</v>
      </c>
      <c r="S9" s="20">
        <f t="shared" si="2"/>
        <v>0.2946871618484399</v>
      </c>
      <c r="T9" s="20">
        <f t="shared" si="2"/>
        <v>0.53263857701916295</v>
      </c>
      <c r="U9" s="20">
        <f t="shared" si="2"/>
        <v>0.88265821334604144</v>
      </c>
      <c r="V9" s="20">
        <f t="shared" si="2"/>
        <v>1.343175542048324</v>
      </c>
      <c r="W9" s="20">
        <f t="shared" si="2"/>
        <v>1.8535822480266873</v>
      </c>
      <c r="X9" s="20">
        <f t="shared" si="2"/>
        <v>2.3463066430717556</v>
      </c>
      <c r="Y9" s="20" t="str">
        <f t="shared" si="2"/>
        <v/>
      </c>
      <c r="Z9" s="20" t="str">
        <f t="shared" si="2"/>
        <v/>
      </c>
      <c r="AA9" s="19">
        <v>200</v>
      </c>
      <c r="AB9" s="157"/>
    </row>
    <row r="10" spans="1:29">
      <c r="A10" s="159" t="s">
        <v>34</v>
      </c>
      <c r="B10" s="160"/>
      <c r="D10" s="1"/>
      <c r="E10" s="2"/>
      <c r="G10" s="18">
        <f t="shared" si="0"/>
        <v>1.3175288452872622</v>
      </c>
      <c r="H10" s="18">
        <f t="shared" si="1"/>
        <v>1.202323620341635</v>
      </c>
      <c r="I10" s="18">
        <f t="shared" si="1"/>
        <v>2.1731653942381852</v>
      </c>
      <c r="J10" s="18">
        <f t="shared" si="1"/>
        <v>3.6012455104518497</v>
      </c>
      <c r="K10" s="18">
        <f t="shared" si="1"/>
        <v>5.4801562115571629</v>
      </c>
      <c r="L10" s="18">
        <f t="shared" si="1"/>
        <v>7.5626155719488848</v>
      </c>
      <c r="M10" s="18">
        <f t="shared" si="1"/>
        <v>9.5729311037327651</v>
      </c>
      <c r="N10" s="18" t="str">
        <f t="shared" si="1"/>
        <v/>
      </c>
      <c r="O10" s="18" t="str">
        <f t="shared" si="1"/>
        <v/>
      </c>
      <c r="P10" s="19">
        <v>300</v>
      </c>
      <c r="Q10" s="155"/>
      <c r="R10" s="20">
        <f t="shared" si="3"/>
        <v>0.48438560488502275</v>
      </c>
      <c r="S10" s="20">
        <f t="shared" si="2"/>
        <v>0.44203074277265991</v>
      </c>
      <c r="T10" s="20">
        <f t="shared" si="2"/>
        <v>0.79895786552874448</v>
      </c>
      <c r="U10" s="20">
        <f t="shared" si="2"/>
        <v>1.3239873200190622</v>
      </c>
      <c r="V10" s="20">
        <f t="shared" si="2"/>
        <v>2.0147633130724865</v>
      </c>
      <c r="W10" s="20">
        <f t="shared" si="2"/>
        <v>2.7803733720400308</v>
      </c>
      <c r="X10" s="20">
        <f t="shared" si="2"/>
        <v>3.5194599646076341</v>
      </c>
      <c r="Y10" s="20" t="str">
        <f t="shared" si="2"/>
        <v/>
      </c>
      <c r="Z10" s="20" t="str">
        <f t="shared" si="2"/>
        <v/>
      </c>
      <c r="AA10" s="19">
        <v>300</v>
      </c>
      <c r="AB10" s="157"/>
    </row>
    <row r="11" spans="1:29">
      <c r="A11" s="161" t="s">
        <v>37</v>
      </c>
      <c r="B11" s="162"/>
      <c r="D11" s="1"/>
      <c r="E11" s="2"/>
      <c r="G11" s="18">
        <f t="shared" si="0"/>
        <v>1.7567051270496827</v>
      </c>
      <c r="H11" s="18">
        <f t="shared" si="1"/>
        <v>1.6030981604555132</v>
      </c>
      <c r="I11" s="18">
        <f t="shared" si="1"/>
        <v>2.8975538589842467</v>
      </c>
      <c r="J11" s="18">
        <f t="shared" si="1"/>
        <v>4.801660680602466</v>
      </c>
      <c r="K11" s="18">
        <f t="shared" si="1"/>
        <v>7.3068749487428839</v>
      </c>
      <c r="L11" s="18">
        <f t="shared" si="1"/>
        <v>10.083487429265178</v>
      </c>
      <c r="M11" s="18">
        <f t="shared" si="1"/>
        <v>12.763908138310352</v>
      </c>
      <c r="N11" s="18" t="str">
        <f t="shared" si="1"/>
        <v/>
      </c>
      <c r="O11" s="18" t="str">
        <f t="shared" si="1"/>
        <v/>
      </c>
      <c r="P11" s="19">
        <v>400</v>
      </c>
      <c r="Q11" s="155"/>
      <c r="R11" s="20">
        <f t="shared" si="3"/>
        <v>0.64584747318003033</v>
      </c>
      <c r="S11" s="20">
        <f t="shared" si="2"/>
        <v>0.58937432369687981</v>
      </c>
      <c r="T11" s="20">
        <f t="shared" si="2"/>
        <v>1.0652771540383259</v>
      </c>
      <c r="U11" s="20">
        <f t="shared" si="2"/>
        <v>1.7653164266920829</v>
      </c>
      <c r="V11" s="20">
        <f t="shared" si="2"/>
        <v>2.686351084096648</v>
      </c>
      <c r="W11" s="20">
        <f t="shared" si="2"/>
        <v>3.7071644960533745</v>
      </c>
      <c r="X11" s="20">
        <f t="shared" si="2"/>
        <v>4.6926132861435113</v>
      </c>
      <c r="Y11" s="20" t="str">
        <f t="shared" si="2"/>
        <v/>
      </c>
      <c r="Z11" s="20" t="str">
        <f t="shared" si="2"/>
        <v/>
      </c>
      <c r="AA11" s="19">
        <v>400</v>
      </c>
      <c r="AB11" s="157"/>
    </row>
    <row r="12" spans="1:29">
      <c r="A12" s="8"/>
      <c r="B12" s="9"/>
      <c r="D12" s="1"/>
      <c r="E12" s="2"/>
      <c r="G12" s="18">
        <f t="shared" si="0"/>
        <v>2.1958814088121037</v>
      </c>
      <c r="H12" s="18">
        <f t="shared" si="1"/>
        <v>2.0038727005693917</v>
      </c>
      <c r="I12" s="18">
        <f t="shared" si="1"/>
        <v>3.621942323730309</v>
      </c>
      <c r="J12" s="18">
        <f t="shared" si="1"/>
        <v>6.0020758507530827</v>
      </c>
      <c r="K12" s="18">
        <f t="shared" si="1"/>
        <v>9.1335936859286058</v>
      </c>
      <c r="L12" s="18">
        <f t="shared" si="1"/>
        <v>12.604359286581476</v>
      </c>
      <c r="M12" s="18">
        <f t="shared" si="1"/>
        <v>15.954885172887941</v>
      </c>
      <c r="N12" s="18" t="str">
        <f t="shared" si="1"/>
        <v/>
      </c>
      <c r="O12" s="18" t="str">
        <f t="shared" si="1"/>
        <v/>
      </c>
      <c r="P12" s="19">
        <v>500</v>
      </c>
      <c r="Q12" s="155"/>
      <c r="R12" s="20">
        <f t="shared" si="3"/>
        <v>0.80730934147503797</v>
      </c>
      <c r="S12" s="20">
        <f t="shared" si="2"/>
        <v>0.73671790462109987</v>
      </c>
      <c r="T12" s="20">
        <f t="shared" si="2"/>
        <v>1.3315964425479074</v>
      </c>
      <c r="U12" s="20">
        <f t="shared" si="2"/>
        <v>2.2066455333651041</v>
      </c>
      <c r="V12" s="20">
        <f t="shared" si="2"/>
        <v>3.3579388551208105</v>
      </c>
      <c r="W12" s="20">
        <f t="shared" si="2"/>
        <v>4.6339556200667182</v>
      </c>
      <c r="X12" s="20">
        <f t="shared" si="2"/>
        <v>5.8657666076793902</v>
      </c>
      <c r="Y12" s="20" t="str">
        <f t="shared" si="2"/>
        <v/>
      </c>
      <c r="Z12" s="20" t="str">
        <f t="shared" si="2"/>
        <v/>
      </c>
      <c r="AA12" s="19">
        <v>500</v>
      </c>
      <c r="AB12" s="157"/>
    </row>
    <row r="13" spans="1:29" ht="15.75" thickBot="1">
      <c r="A13" s="163" t="s">
        <v>148</v>
      </c>
      <c r="B13" s="164"/>
      <c r="G13" s="18">
        <f t="shared" si="0"/>
        <v>2.6350576905745244</v>
      </c>
      <c r="H13" s="18">
        <f t="shared" si="1"/>
        <v>2.40464724068327</v>
      </c>
      <c r="I13" s="18">
        <f t="shared" si="1"/>
        <v>4.3463307884763704</v>
      </c>
      <c r="J13" s="18">
        <f t="shared" si="1"/>
        <v>7.2024910209036994</v>
      </c>
      <c r="K13" s="18">
        <f t="shared" si="1"/>
        <v>10.960312423114326</v>
      </c>
      <c r="L13" s="18">
        <f t="shared" si="1"/>
        <v>15.12523114389777</v>
      </c>
      <c r="M13" s="18">
        <f t="shared" si="1"/>
        <v>19.14586220746553</v>
      </c>
      <c r="N13" s="18" t="str">
        <f t="shared" si="1"/>
        <v/>
      </c>
      <c r="O13" s="18" t="str">
        <f t="shared" si="1"/>
        <v/>
      </c>
      <c r="P13" s="19">
        <v>600</v>
      </c>
      <c r="Q13" s="155"/>
      <c r="R13" s="20">
        <f t="shared" si="3"/>
        <v>0.96877120977004549</v>
      </c>
      <c r="S13" s="20">
        <f t="shared" si="2"/>
        <v>0.88406148554531983</v>
      </c>
      <c r="T13" s="20">
        <f t="shared" si="2"/>
        <v>1.597915731057489</v>
      </c>
      <c r="U13" s="20">
        <f t="shared" si="2"/>
        <v>2.6479746400381243</v>
      </c>
      <c r="V13" s="20">
        <f t="shared" si="2"/>
        <v>4.0295266261449729</v>
      </c>
      <c r="W13" s="20">
        <f t="shared" si="2"/>
        <v>5.5607467440800615</v>
      </c>
      <c r="X13" s="20">
        <f t="shared" si="2"/>
        <v>7.0389199292152682</v>
      </c>
      <c r="Y13" s="20" t="str">
        <f t="shared" si="2"/>
        <v/>
      </c>
      <c r="Z13" s="20" t="str">
        <f t="shared" si="2"/>
        <v/>
      </c>
      <c r="AA13" s="19">
        <v>600</v>
      </c>
      <c r="AB13" s="157"/>
    </row>
    <row r="14" spans="1:29">
      <c r="A14" s="12" t="s">
        <v>41</v>
      </c>
      <c r="B14" s="99">
        <v>265</v>
      </c>
      <c r="D14" s="24"/>
      <c r="G14" s="18">
        <f t="shared" si="0"/>
        <v>3.0742339723369452</v>
      </c>
      <c r="H14" s="18">
        <f t="shared" si="1"/>
        <v>2.8054217807971482</v>
      </c>
      <c r="I14" s="18">
        <f t="shared" si="1"/>
        <v>5.0707192532224319</v>
      </c>
      <c r="J14" s="18">
        <f t="shared" si="1"/>
        <v>8.4029061910543152</v>
      </c>
      <c r="K14" s="18">
        <f t="shared" si="1"/>
        <v>12.787031160300046</v>
      </c>
      <c r="L14" s="18">
        <f t="shared" si="1"/>
        <v>17.646103001214062</v>
      </c>
      <c r="M14" s="18">
        <f t="shared" si="1"/>
        <v>22.336839242043116</v>
      </c>
      <c r="N14" s="18" t="str">
        <f t="shared" si="1"/>
        <v/>
      </c>
      <c r="O14" s="18" t="str">
        <f t="shared" si="1"/>
        <v/>
      </c>
      <c r="P14" s="19">
        <v>700</v>
      </c>
      <c r="Q14" s="155"/>
      <c r="R14" s="20">
        <f t="shared" si="3"/>
        <v>1.1302330780650531</v>
      </c>
      <c r="S14" s="20">
        <f t="shared" si="2"/>
        <v>1.0314050664695398</v>
      </c>
      <c r="T14" s="20">
        <f t="shared" si="2"/>
        <v>1.8642350195670703</v>
      </c>
      <c r="U14" s="20">
        <f t="shared" si="2"/>
        <v>3.089303746711145</v>
      </c>
      <c r="V14" s="20">
        <f t="shared" si="2"/>
        <v>4.7011143971691345</v>
      </c>
      <c r="W14" s="20">
        <f t="shared" si="2"/>
        <v>6.4875378680934048</v>
      </c>
      <c r="X14" s="20">
        <f t="shared" si="2"/>
        <v>8.2120732507511462</v>
      </c>
      <c r="Y14" s="20" t="str">
        <f t="shared" si="2"/>
        <v/>
      </c>
      <c r="Z14" s="20" t="str">
        <f t="shared" si="2"/>
        <v/>
      </c>
      <c r="AA14" s="19">
        <v>700</v>
      </c>
      <c r="AB14" s="157"/>
    </row>
    <row r="15" spans="1:29">
      <c r="A15" s="15" t="s">
        <v>43</v>
      </c>
      <c r="B15" s="99">
        <v>70</v>
      </c>
      <c r="D15" s="25"/>
      <c r="G15" s="18">
        <f t="shared" si="0"/>
        <v>3.5134102540993655</v>
      </c>
      <c r="H15" s="18">
        <f t="shared" si="1"/>
        <v>3.2061963209110265</v>
      </c>
      <c r="I15" s="18">
        <f t="shared" si="1"/>
        <v>5.7951077179684933</v>
      </c>
      <c r="J15" s="18">
        <f t="shared" si="1"/>
        <v>9.603321361204932</v>
      </c>
      <c r="K15" s="18">
        <f t="shared" si="1"/>
        <v>14.613749897485768</v>
      </c>
      <c r="L15" s="18">
        <f t="shared" si="1"/>
        <v>20.166974858530356</v>
      </c>
      <c r="M15" s="18">
        <f t="shared" si="1"/>
        <v>25.527816276620705</v>
      </c>
      <c r="N15" s="18" t="str">
        <f t="shared" si="1"/>
        <v/>
      </c>
      <c r="O15" s="18" t="str">
        <f t="shared" si="1"/>
        <v/>
      </c>
      <c r="P15" s="19">
        <v>800</v>
      </c>
      <c r="Q15" s="155"/>
      <c r="R15" s="20">
        <f t="shared" si="3"/>
        <v>1.2916949463600607</v>
      </c>
      <c r="S15" s="20">
        <f t="shared" si="2"/>
        <v>1.1787486473937596</v>
      </c>
      <c r="T15" s="20">
        <f t="shared" si="2"/>
        <v>2.1305543080766518</v>
      </c>
      <c r="U15" s="20">
        <f t="shared" si="2"/>
        <v>3.5306328533841658</v>
      </c>
      <c r="V15" s="20">
        <f t="shared" si="2"/>
        <v>5.372702168193296</v>
      </c>
      <c r="W15" s="20">
        <f t="shared" si="2"/>
        <v>7.414328992106749</v>
      </c>
      <c r="X15" s="20">
        <f t="shared" si="2"/>
        <v>9.3852265722870225</v>
      </c>
      <c r="Y15" s="20" t="str">
        <f t="shared" si="2"/>
        <v/>
      </c>
      <c r="Z15" s="20" t="str">
        <f t="shared" si="2"/>
        <v/>
      </c>
      <c r="AA15" s="19">
        <v>800</v>
      </c>
      <c r="AB15" s="157"/>
    </row>
    <row r="16" spans="1:29" ht="15.75" thickBot="1">
      <c r="A16" s="17" t="s">
        <v>54</v>
      </c>
      <c r="B16" s="100">
        <v>17</v>
      </c>
      <c r="D16" s="26"/>
      <c r="G16" s="18">
        <f t="shared" si="0"/>
        <v>3.9525865358617867</v>
      </c>
      <c r="H16" s="18">
        <f t="shared" si="1"/>
        <v>3.6069708610249052</v>
      </c>
      <c r="I16" s="18">
        <f t="shared" si="1"/>
        <v>6.5194961827145557</v>
      </c>
      <c r="J16" s="18">
        <f t="shared" si="1"/>
        <v>10.803736531355549</v>
      </c>
      <c r="K16" s="18">
        <f t="shared" si="1"/>
        <v>16.44046863467149</v>
      </c>
      <c r="L16" s="18">
        <f t="shared" si="1"/>
        <v>22.687846715846653</v>
      </c>
      <c r="M16" s="18">
        <f t="shared" si="1"/>
        <v>28.718793311198294</v>
      </c>
      <c r="N16" s="18" t="str">
        <f t="shared" si="1"/>
        <v/>
      </c>
      <c r="O16" s="18" t="str">
        <f t="shared" si="1"/>
        <v/>
      </c>
      <c r="P16" s="19">
        <v>900</v>
      </c>
      <c r="Q16" s="155"/>
      <c r="R16" s="20">
        <f t="shared" si="3"/>
        <v>1.4531568146550682</v>
      </c>
      <c r="S16" s="20">
        <f t="shared" si="2"/>
        <v>1.3260922283179797</v>
      </c>
      <c r="T16" s="20">
        <f t="shared" si="2"/>
        <v>2.3968735965862336</v>
      </c>
      <c r="U16" s="20">
        <f t="shared" si="2"/>
        <v>3.9719619600571869</v>
      </c>
      <c r="V16" s="20">
        <f t="shared" si="2"/>
        <v>6.0442899392174585</v>
      </c>
      <c r="W16" s="20">
        <f t="shared" si="2"/>
        <v>8.3411201161200932</v>
      </c>
      <c r="X16" s="20">
        <f t="shared" si="2"/>
        <v>10.558379893822902</v>
      </c>
      <c r="Y16" s="20" t="str">
        <f t="shared" si="2"/>
        <v/>
      </c>
      <c r="Z16" s="20" t="str">
        <f t="shared" si="2"/>
        <v/>
      </c>
      <c r="AA16" s="19">
        <v>900</v>
      </c>
      <c r="AB16" s="157"/>
    </row>
    <row r="17" spans="1:28" ht="15.75" thickBot="1">
      <c r="D17" s="26"/>
      <c r="G17" s="18">
        <f t="shared" si="0"/>
        <v>4.3917628176242074</v>
      </c>
      <c r="H17" s="18">
        <f t="shared" si="1"/>
        <v>4.0077454011387834</v>
      </c>
      <c r="I17" s="18">
        <f t="shared" si="1"/>
        <v>7.243884647460618</v>
      </c>
      <c r="J17" s="18">
        <f t="shared" si="1"/>
        <v>12.004151701506165</v>
      </c>
      <c r="K17" s="18">
        <f t="shared" si="1"/>
        <v>18.267187371857212</v>
      </c>
      <c r="L17" s="18">
        <f t="shared" si="1"/>
        <v>25.208718573162951</v>
      </c>
      <c r="M17" s="18">
        <f t="shared" si="1"/>
        <v>31.909770345775883</v>
      </c>
      <c r="N17" s="18" t="str">
        <f t="shared" si="1"/>
        <v/>
      </c>
      <c r="O17" s="18" t="str">
        <f t="shared" si="1"/>
        <v/>
      </c>
      <c r="P17" s="19">
        <v>1000</v>
      </c>
      <c r="Q17" s="155"/>
      <c r="R17" s="20">
        <f t="shared" si="3"/>
        <v>1.6146186829500759</v>
      </c>
      <c r="S17" s="20">
        <f t="shared" si="2"/>
        <v>1.4734358092421997</v>
      </c>
      <c r="T17" s="20">
        <f t="shared" si="2"/>
        <v>2.6631928850958149</v>
      </c>
      <c r="U17" s="20">
        <f t="shared" si="2"/>
        <v>4.4132910667302081</v>
      </c>
      <c r="V17" s="20">
        <f t="shared" si="2"/>
        <v>6.7158777102416209</v>
      </c>
      <c r="W17" s="20">
        <f t="shared" si="2"/>
        <v>9.2679112401334365</v>
      </c>
      <c r="X17" s="20">
        <f t="shared" si="2"/>
        <v>11.73153321535878</v>
      </c>
      <c r="Y17" s="20" t="str">
        <f t="shared" si="2"/>
        <v/>
      </c>
      <c r="Z17" s="20" t="str">
        <f t="shared" si="2"/>
        <v/>
      </c>
      <c r="AA17" s="19">
        <v>1000</v>
      </c>
      <c r="AB17" s="157"/>
    </row>
    <row r="18" spans="1:28" ht="15.75" thickBot="1">
      <c r="A18" s="165" t="s">
        <v>73</v>
      </c>
      <c r="B18" s="166"/>
      <c r="D18" s="26"/>
      <c r="G18" s="18">
        <f t="shared" si="0"/>
        <v>4.8309390993866277</v>
      </c>
      <c r="H18" s="18">
        <f t="shared" si="1"/>
        <v>4.4085199412526617</v>
      </c>
      <c r="I18" s="18">
        <f t="shared" si="1"/>
        <v>7.9682731122066786</v>
      </c>
      <c r="J18" s="18">
        <f t="shared" si="1"/>
        <v>13.20456687165678</v>
      </c>
      <c r="K18" s="18">
        <f t="shared" si="1"/>
        <v>20.09390610904293</v>
      </c>
      <c r="L18" s="18">
        <f t="shared" si="1"/>
        <v>27.729590430479242</v>
      </c>
      <c r="M18" s="18">
        <f t="shared" si="1"/>
        <v>35.100747380353468</v>
      </c>
      <c r="N18" s="18" t="str">
        <f t="shared" si="1"/>
        <v/>
      </c>
      <c r="O18" s="18" t="str">
        <f t="shared" si="1"/>
        <v/>
      </c>
      <c r="P18" s="19">
        <v>1100</v>
      </c>
      <c r="Q18" s="155"/>
      <c r="R18" s="20">
        <f t="shared" si="3"/>
        <v>1.7760805512450835</v>
      </c>
      <c r="S18" s="20">
        <f t="shared" si="2"/>
        <v>1.6207793901664196</v>
      </c>
      <c r="T18" s="20">
        <f t="shared" si="2"/>
        <v>2.9295121736053962</v>
      </c>
      <c r="U18" s="20">
        <f t="shared" si="2"/>
        <v>4.8546201734032284</v>
      </c>
      <c r="V18" s="20">
        <f t="shared" si="2"/>
        <v>7.3874654812657825</v>
      </c>
      <c r="W18" s="20">
        <f t="shared" si="2"/>
        <v>10.19470236414678</v>
      </c>
      <c r="X18" s="20">
        <f t="shared" si="2"/>
        <v>12.904686536894657</v>
      </c>
      <c r="Y18" s="20" t="str">
        <f t="shared" si="2"/>
        <v/>
      </c>
      <c r="Z18" s="20" t="str">
        <f t="shared" si="2"/>
        <v/>
      </c>
      <c r="AA18" s="19">
        <v>1100</v>
      </c>
      <c r="AB18" s="157"/>
    </row>
    <row r="19" spans="1:28" ht="15.75" thickBot="1">
      <c r="A19" s="167" t="s">
        <v>58</v>
      </c>
      <c r="B19" s="168"/>
      <c r="D19" s="24"/>
      <c r="G19" s="18">
        <f t="shared" si="0"/>
        <v>5.2701153811490489</v>
      </c>
      <c r="H19" s="18">
        <f t="shared" si="1"/>
        <v>4.8092944813665399</v>
      </c>
      <c r="I19" s="18">
        <f t="shared" si="1"/>
        <v>8.6926615769527409</v>
      </c>
      <c r="J19" s="18">
        <f t="shared" si="1"/>
        <v>14.404982041807399</v>
      </c>
      <c r="K19" s="18">
        <f t="shared" si="1"/>
        <v>21.920624846228652</v>
      </c>
      <c r="L19" s="18">
        <f t="shared" si="1"/>
        <v>30.250462287795539</v>
      </c>
      <c r="M19" s="18">
        <f t="shared" si="1"/>
        <v>38.29172441493106</v>
      </c>
      <c r="N19" s="18" t="str">
        <f t="shared" si="1"/>
        <v/>
      </c>
      <c r="O19" s="18" t="str">
        <f t="shared" si="1"/>
        <v/>
      </c>
      <c r="P19" s="19">
        <v>1200</v>
      </c>
      <c r="Q19" s="155"/>
      <c r="R19" s="20">
        <f t="shared" si="3"/>
        <v>1.937542419540091</v>
      </c>
      <c r="S19" s="20">
        <f t="shared" si="2"/>
        <v>1.7681229710906397</v>
      </c>
      <c r="T19" s="20">
        <f t="shared" si="2"/>
        <v>3.1958314621149779</v>
      </c>
      <c r="U19" s="20">
        <f t="shared" si="2"/>
        <v>5.2959492800762487</v>
      </c>
      <c r="V19" s="20">
        <f t="shared" si="2"/>
        <v>8.0590532522899458</v>
      </c>
      <c r="W19" s="20">
        <f t="shared" si="2"/>
        <v>11.121493488160123</v>
      </c>
      <c r="X19" s="20">
        <f t="shared" si="2"/>
        <v>14.077839858430536</v>
      </c>
      <c r="Y19" s="20" t="str">
        <f t="shared" si="2"/>
        <v/>
      </c>
      <c r="Z19" s="20" t="str">
        <f t="shared" si="2"/>
        <v/>
      </c>
      <c r="AA19" s="19">
        <v>1200</v>
      </c>
      <c r="AB19" s="157"/>
    </row>
    <row r="20" spans="1:28">
      <c r="A20" s="23" t="s">
        <v>60</v>
      </c>
      <c r="B20" s="58">
        <f>HLOOKUP($A$19,IF($A$18="Manual",'Reference Ratio Table'!$3:$12,'Reference Ratio Table'!$15:$24),$C20,FALSE)</f>
        <v>5.74</v>
      </c>
      <c r="C20" s="73">
        <v>2</v>
      </c>
      <c r="D20" s="25"/>
      <c r="G20" s="18">
        <f t="shared" si="0"/>
        <v>5.7092916629114701</v>
      </c>
      <c r="H20" s="18">
        <f t="shared" si="1"/>
        <v>5.2100690214804191</v>
      </c>
      <c r="I20" s="18">
        <f t="shared" si="1"/>
        <v>9.4170500416988023</v>
      </c>
      <c r="J20" s="18">
        <f t="shared" si="1"/>
        <v>15.605397211958016</v>
      </c>
      <c r="K20" s="18">
        <f t="shared" si="1"/>
        <v>23.747343583414374</v>
      </c>
      <c r="L20" s="18">
        <f t="shared" si="1"/>
        <v>32.771334145111837</v>
      </c>
      <c r="M20" s="18">
        <f t="shared" si="1"/>
        <v>41.482701449508646</v>
      </c>
      <c r="N20" s="18" t="str">
        <f t="shared" si="1"/>
        <v/>
      </c>
      <c r="O20" s="18" t="str">
        <f t="shared" si="1"/>
        <v/>
      </c>
      <c r="P20" s="19">
        <v>1300</v>
      </c>
      <c r="Q20" s="155"/>
      <c r="R20" s="20">
        <f t="shared" si="3"/>
        <v>2.0990042878350987</v>
      </c>
      <c r="S20" s="20">
        <f t="shared" si="2"/>
        <v>1.9154665520148597</v>
      </c>
      <c r="T20" s="20">
        <f t="shared" si="2"/>
        <v>3.4621507506245592</v>
      </c>
      <c r="U20" s="20">
        <f t="shared" si="2"/>
        <v>5.7372783867492698</v>
      </c>
      <c r="V20" s="20">
        <f t="shared" si="2"/>
        <v>8.7306410233141083</v>
      </c>
      <c r="W20" s="20">
        <f t="shared" si="2"/>
        <v>12.048284612173468</v>
      </c>
      <c r="X20" s="20">
        <f t="shared" si="2"/>
        <v>15.250993179966414</v>
      </c>
      <c r="Y20" s="20" t="str">
        <f t="shared" si="2"/>
        <v/>
      </c>
      <c r="Z20" s="20" t="str">
        <f t="shared" si="2"/>
        <v/>
      </c>
      <c r="AA20" s="19">
        <v>1300</v>
      </c>
      <c r="AB20" s="157"/>
    </row>
    <row r="21" spans="1:28">
      <c r="A21" s="8" t="s">
        <v>61</v>
      </c>
      <c r="B21" s="59">
        <f>HLOOKUP($A$19,IF($A$18="Manual",'Reference Ratio Table'!$3:$12,'Reference Ratio Table'!$15:$24),$C21,FALSE)</f>
        <v>6.29</v>
      </c>
      <c r="C21" s="73">
        <v>3</v>
      </c>
      <c r="D21" s="26"/>
      <c r="G21" s="18">
        <f t="shared" si="0"/>
        <v>6.1484679446738904</v>
      </c>
      <c r="H21" s="18">
        <f t="shared" si="1"/>
        <v>5.6108435615942964</v>
      </c>
      <c r="I21" s="18">
        <f t="shared" si="1"/>
        <v>10.141438506444864</v>
      </c>
      <c r="J21" s="18">
        <f t="shared" si="1"/>
        <v>16.80581238210863</v>
      </c>
      <c r="K21" s="18">
        <f t="shared" si="1"/>
        <v>25.574062320600092</v>
      </c>
      <c r="L21" s="18">
        <f t="shared" si="1"/>
        <v>35.292206002428124</v>
      </c>
      <c r="M21" s="18">
        <f t="shared" si="1"/>
        <v>44.673678484086231</v>
      </c>
      <c r="N21" s="18" t="str">
        <f t="shared" si="1"/>
        <v/>
      </c>
      <c r="O21" s="18" t="str">
        <f t="shared" si="1"/>
        <v/>
      </c>
      <c r="P21" s="19">
        <v>1400</v>
      </c>
      <c r="Q21" s="155"/>
      <c r="R21" s="20">
        <f t="shared" si="3"/>
        <v>2.2604661561301063</v>
      </c>
      <c r="S21" s="20">
        <f t="shared" si="2"/>
        <v>2.0628101329390796</v>
      </c>
      <c r="T21" s="20">
        <f t="shared" si="2"/>
        <v>3.7284700391341405</v>
      </c>
      <c r="U21" s="20">
        <f t="shared" si="2"/>
        <v>6.1786074934222901</v>
      </c>
      <c r="V21" s="20">
        <f t="shared" si="2"/>
        <v>9.402228794338269</v>
      </c>
      <c r="W21" s="20">
        <f t="shared" si="2"/>
        <v>12.97507573618681</v>
      </c>
      <c r="X21" s="20">
        <f t="shared" si="2"/>
        <v>16.424146501502292</v>
      </c>
      <c r="Y21" s="20" t="str">
        <f t="shared" si="2"/>
        <v/>
      </c>
      <c r="Z21" s="20" t="str">
        <f t="shared" si="2"/>
        <v/>
      </c>
      <c r="AA21" s="19">
        <v>1400</v>
      </c>
      <c r="AB21" s="157"/>
    </row>
    <row r="22" spans="1:28">
      <c r="A22" s="8" t="s">
        <v>62</v>
      </c>
      <c r="B22" s="59">
        <f>HLOOKUP($A$19,IF($A$18="Manual",'Reference Ratio Table'!$3:$12,'Reference Ratio Table'!$15:$24),$C22,FALSE)</f>
        <v>3.48</v>
      </c>
      <c r="C22" s="73">
        <v>4</v>
      </c>
      <c r="D22" s="26"/>
      <c r="G22" s="18">
        <f t="shared" si="0"/>
        <v>6.5876442264363106</v>
      </c>
      <c r="H22" s="18">
        <f t="shared" si="1"/>
        <v>6.0116181017081756</v>
      </c>
      <c r="I22" s="18">
        <f t="shared" si="1"/>
        <v>10.865826971190925</v>
      </c>
      <c r="J22" s="18">
        <f t="shared" si="1"/>
        <v>18.006227552259247</v>
      </c>
      <c r="K22" s="18">
        <f t="shared" si="1"/>
        <v>27.400781057785814</v>
      </c>
      <c r="L22" s="18">
        <f t="shared" si="1"/>
        <v>37.813077859744425</v>
      </c>
      <c r="M22" s="18">
        <f t="shared" si="1"/>
        <v>47.864655518663824</v>
      </c>
      <c r="N22" s="18" t="str">
        <f t="shared" si="1"/>
        <v/>
      </c>
      <c r="O22" s="18" t="str">
        <f t="shared" si="1"/>
        <v/>
      </c>
      <c r="P22" s="19">
        <v>1500</v>
      </c>
      <c r="Q22" s="155"/>
      <c r="R22" s="20">
        <f t="shared" si="3"/>
        <v>2.4219280244251138</v>
      </c>
      <c r="S22" s="20">
        <f t="shared" si="2"/>
        <v>2.2101537138632996</v>
      </c>
      <c r="T22" s="20">
        <f t="shared" si="2"/>
        <v>3.9947893276437223</v>
      </c>
      <c r="U22" s="20">
        <f t="shared" si="2"/>
        <v>6.6199366000953113</v>
      </c>
      <c r="V22" s="20">
        <f t="shared" si="2"/>
        <v>10.073816565362431</v>
      </c>
      <c r="W22" s="20">
        <f t="shared" si="2"/>
        <v>13.901866860200155</v>
      </c>
      <c r="X22" s="20">
        <f t="shared" si="2"/>
        <v>17.597299823038171</v>
      </c>
      <c r="Y22" s="20" t="str">
        <f t="shared" si="2"/>
        <v/>
      </c>
      <c r="Z22" s="20" t="str">
        <f t="shared" si="2"/>
        <v/>
      </c>
      <c r="AA22" s="19">
        <v>1500</v>
      </c>
      <c r="AB22" s="157"/>
    </row>
    <row r="23" spans="1:28">
      <c r="A23" s="8" t="s">
        <v>63</v>
      </c>
      <c r="B23" s="59">
        <f>HLOOKUP($A$19,IF($A$18="Manual",'Reference Ratio Table'!$3:$12,'Reference Ratio Table'!$15:$24),$C23,FALSE)</f>
        <v>2.1</v>
      </c>
      <c r="C23" s="73">
        <v>5</v>
      </c>
      <c r="D23" s="26"/>
      <c r="G23" s="18">
        <f t="shared" si="0"/>
        <v>7.0268205081987309</v>
      </c>
      <c r="H23" s="18">
        <f t="shared" ref="H23:O32" si="4">IF(H$5=0,"",($P23*60*$E$9)/(H$5*63360))</f>
        <v>6.4123926418220529</v>
      </c>
      <c r="I23" s="18">
        <f t="shared" si="4"/>
        <v>11.590215435936987</v>
      </c>
      <c r="J23" s="18">
        <f t="shared" si="4"/>
        <v>19.206642722409864</v>
      </c>
      <c r="K23" s="18">
        <f t="shared" si="4"/>
        <v>29.227499794971536</v>
      </c>
      <c r="L23" s="18">
        <f t="shared" si="4"/>
        <v>40.333949717060712</v>
      </c>
      <c r="M23" s="18">
        <f t="shared" si="4"/>
        <v>51.055632553241409</v>
      </c>
      <c r="N23" s="18" t="str">
        <f t="shared" si="4"/>
        <v/>
      </c>
      <c r="O23" s="18" t="str">
        <f t="shared" si="4"/>
        <v/>
      </c>
      <c r="P23" s="19">
        <v>1600</v>
      </c>
      <c r="Q23" s="155"/>
      <c r="R23" s="20">
        <f t="shared" si="3"/>
        <v>2.5833898927201213</v>
      </c>
      <c r="S23" s="20">
        <f t="shared" si="3"/>
        <v>2.3574972947875192</v>
      </c>
      <c r="T23" s="20">
        <f t="shared" si="3"/>
        <v>4.2611086161533036</v>
      </c>
      <c r="U23" s="20">
        <f t="shared" si="3"/>
        <v>7.0612657067683315</v>
      </c>
      <c r="V23" s="20">
        <f t="shared" si="3"/>
        <v>10.745404336386592</v>
      </c>
      <c r="W23" s="20">
        <f t="shared" si="3"/>
        <v>14.828657984213498</v>
      </c>
      <c r="X23" s="20">
        <f t="shared" si="3"/>
        <v>18.770453144574045</v>
      </c>
      <c r="Y23" s="20" t="str">
        <f t="shared" si="3"/>
        <v/>
      </c>
      <c r="Z23" s="20" t="str">
        <f t="shared" si="3"/>
        <v/>
      </c>
      <c r="AA23" s="19">
        <v>1600</v>
      </c>
      <c r="AB23" s="157"/>
    </row>
    <row r="24" spans="1:28">
      <c r="A24" s="8" t="s">
        <v>64</v>
      </c>
      <c r="B24" s="59">
        <f>HLOOKUP($A$19,IF($A$18="Manual",'Reference Ratio Table'!$3:$12,'Reference Ratio Table'!$15:$24),$C24,FALSE)</f>
        <v>1.38</v>
      </c>
      <c r="C24" s="73">
        <v>6</v>
      </c>
      <c r="D24" s="26"/>
      <c r="G24" s="18">
        <f t="shared" si="0"/>
        <v>7.465996789961153</v>
      </c>
      <c r="H24" s="18">
        <f t="shared" si="4"/>
        <v>6.8131671819359321</v>
      </c>
      <c r="I24" s="18">
        <f t="shared" si="4"/>
        <v>12.31460390068305</v>
      </c>
      <c r="J24" s="18">
        <f t="shared" si="4"/>
        <v>20.407057892560481</v>
      </c>
      <c r="K24" s="18">
        <f t="shared" si="4"/>
        <v>31.054218532157257</v>
      </c>
      <c r="L24" s="18">
        <f t="shared" si="4"/>
        <v>42.854821574377013</v>
      </c>
      <c r="M24" s="18">
        <f t="shared" si="4"/>
        <v>54.246609587819002</v>
      </c>
      <c r="N24" s="18" t="str">
        <f t="shared" si="4"/>
        <v/>
      </c>
      <c r="O24" s="18" t="str">
        <f t="shared" si="4"/>
        <v/>
      </c>
      <c r="P24" s="19">
        <v>1700</v>
      </c>
      <c r="Q24" s="155"/>
      <c r="R24" s="20">
        <f t="shared" si="3"/>
        <v>2.7448517610151293</v>
      </c>
      <c r="S24" s="20">
        <f t="shared" si="3"/>
        <v>2.5048408757117397</v>
      </c>
      <c r="T24" s="20">
        <f t="shared" si="3"/>
        <v>4.5274279046628854</v>
      </c>
      <c r="U24" s="20">
        <f t="shared" si="3"/>
        <v>7.5025948134413527</v>
      </c>
      <c r="V24" s="20">
        <f t="shared" si="3"/>
        <v>11.416992107410756</v>
      </c>
      <c r="W24" s="20">
        <f t="shared" si="3"/>
        <v>15.755449108226843</v>
      </c>
      <c r="X24" s="20">
        <f t="shared" si="3"/>
        <v>19.943606466109927</v>
      </c>
      <c r="Y24" s="20" t="str">
        <f t="shared" si="3"/>
        <v/>
      </c>
      <c r="Z24" s="20" t="str">
        <f t="shared" si="3"/>
        <v/>
      </c>
      <c r="AA24" s="19">
        <v>1700</v>
      </c>
      <c r="AB24" s="157"/>
    </row>
    <row r="25" spans="1:28">
      <c r="A25" s="8" t="s">
        <v>65</v>
      </c>
      <c r="B25" s="59">
        <f>HLOOKUP($A$19,IF($A$18="Manual",'Reference Ratio Table'!$3:$12,'Reference Ratio Table'!$15:$24),$C25,FALSE)</f>
        <v>1</v>
      </c>
      <c r="C25" s="73">
        <v>7</v>
      </c>
      <c r="D25" s="26"/>
      <c r="G25" s="18">
        <f t="shared" si="0"/>
        <v>7.9051730717235733</v>
      </c>
      <c r="H25" s="18">
        <f t="shared" si="4"/>
        <v>7.2139417220498103</v>
      </c>
      <c r="I25" s="18">
        <f t="shared" si="4"/>
        <v>13.038992365429111</v>
      </c>
      <c r="J25" s="18">
        <f t="shared" si="4"/>
        <v>21.607473062711097</v>
      </c>
      <c r="K25" s="18">
        <f t="shared" si="4"/>
        <v>32.880937269342979</v>
      </c>
      <c r="L25" s="18">
        <f t="shared" si="4"/>
        <v>45.375693431693307</v>
      </c>
      <c r="M25" s="18">
        <f t="shared" si="4"/>
        <v>57.437586622396587</v>
      </c>
      <c r="N25" s="18" t="str">
        <f t="shared" si="4"/>
        <v/>
      </c>
      <c r="O25" s="18" t="str">
        <f t="shared" si="4"/>
        <v/>
      </c>
      <c r="P25" s="19">
        <v>1800</v>
      </c>
      <c r="Q25" s="155"/>
      <c r="R25" s="20">
        <f t="shared" si="3"/>
        <v>2.9063136293101364</v>
      </c>
      <c r="S25" s="20">
        <f t="shared" si="3"/>
        <v>2.6521844566359594</v>
      </c>
      <c r="T25" s="20">
        <f t="shared" si="3"/>
        <v>4.7937471931724671</v>
      </c>
      <c r="U25" s="20">
        <f t="shared" si="3"/>
        <v>7.9439239201143739</v>
      </c>
      <c r="V25" s="20">
        <f t="shared" si="3"/>
        <v>12.088579878434917</v>
      </c>
      <c r="W25" s="20">
        <f t="shared" si="3"/>
        <v>16.682240232240186</v>
      </c>
      <c r="X25" s="20">
        <f t="shared" si="3"/>
        <v>21.116759787645805</v>
      </c>
      <c r="Y25" s="20" t="str">
        <f t="shared" si="3"/>
        <v/>
      </c>
      <c r="Z25" s="20" t="str">
        <f t="shared" si="3"/>
        <v/>
      </c>
      <c r="AA25" s="19">
        <v>1800</v>
      </c>
      <c r="AB25" s="157"/>
    </row>
    <row r="26" spans="1:28">
      <c r="A26" s="8" t="s">
        <v>66</v>
      </c>
      <c r="B26" s="59">
        <f>HLOOKUP($A$19,IF($A$18="Manual",'Reference Ratio Table'!$3:$12,'Reference Ratio Table'!$15:$24),$C26,FALSE)</f>
        <v>0.79</v>
      </c>
      <c r="C26" s="73">
        <v>8</v>
      </c>
      <c r="D26" s="26"/>
      <c r="G26" s="18">
        <f t="shared" si="0"/>
        <v>8.3443493534859936</v>
      </c>
      <c r="H26" s="18">
        <f t="shared" si="4"/>
        <v>7.6147162621636886</v>
      </c>
      <c r="I26" s="18">
        <f t="shared" si="4"/>
        <v>13.763380830175173</v>
      </c>
      <c r="J26" s="18">
        <f t="shared" si="4"/>
        <v>22.807888232861714</v>
      </c>
      <c r="K26" s="18">
        <f t="shared" si="4"/>
        <v>34.707656006528694</v>
      </c>
      <c r="L26" s="18">
        <f t="shared" si="4"/>
        <v>47.896565289009601</v>
      </c>
      <c r="M26" s="18">
        <f t="shared" si="4"/>
        <v>60.628563656974173</v>
      </c>
      <c r="N26" s="18" t="str">
        <f t="shared" si="4"/>
        <v/>
      </c>
      <c r="O26" s="18" t="str">
        <f t="shared" si="4"/>
        <v/>
      </c>
      <c r="P26" s="19">
        <v>1900</v>
      </c>
      <c r="Q26" s="155"/>
      <c r="R26" s="20">
        <f t="shared" si="3"/>
        <v>3.0677754976051439</v>
      </c>
      <c r="S26" s="20">
        <f t="shared" si="3"/>
        <v>2.7995280375601794</v>
      </c>
      <c r="T26" s="20">
        <f t="shared" si="3"/>
        <v>5.060066481682048</v>
      </c>
      <c r="U26" s="20">
        <f t="shared" si="3"/>
        <v>8.3852530267873941</v>
      </c>
      <c r="V26" s="20">
        <f t="shared" si="3"/>
        <v>12.760167649459079</v>
      </c>
      <c r="W26" s="20">
        <f t="shared" si="3"/>
        <v>17.609031356253528</v>
      </c>
      <c r="X26" s="20">
        <f t="shared" si="3"/>
        <v>22.289913109181679</v>
      </c>
      <c r="Y26" s="20" t="str">
        <f t="shared" si="3"/>
        <v/>
      </c>
      <c r="Z26" s="20" t="str">
        <f t="shared" si="3"/>
        <v/>
      </c>
      <c r="AA26" s="19">
        <v>1900</v>
      </c>
      <c r="AB26" s="157"/>
    </row>
    <row r="27" spans="1:28">
      <c r="A27" s="8" t="s">
        <v>67</v>
      </c>
      <c r="B27" s="59">
        <f>HLOOKUP($A$19,IF($A$18="Manual",'Reference Ratio Table'!$3:$12,'Reference Ratio Table'!$15:$24),$C27,FALSE)</f>
        <v>0</v>
      </c>
      <c r="C27" s="73">
        <v>9</v>
      </c>
      <c r="D27" s="26"/>
      <c r="G27" s="18">
        <f t="shared" si="0"/>
        <v>8.7835256352484148</v>
      </c>
      <c r="H27" s="18">
        <f t="shared" si="4"/>
        <v>8.0154908022775668</v>
      </c>
      <c r="I27" s="18">
        <f t="shared" si="4"/>
        <v>14.487769294921236</v>
      </c>
      <c r="J27" s="18">
        <f t="shared" si="4"/>
        <v>24.008303403012331</v>
      </c>
      <c r="K27" s="18">
        <f t="shared" si="4"/>
        <v>36.534374743714423</v>
      </c>
      <c r="L27" s="18">
        <f t="shared" si="4"/>
        <v>50.417437146325902</v>
      </c>
      <c r="M27" s="18">
        <f t="shared" si="4"/>
        <v>63.819540691551765</v>
      </c>
      <c r="N27" s="18" t="str">
        <f t="shared" si="4"/>
        <v/>
      </c>
      <c r="O27" s="18" t="str">
        <f t="shared" si="4"/>
        <v/>
      </c>
      <c r="P27" s="19">
        <v>2000</v>
      </c>
      <c r="Q27" s="155"/>
      <c r="R27" s="20">
        <f t="shared" si="3"/>
        <v>3.2292373659001519</v>
      </c>
      <c r="S27" s="20">
        <f t="shared" si="3"/>
        <v>2.9468716184843995</v>
      </c>
      <c r="T27" s="20">
        <f t="shared" si="3"/>
        <v>5.3263857701916297</v>
      </c>
      <c r="U27" s="20">
        <f t="shared" si="3"/>
        <v>8.8265821334604162</v>
      </c>
      <c r="V27" s="20">
        <f t="shared" si="3"/>
        <v>13.431755420483242</v>
      </c>
      <c r="W27" s="20">
        <f t="shared" si="3"/>
        <v>18.535822480266873</v>
      </c>
      <c r="X27" s="20">
        <f t="shared" si="3"/>
        <v>23.463066430717561</v>
      </c>
      <c r="Y27" s="20" t="str">
        <f t="shared" si="3"/>
        <v/>
      </c>
      <c r="Z27" s="20" t="str">
        <f t="shared" si="3"/>
        <v/>
      </c>
      <c r="AA27" s="19">
        <v>2000</v>
      </c>
      <c r="AB27" s="157"/>
    </row>
    <row r="28" spans="1:28" ht="15.75" thickBot="1">
      <c r="A28" s="27" t="s">
        <v>68</v>
      </c>
      <c r="B28" s="60">
        <f>HLOOKUP($A$19,IF($A$18="Manual",'Reference Ratio Table'!$3:$12,'Reference Ratio Table'!$15:$24),$C28,FALSE)</f>
        <v>0</v>
      </c>
      <c r="C28" s="73">
        <v>10</v>
      </c>
      <c r="D28" s="25"/>
      <c r="G28" s="18">
        <f t="shared" si="0"/>
        <v>9.222701917010836</v>
      </c>
      <c r="H28" s="18">
        <f t="shared" si="4"/>
        <v>8.416265342391446</v>
      </c>
      <c r="I28" s="18">
        <f t="shared" si="4"/>
        <v>15.212157759667296</v>
      </c>
      <c r="J28" s="18">
        <f t="shared" si="4"/>
        <v>25.208718573162948</v>
      </c>
      <c r="K28" s="18">
        <f t="shared" si="4"/>
        <v>38.361093480900138</v>
      </c>
      <c r="L28" s="18">
        <f t="shared" si="4"/>
        <v>52.938309003642189</v>
      </c>
      <c r="M28" s="18">
        <f t="shared" si="4"/>
        <v>67.010517726129351</v>
      </c>
      <c r="N28" s="18" t="str">
        <f t="shared" si="4"/>
        <v/>
      </c>
      <c r="O28" s="18" t="str">
        <f t="shared" si="4"/>
        <v/>
      </c>
      <c r="P28" s="19">
        <v>2100</v>
      </c>
      <c r="Q28" s="155"/>
      <c r="R28" s="20">
        <f t="shared" si="3"/>
        <v>3.3906992341951594</v>
      </c>
      <c r="S28" s="20">
        <f t="shared" si="3"/>
        <v>3.0942151994086196</v>
      </c>
      <c r="T28" s="20">
        <f t="shared" si="3"/>
        <v>5.5927050587012115</v>
      </c>
      <c r="U28" s="20">
        <f t="shared" si="3"/>
        <v>9.2679112401334365</v>
      </c>
      <c r="V28" s="20">
        <f t="shared" si="3"/>
        <v>14.103343191507404</v>
      </c>
      <c r="W28" s="20">
        <f t="shared" si="3"/>
        <v>19.462613604280218</v>
      </c>
      <c r="X28" s="20">
        <f t="shared" si="3"/>
        <v>24.636219752253439</v>
      </c>
      <c r="Y28" s="20" t="str">
        <f t="shared" si="3"/>
        <v/>
      </c>
      <c r="Z28" s="20" t="str">
        <f t="shared" si="3"/>
        <v/>
      </c>
      <c r="AA28" s="19">
        <v>2100</v>
      </c>
      <c r="AB28" s="157"/>
    </row>
    <row r="29" spans="1:28" ht="15.75" thickBot="1">
      <c r="D29" s="26"/>
      <c r="G29" s="18">
        <f t="shared" si="0"/>
        <v>9.6618781987732554</v>
      </c>
      <c r="H29" s="18">
        <f t="shared" si="4"/>
        <v>8.8170398825053233</v>
      </c>
      <c r="I29" s="18">
        <f t="shared" si="4"/>
        <v>15.936546224413357</v>
      </c>
      <c r="J29" s="18">
        <f t="shared" si="4"/>
        <v>26.409133743313561</v>
      </c>
      <c r="K29" s="18">
        <f t="shared" si="4"/>
        <v>40.18781221808586</v>
      </c>
      <c r="L29" s="18">
        <f t="shared" si="4"/>
        <v>55.459180860958483</v>
      </c>
      <c r="M29" s="18">
        <f t="shared" si="4"/>
        <v>70.201494760706936</v>
      </c>
      <c r="N29" s="18" t="str">
        <f t="shared" si="4"/>
        <v/>
      </c>
      <c r="O29" s="18" t="str">
        <f t="shared" si="4"/>
        <v/>
      </c>
      <c r="P29" s="19">
        <v>2200</v>
      </c>
      <c r="Q29" s="155"/>
      <c r="R29" s="20">
        <f t="shared" si="3"/>
        <v>3.5521611024901669</v>
      </c>
      <c r="S29" s="20">
        <f t="shared" si="3"/>
        <v>3.2415587803328392</v>
      </c>
      <c r="T29" s="20">
        <f t="shared" si="3"/>
        <v>5.8590243472107923</v>
      </c>
      <c r="U29" s="20">
        <f t="shared" si="3"/>
        <v>9.7092403468064568</v>
      </c>
      <c r="V29" s="20">
        <f t="shared" si="3"/>
        <v>14.774930962531565</v>
      </c>
      <c r="W29" s="20">
        <f t="shared" si="3"/>
        <v>20.38940472829356</v>
      </c>
      <c r="X29" s="20">
        <f t="shared" si="3"/>
        <v>25.809373073789313</v>
      </c>
      <c r="Y29" s="20" t="str">
        <f t="shared" si="3"/>
        <v/>
      </c>
      <c r="Z29" s="20" t="str">
        <f t="shared" si="3"/>
        <v/>
      </c>
      <c r="AA29" s="19">
        <v>2200</v>
      </c>
      <c r="AB29" s="157"/>
    </row>
    <row r="30" spans="1:28" ht="15.75" thickBot="1">
      <c r="A30" s="165" t="s">
        <v>69</v>
      </c>
      <c r="B30" s="166"/>
      <c r="D30" s="30"/>
      <c r="G30" s="18">
        <f t="shared" si="0"/>
        <v>10.101054480535677</v>
      </c>
      <c r="H30" s="18">
        <f t="shared" si="4"/>
        <v>9.2178144226192025</v>
      </c>
      <c r="I30" s="18">
        <f t="shared" si="4"/>
        <v>16.660934689159422</v>
      </c>
      <c r="J30" s="18">
        <f t="shared" si="4"/>
        <v>27.609548913464181</v>
      </c>
      <c r="K30" s="18">
        <f t="shared" si="4"/>
        <v>42.014530955271589</v>
      </c>
      <c r="L30" s="18">
        <f t="shared" si="4"/>
        <v>57.980052718274784</v>
      </c>
      <c r="M30" s="18">
        <f t="shared" si="4"/>
        <v>73.392471795284536</v>
      </c>
      <c r="N30" s="18" t="str">
        <f t="shared" si="4"/>
        <v/>
      </c>
      <c r="O30" s="18" t="str">
        <f t="shared" si="4"/>
        <v/>
      </c>
      <c r="P30" s="19">
        <v>2300</v>
      </c>
      <c r="Q30" s="155"/>
      <c r="R30" s="20">
        <f t="shared" si="3"/>
        <v>3.7136229707851749</v>
      </c>
      <c r="S30" s="20">
        <f t="shared" si="3"/>
        <v>3.3889023612570592</v>
      </c>
      <c r="T30" s="20">
        <f t="shared" si="3"/>
        <v>6.1253436357203741</v>
      </c>
      <c r="U30" s="20">
        <f t="shared" si="3"/>
        <v>10.150569453479477</v>
      </c>
      <c r="V30" s="20">
        <f t="shared" si="3"/>
        <v>15.446518733555729</v>
      </c>
      <c r="W30" s="20">
        <f t="shared" si="3"/>
        <v>21.316195852306905</v>
      </c>
      <c r="X30" s="20">
        <f t="shared" si="3"/>
        <v>26.982526395325195</v>
      </c>
      <c r="Y30" s="20" t="str">
        <f t="shared" si="3"/>
        <v/>
      </c>
      <c r="Z30" s="20" t="str">
        <f t="shared" si="3"/>
        <v/>
      </c>
      <c r="AA30" s="19">
        <v>2300</v>
      </c>
      <c r="AB30" s="157"/>
    </row>
    <row r="31" spans="1:28" ht="15.75" thickBot="1">
      <c r="A31" s="28" t="s">
        <v>70</v>
      </c>
      <c r="B31" s="29">
        <f>HLOOKUP($A$30,'Reference Ratio Table'!$27:$28,$C31)</f>
        <v>2.72</v>
      </c>
      <c r="C31" s="73">
        <v>2</v>
      </c>
      <c r="D31" s="30"/>
      <c r="G31" s="18">
        <f t="shared" si="0"/>
        <v>10.540230762298098</v>
      </c>
      <c r="H31" s="18">
        <f t="shared" si="4"/>
        <v>9.6185889627330798</v>
      </c>
      <c r="I31" s="18">
        <f t="shared" si="4"/>
        <v>17.385323153905482</v>
      </c>
      <c r="J31" s="18">
        <f t="shared" si="4"/>
        <v>28.809964083614798</v>
      </c>
      <c r="K31" s="18">
        <f t="shared" si="4"/>
        <v>43.841249692457303</v>
      </c>
      <c r="L31" s="18">
        <f t="shared" si="4"/>
        <v>60.500924575591078</v>
      </c>
      <c r="M31" s="18">
        <f t="shared" si="4"/>
        <v>76.583448829862121</v>
      </c>
      <c r="N31" s="18" t="str">
        <f t="shared" si="4"/>
        <v/>
      </c>
      <c r="O31" s="18" t="str">
        <f t="shared" si="4"/>
        <v/>
      </c>
      <c r="P31" s="19">
        <v>2400</v>
      </c>
      <c r="Q31" s="155"/>
      <c r="R31" s="20">
        <f t="shared" si="3"/>
        <v>3.875084839080182</v>
      </c>
      <c r="S31" s="20">
        <f t="shared" si="3"/>
        <v>3.5362459421812793</v>
      </c>
      <c r="T31" s="20">
        <f t="shared" si="3"/>
        <v>6.3916629242299559</v>
      </c>
      <c r="U31" s="20">
        <f t="shared" si="3"/>
        <v>10.591898560152497</v>
      </c>
      <c r="V31" s="20">
        <f t="shared" si="3"/>
        <v>16.118106504579892</v>
      </c>
      <c r="W31" s="20">
        <f t="shared" si="3"/>
        <v>22.242986976320246</v>
      </c>
      <c r="X31" s="20">
        <f t="shared" si="3"/>
        <v>28.155679716861073</v>
      </c>
      <c r="Y31" s="20" t="str">
        <f t="shared" si="3"/>
        <v/>
      </c>
      <c r="Z31" s="20" t="str">
        <f t="shared" si="3"/>
        <v/>
      </c>
      <c r="AA31" s="19">
        <v>2400</v>
      </c>
      <c r="AB31" s="157"/>
    </row>
    <row r="32" spans="1:28" ht="15.75" thickBot="1">
      <c r="D32" s="30"/>
      <c r="G32" s="18">
        <f t="shared" si="0"/>
        <v>10.979407044060517</v>
      </c>
      <c r="H32" s="18">
        <f t="shared" si="4"/>
        <v>10.019363502846959</v>
      </c>
      <c r="I32" s="18">
        <f t="shared" si="4"/>
        <v>18.109711618651541</v>
      </c>
      <c r="J32" s="18">
        <f t="shared" si="4"/>
        <v>30.010379253765411</v>
      </c>
      <c r="K32" s="18">
        <f t="shared" si="4"/>
        <v>45.667968429643025</v>
      </c>
      <c r="L32" s="18">
        <f t="shared" si="4"/>
        <v>63.021796432907372</v>
      </c>
      <c r="M32" s="18">
        <f t="shared" si="4"/>
        <v>79.774425864439692</v>
      </c>
      <c r="N32" s="18" t="str">
        <f t="shared" si="4"/>
        <v/>
      </c>
      <c r="O32" s="18" t="str">
        <f t="shared" si="4"/>
        <v/>
      </c>
      <c r="P32" s="19">
        <v>2500</v>
      </c>
      <c r="Q32" s="155"/>
      <c r="R32" s="20">
        <f t="shared" si="3"/>
        <v>4.0365467073751899</v>
      </c>
      <c r="S32" s="20">
        <f t="shared" si="3"/>
        <v>3.6835895231054989</v>
      </c>
      <c r="T32" s="20">
        <f t="shared" si="3"/>
        <v>6.6579822127395367</v>
      </c>
      <c r="U32" s="20">
        <f t="shared" si="3"/>
        <v>11.033227666825518</v>
      </c>
      <c r="V32" s="20">
        <f t="shared" si="3"/>
        <v>16.789694275604052</v>
      </c>
      <c r="W32" s="20">
        <f t="shared" si="3"/>
        <v>23.169778100333591</v>
      </c>
      <c r="X32" s="20">
        <f t="shared" si="3"/>
        <v>29.328833038396947</v>
      </c>
      <c r="Y32" s="20" t="str">
        <f t="shared" si="3"/>
        <v/>
      </c>
      <c r="Z32" s="20" t="str">
        <f t="shared" si="3"/>
        <v/>
      </c>
      <c r="AA32" s="19">
        <v>2500</v>
      </c>
      <c r="AB32" s="157"/>
    </row>
    <row r="33" spans="1:28" ht="15.75" thickBot="1">
      <c r="A33" s="28" t="s">
        <v>71</v>
      </c>
      <c r="B33" s="101">
        <v>3.73</v>
      </c>
      <c r="D33" s="30"/>
      <c r="G33" s="18">
        <f t="shared" si="0"/>
        <v>11.41858332582294</v>
      </c>
      <c r="H33" s="18">
        <f t="shared" ref="H33:O39" si="5">IF(H$5=0,"",($P33*60*$E$9)/(H$5*63360))</f>
        <v>10.420138042960838</v>
      </c>
      <c r="I33" s="18">
        <f t="shared" si="5"/>
        <v>18.834100083397605</v>
      </c>
      <c r="J33" s="18">
        <f t="shared" si="5"/>
        <v>31.210794423916031</v>
      </c>
      <c r="K33" s="18">
        <f t="shared" si="5"/>
        <v>47.494687166828747</v>
      </c>
      <c r="L33" s="18">
        <f t="shared" si="5"/>
        <v>65.542668290223673</v>
      </c>
      <c r="M33" s="18">
        <f t="shared" si="5"/>
        <v>82.965402899017292</v>
      </c>
      <c r="N33" s="18" t="str">
        <f t="shared" si="5"/>
        <v/>
      </c>
      <c r="O33" s="18" t="str">
        <f t="shared" si="5"/>
        <v/>
      </c>
      <c r="P33" s="19">
        <v>2600</v>
      </c>
      <c r="Q33" s="155"/>
      <c r="R33" s="20">
        <f t="shared" si="3"/>
        <v>4.1980085756701975</v>
      </c>
      <c r="S33" s="20">
        <f t="shared" si="3"/>
        <v>3.8309331040297194</v>
      </c>
      <c r="T33" s="20">
        <f t="shared" si="3"/>
        <v>6.9243015012491185</v>
      </c>
      <c r="U33" s="20">
        <f t="shared" si="3"/>
        <v>11.47455677349854</v>
      </c>
      <c r="V33" s="20">
        <f t="shared" si="3"/>
        <v>17.461282046628217</v>
      </c>
      <c r="W33" s="20">
        <f t="shared" si="3"/>
        <v>24.096569224346936</v>
      </c>
      <c r="X33" s="20">
        <f t="shared" si="3"/>
        <v>30.501986359932829</v>
      </c>
      <c r="Y33" s="20" t="str">
        <f t="shared" si="3"/>
        <v/>
      </c>
      <c r="Z33" s="20" t="str">
        <f t="shared" si="3"/>
        <v/>
      </c>
      <c r="AA33" s="19">
        <v>2600</v>
      </c>
      <c r="AB33" s="157"/>
    </row>
    <row r="34" spans="1:28" ht="15.75" thickBot="1">
      <c r="D34" s="30"/>
      <c r="G34" s="18">
        <f t="shared" si="0"/>
        <v>11.85775960758536</v>
      </c>
      <c r="H34" s="18">
        <f t="shared" si="5"/>
        <v>10.820912583074715</v>
      </c>
      <c r="I34" s="18">
        <f t="shared" si="5"/>
        <v>19.558488548143668</v>
      </c>
      <c r="J34" s="18">
        <f t="shared" si="5"/>
        <v>32.411209594066648</v>
      </c>
      <c r="K34" s="18">
        <f t="shared" si="5"/>
        <v>49.321405904014469</v>
      </c>
      <c r="L34" s="18">
        <f t="shared" si="5"/>
        <v>68.063540147539968</v>
      </c>
      <c r="M34" s="18">
        <f t="shared" si="5"/>
        <v>86.156379933594877</v>
      </c>
      <c r="N34" s="18" t="str">
        <f t="shared" si="5"/>
        <v/>
      </c>
      <c r="O34" s="18" t="str">
        <f t="shared" si="5"/>
        <v/>
      </c>
      <c r="P34" s="19">
        <v>2700</v>
      </c>
      <c r="Q34" s="155"/>
      <c r="R34" s="20">
        <f t="shared" si="3"/>
        <v>4.359470443965205</v>
      </c>
      <c r="S34" s="20">
        <f t="shared" si="3"/>
        <v>3.978276684953939</v>
      </c>
      <c r="T34" s="20">
        <f t="shared" si="3"/>
        <v>7.1906207897587002</v>
      </c>
      <c r="U34" s="20">
        <f t="shared" si="3"/>
        <v>11.91588588017156</v>
      </c>
      <c r="V34" s="20">
        <f t="shared" si="3"/>
        <v>18.132869817652377</v>
      </c>
      <c r="W34" s="20">
        <f t="shared" si="3"/>
        <v>25.023360348360278</v>
      </c>
      <c r="X34" s="20">
        <f t="shared" si="3"/>
        <v>31.675139681468707</v>
      </c>
      <c r="Y34" s="20" t="str">
        <f t="shared" si="3"/>
        <v/>
      </c>
      <c r="Z34" s="20" t="str">
        <f t="shared" si="3"/>
        <v/>
      </c>
      <c r="AA34" s="19">
        <v>2700</v>
      </c>
      <c r="AB34" s="157"/>
    </row>
    <row r="35" spans="1:28" ht="15.75" thickBot="1">
      <c r="A35" s="28" t="s">
        <v>128</v>
      </c>
      <c r="B35" s="101">
        <v>20</v>
      </c>
      <c r="D35" s="30"/>
      <c r="G35" s="18">
        <f t="shared" si="0"/>
        <v>12.296935889347781</v>
      </c>
      <c r="H35" s="18">
        <f t="shared" si="5"/>
        <v>11.221687123188593</v>
      </c>
      <c r="I35" s="18">
        <f t="shared" si="5"/>
        <v>20.282877012889728</v>
      </c>
      <c r="J35" s="18">
        <f t="shared" si="5"/>
        <v>33.611624764217261</v>
      </c>
      <c r="K35" s="18">
        <f t="shared" si="5"/>
        <v>51.148124641200184</v>
      </c>
      <c r="L35" s="18">
        <f t="shared" si="5"/>
        <v>70.584412004856247</v>
      </c>
      <c r="M35" s="18">
        <f t="shared" si="5"/>
        <v>89.347356968172463</v>
      </c>
      <c r="N35" s="18" t="str">
        <f t="shared" si="5"/>
        <v/>
      </c>
      <c r="O35" s="18" t="str">
        <f t="shared" si="5"/>
        <v/>
      </c>
      <c r="P35" s="19">
        <v>2800</v>
      </c>
      <c r="Q35" s="155"/>
      <c r="R35" s="20">
        <f t="shared" si="3"/>
        <v>4.5209323122602125</v>
      </c>
      <c r="S35" s="20">
        <f t="shared" si="3"/>
        <v>4.1256202658781591</v>
      </c>
      <c r="T35" s="20">
        <f t="shared" si="3"/>
        <v>7.4569400782682811</v>
      </c>
      <c r="U35" s="20">
        <f t="shared" si="3"/>
        <v>12.35721498684458</v>
      </c>
      <c r="V35" s="20">
        <f t="shared" si="3"/>
        <v>18.804457588676538</v>
      </c>
      <c r="W35" s="20">
        <f t="shared" si="3"/>
        <v>25.950151472373619</v>
      </c>
      <c r="X35" s="20">
        <f t="shared" si="3"/>
        <v>32.848293003004585</v>
      </c>
      <c r="Y35" s="20" t="str">
        <f t="shared" si="3"/>
        <v/>
      </c>
      <c r="Z35" s="20" t="str">
        <f t="shared" si="3"/>
        <v/>
      </c>
      <c r="AA35" s="19">
        <v>2800</v>
      </c>
      <c r="AB35" s="157"/>
    </row>
    <row r="36" spans="1:28" ht="15.75" thickBot="1">
      <c r="A36" s="28" t="s">
        <v>129</v>
      </c>
      <c r="B36" s="101">
        <v>30</v>
      </c>
      <c r="D36" s="26"/>
      <c r="G36" s="18">
        <f t="shared" si="0"/>
        <v>12.736112171110202</v>
      </c>
      <c r="H36" s="18">
        <f t="shared" si="5"/>
        <v>11.622461663302472</v>
      </c>
      <c r="I36" s="18">
        <f t="shared" si="5"/>
        <v>21.007265477635791</v>
      </c>
      <c r="J36" s="18">
        <f t="shared" si="5"/>
        <v>34.812039934367881</v>
      </c>
      <c r="K36" s="18">
        <f t="shared" si="5"/>
        <v>52.974843378385913</v>
      </c>
      <c r="L36" s="18">
        <f t="shared" si="5"/>
        <v>73.105283862172556</v>
      </c>
      <c r="M36" s="18">
        <f t="shared" si="5"/>
        <v>92.538334002750062</v>
      </c>
      <c r="N36" s="18" t="str">
        <f t="shared" si="5"/>
        <v/>
      </c>
      <c r="O36" s="18" t="str">
        <f t="shared" si="5"/>
        <v/>
      </c>
      <c r="P36" s="19">
        <v>2900</v>
      </c>
      <c r="Q36" s="155"/>
      <c r="R36" s="20">
        <f t="shared" si="3"/>
        <v>4.6823941805552201</v>
      </c>
      <c r="S36" s="20">
        <f t="shared" si="3"/>
        <v>4.2729638468023792</v>
      </c>
      <c r="T36" s="20">
        <f t="shared" si="3"/>
        <v>7.7232593667778637</v>
      </c>
      <c r="U36" s="20">
        <f t="shared" si="3"/>
        <v>12.798544093517602</v>
      </c>
      <c r="V36" s="20">
        <f t="shared" si="3"/>
        <v>19.476045359700702</v>
      </c>
      <c r="W36" s="20">
        <f t="shared" si="3"/>
        <v>26.876942596386968</v>
      </c>
      <c r="X36" s="20">
        <f t="shared" si="3"/>
        <v>34.021446324540463</v>
      </c>
      <c r="Y36" s="20" t="str">
        <f t="shared" si="3"/>
        <v/>
      </c>
      <c r="Z36" s="20" t="str">
        <f t="shared" si="3"/>
        <v/>
      </c>
      <c r="AA36" s="19">
        <v>2900</v>
      </c>
      <c r="AB36" s="157"/>
    </row>
    <row r="37" spans="1:28">
      <c r="D37" s="30"/>
      <c r="G37" s="18">
        <f t="shared" si="0"/>
        <v>13.175288452872621</v>
      </c>
      <c r="H37" s="18">
        <f t="shared" si="5"/>
        <v>12.023236203416351</v>
      </c>
      <c r="I37" s="18">
        <f t="shared" si="5"/>
        <v>21.73165394238185</v>
      </c>
      <c r="J37" s="18">
        <f t="shared" si="5"/>
        <v>36.012455104518494</v>
      </c>
      <c r="K37" s="18">
        <f t="shared" si="5"/>
        <v>54.801562115571627</v>
      </c>
      <c r="L37" s="18">
        <f t="shared" si="5"/>
        <v>75.62615571948885</v>
      </c>
      <c r="M37" s="18">
        <f t="shared" si="5"/>
        <v>95.729311037327648</v>
      </c>
      <c r="N37" s="18" t="str">
        <f t="shared" si="5"/>
        <v/>
      </c>
      <c r="O37" s="18" t="str">
        <f t="shared" si="5"/>
        <v/>
      </c>
      <c r="P37" s="19">
        <v>3000</v>
      </c>
      <c r="Q37" s="155"/>
      <c r="R37" s="20">
        <f t="shared" si="3"/>
        <v>4.8438560488502276</v>
      </c>
      <c r="S37" s="20">
        <f t="shared" si="3"/>
        <v>4.4203074277265992</v>
      </c>
      <c r="T37" s="20">
        <f t="shared" si="3"/>
        <v>7.9895786552874446</v>
      </c>
      <c r="U37" s="20">
        <f t="shared" si="3"/>
        <v>13.239873200190623</v>
      </c>
      <c r="V37" s="20">
        <f t="shared" si="3"/>
        <v>20.147633130724863</v>
      </c>
      <c r="W37" s="20">
        <f t="shared" si="3"/>
        <v>27.803733720400309</v>
      </c>
      <c r="X37" s="20">
        <f t="shared" si="3"/>
        <v>35.194599646076341</v>
      </c>
      <c r="Y37" s="20" t="str">
        <f t="shared" si="3"/>
        <v/>
      </c>
      <c r="Z37" s="20" t="str">
        <f t="shared" si="3"/>
        <v/>
      </c>
      <c r="AA37" s="19">
        <v>3000</v>
      </c>
      <c r="AB37" s="157"/>
    </row>
    <row r="38" spans="1:28">
      <c r="D38" s="30"/>
      <c r="G38" s="18">
        <f t="shared" si="0"/>
        <v>13.614464734635042</v>
      </c>
      <c r="H38" s="18">
        <f t="shared" si="5"/>
        <v>12.424010743530228</v>
      </c>
      <c r="I38" s="18">
        <f t="shared" si="5"/>
        <v>22.456042407127914</v>
      </c>
      <c r="J38" s="18">
        <f t="shared" si="5"/>
        <v>37.212870274669115</v>
      </c>
      <c r="K38" s="18">
        <f t="shared" si="5"/>
        <v>56.628280852757349</v>
      </c>
      <c r="L38" s="18">
        <f t="shared" si="5"/>
        <v>78.147027576805144</v>
      </c>
      <c r="M38" s="18">
        <f t="shared" si="5"/>
        <v>98.920288071905233</v>
      </c>
      <c r="N38" s="18" t="str">
        <f t="shared" si="5"/>
        <v/>
      </c>
      <c r="O38" s="18" t="str">
        <f t="shared" si="5"/>
        <v/>
      </c>
      <c r="P38" s="19">
        <v>3100</v>
      </c>
      <c r="Q38" s="155"/>
      <c r="R38" s="20">
        <f t="shared" si="3"/>
        <v>5.0053179171452351</v>
      </c>
      <c r="S38" s="20">
        <f t="shared" si="3"/>
        <v>4.5676510086508193</v>
      </c>
      <c r="T38" s="20">
        <f t="shared" si="3"/>
        <v>8.2558979437970255</v>
      </c>
      <c r="U38" s="20">
        <f t="shared" si="3"/>
        <v>13.681202306863643</v>
      </c>
      <c r="V38" s="20">
        <f t="shared" si="3"/>
        <v>20.819220901749024</v>
      </c>
      <c r="W38" s="20">
        <f t="shared" si="3"/>
        <v>28.730524844413651</v>
      </c>
      <c r="X38" s="20">
        <f t="shared" si="3"/>
        <v>36.367752967612219</v>
      </c>
      <c r="Y38" s="20" t="str">
        <f t="shared" si="3"/>
        <v/>
      </c>
      <c r="Z38" s="20" t="str">
        <f t="shared" si="3"/>
        <v/>
      </c>
      <c r="AA38" s="19">
        <v>3100</v>
      </c>
      <c r="AB38" s="157"/>
    </row>
    <row r="39" spans="1:28">
      <c r="D39" s="30"/>
      <c r="G39" s="18">
        <f t="shared" si="0"/>
        <v>14.053641016397462</v>
      </c>
      <c r="H39" s="18">
        <f t="shared" si="5"/>
        <v>12.824785283644106</v>
      </c>
      <c r="I39" s="18">
        <f t="shared" si="5"/>
        <v>23.180430871873973</v>
      </c>
      <c r="J39" s="18">
        <f t="shared" si="5"/>
        <v>38.413285444819728</v>
      </c>
      <c r="K39" s="18">
        <f t="shared" si="5"/>
        <v>58.454999589943071</v>
      </c>
      <c r="L39" s="18">
        <f t="shared" si="5"/>
        <v>80.667899434121423</v>
      </c>
      <c r="M39" s="18">
        <f t="shared" si="5"/>
        <v>102.11126510648282</v>
      </c>
      <c r="N39" s="18" t="str">
        <f t="shared" si="5"/>
        <v/>
      </c>
      <c r="O39" s="18" t="str">
        <f t="shared" si="5"/>
        <v/>
      </c>
      <c r="P39" s="19">
        <v>3200</v>
      </c>
      <c r="Q39" s="155"/>
      <c r="R39" s="20">
        <f t="shared" si="3"/>
        <v>5.1667797854402426</v>
      </c>
      <c r="S39" s="20">
        <f t="shared" si="3"/>
        <v>4.7149945895750385</v>
      </c>
      <c r="T39" s="20">
        <f t="shared" si="3"/>
        <v>8.5222172323066072</v>
      </c>
      <c r="U39" s="20">
        <f t="shared" si="3"/>
        <v>14.122531413536663</v>
      </c>
      <c r="V39" s="20">
        <f t="shared" si="3"/>
        <v>21.490808672773184</v>
      </c>
      <c r="W39" s="20">
        <f t="shared" si="3"/>
        <v>29.657315968426996</v>
      </c>
      <c r="X39" s="20">
        <f t="shared" si="3"/>
        <v>37.54090628914809</v>
      </c>
      <c r="Y39" s="20" t="str">
        <f t="shared" si="3"/>
        <v/>
      </c>
      <c r="Z39" s="20" t="str">
        <f t="shared" si="3"/>
        <v/>
      </c>
      <c r="AA39" s="19">
        <v>3200</v>
      </c>
      <c r="AB39" s="157"/>
    </row>
    <row r="40" spans="1:28">
      <c r="D40" s="30"/>
      <c r="G40" s="18">
        <f t="shared" ref="G40:O67" si="6">IF(G$5=0,"",($P40*60*$E$9)/(G$5*63360))</f>
        <v>14.492817298159885</v>
      </c>
      <c r="H40" s="18">
        <f t="shared" si="6"/>
        <v>13.225559823757987</v>
      </c>
      <c r="I40" s="18">
        <f t="shared" si="6"/>
        <v>23.90481933662004</v>
      </c>
      <c r="J40" s="18">
        <f t="shared" si="6"/>
        <v>39.613700614970348</v>
      </c>
      <c r="K40" s="18">
        <f t="shared" si="6"/>
        <v>60.2817183271288</v>
      </c>
      <c r="L40" s="18">
        <f t="shared" si="6"/>
        <v>83.188771291437732</v>
      </c>
      <c r="M40" s="18">
        <f t="shared" si="6"/>
        <v>105.30224214106042</v>
      </c>
      <c r="N40" s="18" t="str">
        <f t="shared" si="6"/>
        <v/>
      </c>
      <c r="O40" s="18" t="str">
        <f t="shared" si="6"/>
        <v/>
      </c>
      <c r="P40" s="19">
        <v>3300</v>
      </c>
      <c r="Q40" s="155"/>
      <c r="R40" s="20">
        <f t="shared" ref="R40:Z67" si="7">IF(R$5=0,"",($AA40*60*$E$9)/(R$5*63360))</f>
        <v>5.328241653735251</v>
      </c>
      <c r="S40" s="20">
        <f t="shared" si="7"/>
        <v>4.8623381704992594</v>
      </c>
      <c r="T40" s="20">
        <f t="shared" si="7"/>
        <v>8.788536520816189</v>
      </c>
      <c r="U40" s="20">
        <f t="shared" si="7"/>
        <v>14.563860520209685</v>
      </c>
      <c r="V40" s="20">
        <f t="shared" si="7"/>
        <v>22.162396443797352</v>
      </c>
      <c r="W40" s="20">
        <f t="shared" si="7"/>
        <v>30.584107092440341</v>
      </c>
      <c r="X40" s="20">
        <f t="shared" si="7"/>
        <v>38.714059610683975</v>
      </c>
      <c r="Y40" s="20" t="str">
        <f t="shared" si="7"/>
        <v/>
      </c>
      <c r="Z40" s="20" t="str">
        <f t="shared" si="7"/>
        <v/>
      </c>
      <c r="AA40" s="19">
        <v>3300</v>
      </c>
      <c r="AB40" s="157"/>
    </row>
    <row r="41" spans="1:28">
      <c r="G41" s="18">
        <f t="shared" si="6"/>
        <v>14.931993579922306</v>
      </c>
      <c r="H41" s="18">
        <f t="shared" si="6"/>
        <v>13.626334363871864</v>
      </c>
      <c r="I41" s="18">
        <f t="shared" si="6"/>
        <v>24.6292078013661</v>
      </c>
      <c r="J41" s="18">
        <f t="shared" si="6"/>
        <v>40.814115785120961</v>
      </c>
      <c r="K41" s="18">
        <f t="shared" si="6"/>
        <v>62.108437064314515</v>
      </c>
      <c r="L41" s="18">
        <f t="shared" si="6"/>
        <v>85.709643148754026</v>
      </c>
      <c r="M41" s="18">
        <f t="shared" si="6"/>
        <v>108.493219175638</v>
      </c>
      <c r="N41" s="18" t="str">
        <f t="shared" si="6"/>
        <v/>
      </c>
      <c r="O41" s="18" t="str">
        <f t="shared" si="6"/>
        <v/>
      </c>
      <c r="P41" s="19">
        <v>3400</v>
      </c>
      <c r="Q41" s="155"/>
      <c r="R41" s="20">
        <f t="shared" si="7"/>
        <v>5.4897035220302586</v>
      </c>
      <c r="S41" s="20">
        <f t="shared" si="7"/>
        <v>5.0096817514234795</v>
      </c>
      <c r="T41" s="20">
        <f t="shared" si="7"/>
        <v>9.0548558093257707</v>
      </c>
      <c r="U41" s="20">
        <f t="shared" si="7"/>
        <v>15.005189626882705</v>
      </c>
      <c r="V41" s="20">
        <f t="shared" si="7"/>
        <v>22.833984214821513</v>
      </c>
      <c r="W41" s="20">
        <f t="shared" si="7"/>
        <v>31.510898216453686</v>
      </c>
      <c r="X41" s="20">
        <f t="shared" si="7"/>
        <v>39.887212932219853</v>
      </c>
      <c r="Y41" s="20" t="str">
        <f t="shared" si="7"/>
        <v/>
      </c>
      <c r="Z41" s="20" t="str">
        <f t="shared" si="7"/>
        <v/>
      </c>
      <c r="AA41" s="19">
        <v>3400</v>
      </c>
      <c r="AB41" s="157"/>
    </row>
    <row r="42" spans="1:28">
      <c r="G42" s="18">
        <f t="shared" si="6"/>
        <v>15.371169861684725</v>
      </c>
      <c r="H42" s="18">
        <f t="shared" si="6"/>
        <v>14.027108903985743</v>
      </c>
      <c r="I42" s="18">
        <f t="shared" si="6"/>
        <v>25.353596266112163</v>
      </c>
      <c r="J42" s="18">
        <f t="shared" si="6"/>
        <v>42.014530955271582</v>
      </c>
      <c r="K42" s="18">
        <f t="shared" si="6"/>
        <v>63.935155801500237</v>
      </c>
      <c r="L42" s="18">
        <f t="shared" si="6"/>
        <v>88.23051500607032</v>
      </c>
      <c r="M42" s="18">
        <f t="shared" si="6"/>
        <v>111.68419621021559</v>
      </c>
      <c r="N42" s="18" t="str">
        <f t="shared" si="6"/>
        <v/>
      </c>
      <c r="O42" s="18" t="str">
        <f t="shared" si="6"/>
        <v/>
      </c>
      <c r="P42" s="19">
        <v>3500</v>
      </c>
      <c r="Q42" s="155"/>
      <c r="R42" s="20">
        <f t="shared" si="7"/>
        <v>5.6511653903252661</v>
      </c>
      <c r="S42" s="20">
        <f t="shared" si="7"/>
        <v>5.1570253323476987</v>
      </c>
      <c r="T42" s="20">
        <f t="shared" si="7"/>
        <v>9.3211750978353525</v>
      </c>
      <c r="U42" s="20">
        <f t="shared" si="7"/>
        <v>15.446518733555727</v>
      </c>
      <c r="V42" s="20">
        <f t="shared" si="7"/>
        <v>23.505571985845673</v>
      </c>
      <c r="W42" s="20">
        <f t="shared" si="7"/>
        <v>32.437689340467031</v>
      </c>
      <c r="X42" s="20">
        <f t="shared" si="7"/>
        <v>41.060366253755731</v>
      </c>
      <c r="Y42" s="20" t="str">
        <f t="shared" si="7"/>
        <v/>
      </c>
      <c r="Z42" s="20" t="str">
        <f t="shared" si="7"/>
        <v/>
      </c>
      <c r="AA42" s="19">
        <v>3500</v>
      </c>
      <c r="AB42" s="157"/>
    </row>
    <row r="43" spans="1:28">
      <c r="G43" s="18">
        <f t="shared" si="6"/>
        <v>15.810346143447147</v>
      </c>
      <c r="H43" s="18">
        <f t="shared" si="6"/>
        <v>14.427883444099621</v>
      </c>
      <c r="I43" s="18">
        <f t="shared" si="6"/>
        <v>26.077984730858223</v>
      </c>
      <c r="J43" s="18">
        <f t="shared" si="6"/>
        <v>43.214946125422195</v>
      </c>
      <c r="K43" s="18">
        <f t="shared" si="6"/>
        <v>65.761874538685959</v>
      </c>
      <c r="L43" s="18">
        <f t="shared" si="6"/>
        <v>90.751386863386614</v>
      </c>
      <c r="M43" s="18">
        <f t="shared" si="6"/>
        <v>114.87517324479317</v>
      </c>
      <c r="N43" s="18" t="str">
        <f t="shared" si="6"/>
        <v/>
      </c>
      <c r="O43" s="18" t="str">
        <f t="shared" si="6"/>
        <v/>
      </c>
      <c r="P43" s="19">
        <v>3600</v>
      </c>
      <c r="Q43" s="155"/>
      <c r="R43" s="20">
        <f t="shared" si="7"/>
        <v>5.8126272586202727</v>
      </c>
      <c r="S43" s="20">
        <f t="shared" si="7"/>
        <v>5.3043689132719187</v>
      </c>
      <c r="T43" s="20">
        <f t="shared" si="7"/>
        <v>9.5874943863449342</v>
      </c>
      <c r="U43" s="20">
        <f t="shared" si="7"/>
        <v>15.887847840228748</v>
      </c>
      <c r="V43" s="20">
        <f t="shared" si="7"/>
        <v>24.177159756869834</v>
      </c>
      <c r="W43" s="20">
        <f t="shared" si="7"/>
        <v>33.364480464480373</v>
      </c>
      <c r="X43" s="20">
        <f t="shared" si="7"/>
        <v>42.233519575291609</v>
      </c>
      <c r="Y43" s="20" t="str">
        <f t="shared" si="7"/>
        <v/>
      </c>
      <c r="Z43" s="20" t="str">
        <f t="shared" si="7"/>
        <v/>
      </c>
      <c r="AA43" s="19">
        <v>3600</v>
      </c>
      <c r="AB43" s="157"/>
    </row>
    <row r="44" spans="1:28">
      <c r="G44" s="18">
        <f t="shared" si="6"/>
        <v>16.249522425209566</v>
      </c>
      <c r="H44" s="18">
        <f t="shared" si="6"/>
        <v>14.828657984213498</v>
      </c>
      <c r="I44" s="18">
        <f t="shared" si="6"/>
        <v>26.802373195604282</v>
      </c>
      <c r="J44" s="18">
        <f t="shared" si="6"/>
        <v>44.415361295572808</v>
      </c>
      <c r="K44" s="18">
        <f t="shared" si="6"/>
        <v>67.588593275871673</v>
      </c>
      <c r="L44" s="18">
        <f t="shared" si="6"/>
        <v>93.272258720702908</v>
      </c>
      <c r="M44" s="18">
        <f t="shared" si="6"/>
        <v>118.06615027937076</v>
      </c>
      <c r="N44" s="18" t="str">
        <f t="shared" si="6"/>
        <v/>
      </c>
      <c r="O44" s="18" t="str">
        <f t="shared" si="6"/>
        <v/>
      </c>
      <c r="P44" s="19">
        <v>3700</v>
      </c>
      <c r="Q44" s="155"/>
      <c r="R44" s="20">
        <f t="shared" si="7"/>
        <v>5.9740891269152803</v>
      </c>
      <c r="S44" s="20">
        <f t="shared" si="7"/>
        <v>5.4517124941961388</v>
      </c>
      <c r="T44" s="20">
        <f t="shared" si="7"/>
        <v>9.8538136748545142</v>
      </c>
      <c r="U44" s="20">
        <f t="shared" si="7"/>
        <v>16.329176946901768</v>
      </c>
      <c r="V44" s="20">
        <f t="shared" si="7"/>
        <v>24.848747527893995</v>
      </c>
      <c r="W44" s="20">
        <f t="shared" si="7"/>
        <v>34.291271588493714</v>
      </c>
      <c r="X44" s="20">
        <f t="shared" si="7"/>
        <v>43.406672896827487</v>
      </c>
      <c r="Y44" s="20" t="str">
        <f t="shared" si="7"/>
        <v/>
      </c>
      <c r="Z44" s="20" t="str">
        <f t="shared" si="7"/>
        <v/>
      </c>
      <c r="AA44" s="19">
        <v>3700</v>
      </c>
      <c r="AB44" s="157"/>
    </row>
    <row r="45" spans="1:28">
      <c r="G45" s="18">
        <f t="shared" si="6"/>
        <v>16.688698706971987</v>
      </c>
      <c r="H45" s="18">
        <f t="shared" si="6"/>
        <v>15.229432524327377</v>
      </c>
      <c r="I45" s="18">
        <f t="shared" si="6"/>
        <v>27.526761660350346</v>
      </c>
      <c r="J45" s="18">
        <f t="shared" si="6"/>
        <v>45.615776465723428</v>
      </c>
      <c r="K45" s="18">
        <f t="shared" si="6"/>
        <v>69.415312013057388</v>
      </c>
      <c r="L45" s="18">
        <f t="shared" si="6"/>
        <v>95.793130578019202</v>
      </c>
      <c r="M45" s="18">
        <f t="shared" si="6"/>
        <v>121.25712731394835</v>
      </c>
      <c r="N45" s="18" t="str">
        <f t="shared" si="6"/>
        <v/>
      </c>
      <c r="O45" s="18" t="str">
        <f t="shared" si="6"/>
        <v/>
      </c>
      <c r="P45" s="19">
        <v>3800</v>
      </c>
      <c r="Q45" s="155"/>
      <c r="R45" s="20">
        <f t="shared" si="7"/>
        <v>6.1355509952102878</v>
      </c>
      <c r="S45" s="20">
        <f t="shared" si="7"/>
        <v>5.5990560751203589</v>
      </c>
      <c r="T45" s="20">
        <f t="shared" si="7"/>
        <v>10.120132963364096</v>
      </c>
      <c r="U45" s="20">
        <f t="shared" si="7"/>
        <v>16.770506053574788</v>
      </c>
      <c r="V45" s="20">
        <f t="shared" si="7"/>
        <v>25.520335298918159</v>
      </c>
      <c r="W45" s="20">
        <f t="shared" si="7"/>
        <v>35.218062712507056</v>
      </c>
      <c r="X45" s="20">
        <f t="shared" si="7"/>
        <v>44.579826218363358</v>
      </c>
      <c r="Y45" s="20" t="str">
        <f t="shared" si="7"/>
        <v/>
      </c>
      <c r="Z45" s="20" t="str">
        <f t="shared" si="7"/>
        <v/>
      </c>
      <c r="AA45" s="19">
        <v>3800</v>
      </c>
      <c r="AB45" s="157"/>
    </row>
    <row r="46" spans="1:28">
      <c r="G46" s="18">
        <f t="shared" si="6"/>
        <v>17.127874988734408</v>
      </c>
      <c r="H46" s="18">
        <f t="shared" si="6"/>
        <v>15.630207064441258</v>
      </c>
      <c r="I46" s="18">
        <f t="shared" si="6"/>
        <v>28.251150125096409</v>
      </c>
      <c r="J46" s="18">
        <f t="shared" si="6"/>
        <v>46.816191635874048</v>
      </c>
      <c r="K46" s="18">
        <f t="shared" si="6"/>
        <v>71.242030750243131</v>
      </c>
      <c r="L46" s="18">
        <f t="shared" si="6"/>
        <v>98.31400243533551</v>
      </c>
      <c r="M46" s="18">
        <f t="shared" si="6"/>
        <v>124.44810434852594</v>
      </c>
      <c r="N46" s="18" t="str">
        <f t="shared" si="6"/>
        <v/>
      </c>
      <c r="O46" s="18" t="str">
        <f t="shared" si="6"/>
        <v/>
      </c>
      <c r="P46" s="19">
        <v>3900</v>
      </c>
      <c r="Q46" s="155"/>
      <c r="R46" s="20">
        <f t="shared" si="7"/>
        <v>6.2970128635052962</v>
      </c>
      <c r="S46" s="20">
        <f t="shared" si="7"/>
        <v>5.7463996560445789</v>
      </c>
      <c r="T46" s="20">
        <f t="shared" si="7"/>
        <v>10.386452251873679</v>
      </c>
      <c r="U46" s="20">
        <f t="shared" si="7"/>
        <v>17.211835160247812</v>
      </c>
      <c r="V46" s="20">
        <f t="shared" si="7"/>
        <v>26.191923069942323</v>
      </c>
      <c r="W46" s="20">
        <f t="shared" si="7"/>
        <v>36.144853836520404</v>
      </c>
      <c r="X46" s="20">
        <f t="shared" si="7"/>
        <v>45.752979539899243</v>
      </c>
      <c r="Y46" s="20" t="str">
        <f t="shared" si="7"/>
        <v/>
      </c>
      <c r="Z46" s="20" t="str">
        <f t="shared" si="7"/>
        <v/>
      </c>
      <c r="AA46" s="19">
        <v>3900</v>
      </c>
      <c r="AB46" s="157"/>
    </row>
    <row r="47" spans="1:28">
      <c r="G47" s="18">
        <f t="shared" si="6"/>
        <v>17.56705127049683</v>
      </c>
      <c r="H47" s="18">
        <f t="shared" si="6"/>
        <v>16.030981604555134</v>
      </c>
      <c r="I47" s="18">
        <f t="shared" si="6"/>
        <v>28.975538589842472</v>
      </c>
      <c r="J47" s="18">
        <f t="shared" si="6"/>
        <v>48.016606806024662</v>
      </c>
      <c r="K47" s="18">
        <f t="shared" si="6"/>
        <v>73.068749487428846</v>
      </c>
      <c r="L47" s="18">
        <f t="shared" si="6"/>
        <v>100.8348742926518</v>
      </c>
      <c r="M47" s="18">
        <f t="shared" si="6"/>
        <v>127.63908138310353</v>
      </c>
      <c r="N47" s="18" t="str">
        <f t="shared" si="6"/>
        <v/>
      </c>
      <c r="O47" s="18" t="str">
        <f t="shared" si="6"/>
        <v/>
      </c>
      <c r="P47" s="19">
        <v>4000</v>
      </c>
      <c r="Q47" s="155"/>
      <c r="R47" s="20">
        <f t="shared" si="7"/>
        <v>6.4584747318003037</v>
      </c>
      <c r="S47" s="20">
        <f t="shared" si="7"/>
        <v>5.893743236968799</v>
      </c>
      <c r="T47" s="20">
        <f t="shared" si="7"/>
        <v>10.652771540383259</v>
      </c>
      <c r="U47" s="20">
        <f t="shared" si="7"/>
        <v>17.653164266920832</v>
      </c>
      <c r="V47" s="20">
        <f t="shared" si="7"/>
        <v>26.863510840966484</v>
      </c>
      <c r="W47" s="20">
        <f t="shared" si="7"/>
        <v>37.071644960533746</v>
      </c>
      <c r="X47" s="20">
        <f t="shared" si="7"/>
        <v>46.926132861435121</v>
      </c>
      <c r="Y47" s="20" t="str">
        <f t="shared" si="7"/>
        <v/>
      </c>
      <c r="Z47" s="20" t="str">
        <f t="shared" si="7"/>
        <v/>
      </c>
      <c r="AA47" s="19">
        <v>4000</v>
      </c>
      <c r="AB47" s="157"/>
    </row>
    <row r="48" spans="1:28">
      <c r="G48" s="18">
        <f t="shared" si="6"/>
        <v>18.006227552259251</v>
      </c>
      <c r="H48" s="18">
        <f t="shared" si="6"/>
        <v>16.431756144669013</v>
      </c>
      <c r="I48" s="18">
        <f t="shared" si="6"/>
        <v>29.699927054588532</v>
      </c>
      <c r="J48" s="18">
        <f t="shared" si="6"/>
        <v>49.217021976175282</v>
      </c>
      <c r="K48" s="18">
        <f t="shared" si="6"/>
        <v>74.895468224614561</v>
      </c>
      <c r="L48" s="18">
        <f t="shared" si="6"/>
        <v>103.3557461499681</v>
      </c>
      <c r="M48" s="18">
        <f t="shared" si="6"/>
        <v>130.8300584176811</v>
      </c>
      <c r="N48" s="18" t="str">
        <f t="shared" si="6"/>
        <v/>
      </c>
      <c r="O48" s="18" t="str">
        <f t="shared" si="6"/>
        <v/>
      </c>
      <c r="P48" s="19">
        <v>4100</v>
      </c>
      <c r="Q48" s="155"/>
      <c r="R48" s="20">
        <f t="shared" si="7"/>
        <v>6.6199366000953113</v>
      </c>
      <c r="S48" s="20">
        <f t="shared" si="7"/>
        <v>6.041086817893019</v>
      </c>
      <c r="T48" s="20">
        <f t="shared" si="7"/>
        <v>10.919090828892841</v>
      </c>
      <c r="U48" s="20">
        <f t="shared" si="7"/>
        <v>18.094493373593853</v>
      </c>
      <c r="V48" s="20">
        <f t="shared" si="7"/>
        <v>27.535098611990644</v>
      </c>
      <c r="W48" s="20">
        <f t="shared" si="7"/>
        <v>37.998436084547087</v>
      </c>
      <c r="X48" s="20">
        <f t="shared" si="7"/>
        <v>48.099286182970999</v>
      </c>
      <c r="Y48" s="20" t="str">
        <f t="shared" si="7"/>
        <v/>
      </c>
      <c r="Z48" s="20" t="str">
        <f t="shared" si="7"/>
        <v/>
      </c>
      <c r="AA48" s="19">
        <v>4100</v>
      </c>
      <c r="AB48" s="157"/>
    </row>
    <row r="49" spans="7:28">
      <c r="G49" s="18">
        <f t="shared" si="6"/>
        <v>18.445403834021672</v>
      </c>
      <c r="H49" s="18">
        <f t="shared" si="6"/>
        <v>16.832530684782892</v>
      </c>
      <c r="I49" s="18">
        <f t="shared" si="6"/>
        <v>30.424315519334591</v>
      </c>
      <c r="J49" s="18">
        <f t="shared" si="6"/>
        <v>50.417437146325895</v>
      </c>
      <c r="K49" s="18">
        <f t="shared" si="6"/>
        <v>76.722186961800276</v>
      </c>
      <c r="L49" s="18">
        <f t="shared" si="6"/>
        <v>105.87661800728438</v>
      </c>
      <c r="M49" s="18">
        <f t="shared" si="6"/>
        <v>134.0210354522587</v>
      </c>
      <c r="N49" s="18" t="str">
        <f t="shared" si="6"/>
        <v/>
      </c>
      <c r="O49" s="18" t="str">
        <f t="shared" si="6"/>
        <v/>
      </c>
      <c r="P49" s="19">
        <v>4200</v>
      </c>
      <c r="Q49" s="155"/>
      <c r="R49" s="20">
        <f t="shared" si="7"/>
        <v>6.7813984683903188</v>
      </c>
      <c r="S49" s="20">
        <f t="shared" si="7"/>
        <v>6.1884303988172391</v>
      </c>
      <c r="T49" s="20">
        <f t="shared" si="7"/>
        <v>11.185410117402423</v>
      </c>
      <c r="U49" s="20">
        <f t="shared" si="7"/>
        <v>18.535822480266873</v>
      </c>
      <c r="V49" s="20">
        <f t="shared" si="7"/>
        <v>28.206686383014809</v>
      </c>
      <c r="W49" s="20">
        <f t="shared" si="7"/>
        <v>38.925227208560436</v>
      </c>
      <c r="X49" s="20">
        <f t="shared" si="7"/>
        <v>49.272439504506877</v>
      </c>
      <c r="Y49" s="20" t="str">
        <f t="shared" si="7"/>
        <v/>
      </c>
      <c r="Z49" s="20" t="str">
        <f t="shared" si="7"/>
        <v/>
      </c>
      <c r="AA49" s="19">
        <v>4200</v>
      </c>
      <c r="AB49" s="157"/>
    </row>
    <row r="50" spans="7:28">
      <c r="G50" s="18">
        <f t="shared" si="6"/>
        <v>18.88458011578409</v>
      </c>
      <c r="H50" s="18">
        <f t="shared" si="6"/>
        <v>17.233305224896768</v>
      </c>
      <c r="I50" s="18">
        <f t="shared" si="6"/>
        <v>31.148703984080655</v>
      </c>
      <c r="J50" s="18">
        <f t="shared" si="6"/>
        <v>51.617852316476508</v>
      </c>
      <c r="K50" s="18">
        <f t="shared" si="6"/>
        <v>78.548905698986005</v>
      </c>
      <c r="L50" s="18">
        <f t="shared" si="6"/>
        <v>108.39748986460067</v>
      </c>
      <c r="M50" s="18">
        <f t="shared" si="6"/>
        <v>137.21201248683627</v>
      </c>
      <c r="N50" s="18" t="str">
        <f t="shared" si="6"/>
        <v/>
      </c>
      <c r="O50" s="18" t="str">
        <f t="shared" si="6"/>
        <v/>
      </c>
      <c r="P50" s="19">
        <v>4300</v>
      </c>
      <c r="Q50" s="155"/>
      <c r="R50" s="20">
        <f t="shared" si="7"/>
        <v>6.9428603366853263</v>
      </c>
      <c r="S50" s="20">
        <f t="shared" si="7"/>
        <v>6.3357739797414583</v>
      </c>
      <c r="T50" s="20">
        <f t="shared" si="7"/>
        <v>11.451729405912003</v>
      </c>
      <c r="U50" s="20">
        <f t="shared" si="7"/>
        <v>18.977151586939893</v>
      </c>
      <c r="V50" s="20">
        <f t="shared" si="7"/>
        <v>28.878274154038969</v>
      </c>
      <c r="W50" s="20">
        <f t="shared" si="7"/>
        <v>39.852018332573778</v>
      </c>
      <c r="X50" s="20">
        <f t="shared" si="7"/>
        <v>50.445592826042756</v>
      </c>
      <c r="Y50" s="20" t="str">
        <f t="shared" si="7"/>
        <v/>
      </c>
      <c r="Z50" s="20" t="str">
        <f t="shared" si="7"/>
        <v/>
      </c>
      <c r="AA50" s="19">
        <v>4300</v>
      </c>
      <c r="AB50" s="157"/>
    </row>
    <row r="51" spans="7:28">
      <c r="G51" s="18">
        <f t="shared" si="6"/>
        <v>19.323756397546511</v>
      </c>
      <c r="H51" s="18">
        <f t="shared" si="6"/>
        <v>17.634079765010647</v>
      </c>
      <c r="I51" s="18">
        <f t="shared" si="6"/>
        <v>31.873092448826714</v>
      </c>
      <c r="J51" s="18">
        <f t="shared" si="6"/>
        <v>52.818267486627121</v>
      </c>
      <c r="K51" s="18">
        <f t="shared" si="6"/>
        <v>80.375624436171719</v>
      </c>
      <c r="L51" s="18">
        <f t="shared" si="6"/>
        <v>110.91836172191697</v>
      </c>
      <c r="M51" s="18">
        <f t="shared" si="6"/>
        <v>140.40298952141387</v>
      </c>
      <c r="N51" s="18" t="str">
        <f t="shared" si="6"/>
        <v/>
      </c>
      <c r="O51" s="18" t="str">
        <f t="shared" si="6"/>
        <v/>
      </c>
      <c r="P51" s="19">
        <v>4400</v>
      </c>
      <c r="Q51" s="155"/>
      <c r="R51" s="20">
        <f t="shared" si="7"/>
        <v>7.1043222049803338</v>
      </c>
      <c r="S51" s="20">
        <f t="shared" si="7"/>
        <v>6.4831175606656783</v>
      </c>
      <c r="T51" s="20">
        <f t="shared" si="7"/>
        <v>11.718048694421585</v>
      </c>
      <c r="U51" s="20">
        <f t="shared" si="7"/>
        <v>19.418480693612914</v>
      </c>
      <c r="V51" s="20">
        <f t="shared" si="7"/>
        <v>29.54986192506313</v>
      </c>
      <c r="W51" s="20">
        <f t="shared" si="7"/>
        <v>40.778809456587119</v>
      </c>
      <c r="X51" s="20">
        <f t="shared" si="7"/>
        <v>51.618746147578626</v>
      </c>
      <c r="Y51" s="20" t="str">
        <f t="shared" si="7"/>
        <v/>
      </c>
      <c r="Z51" s="20" t="str">
        <f t="shared" si="7"/>
        <v/>
      </c>
      <c r="AA51" s="19">
        <v>4400</v>
      </c>
      <c r="AB51" s="157"/>
    </row>
    <row r="52" spans="7:28">
      <c r="G52" s="18">
        <f t="shared" si="6"/>
        <v>19.762932679308935</v>
      </c>
      <c r="H52" s="18">
        <f t="shared" si="6"/>
        <v>18.034854305124526</v>
      </c>
      <c r="I52" s="18">
        <f t="shared" si="6"/>
        <v>32.597480913572781</v>
      </c>
      <c r="J52" s="18">
        <f t="shared" si="6"/>
        <v>54.018682656777749</v>
      </c>
      <c r="K52" s="18">
        <f t="shared" si="6"/>
        <v>82.202343173357448</v>
      </c>
      <c r="L52" s="18">
        <f t="shared" si="6"/>
        <v>113.43923357923327</v>
      </c>
      <c r="M52" s="18">
        <f t="shared" si="6"/>
        <v>143.59396655599147</v>
      </c>
      <c r="N52" s="18" t="str">
        <f t="shared" si="6"/>
        <v/>
      </c>
      <c r="O52" s="18" t="str">
        <f t="shared" si="6"/>
        <v/>
      </c>
      <c r="P52" s="19">
        <v>4500</v>
      </c>
      <c r="Q52" s="155"/>
      <c r="R52" s="20">
        <f t="shared" si="7"/>
        <v>7.2657840732753423</v>
      </c>
      <c r="S52" s="20">
        <f t="shared" si="7"/>
        <v>6.6304611415898993</v>
      </c>
      <c r="T52" s="20">
        <f t="shared" si="7"/>
        <v>11.984367982931168</v>
      </c>
      <c r="U52" s="20">
        <f t="shared" si="7"/>
        <v>19.859809800285934</v>
      </c>
      <c r="V52" s="20">
        <f t="shared" si="7"/>
        <v>30.221449696087294</v>
      </c>
      <c r="W52" s="20">
        <f t="shared" si="7"/>
        <v>41.705600580600468</v>
      </c>
      <c r="X52" s="20">
        <f t="shared" si="7"/>
        <v>52.791899469114512</v>
      </c>
      <c r="Y52" s="20" t="str">
        <f t="shared" si="7"/>
        <v/>
      </c>
      <c r="Z52" s="20" t="str">
        <f t="shared" si="7"/>
        <v/>
      </c>
      <c r="AA52" s="19">
        <v>4500</v>
      </c>
      <c r="AB52" s="157"/>
    </row>
    <row r="53" spans="7:28">
      <c r="G53" s="18">
        <f t="shared" si="6"/>
        <v>20.202108961071353</v>
      </c>
      <c r="H53" s="18">
        <f t="shared" si="6"/>
        <v>18.435628845238405</v>
      </c>
      <c r="I53" s="18">
        <f t="shared" si="6"/>
        <v>33.321869378318844</v>
      </c>
      <c r="J53" s="18">
        <f t="shared" si="6"/>
        <v>55.219097826928362</v>
      </c>
      <c r="K53" s="18">
        <f t="shared" si="6"/>
        <v>84.029061910543177</v>
      </c>
      <c r="L53" s="18">
        <f t="shared" si="6"/>
        <v>115.96010543654957</v>
      </c>
      <c r="M53" s="18">
        <f t="shared" si="6"/>
        <v>146.78494359056907</v>
      </c>
      <c r="N53" s="18" t="str">
        <f t="shared" si="6"/>
        <v/>
      </c>
      <c r="O53" s="18" t="str">
        <f t="shared" si="6"/>
        <v/>
      </c>
      <c r="P53" s="19">
        <v>4600</v>
      </c>
      <c r="Q53" s="155"/>
      <c r="R53" s="20">
        <f t="shared" si="7"/>
        <v>7.4272459415703498</v>
      </c>
      <c r="S53" s="20">
        <f t="shared" si="7"/>
        <v>6.7778047225141185</v>
      </c>
      <c r="T53" s="20">
        <f t="shared" si="7"/>
        <v>12.250687271440748</v>
      </c>
      <c r="U53" s="20">
        <f t="shared" si="7"/>
        <v>20.301138906958954</v>
      </c>
      <c r="V53" s="20">
        <f t="shared" si="7"/>
        <v>30.893037467111458</v>
      </c>
      <c r="W53" s="20">
        <f t="shared" si="7"/>
        <v>42.632391704613809</v>
      </c>
      <c r="X53" s="20">
        <f t="shared" si="7"/>
        <v>53.96505279065039</v>
      </c>
      <c r="Y53" s="20" t="str">
        <f t="shared" si="7"/>
        <v/>
      </c>
      <c r="Z53" s="20" t="str">
        <f t="shared" si="7"/>
        <v/>
      </c>
      <c r="AA53" s="19">
        <v>4600</v>
      </c>
      <c r="AB53" s="157"/>
    </row>
    <row r="54" spans="7:28">
      <c r="G54" s="18">
        <f t="shared" si="6"/>
        <v>20.641285242833774</v>
      </c>
      <c r="H54" s="18">
        <f t="shared" si="6"/>
        <v>18.836403385352284</v>
      </c>
      <c r="I54" s="18">
        <f t="shared" si="6"/>
        <v>34.0462578430649</v>
      </c>
      <c r="J54" s="18">
        <f t="shared" si="6"/>
        <v>56.419512997078975</v>
      </c>
      <c r="K54" s="18">
        <f t="shared" si="6"/>
        <v>85.855780647728892</v>
      </c>
      <c r="L54" s="18">
        <f t="shared" si="6"/>
        <v>118.48097729386586</v>
      </c>
      <c r="M54" s="18">
        <f t="shared" si="6"/>
        <v>149.97592062514664</v>
      </c>
      <c r="N54" s="18" t="str">
        <f t="shared" si="6"/>
        <v/>
      </c>
      <c r="O54" s="18" t="str">
        <f t="shared" si="6"/>
        <v/>
      </c>
      <c r="P54" s="19">
        <v>4700</v>
      </c>
      <c r="Q54" s="155"/>
      <c r="R54" s="20">
        <f t="shared" si="7"/>
        <v>7.5887078098653564</v>
      </c>
      <c r="S54" s="20">
        <f t="shared" si="7"/>
        <v>6.9251483034383385</v>
      </c>
      <c r="T54" s="20">
        <f t="shared" si="7"/>
        <v>12.51700655995033</v>
      </c>
      <c r="U54" s="20">
        <f t="shared" si="7"/>
        <v>20.742468013631974</v>
      </c>
      <c r="V54" s="20">
        <f t="shared" si="7"/>
        <v>31.564625238135619</v>
      </c>
      <c r="W54" s="20">
        <f t="shared" si="7"/>
        <v>43.559182828627151</v>
      </c>
      <c r="X54" s="20">
        <f t="shared" si="7"/>
        <v>55.138206112186268</v>
      </c>
      <c r="Y54" s="20" t="str">
        <f t="shared" si="7"/>
        <v/>
      </c>
      <c r="Z54" s="20" t="str">
        <f t="shared" si="7"/>
        <v/>
      </c>
      <c r="AA54" s="19">
        <v>4700</v>
      </c>
      <c r="AB54" s="157"/>
    </row>
    <row r="55" spans="7:28">
      <c r="G55" s="18">
        <f t="shared" si="6"/>
        <v>21.080461524596195</v>
      </c>
      <c r="H55" s="18">
        <f t="shared" si="6"/>
        <v>19.23717792546616</v>
      </c>
      <c r="I55" s="18">
        <f t="shared" si="6"/>
        <v>34.770646307810964</v>
      </c>
      <c r="J55" s="18">
        <f t="shared" si="6"/>
        <v>57.619928167229595</v>
      </c>
      <c r="K55" s="18">
        <f t="shared" si="6"/>
        <v>87.682499384914607</v>
      </c>
      <c r="L55" s="18">
        <f t="shared" si="6"/>
        <v>121.00184915118216</v>
      </c>
      <c r="M55" s="18">
        <f t="shared" si="6"/>
        <v>153.16689765972424</v>
      </c>
      <c r="N55" s="18" t="str">
        <f t="shared" si="6"/>
        <v/>
      </c>
      <c r="O55" s="18" t="str">
        <f t="shared" si="6"/>
        <v/>
      </c>
      <c r="P55" s="19">
        <v>4800</v>
      </c>
      <c r="Q55" s="155"/>
      <c r="R55" s="20">
        <f t="shared" si="7"/>
        <v>7.750169678160364</v>
      </c>
      <c r="S55" s="20">
        <f t="shared" si="7"/>
        <v>7.0724918843625586</v>
      </c>
      <c r="T55" s="20">
        <f t="shared" si="7"/>
        <v>12.783325848459912</v>
      </c>
      <c r="U55" s="20">
        <f t="shared" si="7"/>
        <v>21.183797120304995</v>
      </c>
      <c r="V55" s="20">
        <f t="shared" si="7"/>
        <v>32.236213009159783</v>
      </c>
      <c r="W55" s="20">
        <f t="shared" si="7"/>
        <v>44.485973952640492</v>
      </c>
      <c r="X55" s="20">
        <f t="shared" si="7"/>
        <v>56.311359433722146</v>
      </c>
      <c r="Y55" s="20" t="str">
        <f t="shared" si="7"/>
        <v/>
      </c>
      <c r="Z55" s="20" t="str">
        <f t="shared" si="7"/>
        <v/>
      </c>
      <c r="AA55" s="19">
        <v>4800</v>
      </c>
      <c r="AB55" s="157"/>
    </row>
    <row r="56" spans="7:28">
      <c r="G56" s="18">
        <f t="shared" si="6"/>
        <v>21.519637806358617</v>
      </c>
      <c r="H56" s="18">
        <f t="shared" si="6"/>
        <v>19.637952465580039</v>
      </c>
      <c r="I56" s="18">
        <f t="shared" si="6"/>
        <v>35.495034772557027</v>
      </c>
      <c r="J56" s="18">
        <f t="shared" si="6"/>
        <v>58.820343337380208</v>
      </c>
      <c r="K56" s="18">
        <f t="shared" si="6"/>
        <v>89.509218122100322</v>
      </c>
      <c r="L56" s="18">
        <f t="shared" si="6"/>
        <v>123.52272100849845</v>
      </c>
      <c r="M56" s="18">
        <f t="shared" si="6"/>
        <v>156.35787469430181</v>
      </c>
      <c r="N56" s="18" t="str">
        <f t="shared" si="6"/>
        <v/>
      </c>
      <c r="O56" s="18" t="str">
        <f t="shared" si="6"/>
        <v/>
      </c>
      <c r="P56" s="19">
        <v>4900</v>
      </c>
      <c r="Q56" s="155"/>
      <c r="R56" s="20">
        <f t="shared" si="7"/>
        <v>7.9116315464553715</v>
      </c>
      <c r="S56" s="20">
        <f t="shared" si="7"/>
        <v>7.2198354652867787</v>
      </c>
      <c r="T56" s="20">
        <f t="shared" si="7"/>
        <v>13.049645136969492</v>
      </c>
      <c r="U56" s="20">
        <f t="shared" si="7"/>
        <v>21.625126226978015</v>
      </c>
      <c r="V56" s="20">
        <f t="shared" si="7"/>
        <v>32.907800780183941</v>
      </c>
      <c r="W56" s="20">
        <f t="shared" si="7"/>
        <v>45.412765076653834</v>
      </c>
      <c r="X56" s="20">
        <f t="shared" si="7"/>
        <v>57.484512755258017</v>
      </c>
      <c r="Y56" s="20" t="str">
        <f t="shared" si="7"/>
        <v/>
      </c>
      <c r="Z56" s="20" t="str">
        <f t="shared" si="7"/>
        <v/>
      </c>
      <c r="AA56" s="19">
        <v>4900</v>
      </c>
      <c r="AB56" s="157"/>
    </row>
    <row r="57" spans="7:28">
      <c r="G57" s="18">
        <f t="shared" si="6"/>
        <v>21.958814088121034</v>
      </c>
      <c r="H57" s="18">
        <f t="shared" si="6"/>
        <v>20.038727005693918</v>
      </c>
      <c r="I57" s="18">
        <f t="shared" si="6"/>
        <v>36.219423237303083</v>
      </c>
      <c r="J57" s="18">
        <f t="shared" si="6"/>
        <v>60.020758507530822</v>
      </c>
      <c r="K57" s="18">
        <f t="shared" si="6"/>
        <v>91.335936859286051</v>
      </c>
      <c r="L57" s="18">
        <f t="shared" si="6"/>
        <v>126.04359286581474</v>
      </c>
      <c r="M57" s="18">
        <f t="shared" si="6"/>
        <v>159.54885172887938</v>
      </c>
      <c r="N57" s="18" t="str">
        <f t="shared" si="6"/>
        <v/>
      </c>
      <c r="O57" s="18" t="str">
        <f t="shared" si="6"/>
        <v/>
      </c>
      <c r="P57" s="19">
        <v>5000</v>
      </c>
      <c r="Q57" s="155"/>
      <c r="R57" s="20">
        <f t="shared" si="7"/>
        <v>8.0730934147503799</v>
      </c>
      <c r="S57" s="20">
        <f t="shared" si="7"/>
        <v>7.3671790462109978</v>
      </c>
      <c r="T57" s="20">
        <f t="shared" si="7"/>
        <v>13.315964425479073</v>
      </c>
      <c r="U57" s="20">
        <f t="shared" si="7"/>
        <v>22.066455333651035</v>
      </c>
      <c r="V57" s="20">
        <f t="shared" si="7"/>
        <v>33.579388551208105</v>
      </c>
      <c r="W57" s="20">
        <f t="shared" si="7"/>
        <v>46.339556200667182</v>
      </c>
      <c r="X57" s="20">
        <f t="shared" si="7"/>
        <v>58.657666076793895</v>
      </c>
      <c r="Y57" s="20" t="str">
        <f t="shared" si="7"/>
        <v/>
      </c>
      <c r="Z57" s="20" t="str">
        <f t="shared" si="7"/>
        <v/>
      </c>
      <c r="AA57" s="19">
        <v>5000</v>
      </c>
      <c r="AB57" s="157"/>
    </row>
    <row r="58" spans="7:28">
      <c r="G58" s="18">
        <f t="shared" si="6"/>
        <v>22.397990369883459</v>
      </c>
      <c r="H58" s="18">
        <f t="shared" si="6"/>
        <v>20.439501545807797</v>
      </c>
      <c r="I58" s="18">
        <f t="shared" si="6"/>
        <v>36.943811702049153</v>
      </c>
      <c r="J58" s="18">
        <f t="shared" si="6"/>
        <v>61.221173677681449</v>
      </c>
      <c r="K58" s="18">
        <f t="shared" si="6"/>
        <v>93.16265559647178</v>
      </c>
      <c r="L58" s="18">
        <f t="shared" si="6"/>
        <v>128.56446472313104</v>
      </c>
      <c r="M58" s="18">
        <f t="shared" si="6"/>
        <v>162.73982876345701</v>
      </c>
      <c r="N58" s="18" t="str">
        <f t="shared" si="6"/>
        <v/>
      </c>
      <c r="O58" s="18" t="str">
        <f t="shared" si="6"/>
        <v/>
      </c>
      <c r="P58" s="19">
        <v>5100</v>
      </c>
      <c r="Q58" s="155"/>
      <c r="R58" s="20">
        <f t="shared" si="7"/>
        <v>8.2345552830453883</v>
      </c>
      <c r="S58" s="20">
        <f t="shared" si="7"/>
        <v>7.5145226271352188</v>
      </c>
      <c r="T58" s="20">
        <f t="shared" si="7"/>
        <v>13.582283713988657</v>
      </c>
      <c r="U58" s="20">
        <f t="shared" si="7"/>
        <v>22.507784440324059</v>
      </c>
      <c r="V58" s="20">
        <f t="shared" si="7"/>
        <v>34.250976322232269</v>
      </c>
      <c r="W58" s="20">
        <f t="shared" si="7"/>
        <v>47.266347324680531</v>
      </c>
      <c r="X58" s="20">
        <f t="shared" si="7"/>
        <v>59.83081939832978</v>
      </c>
      <c r="Y58" s="20" t="str">
        <f t="shared" si="7"/>
        <v/>
      </c>
      <c r="Z58" s="20" t="str">
        <f t="shared" si="7"/>
        <v/>
      </c>
      <c r="AA58" s="19">
        <v>5100</v>
      </c>
      <c r="AB58" s="157"/>
    </row>
    <row r="59" spans="7:28">
      <c r="G59" s="18">
        <f t="shared" si="6"/>
        <v>22.83716665164588</v>
      </c>
      <c r="H59" s="18">
        <f t="shared" si="6"/>
        <v>20.840276085921676</v>
      </c>
      <c r="I59" s="18">
        <f t="shared" si="6"/>
        <v>37.668200166795209</v>
      </c>
      <c r="J59" s="18">
        <f t="shared" si="6"/>
        <v>62.421588847832062</v>
      </c>
      <c r="K59" s="18">
        <f t="shared" si="6"/>
        <v>94.989374333657494</v>
      </c>
      <c r="L59" s="18">
        <f t="shared" si="6"/>
        <v>131.08533658044735</v>
      </c>
      <c r="M59" s="18">
        <f t="shared" si="6"/>
        <v>165.93080579803458</v>
      </c>
      <c r="N59" s="18" t="str">
        <f t="shared" si="6"/>
        <v/>
      </c>
      <c r="O59" s="18" t="str">
        <f t="shared" si="6"/>
        <v/>
      </c>
      <c r="P59" s="19">
        <v>5200</v>
      </c>
      <c r="Q59" s="155"/>
      <c r="R59" s="20">
        <f t="shared" si="7"/>
        <v>8.3960171513403949</v>
      </c>
      <c r="S59" s="20">
        <f t="shared" si="7"/>
        <v>7.6618662080594389</v>
      </c>
      <c r="T59" s="20">
        <f t="shared" si="7"/>
        <v>13.848603002498237</v>
      </c>
      <c r="U59" s="20">
        <f t="shared" si="7"/>
        <v>22.949113546997079</v>
      </c>
      <c r="V59" s="20">
        <f t="shared" si="7"/>
        <v>34.922564093256433</v>
      </c>
      <c r="W59" s="20">
        <f t="shared" si="7"/>
        <v>48.193138448693873</v>
      </c>
      <c r="X59" s="20">
        <f t="shared" si="7"/>
        <v>61.003972719865658</v>
      </c>
      <c r="Y59" s="20" t="str">
        <f t="shared" si="7"/>
        <v/>
      </c>
      <c r="Z59" s="20" t="str">
        <f t="shared" si="7"/>
        <v/>
      </c>
      <c r="AA59" s="19">
        <v>5200</v>
      </c>
      <c r="AB59" s="157"/>
    </row>
    <row r="60" spans="7:28">
      <c r="G60" s="18">
        <f t="shared" si="6"/>
        <v>23.276342933408298</v>
      </c>
      <c r="H60" s="18">
        <f t="shared" si="6"/>
        <v>21.241050626035552</v>
      </c>
      <c r="I60" s="18">
        <f t="shared" si="6"/>
        <v>38.392588631541273</v>
      </c>
      <c r="J60" s="18">
        <f t="shared" si="6"/>
        <v>63.622004017982675</v>
      </c>
      <c r="K60" s="18">
        <f t="shared" si="6"/>
        <v>96.816093070843209</v>
      </c>
      <c r="L60" s="18">
        <f t="shared" si="6"/>
        <v>133.60620843776363</v>
      </c>
      <c r="M60" s="18">
        <f t="shared" si="6"/>
        <v>169.12178283261218</v>
      </c>
      <c r="N60" s="18" t="str">
        <f t="shared" si="6"/>
        <v/>
      </c>
      <c r="O60" s="18" t="str">
        <f t="shared" si="6"/>
        <v/>
      </c>
      <c r="P60" s="19">
        <v>5300</v>
      </c>
      <c r="Q60" s="155"/>
      <c r="R60" s="20">
        <f t="shared" si="7"/>
        <v>8.5574790196354016</v>
      </c>
      <c r="S60" s="20">
        <f t="shared" si="7"/>
        <v>7.8092097889836589</v>
      </c>
      <c r="T60" s="20">
        <f t="shared" si="7"/>
        <v>14.114922291007819</v>
      </c>
      <c r="U60" s="20">
        <f t="shared" si="7"/>
        <v>23.3904426536701</v>
      </c>
      <c r="V60" s="20">
        <f t="shared" si="7"/>
        <v>35.59415186428059</v>
      </c>
      <c r="W60" s="20">
        <f t="shared" si="7"/>
        <v>49.119929572707214</v>
      </c>
      <c r="X60" s="20">
        <f t="shared" si="7"/>
        <v>62.177126041401536</v>
      </c>
      <c r="Y60" s="20" t="str">
        <f t="shared" si="7"/>
        <v/>
      </c>
      <c r="Z60" s="20" t="str">
        <f t="shared" si="7"/>
        <v/>
      </c>
      <c r="AA60" s="19">
        <v>5300</v>
      </c>
      <c r="AB60" s="157"/>
    </row>
    <row r="61" spans="7:28">
      <c r="G61" s="18">
        <f t="shared" si="6"/>
        <v>23.715519215170719</v>
      </c>
      <c r="H61" s="18">
        <f t="shared" si="6"/>
        <v>21.641825166149431</v>
      </c>
      <c r="I61" s="18">
        <f t="shared" si="6"/>
        <v>39.116977096287336</v>
      </c>
      <c r="J61" s="18">
        <f t="shared" si="6"/>
        <v>64.822419188133296</v>
      </c>
      <c r="K61" s="18">
        <f t="shared" si="6"/>
        <v>98.642811808028938</v>
      </c>
      <c r="L61" s="18">
        <f t="shared" si="6"/>
        <v>136.12708029507994</v>
      </c>
      <c r="M61" s="18">
        <f t="shared" si="6"/>
        <v>172.31275986718975</v>
      </c>
      <c r="N61" s="18" t="str">
        <f t="shared" si="6"/>
        <v/>
      </c>
      <c r="O61" s="18" t="str">
        <f t="shared" si="6"/>
        <v/>
      </c>
      <c r="P61" s="19">
        <v>5400</v>
      </c>
      <c r="Q61" s="155"/>
      <c r="R61" s="20">
        <f t="shared" si="7"/>
        <v>8.71894088793041</v>
      </c>
      <c r="S61" s="20">
        <f t="shared" si="7"/>
        <v>7.9565533699078781</v>
      </c>
      <c r="T61" s="20">
        <f t="shared" si="7"/>
        <v>14.3812415795174</v>
      </c>
      <c r="U61" s="20">
        <f t="shared" si="7"/>
        <v>23.83177176034312</v>
      </c>
      <c r="V61" s="20">
        <f t="shared" si="7"/>
        <v>36.265739635304755</v>
      </c>
      <c r="W61" s="20">
        <f t="shared" si="7"/>
        <v>50.046720696720556</v>
      </c>
      <c r="X61" s="20">
        <f t="shared" si="7"/>
        <v>63.350279362937414</v>
      </c>
      <c r="Y61" s="20" t="str">
        <f t="shared" si="7"/>
        <v/>
      </c>
      <c r="Z61" s="20" t="str">
        <f t="shared" si="7"/>
        <v/>
      </c>
      <c r="AA61" s="19">
        <v>5400</v>
      </c>
      <c r="AB61" s="157"/>
    </row>
    <row r="62" spans="7:28">
      <c r="G62" s="18">
        <f t="shared" si="6"/>
        <v>24.15469549693314</v>
      </c>
      <c r="H62" s="18">
        <f t="shared" si="6"/>
        <v>22.04259970626331</v>
      </c>
      <c r="I62" s="18">
        <f t="shared" si="6"/>
        <v>39.841365561033392</v>
      </c>
      <c r="J62" s="18">
        <f t="shared" si="6"/>
        <v>66.022834358283902</v>
      </c>
      <c r="K62" s="18">
        <f t="shared" si="6"/>
        <v>100.46953054521465</v>
      </c>
      <c r="L62" s="18">
        <f t="shared" si="6"/>
        <v>138.64795215239621</v>
      </c>
      <c r="M62" s="18">
        <f t="shared" si="6"/>
        <v>175.50373690176735</v>
      </c>
      <c r="N62" s="18" t="str">
        <f t="shared" si="6"/>
        <v/>
      </c>
      <c r="O62" s="18" t="str">
        <f t="shared" si="6"/>
        <v/>
      </c>
      <c r="P62" s="19">
        <v>5500</v>
      </c>
      <c r="Q62" s="155"/>
      <c r="R62" s="20">
        <f t="shared" si="7"/>
        <v>8.8804027562254166</v>
      </c>
      <c r="S62" s="20">
        <f t="shared" si="7"/>
        <v>8.1038969508320982</v>
      </c>
      <c r="T62" s="20">
        <f t="shared" si="7"/>
        <v>14.64756086802698</v>
      </c>
      <c r="U62" s="20">
        <f t="shared" si="7"/>
        <v>24.27310086701614</v>
      </c>
      <c r="V62" s="20">
        <f t="shared" si="7"/>
        <v>36.937327406328912</v>
      </c>
      <c r="W62" s="20">
        <f t="shared" si="7"/>
        <v>50.973511820733897</v>
      </c>
      <c r="X62" s="20">
        <f t="shared" si="7"/>
        <v>64.523432684473292</v>
      </c>
      <c r="Y62" s="20" t="str">
        <f t="shared" si="7"/>
        <v/>
      </c>
      <c r="Z62" s="20" t="str">
        <f t="shared" si="7"/>
        <v/>
      </c>
      <c r="AA62" s="19">
        <v>5500</v>
      </c>
      <c r="AB62" s="157"/>
    </row>
    <row r="63" spans="7:28">
      <c r="G63" s="18">
        <f t="shared" si="6"/>
        <v>24.593871778695561</v>
      </c>
      <c r="H63" s="18">
        <f t="shared" si="6"/>
        <v>22.443374246377186</v>
      </c>
      <c r="I63" s="18">
        <f t="shared" si="6"/>
        <v>40.565754025779455</v>
      </c>
      <c r="J63" s="18">
        <f t="shared" si="6"/>
        <v>67.223249528434522</v>
      </c>
      <c r="K63" s="18">
        <f t="shared" si="6"/>
        <v>102.29624928240037</v>
      </c>
      <c r="L63" s="18">
        <f t="shared" si="6"/>
        <v>141.16882400971249</v>
      </c>
      <c r="M63" s="18">
        <f t="shared" si="6"/>
        <v>178.69471393634493</v>
      </c>
      <c r="N63" s="18" t="str">
        <f t="shared" si="6"/>
        <v/>
      </c>
      <c r="O63" s="18" t="str">
        <f t="shared" si="6"/>
        <v/>
      </c>
      <c r="P63" s="19">
        <v>5600</v>
      </c>
      <c r="Q63" s="155"/>
      <c r="R63" s="20">
        <f t="shared" si="7"/>
        <v>9.0418646245204251</v>
      </c>
      <c r="S63" s="20">
        <f t="shared" si="7"/>
        <v>8.2512405317563182</v>
      </c>
      <c r="T63" s="20">
        <f t="shared" si="7"/>
        <v>14.913880156536562</v>
      </c>
      <c r="U63" s="20">
        <f t="shared" si="7"/>
        <v>24.71442997368916</v>
      </c>
      <c r="V63" s="20">
        <f t="shared" si="7"/>
        <v>37.608915177353076</v>
      </c>
      <c r="W63" s="20">
        <f t="shared" si="7"/>
        <v>51.900302944747239</v>
      </c>
      <c r="X63" s="20">
        <f t="shared" si="7"/>
        <v>65.69658600600917</v>
      </c>
      <c r="Y63" s="20" t="str">
        <f t="shared" si="7"/>
        <v/>
      </c>
      <c r="Z63" s="20" t="str">
        <f t="shared" si="7"/>
        <v/>
      </c>
      <c r="AA63" s="19">
        <v>5600</v>
      </c>
      <c r="AB63" s="157"/>
    </row>
    <row r="64" spans="7:28">
      <c r="G64" s="18">
        <f t="shared" si="6"/>
        <v>25.033048060457983</v>
      </c>
      <c r="H64" s="18">
        <f t="shared" si="6"/>
        <v>22.844148786491068</v>
      </c>
      <c r="I64" s="18">
        <f t="shared" si="6"/>
        <v>41.290142490525518</v>
      </c>
      <c r="J64" s="18">
        <f t="shared" si="6"/>
        <v>68.423664698585142</v>
      </c>
      <c r="K64" s="18">
        <f t="shared" si="6"/>
        <v>104.1229680195861</v>
      </c>
      <c r="L64" s="18">
        <f t="shared" si="6"/>
        <v>143.6896958670288</v>
      </c>
      <c r="M64" s="18">
        <f t="shared" si="6"/>
        <v>181.88569097092252</v>
      </c>
      <c r="N64" s="18" t="str">
        <f t="shared" si="6"/>
        <v/>
      </c>
      <c r="O64" s="18" t="str">
        <f t="shared" si="6"/>
        <v/>
      </c>
      <c r="P64" s="19">
        <v>5700</v>
      </c>
      <c r="Q64" s="155"/>
      <c r="R64" s="20">
        <f t="shared" si="7"/>
        <v>9.2033264928154335</v>
      </c>
      <c r="S64" s="20">
        <f t="shared" si="7"/>
        <v>8.3985841126805383</v>
      </c>
      <c r="T64" s="20">
        <f t="shared" si="7"/>
        <v>15.180199445046146</v>
      </c>
      <c r="U64" s="20">
        <f t="shared" si="7"/>
        <v>25.155759080362184</v>
      </c>
      <c r="V64" s="20">
        <f t="shared" si="7"/>
        <v>38.28050294837724</v>
      </c>
      <c r="W64" s="20">
        <f t="shared" si="7"/>
        <v>52.827094068760587</v>
      </c>
      <c r="X64" s="20">
        <f t="shared" si="7"/>
        <v>66.869739327545048</v>
      </c>
      <c r="Y64" s="20" t="str">
        <f t="shared" si="7"/>
        <v/>
      </c>
      <c r="Z64" s="20" t="str">
        <f t="shared" si="7"/>
        <v/>
      </c>
      <c r="AA64" s="19">
        <v>5700</v>
      </c>
      <c r="AB64" s="157"/>
    </row>
    <row r="65" spans="1:28">
      <c r="G65" s="18">
        <f t="shared" si="6"/>
        <v>25.472224342220404</v>
      </c>
      <c r="H65" s="18">
        <f t="shared" si="6"/>
        <v>23.244923326604944</v>
      </c>
      <c r="I65" s="18">
        <f t="shared" si="6"/>
        <v>42.014530955271582</v>
      </c>
      <c r="J65" s="18">
        <f t="shared" si="6"/>
        <v>69.624079868735762</v>
      </c>
      <c r="K65" s="18">
        <f t="shared" si="6"/>
        <v>105.94968675677183</v>
      </c>
      <c r="L65" s="18">
        <f t="shared" si="6"/>
        <v>146.21056772434511</v>
      </c>
      <c r="M65" s="18">
        <f t="shared" si="6"/>
        <v>185.07666800550012</v>
      </c>
      <c r="N65" s="18" t="str">
        <f t="shared" si="6"/>
        <v/>
      </c>
      <c r="O65" s="18" t="str">
        <f t="shared" si="6"/>
        <v/>
      </c>
      <c r="P65" s="19">
        <v>5800</v>
      </c>
      <c r="Q65" s="155"/>
      <c r="R65" s="20">
        <f t="shared" si="7"/>
        <v>9.3647883611104401</v>
      </c>
      <c r="S65" s="20">
        <f t="shared" si="7"/>
        <v>8.5459276936047583</v>
      </c>
      <c r="T65" s="20">
        <f t="shared" si="7"/>
        <v>15.446518733555727</v>
      </c>
      <c r="U65" s="20">
        <f t="shared" si="7"/>
        <v>25.597088187035204</v>
      </c>
      <c r="V65" s="20">
        <f t="shared" si="7"/>
        <v>38.952090719401404</v>
      </c>
      <c r="W65" s="20">
        <f t="shared" si="7"/>
        <v>53.753885192773936</v>
      </c>
      <c r="X65" s="20">
        <f t="shared" si="7"/>
        <v>68.042892649080926</v>
      </c>
      <c r="Y65" s="20" t="str">
        <f t="shared" si="7"/>
        <v/>
      </c>
      <c r="Z65" s="20" t="str">
        <f t="shared" si="7"/>
        <v/>
      </c>
      <c r="AA65" s="19">
        <v>5800</v>
      </c>
      <c r="AB65" s="157"/>
    </row>
    <row r="66" spans="1:28">
      <c r="G66" s="18">
        <f t="shared" si="6"/>
        <v>25.911400623982825</v>
      </c>
      <c r="H66" s="18">
        <f t="shared" si="6"/>
        <v>23.645697866718823</v>
      </c>
      <c r="I66" s="18">
        <f t="shared" si="6"/>
        <v>42.738919420017645</v>
      </c>
      <c r="J66" s="18">
        <f t="shared" si="6"/>
        <v>70.824495038886383</v>
      </c>
      <c r="K66" s="18">
        <f t="shared" si="6"/>
        <v>107.77640549395754</v>
      </c>
      <c r="L66" s="18">
        <f t="shared" si="6"/>
        <v>148.73143958166139</v>
      </c>
      <c r="M66" s="18">
        <f t="shared" si="6"/>
        <v>188.2676450400777</v>
      </c>
      <c r="N66" s="18" t="str">
        <f t="shared" si="6"/>
        <v/>
      </c>
      <c r="O66" s="18" t="str">
        <f t="shared" si="6"/>
        <v/>
      </c>
      <c r="P66" s="19">
        <v>5900</v>
      </c>
      <c r="Q66" s="155"/>
      <c r="R66" s="20">
        <f t="shared" si="7"/>
        <v>9.5262502294054485</v>
      </c>
      <c r="S66" s="20">
        <f t="shared" si="7"/>
        <v>8.6932712745289784</v>
      </c>
      <c r="T66" s="20">
        <f t="shared" si="7"/>
        <v>15.712838022065307</v>
      </c>
      <c r="U66" s="20">
        <f t="shared" si="7"/>
        <v>26.038417293708225</v>
      </c>
      <c r="V66" s="20">
        <f t="shared" si="7"/>
        <v>39.623678490425561</v>
      </c>
      <c r="W66" s="20">
        <f t="shared" si="7"/>
        <v>54.680676316787277</v>
      </c>
      <c r="X66" s="20">
        <f t="shared" si="7"/>
        <v>69.216045970616804</v>
      </c>
      <c r="Y66" s="20" t="str">
        <f t="shared" si="7"/>
        <v/>
      </c>
      <c r="Z66" s="20" t="str">
        <f t="shared" si="7"/>
        <v/>
      </c>
      <c r="AA66" s="19">
        <v>5900</v>
      </c>
      <c r="AB66" s="157"/>
    </row>
    <row r="67" spans="1:28" ht="15.75" thickBot="1">
      <c r="G67" s="18">
        <f t="shared" si="6"/>
        <v>26.350576905745243</v>
      </c>
      <c r="H67" s="18">
        <f t="shared" si="6"/>
        <v>24.046472406832702</v>
      </c>
      <c r="I67" s="18">
        <f t="shared" si="6"/>
        <v>43.463307884763701</v>
      </c>
      <c r="J67" s="18">
        <f t="shared" si="6"/>
        <v>72.024910209036989</v>
      </c>
      <c r="K67" s="18">
        <f t="shared" si="6"/>
        <v>109.60312423114325</v>
      </c>
      <c r="L67" s="18">
        <f t="shared" si="6"/>
        <v>151.2523114389777</v>
      </c>
      <c r="M67" s="18">
        <f t="shared" si="6"/>
        <v>191.4586220746553</v>
      </c>
      <c r="N67" s="18" t="str">
        <f t="shared" si="6"/>
        <v/>
      </c>
      <c r="O67" s="18" t="str">
        <f t="shared" si="6"/>
        <v/>
      </c>
      <c r="P67" s="31">
        <v>6000</v>
      </c>
      <c r="Q67" s="156"/>
      <c r="R67" s="20">
        <f t="shared" si="7"/>
        <v>9.6877120977004552</v>
      </c>
      <c r="S67" s="20">
        <f t="shared" si="7"/>
        <v>8.8406148554531985</v>
      </c>
      <c r="T67" s="20">
        <f t="shared" si="7"/>
        <v>15.979157310574889</v>
      </c>
      <c r="U67" s="20">
        <f t="shared" si="7"/>
        <v>26.479746400381245</v>
      </c>
      <c r="V67" s="20">
        <f t="shared" si="7"/>
        <v>40.295266261449726</v>
      </c>
      <c r="W67" s="20">
        <f t="shared" si="7"/>
        <v>55.607467440800619</v>
      </c>
      <c r="X67" s="20">
        <f t="shared" si="7"/>
        <v>70.389199292152682</v>
      </c>
      <c r="Y67" s="20" t="str">
        <f t="shared" si="7"/>
        <v/>
      </c>
      <c r="Z67" s="20" t="str">
        <f t="shared" si="7"/>
        <v/>
      </c>
      <c r="AA67" s="31">
        <v>6000</v>
      </c>
      <c r="AB67" s="158"/>
    </row>
    <row r="78" spans="1:28">
      <c r="A78" t="s">
        <v>72</v>
      </c>
    </row>
  </sheetData>
  <sheetProtection password="CC3D" sheet="1" objects="1" scenarios="1" formatColumns="0"/>
  <mergeCells count="15">
    <mergeCell ref="A1:B9"/>
    <mergeCell ref="D1:E4"/>
    <mergeCell ref="G1:AB1"/>
    <mergeCell ref="G2:O2"/>
    <mergeCell ref="R2:Z2"/>
    <mergeCell ref="G3:O3"/>
    <mergeCell ref="R3:Z3"/>
    <mergeCell ref="Q7:Q67"/>
    <mergeCell ref="AB7:AB67"/>
    <mergeCell ref="A10:B10"/>
    <mergeCell ref="A11:B11"/>
    <mergeCell ref="A13:B13"/>
    <mergeCell ref="A18:B18"/>
    <mergeCell ref="A19:B19"/>
    <mergeCell ref="A30:B30"/>
  </mergeCells>
  <conditionalFormatting sqref="G7:O67 R7:Z67">
    <cfRule type="cellIs" dxfId="0" priority="1" operator="between">
      <formula>$B$35</formula>
      <formula>$B$36</formula>
    </cfRule>
  </conditionalFormatting>
  <dataValidations count="3">
    <dataValidation type="list" allowBlank="1" showInputMessage="1" showErrorMessage="1" prompt="Select transmission type" sqref="A18:B18">
      <formula1>"Manual, Auto"</formula1>
    </dataValidation>
    <dataValidation type="list" allowBlank="1" showInputMessage="1" showErrorMessage="1" prompt="Select Transfer Case" sqref="A30:B30">
      <formula1>TransferCase</formula1>
    </dataValidation>
    <dataValidation type="list" allowBlank="1" showInputMessage="1" showErrorMessage="1" prompt="Select Transmission" sqref="A19:B19">
      <formula1>IF($A$18="Manual",Manual,Auto)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67"/>
  <sheetViews>
    <sheetView topLeftCell="A28" zoomScaleNormal="100" workbookViewId="0">
      <selection activeCell="S42" activeCellId="1" sqref="S14:S36 S42:S64"/>
    </sheetView>
  </sheetViews>
  <sheetFormatPr defaultColWidth="6.140625" defaultRowHeight="15"/>
  <cols>
    <col min="1" max="1" width="45.140625" style="1" customWidth="1"/>
    <col min="2" max="2" width="8.42578125" style="1" bestFit="1" customWidth="1"/>
    <col min="3" max="3" width="2" style="1" bestFit="1" customWidth="1"/>
    <col min="4" max="5" width="3" style="1" bestFit="1" customWidth="1"/>
    <col min="6" max="18" width="4" style="1" bestFit="1" customWidth="1"/>
    <col min="19" max="19" width="18.28515625" style="1" bestFit="1" customWidth="1"/>
    <col min="20" max="20" width="15.7109375" style="1" customWidth="1"/>
    <col min="21" max="21" width="5" style="1" bestFit="1" customWidth="1"/>
    <col min="22" max="22" width="8.42578125" style="1" bestFit="1" customWidth="1"/>
    <col min="23" max="23" width="5" style="1" customWidth="1"/>
    <col min="24" max="29" width="5" style="1" bestFit="1" customWidth="1"/>
    <col min="30" max="37" width="6" style="1" bestFit="1" customWidth="1"/>
    <col min="38" max="38" width="5.5703125" style="1" bestFit="1" customWidth="1"/>
    <col min="39" max="39" width="8.85546875" style="1" bestFit="1" customWidth="1"/>
    <col min="40" max="40" width="4.85546875" style="1" bestFit="1" customWidth="1"/>
    <col min="41" max="41" width="12" style="1" bestFit="1" customWidth="1"/>
    <col min="42" max="42" width="7.85546875" style="1" bestFit="1" customWidth="1"/>
    <col min="43" max="43" width="9.42578125" style="1" bestFit="1" customWidth="1"/>
    <col min="44" max="44" width="12" style="1" bestFit="1" customWidth="1"/>
    <col min="45" max="45" width="8.7109375" style="1" bestFit="1" customWidth="1"/>
    <col min="46" max="46" width="5.85546875" style="1" bestFit="1" customWidth="1"/>
    <col min="47" max="47" width="15.85546875" style="1" bestFit="1" customWidth="1"/>
    <col min="48" max="16384" width="6.140625" style="1"/>
  </cols>
  <sheetData>
    <row r="1" spans="1:47" ht="30.75" customHeight="1" thickBot="1">
      <c r="A1" s="178" t="s">
        <v>133</v>
      </c>
      <c r="B1" s="179"/>
    </row>
    <row r="2" spans="1:47" ht="15.75" thickBot="1">
      <c r="A2" s="81" t="s">
        <v>132</v>
      </c>
      <c r="B2" s="101">
        <v>35.86</v>
      </c>
    </row>
    <row r="3" spans="1:47" ht="15.75" thickBot="1"/>
    <row r="4" spans="1:47" ht="30.75" customHeight="1" thickBot="1">
      <c r="A4" s="178" t="s">
        <v>134</v>
      </c>
      <c r="B4" s="179"/>
    </row>
    <row r="5" spans="1:47" ht="15.75" thickBot="1">
      <c r="A5" s="81" t="s">
        <v>21</v>
      </c>
      <c r="B5" s="101">
        <v>3</v>
      </c>
    </row>
    <row r="6" spans="1:47" ht="15.75" thickBot="1"/>
    <row r="7" spans="1:47" ht="30.75" customHeight="1" thickBot="1">
      <c r="A7" s="178" t="s">
        <v>135</v>
      </c>
      <c r="B7" s="179"/>
    </row>
    <row r="8" spans="1:47" ht="15.75" thickBot="1">
      <c r="A8" s="81" t="s">
        <v>33</v>
      </c>
      <c r="B8" s="101">
        <v>33.299999999999997</v>
      </c>
    </row>
    <row r="9" spans="1:47" ht="15.75" thickBot="1"/>
    <row r="10" spans="1:47" ht="30.75" customHeight="1" thickBot="1">
      <c r="A10" s="178" t="s">
        <v>146</v>
      </c>
      <c r="B10" s="179"/>
    </row>
    <row r="11" spans="1:47" ht="15.75" thickBot="1">
      <c r="A11" s="81" t="s">
        <v>136</v>
      </c>
      <c r="B11" s="101">
        <v>85</v>
      </c>
    </row>
    <row r="12" spans="1:47" ht="15.75" thickBot="1"/>
    <row r="13" spans="1:47" ht="15.75" thickBot="1">
      <c r="A13" s="172" t="s">
        <v>137</v>
      </c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1"/>
      <c r="AM13" s="85" t="s">
        <v>131</v>
      </c>
      <c r="AN13" s="85"/>
      <c r="AO13" s="85"/>
      <c r="AP13" s="85"/>
      <c r="AQ13" s="85"/>
      <c r="AR13" s="85"/>
      <c r="AS13" s="85"/>
      <c r="AT13" s="85"/>
      <c r="AU13" s="85"/>
    </row>
    <row r="14" spans="1:47">
      <c r="A14" s="172" t="s">
        <v>0</v>
      </c>
      <c r="B14" s="170"/>
      <c r="C14" s="170" t="s">
        <v>138</v>
      </c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1"/>
      <c r="S14" s="121" t="s">
        <v>141</v>
      </c>
      <c r="T14" s="172" t="s">
        <v>107</v>
      </c>
      <c r="U14" s="170"/>
      <c r="V14" s="170" t="s">
        <v>12</v>
      </c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1"/>
      <c r="AM14" s="85"/>
      <c r="AN14" s="169" t="s">
        <v>31</v>
      </c>
      <c r="AO14" s="169"/>
      <c r="AP14" s="169"/>
      <c r="AQ14" s="169"/>
      <c r="AR14" s="169"/>
      <c r="AS14" s="169"/>
      <c r="AT14" s="169"/>
      <c r="AU14" s="169"/>
    </row>
    <row r="15" spans="1:47" ht="15.75" thickBot="1">
      <c r="A15" s="173"/>
      <c r="B15" s="174"/>
      <c r="C15" s="102">
        <v>0</v>
      </c>
      <c r="D15" s="103">
        <v>10</v>
      </c>
      <c r="E15" s="103">
        <v>20</v>
      </c>
      <c r="F15" s="103">
        <v>30</v>
      </c>
      <c r="G15" s="103">
        <v>45</v>
      </c>
      <c r="H15" s="103">
        <v>55</v>
      </c>
      <c r="I15" s="103">
        <v>65</v>
      </c>
      <c r="J15" s="103">
        <v>75</v>
      </c>
      <c r="K15" s="103">
        <v>85</v>
      </c>
      <c r="L15" s="103">
        <v>95</v>
      </c>
      <c r="M15" s="103">
        <v>110</v>
      </c>
      <c r="N15" s="103">
        <v>120</v>
      </c>
      <c r="O15" s="103">
        <v>125</v>
      </c>
      <c r="P15" s="103">
        <v>130</v>
      </c>
      <c r="Q15" s="103">
        <v>135</v>
      </c>
      <c r="R15" s="104">
        <v>140</v>
      </c>
      <c r="S15" s="122"/>
      <c r="T15" s="173"/>
      <c r="U15" s="174"/>
      <c r="V15" s="10">
        <f>C15</f>
        <v>0</v>
      </c>
      <c r="W15" s="10">
        <f t="shared" ref="W15:AK15" si="0">D15</f>
        <v>10</v>
      </c>
      <c r="X15" s="10">
        <f t="shared" si="0"/>
        <v>20</v>
      </c>
      <c r="Y15" s="10">
        <f t="shared" si="0"/>
        <v>30</v>
      </c>
      <c r="Z15" s="10">
        <f t="shared" si="0"/>
        <v>45</v>
      </c>
      <c r="AA15" s="10">
        <f t="shared" si="0"/>
        <v>55</v>
      </c>
      <c r="AB15" s="10">
        <f t="shared" si="0"/>
        <v>65</v>
      </c>
      <c r="AC15" s="10">
        <f t="shared" si="0"/>
        <v>75</v>
      </c>
      <c r="AD15" s="10">
        <f t="shared" si="0"/>
        <v>85</v>
      </c>
      <c r="AE15" s="10">
        <f t="shared" si="0"/>
        <v>95</v>
      </c>
      <c r="AF15" s="10">
        <f t="shared" si="0"/>
        <v>110</v>
      </c>
      <c r="AG15" s="10">
        <f t="shared" si="0"/>
        <v>120</v>
      </c>
      <c r="AH15" s="10">
        <f t="shared" si="0"/>
        <v>125</v>
      </c>
      <c r="AI15" s="10">
        <f t="shared" si="0"/>
        <v>130</v>
      </c>
      <c r="AJ15" s="10">
        <f t="shared" si="0"/>
        <v>135</v>
      </c>
      <c r="AK15" s="9">
        <f t="shared" si="0"/>
        <v>140</v>
      </c>
      <c r="AM15" s="85" t="s">
        <v>18</v>
      </c>
      <c r="AN15" s="85" t="s">
        <v>8</v>
      </c>
      <c r="AO15" s="85" t="s">
        <v>10</v>
      </c>
      <c r="AP15" s="85" t="s">
        <v>25</v>
      </c>
      <c r="AQ15" s="85" t="s">
        <v>20</v>
      </c>
      <c r="AR15" s="85" t="s">
        <v>22</v>
      </c>
      <c r="AS15" s="85" t="s">
        <v>23</v>
      </c>
      <c r="AT15" s="85" t="s">
        <v>16</v>
      </c>
      <c r="AU15" s="86" t="s">
        <v>24</v>
      </c>
    </row>
    <row r="16" spans="1:47">
      <c r="A16" s="173" t="s">
        <v>139</v>
      </c>
      <c r="B16" s="102">
        <v>620</v>
      </c>
      <c r="C16" s="68">
        <f t="shared" ref="C16:R25" si="1">(1/1)*(1/745.7)*($B$2/1)*(C$15/1)*($B$5/1)*($B16/1)*(1/60)*($B$8/100)</f>
        <v>0</v>
      </c>
      <c r="D16" s="69">
        <f t="shared" si="1"/>
        <v>4.964231996781546</v>
      </c>
      <c r="E16" s="69">
        <f t="shared" si="1"/>
        <v>9.9284639935630921</v>
      </c>
      <c r="F16" s="69">
        <f t="shared" si="1"/>
        <v>14.89269599034464</v>
      </c>
      <c r="G16" s="69">
        <f t="shared" si="1"/>
        <v>22.339043985516962</v>
      </c>
      <c r="H16" s="69">
        <f t="shared" si="1"/>
        <v>27.303275982298498</v>
      </c>
      <c r="I16" s="69">
        <f t="shared" si="1"/>
        <v>32.267507979080051</v>
      </c>
      <c r="J16" s="69">
        <f t="shared" si="1"/>
        <v>37.231739975861593</v>
      </c>
      <c r="K16" s="69">
        <f t="shared" si="1"/>
        <v>42.195971972643143</v>
      </c>
      <c r="L16" s="69">
        <f t="shared" si="1"/>
        <v>47.160203969424686</v>
      </c>
      <c r="M16" s="69">
        <f t="shared" si="1"/>
        <v>54.606551964596996</v>
      </c>
      <c r="N16" s="69">
        <f t="shared" si="1"/>
        <v>59.570783961378559</v>
      </c>
      <c r="O16" s="69">
        <f t="shared" si="1"/>
        <v>62.052899959769327</v>
      </c>
      <c r="P16" s="69">
        <f t="shared" si="1"/>
        <v>64.535015958160102</v>
      </c>
      <c r="Q16" s="69">
        <f t="shared" si="1"/>
        <v>67.01713195655087</v>
      </c>
      <c r="R16" s="70">
        <f t="shared" si="1"/>
        <v>69.499247954941652</v>
      </c>
      <c r="S16" s="122"/>
      <c r="T16" s="173" t="s">
        <v>5</v>
      </c>
      <c r="U16" s="10">
        <f>B16</f>
        <v>620</v>
      </c>
      <c r="V16" s="68">
        <f t="shared" ref="V16:AK25" si="2">((1/1)*(1/745.7)*($B$2/1)*(V$15/1)*($B$5/1)*($U16/1)*(1/60)*($B$8/100)*5252.11312203254)/$U16</f>
        <v>0</v>
      </c>
      <c r="W16" s="69">
        <f t="shared" si="2"/>
        <v>42.052754856629278</v>
      </c>
      <c r="X16" s="69">
        <f t="shared" si="2"/>
        <v>84.105509713258556</v>
      </c>
      <c r="Y16" s="69">
        <f t="shared" si="2"/>
        <v>126.15826456988786</v>
      </c>
      <c r="Z16" s="69">
        <f t="shared" si="2"/>
        <v>189.23739685483181</v>
      </c>
      <c r="AA16" s="69">
        <f t="shared" si="2"/>
        <v>231.29015171146099</v>
      </c>
      <c r="AB16" s="69">
        <f t="shared" si="2"/>
        <v>273.34290656809037</v>
      </c>
      <c r="AC16" s="69">
        <f t="shared" si="2"/>
        <v>315.39566142471961</v>
      </c>
      <c r="AD16" s="69">
        <f t="shared" si="2"/>
        <v>357.4484162813489</v>
      </c>
      <c r="AE16" s="69">
        <f t="shared" si="2"/>
        <v>399.50117113797819</v>
      </c>
      <c r="AF16" s="69">
        <f t="shared" si="2"/>
        <v>462.58030342292199</v>
      </c>
      <c r="AG16" s="69">
        <f t="shared" si="2"/>
        <v>504.63305827955145</v>
      </c>
      <c r="AH16" s="69">
        <f t="shared" si="2"/>
        <v>525.65943570786601</v>
      </c>
      <c r="AI16" s="69">
        <f t="shared" si="2"/>
        <v>546.68581313618074</v>
      </c>
      <c r="AJ16" s="69">
        <f t="shared" si="2"/>
        <v>567.71219056449524</v>
      </c>
      <c r="AK16" s="70">
        <f t="shared" si="2"/>
        <v>588.73856799280998</v>
      </c>
      <c r="AM16" s="85" t="s">
        <v>19</v>
      </c>
      <c r="AN16" s="85" t="s">
        <v>9</v>
      </c>
      <c r="AO16" s="85" t="s">
        <v>11</v>
      </c>
      <c r="AP16" s="85" t="s">
        <v>12</v>
      </c>
      <c r="AQ16" s="85" t="s">
        <v>13</v>
      </c>
      <c r="AR16" s="85" t="s">
        <v>14</v>
      </c>
      <c r="AS16" s="85" t="s">
        <v>15</v>
      </c>
      <c r="AT16" s="85" t="s">
        <v>17</v>
      </c>
      <c r="AU16" s="86">
        <v>100</v>
      </c>
    </row>
    <row r="17" spans="1:47">
      <c r="A17" s="173"/>
      <c r="B17" s="105">
        <v>650</v>
      </c>
      <c r="C17" s="71">
        <f t="shared" si="1"/>
        <v>0</v>
      </c>
      <c r="D17" s="64">
        <f t="shared" si="1"/>
        <v>5.2044367708193633</v>
      </c>
      <c r="E17" s="64">
        <f t="shared" si="1"/>
        <v>10.408873541638727</v>
      </c>
      <c r="F17" s="64">
        <f t="shared" si="1"/>
        <v>15.61331031245809</v>
      </c>
      <c r="G17" s="64">
        <f t="shared" si="1"/>
        <v>23.419965468687135</v>
      </c>
      <c r="H17" s="64">
        <f t="shared" si="1"/>
        <v>28.624402239506491</v>
      </c>
      <c r="I17" s="64">
        <f t="shared" si="1"/>
        <v>33.828839010325858</v>
      </c>
      <c r="J17" s="64">
        <f t="shared" si="1"/>
        <v>39.033275781145221</v>
      </c>
      <c r="K17" s="64">
        <f t="shared" si="1"/>
        <v>44.237712551964584</v>
      </c>
      <c r="L17" s="64">
        <f t="shared" si="1"/>
        <v>49.442149322783955</v>
      </c>
      <c r="M17" s="64">
        <f t="shared" si="1"/>
        <v>57.248804479012982</v>
      </c>
      <c r="N17" s="64">
        <f t="shared" si="1"/>
        <v>62.453241249832359</v>
      </c>
      <c r="O17" s="64">
        <f t="shared" si="1"/>
        <v>65.05545963524203</v>
      </c>
      <c r="P17" s="64">
        <f t="shared" si="1"/>
        <v>67.657678020651716</v>
      </c>
      <c r="Q17" s="64">
        <f t="shared" si="1"/>
        <v>70.259896406061387</v>
      </c>
      <c r="R17" s="65">
        <f t="shared" si="1"/>
        <v>72.862114791471072</v>
      </c>
      <c r="S17" s="122"/>
      <c r="T17" s="173"/>
      <c r="U17" s="10">
        <f t="shared" ref="U17:U36" si="3">B17</f>
        <v>650</v>
      </c>
      <c r="V17" s="71">
        <f t="shared" si="2"/>
        <v>0</v>
      </c>
      <c r="W17" s="64">
        <f t="shared" si="2"/>
        <v>42.052754856629285</v>
      </c>
      <c r="X17" s="64">
        <f t="shared" si="2"/>
        <v>84.10550971325857</v>
      </c>
      <c r="Y17" s="64">
        <f t="shared" si="2"/>
        <v>126.15826456988786</v>
      </c>
      <c r="Z17" s="64">
        <f t="shared" si="2"/>
        <v>189.23739685483179</v>
      </c>
      <c r="AA17" s="64">
        <f t="shared" si="2"/>
        <v>231.29015171146102</v>
      </c>
      <c r="AB17" s="64">
        <f t="shared" si="2"/>
        <v>273.34290656809031</v>
      </c>
      <c r="AC17" s="64">
        <f t="shared" si="2"/>
        <v>315.39566142471961</v>
      </c>
      <c r="AD17" s="64">
        <f t="shared" si="2"/>
        <v>357.4484162813489</v>
      </c>
      <c r="AE17" s="64">
        <f t="shared" si="2"/>
        <v>399.50117113797825</v>
      </c>
      <c r="AF17" s="64">
        <f t="shared" si="2"/>
        <v>462.58030342292204</v>
      </c>
      <c r="AG17" s="64">
        <f t="shared" si="2"/>
        <v>504.63305827955145</v>
      </c>
      <c r="AH17" s="64">
        <f t="shared" si="2"/>
        <v>525.6594357078659</v>
      </c>
      <c r="AI17" s="64">
        <f t="shared" si="2"/>
        <v>546.68581313618063</v>
      </c>
      <c r="AJ17" s="64">
        <f t="shared" si="2"/>
        <v>567.71219056449513</v>
      </c>
      <c r="AK17" s="65">
        <f t="shared" si="2"/>
        <v>588.73856799280986</v>
      </c>
      <c r="AM17" s="85"/>
      <c r="AN17" s="85"/>
      <c r="AO17" s="85"/>
      <c r="AP17" s="85"/>
      <c r="AQ17" s="85"/>
      <c r="AR17" s="85"/>
      <c r="AS17" s="85"/>
      <c r="AT17" s="85"/>
      <c r="AU17" s="85"/>
    </row>
    <row r="18" spans="1:47">
      <c r="A18" s="173"/>
      <c r="B18" s="105">
        <v>800</v>
      </c>
      <c r="C18" s="71">
        <f t="shared" si="1"/>
        <v>0</v>
      </c>
      <c r="D18" s="64">
        <f t="shared" si="1"/>
        <v>6.4054606410084469</v>
      </c>
      <c r="E18" s="64">
        <f t="shared" si="1"/>
        <v>12.810921282016894</v>
      </c>
      <c r="F18" s="64">
        <f t="shared" si="1"/>
        <v>19.216381923025342</v>
      </c>
      <c r="G18" s="64">
        <f t="shared" si="1"/>
        <v>28.824572884538014</v>
      </c>
      <c r="H18" s="64">
        <f t="shared" si="1"/>
        <v>35.230033525546453</v>
      </c>
      <c r="I18" s="64">
        <f t="shared" si="1"/>
        <v>41.635494166554906</v>
      </c>
      <c r="J18" s="64">
        <f t="shared" si="1"/>
        <v>48.040954807563352</v>
      </c>
      <c r="K18" s="64">
        <f t="shared" si="1"/>
        <v>54.446415448571791</v>
      </c>
      <c r="L18" s="64">
        <f t="shared" si="1"/>
        <v>60.851876089580244</v>
      </c>
      <c r="M18" s="64">
        <f t="shared" si="1"/>
        <v>70.460067051092906</v>
      </c>
      <c r="N18" s="64">
        <f t="shared" si="1"/>
        <v>76.865527692101367</v>
      </c>
      <c r="O18" s="64">
        <f t="shared" si="1"/>
        <v>80.068258012605583</v>
      </c>
      <c r="P18" s="64">
        <f t="shared" si="1"/>
        <v>83.270988333109813</v>
      </c>
      <c r="Q18" s="64">
        <f t="shared" si="1"/>
        <v>86.473718653614029</v>
      </c>
      <c r="R18" s="65">
        <f t="shared" si="1"/>
        <v>89.676448974118259</v>
      </c>
      <c r="S18" s="122"/>
      <c r="T18" s="173"/>
      <c r="U18" s="10">
        <f t="shared" si="3"/>
        <v>800</v>
      </c>
      <c r="V18" s="71">
        <f t="shared" si="2"/>
        <v>0</v>
      </c>
      <c r="W18" s="64">
        <f t="shared" si="2"/>
        <v>42.052754856629278</v>
      </c>
      <c r="X18" s="64">
        <f t="shared" si="2"/>
        <v>84.105509713258556</v>
      </c>
      <c r="Y18" s="64">
        <f t="shared" si="2"/>
        <v>126.15826456988785</v>
      </c>
      <c r="Z18" s="64">
        <f t="shared" si="2"/>
        <v>189.23739685483179</v>
      </c>
      <c r="AA18" s="64">
        <f t="shared" si="2"/>
        <v>231.29015171146105</v>
      </c>
      <c r="AB18" s="64">
        <f t="shared" si="2"/>
        <v>273.34290656809037</v>
      </c>
      <c r="AC18" s="64">
        <f t="shared" si="2"/>
        <v>315.39566142471961</v>
      </c>
      <c r="AD18" s="64">
        <f t="shared" si="2"/>
        <v>357.44841628134884</v>
      </c>
      <c r="AE18" s="64">
        <f t="shared" si="2"/>
        <v>399.50117113797819</v>
      </c>
      <c r="AF18" s="64">
        <f t="shared" si="2"/>
        <v>462.5803034229221</v>
      </c>
      <c r="AG18" s="64">
        <f t="shared" si="2"/>
        <v>504.63305827955139</v>
      </c>
      <c r="AH18" s="64">
        <f t="shared" si="2"/>
        <v>525.65943570786601</v>
      </c>
      <c r="AI18" s="64">
        <f t="shared" si="2"/>
        <v>546.68581313618074</v>
      </c>
      <c r="AJ18" s="64">
        <f t="shared" si="2"/>
        <v>567.71219056449536</v>
      </c>
      <c r="AK18" s="65">
        <f t="shared" si="2"/>
        <v>588.73856799280998</v>
      </c>
      <c r="AM18" s="85"/>
      <c r="AN18" s="169" t="s">
        <v>32</v>
      </c>
      <c r="AO18" s="169"/>
      <c r="AP18" s="169"/>
      <c r="AQ18" s="85"/>
      <c r="AR18" s="85"/>
      <c r="AS18" s="85"/>
      <c r="AT18" s="85"/>
      <c r="AU18" s="86"/>
    </row>
    <row r="19" spans="1:47">
      <c r="A19" s="173"/>
      <c r="B19" s="105">
        <v>1000</v>
      </c>
      <c r="C19" s="71">
        <f t="shared" si="1"/>
        <v>0</v>
      </c>
      <c r="D19" s="64">
        <f t="shared" si="1"/>
        <v>8.0068258012605593</v>
      </c>
      <c r="E19" s="64">
        <f t="shared" si="1"/>
        <v>16.013651602521119</v>
      </c>
      <c r="F19" s="64">
        <f t="shared" si="1"/>
        <v>24.020477403781676</v>
      </c>
      <c r="G19" s="64">
        <f t="shared" si="1"/>
        <v>36.030716105672511</v>
      </c>
      <c r="H19" s="64">
        <f t="shared" si="1"/>
        <v>44.037541906933065</v>
      </c>
      <c r="I19" s="64">
        <f t="shared" si="1"/>
        <v>52.044367708193619</v>
      </c>
      <c r="J19" s="64">
        <f t="shared" si="1"/>
        <v>60.051193509454187</v>
      </c>
      <c r="K19" s="64">
        <f t="shared" si="1"/>
        <v>68.058019310714755</v>
      </c>
      <c r="L19" s="64">
        <f t="shared" si="1"/>
        <v>76.064845111975302</v>
      </c>
      <c r="M19" s="64">
        <f t="shared" si="1"/>
        <v>88.075083813866129</v>
      </c>
      <c r="N19" s="64">
        <f t="shared" si="1"/>
        <v>96.081909615126705</v>
      </c>
      <c r="O19" s="64">
        <f t="shared" si="1"/>
        <v>100.08532251575699</v>
      </c>
      <c r="P19" s="64">
        <f t="shared" si="1"/>
        <v>104.08873541638724</v>
      </c>
      <c r="Q19" s="64">
        <f t="shared" si="1"/>
        <v>108.09214831701752</v>
      </c>
      <c r="R19" s="65">
        <f t="shared" si="1"/>
        <v>112.09556121764783</v>
      </c>
      <c r="S19" s="122"/>
      <c r="T19" s="173"/>
      <c r="U19" s="10">
        <f t="shared" si="3"/>
        <v>1000</v>
      </c>
      <c r="V19" s="71">
        <f t="shared" si="2"/>
        <v>0</v>
      </c>
      <c r="W19" s="64">
        <f t="shared" si="2"/>
        <v>42.052754856629292</v>
      </c>
      <c r="X19" s="64">
        <f t="shared" si="2"/>
        <v>84.105509713258584</v>
      </c>
      <c r="Y19" s="64">
        <f t="shared" si="2"/>
        <v>126.15826456988785</v>
      </c>
      <c r="Z19" s="64">
        <f t="shared" si="2"/>
        <v>189.23739685483176</v>
      </c>
      <c r="AA19" s="64">
        <f t="shared" si="2"/>
        <v>231.29015171146102</v>
      </c>
      <c r="AB19" s="64">
        <f t="shared" si="2"/>
        <v>273.34290656809026</v>
      </c>
      <c r="AC19" s="64">
        <f t="shared" si="2"/>
        <v>315.39566142471961</v>
      </c>
      <c r="AD19" s="64">
        <f t="shared" si="2"/>
        <v>357.44841628134895</v>
      </c>
      <c r="AE19" s="64">
        <f t="shared" si="2"/>
        <v>399.50117113797813</v>
      </c>
      <c r="AF19" s="64">
        <f t="shared" si="2"/>
        <v>462.58030342292204</v>
      </c>
      <c r="AG19" s="64">
        <f t="shared" si="2"/>
        <v>504.63305827955139</v>
      </c>
      <c r="AH19" s="64">
        <f t="shared" si="2"/>
        <v>525.65943570786612</v>
      </c>
      <c r="AI19" s="64">
        <f t="shared" si="2"/>
        <v>546.68581313618051</v>
      </c>
      <c r="AJ19" s="64">
        <f t="shared" si="2"/>
        <v>567.71219056449513</v>
      </c>
      <c r="AK19" s="65">
        <f t="shared" si="2"/>
        <v>588.73856799281009</v>
      </c>
      <c r="AM19" s="85" t="s">
        <v>18</v>
      </c>
      <c r="AN19" s="85" t="s">
        <v>0</v>
      </c>
      <c r="AO19" s="85">
        <v>5252.1131220325396</v>
      </c>
      <c r="AP19" s="85"/>
      <c r="AQ19" s="85"/>
      <c r="AR19" s="85"/>
      <c r="AS19" s="85"/>
      <c r="AT19" s="85"/>
      <c r="AU19" s="86"/>
    </row>
    <row r="20" spans="1:47">
      <c r="A20" s="173"/>
      <c r="B20" s="105">
        <v>1200</v>
      </c>
      <c r="C20" s="71">
        <f t="shared" si="1"/>
        <v>0</v>
      </c>
      <c r="D20" s="64">
        <f t="shared" si="1"/>
        <v>9.6081909615126708</v>
      </c>
      <c r="E20" s="64">
        <f t="shared" si="1"/>
        <v>19.216381923025342</v>
      </c>
      <c r="F20" s="64">
        <f t="shared" si="1"/>
        <v>28.824572884538014</v>
      </c>
      <c r="G20" s="64">
        <f t="shared" si="1"/>
        <v>43.236859326807021</v>
      </c>
      <c r="H20" s="64">
        <f t="shared" si="1"/>
        <v>52.845050288319676</v>
      </c>
      <c r="I20" s="64">
        <f t="shared" si="1"/>
        <v>62.453241249832352</v>
      </c>
      <c r="J20" s="64">
        <f t="shared" si="1"/>
        <v>72.061432211345021</v>
      </c>
      <c r="K20" s="64">
        <f t="shared" si="1"/>
        <v>81.669623172857698</v>
      </c>
      <c r="L20" s="64">
        <f t="shared" si="1"/>
        <v>91.277814134370374</v>
      </c>
      <c r="M20" s="64">
        <f t="shared" si="1"/>
        <v>105.69010057663935</v>
      </c>
      <c r="N20" s="64">
        <f t="shared" si="1"/>
        <v>115.29829153815206</v>
      </c>
      <c r="O20" s="64">
        <f t="shared" si="1"/>
        <v>120.10238701890837</v>
      </c>
      <c r="P20" s="64">
        <f t="shared" si="1"/>
        <v>124.9064824996647</v>
      </c>
      <c r="Q20" s="64">
        <f t="shared" si="1"/>
        <v>129.71057798042102</v>
      </c>
      <c r="R20" s="65">
        <f t="shared" si="1"/>
        <v>134.51467346117738</v>
      </c>
      <c r="S20" s="122"/>
      <c r="T20" s="173"/>
      <c r="U20" s="10">
        <f t="shared" si="3"/>
        <v>1200</v>
      </c>
      <c r="V20" s="71">
        <f t="shared" si="2"/>
        <v>0</v>
      </c>
      <c r="W20" s="64">
        <f t="shared" si="2"/>
        <v>42.052754856629285</v>
      </c>
      <c r="X20" s="64">
        <f t="shared" si="2"/>
        <v>84.10550971325857</v>
      </c>
      <c r="Y20" s="64">
        <f t="shared" si="2"/>
        <v>126.15826456988786</v>
      </c>
      <c r="Z20" s="64">
        <f t="shared" si="2"/>
        <v>189.23739685483179</v>
      </c>
      <c r="AA20" s="64">
        <f t="shared" si="2"/>
        <v>231.29015171146102</v>
      </c>
      <c r="AB20" s="64">
        <f t="shared" si="2"/>
        <v>273.34290656809031</v>
      </c>
      <c r="AC20" s="64">
        <f t="shared" si="2"/>
        <v>315.39566142471961</v>
      </c>
      <c r="AD20" s="64">
        <f t="shared" si="2"/>
        <v>357.4484162813489</v>
      </c>
      <c r="AE20" s="64">
        <f t="shared" si="2"/>
        <v>399.50117113797825</v>
      </c>
      <c r="AF20" s="64">
        <f t="shared" si="2"/>
        <v>462.58030342292204</v>
      </c>
      <c r="AG20" s="64">
        <f t="shared" si="2"/>
        <v>504.63305827955145</v>
      </c>
      <c r="AH20" s="64">
        <f t="shared" si="2"/>
        <v>525.65943570786601</v>
      </c>
      <c r="AI20" s="64">
        <f t="shared" si="2"/>
        <v>546.68581313618063</v>
      </c>
      <c r="AJ20" s="64">
        <f t="shared" si="2"/>
        <v>567.71219056449524</v>
      </c>
      <c r="AK20" s="65">
        <f t="shared" si="2"/>
        <v>588.73856799280998</v>
      </c>
      <c r="AM20" s="85" t="s">
        <v>19</v>
      </c>
      <c r="AN20" s="85"/>
      <c r="AO20" s="85"/>
      <c r="AP20" s="85" t="s">
        <v>5</v>
      </c>
      <c r="AQ20" s="85"/>
      <c r="AR20" s="85"/>
      <c r="AS20" s="85"/>
      <c r="AT20" s="85"/>
      <c r="AU20" s="85"/>
    </row>
    <row r="21" spans="1:47">
      <c r="A21" s="173"/>
      <c r="B21" s="105">
        <v>1400</v>
      </c>
      <c r="C21" s="71">
        <f t="shared" si="1"/>
        <v>0</v>
      </c>
      <c r="D21" s="64">
        <f t="shared" si="1"/>
        <v>11.209556121764782</v>
      </c>
      <c r="E21" s="64">
        <f t="shared" si="1"/>
        <v>22.419112243529565</v>
      </c>
      <c r="F21" s="64">
        <f t="shared" si="1"/>
        <v>33.628668365294345</v>
      </c>
      <c r="G21" s="64">
        <f t="shared" si="1"/>
        <v>50.443002547941525</v>
      </c>
      <c r="H21" s="64">
        <f t="shared" si="1"/>
        <v>61.652558669706295</v>
      </c>
      <c r="I21" s="64">
        <f t="shared" si="1"/>
        <v>72.862114791471072</v>
      </c>
      <c r="J21" s="64">
        <f t="shared" si="1"/>
        <v>84.071670913235849</v>
      </c>
      <c r="K21" s="64">
        <f t="shared" si="1"/>
        <v>95.281227035000654</v>
      </c>
      <c r="L21" s="64">
        <f t="shared" si="1"/>
        <v>106.49078315676543</v>
      </c>
      <c r="M21" s="64">
        <f t="shared" si="1"/>
        <v>123.30511733941259</v>
      </c>
      <c r="N21" s="64">
        <f t="shared" si="1"/>
        <v>134.51467346117738</v>
      </c>
      <c r="O21" s="64">
        <f t="shared" si="1"/>
        <v>140.11945152205976</v>
      </c>
      <c r="P21" s="64">
        <f t="shared" si="1"/>
        <v>145.72422958294214</v>
      </c>
      <c r="Q21" s="64">
        <f t="shared" si="1"/>
        <v>151.32900764382455</v>
      </c>
      <c r="R21" s="65">
        <f t="shared" si="1"/>
        <v>156.93378570470696</v>
      </c>
      <c r="S21" s="122"/>
      <c r="T21" s="173"/>
      <c r="U21" s="10">
        <f t="shared" si="3"/>
        <v>1400</v>
      </c>
      <c r="V21" s="71">
        <f t="shared" si="2"/>
        <v>0</v>
      </c>
      <c r="W21" s="64">
        <f t="shared" si="2"/>
        <v>42.052754856629285</v>
      </c>
      <c r="X21" s="64">
        <f t="shared" si="2"/>
        <v>84.10550971325857</v>
      </c>
      <c r="Y21" s="64">
        <f t="shared" si="2"/>
        <v>126.15826456988785</v>
      </c>
      <c r="Z21" s="64">
        <f t="shared" si="2"/>
        <v>189.23739685483181</v>
      </c>
      <c r="AA21" s="64">
        <f t="shared" si="2"/>
        <v>231.29015171146102</v>
      </c>
      <c r="AB21" s="64">
        <f t="shared" si="2"/>
        <v>273.34290656809031</v>
      </c>
      <c r="AC21" s="64">
        <f t="shared" si="2"/>
        <v>315.39566142471955</v>
      </c>
      <c r="AD21" s="64">
        <f t="shared" si="2"/>
        <v>357.44841628134895</v>
      </c>
      <c r="AE21" s="64">
        <f t="shared" si="2"/>
        <v>399.50117113797819</v>
      </c>
      <c r="AF21" s="64">
        <f t="shared" si="2"/>
        <v>462.58030342292204</v>
      </c>
      <c r="AG21" s="64">
        <f t="shared" si="2"/>
        <v>504.63305827955139</v>
      </c>
      <c r="AH21" s="64">
        <f t="shared" si="2"/>
        <v>525.65943570786601</v>
      </c>
      <c r="AI21" s="64">
        <f t="shared" si="2"/>
        <v>546.68581313618063</v>
      </c>
      <c r="AJ21" s="64">
        <f t="shared" si="2"/>
        <v>567.71219056449536</v>
      </c>
      <c r="AK21" s="65">
        <f t="shared" si="2"/>
        <v>588.73856799280998</v>
      </c>
    </row>
    <row r="22" spans="1:47">
      <c r="A22" s="173"/>
      <c r="B22" s="105">
        <v>1550</v>
      </c>
      <c r="C22" s="71">
        <f t="shared" si="1"/>
        <v>0</v>
      </c>
      <c r="D22" s="64">
        <f t="shared" si="1"/>
        <v>12.410579991953865</v>
      </c>
      <c r="E22" s="64">
        <f t="shared" si="1"/>
        <v>24.82115998390773</v>
      </c>
      <c r="F22" s="64">
        <f t="shared" si="1"/>
        <v>37.231739975861601</v>
      </c>
      <c r="G22" s="64">
        <f t="shared" si="1"/>
        <v>55.847609963792401</v>
      </c>
      <c r="H22" s="64">
        <f t="shared" si="1"/>
        <v>68.258189955746261</v>
      </c>
      <c r="I22" s="64">
        <f t="shared" si="1"/>
        <v>80.668769947700127</v>
      </c>
      <c r="J22" s="64">
        <f t="shared" si="1"/>
        <v>93.07934993965398</v>
      </c>
      <c r="K22" s="64">
        <f t="shared" si="1"/>
        <v>105.48992993160785</v>
      </c>
      <c r="L22" s="64">
        <f t="shared" si="1"/>
        <v>117.90050992356171</v>
      </c>
      <c r="M22" s="64">
        <f t="shared" si="1"/>
        <v>136.51637991149252</v>
      </c>
      <c r="N22" s="64">
        <f t="shared" si="1"/>
        <v>148.9269599034464</v>
      </c>
      <c r="O22" s="64">
        <f t="shared" si="1"/>
        <v>155.1322498994233</v>
      </c>
      <c r="P22" s="64">
        <f t="shared" si="1"/>
        <v>161.33753989540025</v>
      </c>
      <c r="Q22" s="64">
        <f t="shared" si="1"/>
        <v>167.54282989137718</v>
      </c>
      <c r="R22" s="65">
        <f t="shared" si="1"/>
        <v>173.74811988735411</v>
      </c>
      <c r="S22" s="122"/>
      <c r="T22" s="173"/>
      <c r="U22" s="10">
        <f t="shared" si="3"/>
        <v>1550</v>
      </c>
      <c r="V22" s="71">
        <f t="shared" si="2"/>
        <v>0</v>
      </c>
      <c r="W22" s="64">
        <f t="shared" si="2"/>
        <v>42.052754856629278</v>
      </c>
      <c r="X22" s="64">
        <f t="shared" si="2"/>
        <v>84.105509713258556</v>
      </c>
      <c r="Y22" s="64">
        <f t="shared" si="2"/>
        <v>126.15826456988786</v>
      </c>
      <c r="Z22" s="64">
        <f t="shared" si="2"/>
        <v>189.23739685483179</v>
      </c>
      <c r="AA22" s="64">
        <f t="shared" si="2"/>
        <v>231.29015171146108</v>
      </c>
      <c r="AB22" s="64">
        <f t="shared" si="2"/>
        <v>273.34290656809031</v>
      </c>
      <c r="AC22" s="64">
        <f t="shared" si="2"/>
        <v>315.39566142471961</v>
      </c>
      <c r="AD22" s="64">
        <f t="shared" si="2"/>
        <v>357.4484162813489</v>
      </c>
      <c r="AE22" s="64">
        <f t="shared" si="2"/>
        <v>399.50117113797813</v>
      </c>
      <c r="AF22" s="64">
        <f t="shared" si="2"/>
        <v>462.58030342292216</v>
      </c>
      <c r="AG22" s="64">
        <f t="shared" si="2"/>
        <v>504.63305827955145</v>
      </c>
      <c r="AH22" s="64">
        <f t="shared" si="2"/>
        <v>525.65943570786601</v>
      </c>
      <c r="AI22" s="64">
        <f t="shared" si="2"/>
        <v>546.68581313618063</v>
      </c>
      <c r="AJ22" s="64">
        <f t="shared" si="2"/>
        <v>567.71219056449524</v>
      </c>
      <c r="AK22" s="65">
        <f t="shared" si="2"/>
        <v>588.73856799280998</v>
      </c>
    </row>
    <row r="23" spans="1:47">
      <c r="A23" s="173"/>
      <c r="B23" s="105">
        <v>1700</v>
      </c>
      <c r="C23" s="71">
        <f t="shared" si="1"/>
        <v>0</v>
      </c>
      <c r="D23" s="64">
        <f t="shared" si="1"/>
        <v>13.611603862142948</v>
      </c>
      <c r="E23" s="64">
        <f t="shared" si="1"/>
        <v>27.223207724285896</v>
      </c>
      <c r="F23" s="64">
        <f t="shared" si="1"/>
        <v>40.834811586428849</v>
      </c>
      <c r="G23" s="64">
        <f t="shared" si="1"/>
        <v>61.252217379643284</v>
      </c>
      <c r="H23" s="64">
        <f t="shared" si="1"/>
        <v>74.863821241786212</v>
      </c>
      <c r="I23" s="64">
        <f t="shared" si="1"/>
        <v>88.475425103929169</v>
      </c>
      <c r="J23" s="64">
        <f t="shared" si="1"/>
        <v>102.08702896607213</v>
      </c>
      <c r="K23" s="64">
        <f t="shared" si="1"/>
        <v>115.69863282821508</v>
      </c>
      <c r="L23" s="64">
        <f t="shared" si="1"/>
        <v>129.31023669035801</v>
      </c>
      <c r="M23" s="64">
        <f t="shared" si="1"/>
        <v>149.72764248357242</v>
      </c>
      <c r="N23" s="64">
        <f t="shared" si="1"/>
        <v>163.3392463457154</v>
      </c>
      <c r="O23" s="64">
        <f t="shared" si="1"/>
        <v>170.14504827678687</v>
      </c>
      <c r="P23" s="64">
        <f t="shared" si="1"/>
        <v>176.95085020785834</v>
      </c>
      <c r="Q23" s="64">
        <f t="shared" si="1"/>
        <v>183.75665213892978</v>
      </c>
      <c r="R23" s="65">
        <f t="shared" si="1"/>
        <v>190.56245407000131</v>
      </c>
      <c r="S23" s="122"/>
      <c r="T23" s="173"/>
      <c r="U23" s="10">
        <f t="shared" si="3"/>
        <v>1700</v>
      </c>
      <c r="V23" s="71">
        <f t="shared" si="2"/>
        <v>0</v>
      </c>
      <c r="W23" s="64">
        <f t="shared" si="2"/>
        <v>42.052754856629278</v>
      </c>
      <c r="X23" s="64">
        <f t="shared" si="2"/>
        <v>84.105509713258556</v>
      </c>
      <c r="Y23" s="64">
        <f t="shared" si="2"/>
        <v>126.15826456988785</v>
      </c>
      <c r="Z23" s="64">
        <f t="shared" si="2"/>
        <v>189.23739685483181</v>
      </c>
      <c r="AA23" s="64">
        <f t="shared" si="2"/>
        <v>231.29015171146102</v>
      </c>
      <c r="AB23" s="64">
        <f t="shared" si="2"/>
        <v>273.34290656809037</v>
      </c>
      <c r="AC23" s="64">
        <f t="shared" si="2"/>
        <v>315.39566142471966</v>
      </c>
      <c r="AD23" s="64">
        <f t="shared" si="2"/>
        <v>357.44841628134895</v>
      </c>
      <c r="AE23" s="64">
        <f t="shared" si="2"/>
        <v>399.50117113797813</v>
      </c>
      <c r="AF23" s="64">
        <f t="shared" si="2"/>
        <v>462.58030342292204</v>
      </c>
      <c r="AG23" s="64">
        <f t="shared" si="2"/>
        <v>504.63305827955139</v>
      </c>
      <c r="AH23" s="64">
        <f t="shared" si="2"/>
        <v>525.65943570786601</v>
      </c>
      <c r="AI23" s="64">
        <f t="shared" si="2"/>
        <v>546.68581313618074</v>
      </c>
      <c r="AJ23" s="64">
        <f t="shared" si="2"/>
        <v>567.71219056449524</v>
      </c>
      <c r="AK23" s="65">
        <f t="shared" si="2"/>
        <v>588.73856799281009</v>
      </c>
    </row>
    <row r="24" spans="1:47">
      <c r="A24" s="173"/>
      <c r="B24" s="105">
        <v>1800</v>
      </c>
      <c r="C24" s="71">
        <f t="shared" si="1"/>
        <v>0</v>
      </c>
      <c r="D24" s="64">
        <f t="shared" si="1"/>
        <v>14.412286442269007</v>
      </c>
      <c r="E24" s="64">
        <f t="shared" si="1"/>
        <v>28.824572884538014</v>
      </c>
      <c r="F24" s="64">
        <f t="shared" si="1"/>
        <v>43.236859326807021</v>
      </c>
      <c r="G24" s="64">
        <f t="shared" si="1"/>
        <v>64.855288990210525</v>
      </c>
      <c r="H24" s="64">
        <f t="shared" si="1"/>
        <v>79.267575432479518</v>
      </c>
      <c r="I24" s="64">
        <f t="shared" si="1"/>
        <v>93.679861874748539</v>
      </c>
      <c r="J24" s="64">
        <f t="shared" si="1"/>
        <v>108.09214831701752</v>
      </c>
      <c r="K24" s="64">
        <f t="shared" si="1"/>
        <v>122.50443475928654</v>
      </c>
      <c r="L24" s="64">
        <f t="shared" si="1"/>
        <v>136.91672120155553</v>
      </c>
      <c r="M24" s="64">
        <f t="shared" si="1"/>
        <v>158.53515086495904</v>
      </c>
      <c r="N24" s="64">
        <f t="shared" si="1"/>
        <v>172.94743730722809</v>
      </c>
      <c r="O24" s="64">
        <f t="shared" si="1"/>
        <v>180.15358052836257</v>
      </c>
      <c r="P24" s="64">
        <f t="shared" si="1"/>
        <v>187.35972374949708</v>
      </c>
      <c r="Q24" s="64">
        <f t="shared" si="1"/>
        <v>194.5658669706315</v>
      </c>
      <c r="R24" s="65">
        <f t="shared" si="1"/>
        <v>201.77201019176607</v>
      </c>
      <c r="S24" s="122"/>
      <c r="T24" s="173"/>
      <c r="U24" s="10">
        <f t="shared" si="3"/>
        <v>1800</v>
      </c>
      <c r="V24" s="71">
        <f t="shared" si="2"/>
        <v>0</v>
      </c>
      <c r="W24" s="64">
        <f t="shared" si="2"/>
        <v>42.052754856629285</v>
      </c>
      <c r="X24" s="64">
        <f t="shared" si="2"/>
        <v>84.10550971325857</v>
      </c>
      <c r="Y24" s="64">
        <f t="shared" si="2"/>
        <v>126.15826456988786</v>
      </c>
      <c r="Z24" s="64">
        <f t="shared" si="2"/>
        <v>189.23739685483176</v>
      </c>
      <c r="AA24" s="64">
        <f t="shared" si="2"/>
        <v>231.29015171146102</v>
      </c>
      <c r="AB24" s="64">
        <f t="shared" si="2"/>
        <v>273.34290656809037</v>
      </c>
      <c r="AC24" s="64">
        <f t="shared" si="2"/>
        <v>315.39566142471955</v>
      </c>
      <c r="AD24" s="64">
        <f t="shared" si="2"/>
        <v>357.4484162813489</v>
      </c>
      <c r="AE24" s="64">
        <f t="shared" si="2"/>
        <v>399.50117113797813</v>
      </c>
      <c r="AF24" s="64">
        <f t="shared" si="2"/>
        <v>462.58030342292204</v>
      </c>
      <c r="AG24" s="64">
        <f t="shared" si="2"/>
        <v>504.63305827955145</v>
      </c>
      <c r="AH24" s="64">
        <f t="shared" si="2"/>
        <v>525.65943570786601</v>
      </c>
      <c r="AI24" s="64">
        <f t="shared" si="2"/>
        <v>546.68581313618074</v>
      </c>
      <c r="AJ24" s="64">
        <f t="shared" si="2"/>
        <v>567.71219056449513</v>
      </c>
      <c r="AK24" s="65">
        <f t="shared" si="2"/>
        <v>588.73856799280998</v>
      </c>
    </row>
    <row r="25" spans="1:47">
      <c r="A25" s="173"/>
      <c r="B25" s="105">
        <v>2000</v>
      </c>
      <c r="C25" s="71">
        <f t="shared" si="1"/>
        <v>0</v>
      </c>
      <c r="D25" s="64">
        <f t="shared" si="1"/>
        <v>16.013651602521119</v>
      </c>
      <c r="E25" s="64">
        <f t="shared" si="1"/>
        <v>32.027303205042237</v>
      </c>
      <c r="F25" s="64">
        <f t="shared" si="1"/>
        <v>48.040954807563352</v>
      </c>
      <c r="G25" s="64">
        <f t="shared" si="1"/>
        <v>72.061432211345021</v>
      </c>
      <c r="H25" s="64">
        <f t="shared" si="1"/>
        <v>88.075083813866129</v>
      </c>
      <c r="I25" s="64">
        <f t="shared" si="1"/>
        <v>104.08873541638724</v>
      </c>
      <c r="J25" s="64">
        <f t="shared" si="1"/>
        <v>120.10238701890837</v>
      </c>
      <c r="K25" s="64">
        <f t="shared" si="1"/>
        <v>136.11603862142951</v>
      </c>
      <c r="L25" s="64">
        <f t="shared" si="1"/>
        <v>152.1296902239506</v>
      </c>
      <c r="M25" s="64">
        <f t="shared" si="1"/>
        <v>176.15016762773226</v>
      </c>
      <c r="N25" s="64">
        <f t="shared" si="1"/>
        <v>192.16381923025341</v>
      </c>
      <c r="O25" s="64">
        <f t="shared" si="1"/>
        <v>200.17064503151397</v>
      </c>
      <c r="P25" s="64">
        <f t="shared" si="1"/>
        <v>208.17747083277447</v>
      </c>
      <c r="Q25" s="64">
        <f t="shared" si="1"/>
        <v>216.18429663403504</v>
      </c>
      <c r="R25" s="65">
        <f t="shared" si="1"/>
        <v>224.19112243529565</v>
      </c>
      <c r="S25" s="122"/>
      <c r="T25" s="173"/>
      <c r="U25" s="10">
        <f t="shared" si="3"/>
        <v>2000</v>
      </c>
      <c r="V25" s="71">
        <f t="shared" si="2"/>
        <v>0</v>
      </c>
      <c r="W25" s="64">
        <f t="shared" si="2"/>
        <v>42.052754856629292</v>
      </c>
      <c r="X25" s="64">
        <f t="shared" si="2"/>
        <v>84.105509713258584</v>
      </c>
      <c r="Y25" s="64">
        <f t="shared" si="2"/>
        <v>126.15826456988785</v>
      </c>
      <c r="Z25" s="64">
        <f t="shared" si="2"/>
        <v>189.23739685483176</v>
      </c>
      <c r="AA25" s="64">
        <f t="shared" si="2"/>
        <v>231.29015171146102</v>
      </c>
      <c r="AB25" s="64">
        <f t="shared" si="2"/>
        <v>273.34290656809026</v>
      </c>
      <c r="AC25" s="64">
        <f t="shared" si="2"/>
        <v>315.39566142471961</v>
      </c>
      <c r="AD25" s="64">
        <f t="shared" si="2"/>
        <v>357.44841628134895</v>
      </c>
      <c r="AE25" s="64">
        <f t="shared" si="2"/>
        <v>399.50117113797813</v>
      </c>
      <c r="AF25" s="64">
        <f t="shared" si="2"/>
        <v>462.58030342292204</v>
      </c>
      <c r="AG25" s="64">
        <f t="shared" si="2"/>
        <v>504.63305827955139</v>
      </c>
      <c r="AH25" s="64">
        <f t="shared" si="2"/>
        <v>525.65943570786612</v>
      </c>
      <c r="AI25" s="64">
        <f t="shared" si="2"/>
        <v>546.68581313618051</v>
      </c>
      <c r="AJ25" s="64">
        <f t="shared" si="2"/>
        <v>567.71219056449513</v>
      </c>
      <c r="AK25" s="65">
        <f t="shared" si="2"/>
        <v>588.73856799281009</v>
      </c>
    </row>
    <row r="26" spans="1:47">
      <c r="A26" s="173"/>
      <c r="B26" s="105">
        <v>2200</v>
      </c>
      <c r="C26" s="71">
        <f t="shared" ref="C26:R36" si="4">(1/1)*(1/745.7)*($B$2/1)*(C$15/1)*($B$5/1)*($B26/1)*(1/60)*($B$8/100)</f>
        <v>0</v>
      </c>
      <c r="D26" s="64">
        <f t="shared" si="4"/>
        <v>17.615016762773227</v>
      </c>
      <c r="E26" s="64">
        <f t="shared" si="4"/>
        <v>35.230033525546453</v>
      </c>
      <c r="F26" s="64">
        <f t="shared" si="4"/>
        <v>52.84505028831969</v>
      </c>
      <c r="G26" s="64">
        <f t="shared" si="4"/>
        <v>79.267575432479532</v>
      </c>
      <c r="H26" s="64">
        <f t="shared" si="4"/>
        <v>96.882592195252755</v>
      </c>
      <c r="I26" s="64">
        <f t="shared" si="4"/>
        <v>114.49760895802596</v>
      </c>
      <c r="J26" s="64">
        <f t="shared" si="4"/>
        <v>132.1126257207992</v>
      </c>
      <c r="K26" s="64">
        <f t="shared" si="4"/>
        <v>149.72764248357245</v>
      </c>
      <c r="L26" s="64">
        <f t="shared" si="4"/>
        <v>167.34265924634568</v>
      </c>
      <c r="M26" s="64">
        <f t="shared" si="4"/>
        <v>193.76518439050551</v>
      </c>
      <c r="N26" s="64">
        <f t="shared" si="4"/>
        <v>211.38020115327876</v>
      </c>
      <c r="O26" s="64">
        <f t="shared" si="4"/>
        <v>220.18770953466537</v>
      </c>
      <c r="P26" s="64">
        <f t="shared" si="4"/>
        <v>228.99521791605193</v>
      </c>
      <c r="Q26" s="64">
        <f t="shared" si="4"/>
        <v>237.80272629743857</v>
      </c>
      <c r="R26" s="65">
        <f t="shared" si="4"/>
        <v>246.61023467882521</v>
      </c>
      <c r="S26" s="122"/>
      <c r="T26" s="173"/>
      <c r="U26" s="10">
        <f t="shared" si="3"/>
        <v>2200</v>
      </c>
      <c r="V26" s="71">
        <f t="shared" ref="V26:AK36" si="5">((1/1)*(1/745.7)*($B$2/1)*(V$15/1)*($B$5/1)*($U26/1)*(1/60)*($B$8/100)*5252.11312203254)/$U26</f>
        <v>0</v>
      </c>
      <c r="W26" s="64">
        <f t="shared" si="5"/>
        <v>42.052754856629278</v>
      </c>
      <c r="X26" s="64">
        <f t="shared" si="5"/>
        <v>84.105509713258556</v>
      </c>
      <c r="Y26" s="64">
        <f t="shared" si="5"/>
        <v>126.15826456988786</v>
      </c>
      <c r="Z26" s="64">
        <f t="shared" si="5"/>
        <v>189.23739685483179</v>
      </c>
      <c r="AA26" s="64">
        <f t="shared" si="5"/>
        <v>231.29015171146105</v>
      </c>
      <c r="AB26" s="64">
        <f t="shared" si="5"/>
        <v>273.34290656809026</v>
      </c>
      <c r="AC26" s="64">
        <f t="shared" si="5"/>
        <v>315.39566142471955</v>
      </c>
      <c r="AD26" s="64">
        <f t="shared" si="5"/>
        <v>357.4484162813489</v>
      </c>
      <c r="AE26" s="64">
        <f t="shared" si="5"/>
        <v>399.50117113797819</v>
      </c>
      <c r="AF26" s="64">
        <f t="shared" si="5"/>
        <v>462.5803034229221</v>
      </c>
      <c r="AG26" s="64">
        <f t="shared" si="5"/>
        <v>504.63305827955145</v>
      </c>
      <c r="AH26" s="64">
        <f t="shared" si="5"/>
        <v>525.65943570786612</v>
      </c>
      <c r="AI26" s="64">
        <f t="shared" si="5"/>
        <v>546.68581313618051</v>
      </c>
      <c r="AJ26" s="64">
        <f t="shared" si="5"/>
        <v>567.71219056449524</v>
      </c>
      <c r="AK26" s="65">
        <f t="shared" si="5"/>
        <v>588.73856799280998</v>
      </c>
    </row>
    <row r="27" spans="1:47">
      <c r="A27" s="173"/>
      <c r="B27" s="105">
        <v>2400</v>
      </c>
      <c r="C27" s="71">
        <f t="shared" si="4"/>
        <v>0</v>
      </c>
      <c r="D27" s="64">
        <f t="shared" si="4"/>
        <v>19.216381923025342</v>
      </c>
      <c r="E27" s="64">
        <f t="shared" si="4"/>
        <v>38.432763846050683</v>
      </c>
      <c r="F27" s="64">
        <f t="shared" si="4"/>
        <v>57.649145769076029</v>
      </c>
      <c r="G27" s="64">
        <f t="shared" si="4"/>
        <v>86.473718653614043</v>
      </c>
      <c r="H27" s="64">
        <f t="shared" si="4"/>
        <v>105.69010057663935</v>
      </c>
      <c r="I27" s="64">
        <f t="shared" si="4"/>
        <v>124.9064824996647</v>
      </c>
      <c r="J27" s="64">
        <f t="shared" si="4"/>
        <v>144.12286442269004</v>
      </c>
      <c r="K27" s="64">
        <f t="shared" si="4"/>
        <v>163.3392463457154</v>
      </c>
      <c r="L27" s="64">
        <f t="shared" si="4"/>
        <v>182.55562826874075</v>
      </c>
      <c r="M27" s="64">
        <f t="shared" si="4"/>
        <v>211.3802011532787</v>
      </c>
      <c r="N27" s="64">
        <f t="shared" si="4"/>
        <v>230.59658307630411</v>
      </c>
      <c r="O27" s="64">
        <f t="shared" si="4"/>
        <v>240.20477403781675</v>
      </c>
      <c r="P27" s="64">
        <f t="shared" si="4"/>
        <v>249.81296499932941</v>
      </c>
      <c r="Q27" s="64">
        <f t="shared" si="4"/>
        <v>259.42115596084204</v>
      </c>
      <c r="R27" s="65">
        <f t="shared" si="4"/>
        <v>269.02934692235476</v>
      </c>
      <c r="S27" s="122"/>
      <c r="T27" s="173"/>
      <c r="U27" s="10">
        <f t="shared" si="3"/>
        <v>2400</v>
      </c>
      <c r="V27" s="71">
        <f t="shared" si="5"/>
        <v>0</v>
      </c>
      <c r="W27" s="64">
        <f t="shared" si="5"/>
        <v>42.052754856629285</v>
      </c>
      <c r="X27" s="64">
        <f t="shared" si="5"/>
        <v>84.10550971325857</v>
      </c>
      <c r="Y27" s="64">
        <f t="shared" si="5"/>
        <v>126.15826456988786</v>
      </c>
      <c r="Z27" s="64">
        <f t="shared" si="5"/>
        <v>189.23739685483179</v>
      </c>
      <c r="AA27" s="64">
        <f t="shared" si="5"/>
        <v>231.29015171146102</v>
      </c>
      <c r="AB27" s="64">
        <f t="shared" si="5"/>
        <v>273.34290656809031</v>
      </c>
      <c r="AC27" s="64">
        <f t="shared" si="5"/>
        <v>315.39566142471961</v>
      </c>
      <c r="AD27" s="64">
        <f t="shared" si="5"/>
        <v>357.4484162813489</v>
      </c>
      <c r="AE27" s="64">
        <f t="shared" si="5"/>
        <v>399.50117113797825</v>
      </c>
      <c r="AF27" s="64">
        <f t="shared" si="5"/>
        <v>462.58030342292204</v>
      </c>
      <c r="AG27" s="64">
        <f t="shared" si="5"/>
        <v>504.63305827955145</v>
      </c>
      <c r="AH27" s="64">
        <f t="shared" si="5"/>
        <v>525.65943570786601</v>
      </c>
      <c r="AI27" s="64">
        <f t="shared" si="5"/>
        <v>546.68581313618063</v>
      </c>
      <c r="AJ27" s="64">
        <f t="shared" si="5"/>
        <v>567.71219056449524</v>
      </c>
      <c r="AK27" s="65">
        <f t="shared" si="5"/>
        <v>588.73856799280998</v>
      </c>
    </row>
    <row r="28" spans="1:47">
      <c r="A28" s="173"/>
      <c r="B28" s="105">
        <v>2600</v>
      </c>
      <c r="C28" s="71">
        <f t="shared" si="4"/>
        <v>0</v>
      </c>
      <c r="D28" s="64">
        <f t="shared" si="4"/>
        <v>20.817747083277453</v>
      </c>
      <c r="E28" s="64">
        <f t="shared" si="4"/>
        <v>41.635494166554906</v>
      </c>
      <c r="F28" s="64">
        <f t="shared" si="4"/>
        <v>62.453241249832359</v>
      </c>
      <c r="G28" s="64">
        <f t="shared" si="4"/>
        <v>93.679861874748539</v>
      </c>
      <c r="H28" s="64">
        <f t="shared" si="4"/>
        <v>114.49760895802596</v>
      </c>
      <c r="I28" s="64">
        <f t="shared" si="4"/>
        <v>135.31535604130343</v>
      </c>
      <c r="J28" s="64">
        <f t="shared" si="4"/>
        <v>156.13310312458088</v>
      </c>
      <c r="K28" s="64">
        <f t="shared" si="4"/>
        <v>176.95085020785834</v>
      </c>
      <c r="L28" s="64">
        <f t="shared" si="4"/>
        <v>197.76859729113582</v>
      </c>
      <c r="M28" s="64">
        <f t="shared" si="4"/>
        <v>228.99521791605193</v>
      </c>
      <c r="N28" s="64">
        <f t="shared" si="4"/>
        <v>249.81296499932944</v>
      </c>
      <c r="O28" s="64">
        <f t="shared" si="4"/>
        <v>260.22183854096812</v>
      </c>
      <c r="P28" s="64">
        <f t="shared" si="4"/>
        <v>270.63071208260686</v>
      </c>
      <c r="Q28" s="64">
        <f t="shared" si="4"/>
        <v>281.03958562424555</v>
      </c>
      <c r="R28" s="65">
        <f t="shared" si="4"/>
        <v>291.44845916588429</v>
      </c>
      <c r="S28" s="122"/>
      <c r="T28" s="173"/>
      <c r="U28" s="10">
        <f t="shared" si="3"/>
        <v>2600</v>
      </c>
      <c r="V28" s="71">
        <f t="shared" si="5"/>
        <v>0</v>
      </c>
      <c r="W28" s="64">
        <f t="shared" si="5"/>
        <v>42.052754856629285</v>
      </c>
      <c r="X28" s="64">
        <f t="shared" si="5"/>
        <v>84.10550971325857</v>
      </c>
      <c r="Y28" s="64">
        <f t="shared" si="5"/>
        <v>126.15826456988786</v>
      </c>
      <c r="Z28" s="64">
        <f t="shared" si="5"/>
        <v>189.23739685483179</v>
      </c>
      <c r="AA28" s="64">
        <f t="shared" si="5"/>
        <v>231.29015171146102</v>
      </c>
      <c r="AB28" s="64">
        <f t="shared" si="5"/>
        <v>273.34290656809031</v>
      </c>
      <c r="AC28" s="64">
        <f t="shared" si="5"/>
        <v>315.39566142471961</v>
      </c>
      <c r="AD28" s="64">
        <f t="shared" si="5"/>
        <v>357.4484162813489</v>
      </c>
      <c r="AE28" s="64">
        <f t="shared" si="5"/>
        <v>399.50117113797825</v>
      </c>
      <c r="AF28" s="64">
        <f t="shared" si="5"/>
        <v>462.58030342292204</v>
      </c>
      <c r="AG28" s="64">
        <f t="shared" si="5"/>
        <v>504.63305827955145</v>
      </c>
      <c r="AH28" s="64">
        <f t="shared" si="5"/>
        <v>525.6594357078659</v>
      </c>
      <c r="AI28" s="64">
        <f t="shared" si="5"/>
        <v>546.68581313618063</v>
      </c>
      <c r="AJ28" s="64">
        <f t="shared" si="5"/>
        <v>567.71219056449513</v>
      </c>
      <c r="AK28" s="65">
        <f t="shared" si="5"/>
        <v>588.73856799280986</v>
      </c>
    </row>
    <row r="29" spans="1:47">
      <c r="A29" s="173"/>
      <c r="B29" s="105">
        <v>2800</v>
      </c>
      <c r="C29" s="71">
        <f t="shared" si="4"/>
        <v>0</v>
      </c>
      <c r="D29" s="64">
        <f t="shared" si="4"/>
        <v>22.419112243529565</v>
      </c>
      <c r="E29" s="64">
        <f t="shared" si="4"/>
        <v>44.838224487059129</v>
      </c>
      <c r="F29" s="64">
        <f t="shared" si="4"/>
        <v>67.25733673058869</v>
      </c>
      <c r="G29" s="64">
        <f t="shared" si="4"/>
        <v>100.88600509588305</v>
      </c>
      <c r="H29" s="64">
        <f t="shared" si="4"/>
        <v>123.30511733941259</v>
      </c>
      <c r="I29" s="64">
        <f t="shared" si="4"/>
        <v>145.72422958294214</v>
      </c>
      <c r="J29" s="64">
        <f t="shared" si="4"/>
        <v>168.1433418264717</v>
      </c>
      <c r="K29" s="64">
        <f t="shared" si="4"/>
        <v>190.56245407000131</v>
      </c>
      <c r="L29" s="64">
        <f t="shared" si="4"/>
        <v>212.98156631353086</v>
      </c>
      <c r="M29" s="64">
        <f t="shared" si="4"/>
        <v>246.61023467882518</v>
      </c>
      <c r="N29" s="64">
        <f t="shared" si="4"/>
        <v>269.02934692235476</v>
      </c>
      <c r="O29" s="64">
        <f t="shared" si="4"/>
        <v>280.23890304411952</v>
      </c>
      <c r="P29" s="64">
        <f t="shared" si="4"/>
        <v>291.44845916588429</v>
      </c>
      <c r="Q29" s="64">
        <f t="shared" si="4"/>
        <v>302.65801528764911</v>
      </c>
      <c r="R29" s="65">
        <f t="shared" si="4"/>
        <v>313.86757140941393</v>
      </c>
      <c r="S29" s="122"/>
      <c r="T29" s="173"/>
      <c r="U29" s="10">
        <f t="shared" si="3"/>
        <v>2800</v>
      </c>
      <c r="V29" s="71">
        <f t="shared" si="5"/>
        <v>0</v>
      </c>
      <c r="W29" s="64">
        <f t="shared" si="5"/>
        <v>42.052754856629285</v>
      </c>
      <c r="X29" s="64">
        <f t="shared" si="5"/>
        <v>84.10550971325857</v>
      </c>
      <c r="Y29" s="64">
        <f t="shared" si="5"/>
        <v>126.15826456988785</v>
      </c>
      <c r="Z29" s="64">
        <f t="shared" si="5"/>
        <v>189.23739685483181</v>
      </c>
      <c r="AA29" s="64">
        <f t="shared" si="5"/>
        <v>231.29015171146102</v>
      </c>
      <c r="AB29" s="64">
        <f t="shared" si="5"/>
        <v>273.34290656809031</v>
      </c>
      <c r="AC29" s="64">
        <f t="shared" si="5"/>
        <v>315.39566142471955</v>
      </c>
      <c r="AD29" s="64">
        <f t="shared" si="5"/>
        <v>357.44841628134895</v>
      </c>
      <c r="AE29" s="64">
        <f t="shared" si="5"/>
        <v>399.50117113797819</v>
      </c>
      <c r="AF29" s="64">
        <f t="shared" si="5"/>
        <v>462.58030342292204</v>
      </c>
      <c r="AG29" s="64">
        <f t="shared" si="5"/>
        <v>504.63305827955139</v>
      </c>
      <c r="AH29" s="64">
        <f t="shared" si="5"/>
        <v>525.65943570786601</v>
      </c>
      <c r="AI29" s="64">
        <f t="shared" si="5"/>
        <v>546.68581313618063</v>
      </c>
      <c r="AJ29" s="64">
        <f t="shared" si="5"/>
        <v>567.71219056449536</v>
      </c>
      <c r="AK29" s="65">
        <f t="shared" si="5"/>
        <v>588.73856799280998</v>
      </c>
    </row>
    <row r="30" spans="1:47">
      <c r="A30" s="173"/>
      <c r="B30" s="105">
        <v>2900</v>
      </c>
      <c r="C30" s="71">
        <f t="shared" si="4"/>
        <v>0</v>
      </c>
      <c r="D30" s="64">
        <f t="shared" si="4"/>
        <v>23.219794823655619</v>
      </c>
      <c r="E30" s="64">
        <f t="shared" si="4"/>
        <v>46.439589647311237</v>
      </c>
      <c r="F30" s="64">
        <f t="shared" si="4"/>
        <v>69.65938447096687</v>
      </c>
      <c r="G30" s="64">
        <f t="shared" si="4"/>
        <v>104.48907670645031</v>
      </c>
      <c r="H30" s="64">
        <f t="shared" si="4"/>
        <v>127.7088715301059</v>
      </c>
      <c r="I30" s="64">
        <f t="shared" si="4"/>
        <v>150.92866635376151</v>
      </c>
      <c r="J30" s="64">
        <f t="shared" si="4"/>
        <v>174.14846117741712</v>
      </c>
      <c r="K30" s="64">
        <f t="shared" si="4"/>
        <v>197.36825600107281</v>
      </c>
      <c r="L30" s="64">
        <f t="shared" si="4"/>
        <v>220.58805082472838</v>
      </c>
      <c r="M30" s="64">
        <f t="shared" si="4"/>
        <v>255.41774306021179</v>
      </c>
      <c r="N30" s="64">
        <f t="shared" si="4"/>
        <v>278.63753788386748</v>
      </c>
      <c r="O30" s="64">
        <f t="shared" si="4"/>
        <v>290.24743529569525</v>
      </c>
      <c r="P30" s="64">
        <f t="shared" si="4"/>
        <v>301.85733270752303</v>
      </c>
      <c r="Q30" s="64">
        <f t="shared" si="4"/>
        <v>313.4672301193508</v>
      </c>
      <c r="R30" s="65">
        <f t="shared" si="4"/>
        <v>325.07712753117869</v>
      </c>
      <c r="S30" s="122" t="s">
        <v>140</v>
      </c>
      <c r="T30" s="173"/>
      <c r="U30" s="10">
        <f t="shared" si="3"/>
        <v>2900</v>
      </c>
      <c r="V30" s="71">
        <f t="shared" si="5"/>
        <v>0</v>
      </c>
      <c r="W30" s="64">
        <f t="shared" si="5"/>
        <v>42.052754856629278</v>
      </c>
      <c r="X30" s="64">
        <f t="shared" si="5"/>
        <v>84.105509713258556</v>
      </c>
      <c r="Y30" s="64">
        <f t="shared" si="5"/>
        <v>126.15826456988786</v>
      </c>
      <c r="Z30" s="64">
        <f t="shared" si="5"/>
        <v>189.23739685483181</v>
      </c>
      <c r="AA30" s="64">
        <f t="shared" si="5"/>
        <v>231.29015171146105</v>
      </c>
      <c r="AB30" s="64">
        <f t="shared" si="5"/>
        <v>273.34290656809031</v>
      </c>
      <c r="AC30" s="64">
        <f t="shared" si="5"/>
        <v>315.39566142471955</v>
      </c>
      <c r="AD30" s="64">
        <f t="shared" si="5"/>
        <v>357.44841628134895</v>
      </c>
      <c r="AE30" s="64">
        <f t="shared" si="5"/>
        <v>399.50117113797819</v>
      </c>
      <c r="AF30" s="64">
        <f t="shared" si="5"/>
        <v>462.5803034229221</v>
      </c>
      <c r="AG30" s="64">
        <f t="shared" si="5"/>
        <v>504.63305827955145</v>
      </c>
      <c r="AH30" s="64">
        <f t="shared" si="5"/>
        <v>525.65943570786601</v>
      </c>
      <c r="AI30" s="64">
        <f t="shared" si="5"/>
        <v>546.68581313618063</v>
      </c>
      <c r="AJ30" s="64">
        <f t="shared" si="5"/>
        <v>567.71219056449513</v>
      </c>
      <c r="AK30" s="65">
        <f t="shared" si="5"/>
        <v>588.73856799280998</v>
      </c>
    </row>
    <row r="31" spans="1:47">
      <c r="A31" s="173"/>
      <c r="B31" s="105">
        <v>3000</v>
      </c>
      <c r="C31" s="71">
        <f t="shared" si="4"/>
        <v>0</v>
      </c>
      <c r="D31" s="64">
        <f t="shared" si="4"/>
        <v>24.020477403781676</v>
      </c>
      <c r="E31" s="64">
        <f t="shared" si="4"/>
        <v>48.040954807563352</v>
      </c>
      <c r="F31" s="64">
        <f t="shared" si="4"/>
        <v>72.061432211345021</v>
      </c>
      <c r="G31" s="64">
        <f t="shared" si="4"/>
        <v>108.09214831701755</v>
      </c>
      <c r="H31" s="64">
        <f t="shared" si="4"/>
        <v>132.1126257207992</v>
      </c>
      <c r="I31" s="64">
        <f t="shared" si="4"/>
        <v>156.13310312458088</v>
      </c>
      <c r="J31" s="64">
        <f t="shared" si="4"/>
        <v>180.15358052836254</v>
      </c>
      <c r="K31" s="64">
        <f t="shared" si="4"/>
        <v>204.17405793214425</v>
      </c>
      <c r="L31" s="64">
        <f t="shared" si="4"/>
        <v>228.19453533592593</v>
      </c>
      <c r="M31" s="64">
        <f t="shared" si="4"/>
        <v>264.2252514415984</v>
      </c>
      <c r="N31" s="64">
        <f t="shared" si="4"/>
        <v>288.24572884538009</v>
      </c>
      <c r="O31" s="64">
        <f t="shared" si="4"/>
        <v>300.25596754727093</v>
      </c>
      <c r="P31" s="64">
        <f t="shared" si="4"/>
        <v>312.26620624916177</v>
      </c>
      <c r="Q31" s="64">
        <f t="shared" si="4"/>
        <v>324.27644495105261</v>
      </c>
      <c r="R31" s="65">
        <f t="shared" si="4"/>
        <v>336.28668365294345</v>
      </c>
      <c r="S31" s="122"/>
      <c r="T31" s="173"/>
      <c r="U31" s="10">
        <f t="shared" si="3"/>
        <v>3000</v>
      </c>
      <c r="V31" s="71">
        <f t="shared" si="5"/>
        <v>0</v>
      </c>
      <c r="W31" s="64">
        <f t="shared" si="5"/>
        <v>42.052754856629285</v>
      </c>
      <c r="X31" s="64">
        <f t="shared" si="5"/>
        <v>84.10550971325857</v>
      </c>
      <c r="Y31" s="64">
        <f t="shared" si="5"/>
        <v>126.15826456988783</v>
      </c>
      <c r="Z31" s="64">
        <f t="shared" si="5"/>
        <v>189.23739685483179</v>
      </c>
      <c r="AA31" s="64">
        <f t="shared" si="5"/>
        <v>231.29015171146102</v>
      </c>
      <c r="AB31" s="64">
        <f t="shared" si="5"/>
        <v>273.34290656809031</v>
      </c>
      <c r="AC31" s="64">
        <f t="shared" si="5"/>
        <v>315.39566142471955</v>
      </c>
      <c r="AD31" s="64">
        <f t="shared" si="5"/>
        <v>357.44841628134895</v>
      </c>
      <c r="AE31" s="64">
        <f t="shared" si="5"/>
        <v>399.50117113797825</v>
      </c>
      <c r="AF31" s="64">
        <f t="shared" si="5"/>
        <v>462.58030342292204</v>
      </c>
      <c r="AG31" s="64">
        <f t="shared" si="5"/>
        <v>504.63305827955134</v>
      </c>
      <c r="AH31" s="64">
        <f t="shared" si="5"/>
        <v>525.65943570786601</v>
      </c>
      <c r="AI31" s="64">
        <f t="shared" si="5"/>
        <v>546.68581313618063</v>
      </c>
      <c r="AJ31" s="64">
        <f t="shared" si="5"/>
        <v>567.71219056449524</v>
      </c>
      <c r="AK31" s="65">
        <f t="shared" si="5"/>
        <v>588.73856799280998</v>
      </c>
    </row>
    <row r="32" spans="1:47">
      <c r="A32" s="173"/>
      <c r="B32" s="105">
        <v>3200</v>
      </c>
      <c r="C32" s="71">
        <f t="shared" si="4"/>
        <v>0</v>
      </c>
      <c r="D32" s="64">
        <f t="shared" si="4"/>
        <v>25.621842564033788</v>
      </c>
      <c r="E32" s="64">
        <f t="shared" si="4"/>
        <v>51.243685128067575</v>
      </c>
      <c r="F32" s="64">
        <f t="shared" si="4"/>
        <v>76.865527692101367</v>
      </c>
      <c r="G32" s="64">
        <f t="shared" si="4"/>
        <v>115.29829153815206</v>
      </c>
      <c r="H32" s="64">
        <f t="shared" si="4"/>
        <v>140.92013410218581</v>
      </c>
      <c r="I32" s="64">
        <f t="shared" si="4"/>
        <v>166.54197666621963</v>
      </c>
      <c r="J32" s="64">
        <f t="shared" si="4"/>
        <v>192.16381923025341</v>
      </c>
      <c r="K32" s="64">
        <f t="shared" si="4"/>
        <v>217.78566179428717</v>
      </c>
      <c r="L32" s="64">
        <f t="shared" si="4"/>
        <v>243.40750435832098</v>
      </c>
      <c r="M32" s="64">
        <f t="shared" si="4"/>
        <v>281.84026820437163</v>
      </c>
      <c r="N32" s="64">
        <f t="shared" si="4"/>
        <v>307.46211076840547</v>
      </c>
      <c r="O32" s="64">
        <f t="shared" si="4"/>
        <v>320.27303205042233</v>
      </c>
      <c r="P32" s="64">
        <f t="shared" si="4"/>
        <v>333.08395333243925</v>
      </c>
      <c r="Q32" s="64">
        <f t="shared" si="4"/>
        <v>345.89487461445611</v>
      </c>
      <c r="R32" s="65">
        <f t="shared" si="4"/>
        <v>358.70579589647303</v>
      </c>
      <c r="S32" s="122"/>
      <c r="T32" s="173"/>
      <c r="U32" s="10">
        <f t="shared" si="3"/>
        <v>3200</v>
      </c>
      <c r="V32" s="71">
        <f t="shared" si="5"/>
        <v>0</v>
      </c>
      <c r="W32" s="64">
        <f t="shared" si="5"/>
        <v>42.052754856629278</v>
      </c>
      <c r="X32" s="64">
        <f t="shared" si="5"/>
        <v>84.105509713258556</v>
      </c>
      <c r="Y32" s="64">
        <f t="shared" si="5"/>
        <v>126.15826456988785</v>
      </c>
      <c r="Z32" s="64">
        <f t="shared" si="5"/>
        <v>189.23739685483179</v>
      </c>
      <c r="AA32" s="64">
        <f t="shared" si="5"/>
        <v>231.29015171146105</v>
      </c>
      <c r="AB32" s="64">
        <f t="shared" si="5"/>
        <v>273.34290656809037</v>
      </c>
      <c r="AC32" s="64">
        <f t="shared" si="5"/>
        <v>315.39566142471961</v>
      </c>
      <c r="AD32" s="64">
        <f t="shared" si="5"/>
        <v>357.44841628134884</v>
      </c>
      <c r="AE32" s="64">
        <f t="shared" si="5"/>
        <v>399.50117113797819</v>
      </c>
      <c r="AF32" s="64">
        <f t="shared" si="5"/>
        <v>462.5803034229221</v>
      </c>
      <c r="AG32" s="64">
        <f t="shared" si="5"/>
        <v>504.63305827955139</v>
      </c>
      <c r="AH32" s="64">
        <f t="shared" si="5"/>
        <v>525.65943570786601</v>
      </c>
      <c r="AI32" s="64">
        <f t="shared" si="5"/>
        <v>546.68581313618074</v>
      </c>
      <c r="AJ32" s="64">
        <f t="shared" si="5"/>
        <v>567.71219056449536</v>
      </c>
      <c r="AK32" s="65">
        <f t="shared" si="5"/>
        <v>588.73856799280998</v>
      </c>
    </row>
    <row r="33" spans="1:41">
      <c r="A33" s="173"/>
      <c r="B33" s="105">
        <v>3300</v>
      </c>
      <c r="C33" s="71">
        <f t="shared" si="4"/>
        <v>0</v>
      </c>
      <c r="D33" s="64">
        <f t="shared" si="4"/>
        <v>26.422525144159838</v>
      </c>
      <c r="E33" s="64">
        <f t="shared" si="4"/>
        <v>52.845050288319676</v>
      </c>
      <c r="F33" s="64">
        <f t="shared" si="4"/>
        <v>79.267575432479532</v>
      </c>
      <c r="G33" s="64">
        <f t="shared" si="4"/>
        <v>118.90136314871931</v>
      </c>
      <c r="H33" s="64">
        <f t="shared" si="4"/>
        <v>145.32388829287913</v>
      </c>
      <c r="I33" s="64">
        <f t="shared" si="4"/>
        <v>171.74641343703894</v>
      </c>
      <c r="J33" s="64">
        <f t="shared" si="4"/>
        <v>198.1689385811988</v>
      </c>
      <c r="K33" s="64">
        <f t="shared" si="4"/>
        <v>224.59146372535866</v>
      </c>
      <c r="L33" s="64">
        <f t="shared" si="4"/>
        <v>251.0139888695185</v>
      </c>
      <c r="M33" s="64">
        <f t="shared" si="4"/>
        <v>290.64777658575827</v>
      </c>
      <c r="N33" s="64">
        <f t="shared" si="4"/>
        <v>317.07030172991813</v>
      </c>
      <c r="O33" s="64">
        <f t="shared" si="4"/>
        <v>330.28156430199806</v>
      </c>
      <c r="P33" s="64">
        <f t="shared" si="4"/>
        <v>343.49282687407788</v>
      </c>
      <c r="Q33" s="64">
        <f t="shared" si="4"/>
        <v>356.70408944615787</v>
      </c>
      <c r="R33" s="65">
        <f t="shared" si="4"/>
        <v>369.9153520182378</v>
      </c>
      <c r="S33" s="122"/>
      <c r="T33" s="173"/>
      <c r="U33" s="10">
        <f t="shared" si="3"/>
        <v>3300</v>
      </c>
      <c r="V33" s="71">
        <f t="shared" si="5"/>
        <v>0</v>
      </c>
      <c r="W33" s="64">
        <f t="shared" si="5"/>
        <v>42.052754856629278</v>
      </c>
      <c r="X33" s="64">
        <f t="shared" si="5"/>
        <v>84.105509713258556</v>
      </c>
      <c r="Y33" s="64">
        <f t="shared" si="5"/>
        <v>126.15826456988786</v>
      </c>
      <c r="Z33" s="64">
        <f t="shared" si="5"/>
        <v>189.23739685483181</v>
      </c>
      <c r="AA33" s="64">
        <f t="shared" si="5"/>
        <v>231.29015171146105</v>
      </c>
      <c r="AB33" s="64">
        <f t="shared" si="5"/>
        <v>273.34290656809026</v>
      </c>
      <c r="AC33" s="64">
        <f t="shared" si="5"/>
        <v>315.39566142471961</v>
      </c>
      <c r="AD33" s="64">
        <f t="shared" si="5"/>
        <v>357.44841628134895</v>
      </c>
      <c r="AE33" s="64">
        <f t="shared" si="5"/>
        <v>399.50117113797819</v>
      </c>
      <c r="AF33" s="64">
        <f t="shared" si="5"/>
        <v>462.5803034229221</v>
      </c>
      <c r="AG33" s="64">
        <f t="shared" si="5"/>
        <v>504.63305827955145</v>
      </c>
      <c r="AH33" s="64">
        <f t="shared" si="5"/>
        <v>525.65943570786612</v>
      </c>
      <c r="AI33" s="64">
        <f t="shared" si="5"/>
        <v>546.68581313618051</v>
      </c>
      <c r="AJ33" s="64">
        <f t="shared" si="5"/>
        <v>567.71219056449524</v>
      </c>
      <c r="AK33" s="65">
        <f t="shared" si="5"/>
        <v>588.73856799280998</v>
      </c>
    </row>
    <row r="34" spans="1:41">
      <c r="A34" s="173"/>
      <c r="B34" s="105">
        <v>3500</v>
      </c>
      <c r="C34" s="71">
        <f t="shared" si="4"/>
        <v>0</v>
      </c>
      <c r="D34" s="64">
        <f t="shared" si="4"/>
        <v>28.02389030441195</v>
      </c>
      <c r="E34" s="64">
        <f t="shared" si="4"/>
        <v>56.047780608823899</v>
      </c>
      <c r="F34" s="64">
        <f t="shared" si="4"/>
        <v>84.071670913235863</v>
      </c>
      <c r="G34" s="64">
        <f t="shared" si="4"/>
        <v>126.10750636985379</v>
      </c>
      <c r="H34" s="64">
        <f t="shared" si="4"/>
        <v>154.13139667426574</v>
      </c>
      <c r="I34" s="64">
        <f t="shared" si="4"/>
        <v>182.15528697867768</v>
      </c>
      <c r="J34" s="64">
        <f t="shared" si="4"/>
        <v>210.17917728308964</v>
      </c>
      <c r="K34" s="64">
        <f t="shared" si="4"/>
        <v>238.20306758750164</v>
      </c>
      <c r="L34" s="64">
        <f t="shared" si="4"/>
        <v>266.22695789191357</v>
      </c>
      <c r="M34" s="64">
        <f t="shared" si="4"/>
        <v>308.26279334853149</v>
      </c>
      <c r="N34" s="64">
        <f t="shared" si="4"/>
        <v>336.28668365294345</v>
      </c>
      <c r="O34" s="64">
        <f t="shared" si="4"/>
        <v>350.29862880514946</v>
      </c>
      <c r="P34" s="64">
        <f t="shared" si="4"/>
        <v>364.31057395735536</v>
      </c>
      <c r="Q34" s="64">
        <f t="shared" si="4"/>
        <v>378.32251910956131</v>
      </c>
      <c r="R34" s="65">
        <f t="shared" si="4"/>
        <v>392.33446426176732</v>
      </c>
      <c r="S34" s="122" t="s">
        <v>4</v>
      </c>
      <c r="T34" s="173"/>
      <c r="U34" s="10">
        <f t="shared" si="3"/>
        <v>3500</v>
      </c>
      <c r="V34" s="71">
        <f t="shared" si="5"/>
        <v>0</v>
      </c>
      <c r="W34" s="64">
        <f t="shared" si="5"/>
        <v>42.052754856629271</v>
      </c>
      <c r="X34" s="64">
        <f t="shared" si="5"/>
        <v>84.105509713258542</v>
      </c>
      <c r="Y34" s="64">
        <f t="shared" si="5"/>
        <v>126.15826456988785</v>
      </c>
      <c r="Z34" s="64">
        <f t="shared" si="5"/>
        <v>189.23739685483176</v>
      </c>
      <c r="AA34" s="64">
        <f t="shared" si="5"/>
        <v>231.29015171146102</v>
      </c>
      <c r="AB34" s="64">
        <f t="shared" si="5"/>
        <v>273.34290656809031</v>
      </c>
      <c r="AC34" s="64">
        <f t="shared" si="5"/>
        <v>315.39566142471961</v>
      </c>
      <c r="AD34" s="64">
        <f t="shared" si="5"/>
        <v>357.44841628134895</v>
      </c>
      <c r="AE34" s="64">
        <f t="shared" si="5"/>
        <v>399.50117113797819</v>
      </c>
      <c r="AF34" s="64">
        <f t="shared" si="5"/>
        <v>462.58030342292204</v>
      </c>
      <c r="AG34" s="64">
        <f t="shared" si="5"/>
        <v>504.63305827955139</v>
      </c>
      <c r="AH34" s="64">
        <f t="shared" si="5"/>
        <v>525.65943570786612</v>
      </c>
      <c r="AI34" s="64">
        <f t="shared" si="5"/>
        <v>546.68581313618063</v>
      </c>
      <c r="AJ34" s="64">
        <f t="shared" si="5"/>
        <v>567.71219056449513</v>
      </c>
      <c r="AK34" s="65">
        <f t="shared" si="5"/>
        <v>588.73856799280986</v>
      </c>
    </row>
    <row r="35" spans="1:41">
      <c r="A35" s="173"/>
      <c r="B35" s="105">
        <v>4000</v>
      </c>
      <c r="C35" s="71">
        <f t="shared" si="4"/>
        <v>0</v>
      </c>
      <c r="D35" s="64">
        <f t="shared" si="4"/>
        <v>32.027303205042237</v>
      </c>
      <c r="E35" s="64">
        <f t="shared" si="4"/>
        <v>64.054606410084475</v>
      </c>
      <c r="F35" s="64">
        <f t="shared" si="4"/>
        <v>96.081909615126705</v>
      </c>
      <c r="G35" s="64">
        <f t="shared" si="4"/>
        <v>144.12286442269004</v>
      </c>
      <c r="H35" s="64">
        <f t="shared" si="4"/>
        <v>176.15016762773226</v>
      </c>
      <c r="I35" s="64">
        <f t="shared" si="4"/>
        <v>208.17747083277447</v>
      </c>
      <c r="J35" s="64">
        <f t="shared" si="4"/>
        <v>240.20477403781675</v>
      </c>
      <c r="K35" s="64">
        <f t="shared" si="4"/>
        <v>272.23207724285902</v>
      </c>
      <c r="L35" s="64">
        <f t="shared" si="4"/>
        <v>304.25938044790121</v>
      </c>
      <c r="M35" s="64">
        <f t="shared" si="4"/>
        <v>352.30033525546452</v>
      </c>
      <c r="N35" s="64">
        <f t="shared" si="4"/>
        <v>384.32763846050682</v>
      </c>
      <c r="O35" s="64">
        <f t="shared" si="4"/>
        <v>400.34129006302794</v>
      </c>
      <c r="P35" s="64">
        <f t="shared" si="4"/>
        <v>416.35494166554895</v>
      </c>
      <c r="Q35" s="64">
        <f t="shared" si="4"/>
        <v>432.36859326807007</v>
      </c>
      <c r="R35" s="65">
        <f t="shared" si="4"/>
        <v>448.38224487059131</v>
      </c>
      <c r="S35" s="122"/>
      <c r="T35" s="173"/>
      <c r="U35" s="10">
        <f t="shared" si="3"/>
        <v>4000</v>
      </c>
      <c r="V35" s="71">
        <f t="shared" si="5"/>
        <v>0</v>
      </c>
      <c r="W35" s="64">
        <f t="shared" si="5"/>
        <v>42.052754856629292</v>
      </c>
      <c r="X35" s="64">
        <f t="shared" si="5"/>
        <v>84.105509713258584</v>
      </c>
      <c r="Y35" s="64">
        <f t="shared" si="5"/>
        <v>126.15826456988785</v>
      </c>
      <c r="Z35" s="64">
        <f t="shared" si="5"/>
        <v>189.23739685483176</v>
      </c>
      <c r="AA35" s="64">
        <f t="shared" si="5"/>
        <v>231.29015171146102</v>
      </c>
      <c r="AB35" s="64">
        <f t="shared" si="5"/>
        <v>273.34290656809026</v>
      </c>
      <c r="AC35" s="64">
        <f t="shared" si="5"/>
        <v>315.39566142471961</v>
      </c>
      <c r="AD35" s="64">
        <f t="shared" si="5"/>
        <v>357.44841628134895</v>
      </c>
      <c r="AE35" s="64">
        <f t="shared" si="5"/>
        <v>399.50117113797813</v>
      </c>
      <c r="AF35" s="64">
        <f t="shared" si="5"/>
        <v>462.58030342292204</v>
      </c>
      <c r="AG35" s="64">
        <f t="shared" si="5"/>
        <v>504.63305827955139</v>
      </c>
      <c r="AH35" s="64">
        <f t="shared" si="5"/>
        <v>525.65943570786612</v>
      </c>
      <c r="AI35" s="64">
        <f t="shared" si="5"/>
        <v>546.68581313618051</v>
      </c>
      <c r="AJ35" s="64">
        <f t="shared" si="5"/>
        <v>567.71219056449513</v>
      </c>
      <c r="AK35" s="65">
        <f t="shared" si="5"/>
        <v>588.73856799281009</v>
      </c>
    </row>
    <row r="36" spans="1:41" ht="15.75" thickBot="1">
      <c r="A36" s="175"/>
      <c r="B36" s="106">
        <v>4500</v>
      </c>
      <c r="C36" s="72">
        <f t="shared" si="4"/>
        <v>0</v>
      </c>
      <c r="D36" s="66">
        <f t="shared" si="4"/>
        <v>36.030716105672511</v>
      </c>
      <c r="E36" s="66">
        <f t="shared" si="4"/>
        <v>72.061432211345021</v>
      </c>
      <c r="F36" s="66">
        <f t="shared" si="4"/>
        <v>108.09214831701755</v>
      </c>
      <c r="G36" s="66">
        <f t="shared" si="4"/>
        <v>162.13822247552631</v>
      </c>
      <c r="H36" s="66">
        <f t="shared" si="4"/>
        <v>198.1689385811988</v>
      </c>
      <c r="I36" s="66">
        <f t="shared" si="4"/>
        <v>234.19965468687133</v>
      </c>
      <c r="J36" s="66">
        <f t="shared" si="4"/>
        <v>270.23037079254379</v>
      </c>
      <c r="K36" s="66">
        <f t="shared" si="4"/>
        <v>306.26108689821632</v>
      </c>
      <c r="L36" s="66">
        <f t="shared" si="4"/>
        <v>342.2918030038889</v>
      </c>
      <c r="M36" s="66">
        <f t="shared" si="4"/>
        <v>396.3378771623976</v>
      </c>
      <c r="N36" s="66">
        <f t="shared" si="4"/>
        <v>432.36859326807019</v>
      </c>
      <c r="O36" s="66">
        <f t="shared" si="4"/>
        <v>450.38395132090642</v>
      </c>
      <c r="P36" s="66">
        <f t="shared" si="4"/>
        <v>468.39930937374265</v>
      </c>
      <c r="Q36" s="66">
        <f t="shared" si="4"/>
        <v>486.41466742657889</v>
      </c>
      <c r="R36" s="67">
        <f t="shared" si="4"/>
        <v>504.43002547941518</v>
      </c>
      <c r="S36" s="123"/>
      <c r="T36" s="175"/>
      <c r="U36" s="80">
        <f t="shared" si="3"/>
        <v>4500</v>
      </c>
      <c r="V36" s="72">
        <f t="shared" si="5"/>
        <v>0</v>
      </c>
      <c r="W36" s="66">
        <f t="shared" si="5"/>
        <v>42.052754856629278</v>
      </c>
      <c r="X36" s="66">
        <f t="shared" si="5"/>
        <v>84.105509713258556</v>
      </c>
      <c r="Y36" s="66">
        <f t="shared" si="5"/>
        <v>126.15826456988786</v>
      </c>
      <c r="Z36" s="66">
        <f t="shared" si="5"/>
        <v>189.23739685483176</v>
      </c>
      <c r="AA36" s="66">
        <f t="shared" si="5"/>
        <v>231.29015171146102</v>
      </c>
      <c r="AB36" s="66">
        <f t="shared" si="5"/>
        <v>273.34290656809031</v>
      </c>
      <c r="AC36" s="66">
        <f t="shared" si="5"/>
        <v>315.39566142471955</v>
      </c>
      <c r="AD36" s="66">
        <f t="shared" si="5"/>
        <v>357.4484162813489</v>
      </c>
      <c r="AE36" s="66">
        <f t="shared" si="5"/>
        <v>399.50117113797825</v>
      </c>
      <c r="AF36" s="66">
        <f t="shared" si="5"/>
        <v>462.58030342292204</v>
      </c>
      <c r="AG36" s="66">
        <f t="shared" si="5"/>
        <v>504.63305827955145</v>
      </c>
      <c r="AH36" s="66">
        <f t="shared" si="5"/>
        <v>525.65943570786601</v>
      </c>
      <c r="AI36" s="66">
        <f t="shared" si="5"/>
        <v>546.68581313618063</v>
      </c>
      <c r="AJ36" s="66">
        <f t="shared" si="5"/>
        <v>567.71219056449536</v>
      </c>
      <c r="AK36" s="67">
        <f t="shared" si="5"/>
        <v>588.73856799280998</v>
      </c>
    </row>
    <row r="37" spans="1:41" ht="15.75" thickBot="1"/>
    <row r="38" spans="1:41" ht="15.75" thickBot="1">
      <c r="A38" s="176" t="s">
        <v>116</v>
      </c>
      <c r="B38" s="177"/>
    </row>
    <row r="39" spans="1:41" ht="15.75" thickBot="1">
      <c r="A39" s="28" t="s">
        <v>40</v>
      </c>
      <c r="B39" s="82">
        <f>HLOOKUP($A$38,Gear!$G$4:$Z$5,2,FALSE)</f>
        <v>2.9467000000000003</v>
      </c>
    </row>
    <row r="40" spans="1:41" ht="15.75" thickBot="1"/>
    <row r="41" spans="1:41" ht="15.75" thickBot="1">
      <c r="A41" s="172" t="s">
        <v>130</v>
      </c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1"/>
    </row>
    <row r="42" spans="1:41">
      <c r="A42" s="172" t="s">
        <v>0</v>
      </c>
      <c r="B42" s="170"/>
      <c r="C42" s="170" t="s">
        <v>6</v>
      </c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1"/>
      <c r="S42" s="124" t="s">
        <v>141</v>
      </c>
      <c r="T42" s="172" t="s">
        <v>109</v>
      </c>
      <c r="U42" s="170"/>
      <c r="V42" s="170" t="s">
        <v>12</v>
      </c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1"/>
    </row>
    <row r="43" spans="1:41" ht="15.75" thickBot="1">
      <c r="A43" s="173"/>
      <c r="B43" s="174"/>
      <c r="C43" s="10">
        <f>C$15</f>
        <v>0</v>
      </c>
      <c r="D43" s="10">
        <f t="shared" ref="D43:R43" si="6">D$15</f>
        <v>10</v>
      </c>
      <c r="E43" s="10">
        <f t="shared" si="6"/>
        <v>20</v>
      </c>
      <c r="F43" s="10">
        <f t="shared" si="6"/>
        <v>30</v>
      </c>
      <c r="G43" s="10">
        <f t="shared" si="6"/>
        <v>45</v>
      </c>
      <c r="H43" s="10">
        <f t="shared" si="6"/>
        <v>55</v>
      </c>
      <c r="I43" s="10">
        <f t="shared" si="6"/>
        <v>65</v>
      </c>
      <c r="J43" s="10">
        <f t="shared" si="6"/>
        <v>75</v>
      </c>
      <c r="K43" s="10">
        <f t="shared" si="6"/>
        <v>85</v>
      </c>
      <c r="L43" s="10">
        <f t="shared" si="6"/>
        <v>95</v>
      </c>
      <c r="M43" s="10">
        <f t="shared" si="6"/>
        <v>110</v>
      </c>
      <c r="N43" s="10">
        <f t="shared" si="6"/>
        <v>120</v>
      </c>
      <c r="O43" s="10">
        <f t="shared" si="6"/>
        <v>125</v>
      </c>
      <c r="P43" s="10">
        <f t="shared" si="6"/>
        <v>130</v>
      </c>
      <c r="Q43" s="10">
        <f t="shared" si="6"/>
        <v>135</v>
      </c>
      <c r="R43" s="9">
        <f t="shared" si="6"/>
        <v>140</v>
      </c>
      <c r="S43" s="125"/>
      <c r="T43" s="173"/>
      <c r="U43" s="174"/>
      <c r="V43" s="10">
        <f t="shared" ref="V43:AK43" si="7">C15</f>
        <v>0</v>
      </c>
      <c r="W43" s="10">
        <f t="shared" si="7"/>
        <v>10</v>
      </c>
      <c r="X43" s="10">
        <f t="shared" si="7"/>
        <v>20</v>
      </c>
      <c r="Y43" s="10">
        <f t="shared" si="7"/>
        <v>30</v>
      </c>
      <c r="Z43" s="10">
        <f t="shared" si="7"/>
        <v>45</v>
      </c>
      <c r="AA43" s="10">
        <f t="shared" si="7"/>
        <v>55</v>
      </c>
      <c r="AB43" s="10">
        <f t="shared" si="7"/>
        <v>65</v>
      </c>
      <c r="AC43" s="10">
        <f t="shared" si="7"/>
        <v>75</v>
      </c>
      <c r="AD43" s="10">
        <f t="shared" si="7"/>
        <v>85</v>
      </c>
      <c r="AE43" s="10">
        <f t="shared" si="7"/>
        <v>95</v>
      </c>
      <c r="AF43" s="10">
        <f t="shared" si="7"/>
        <v>110</v>
      </c>
      <c r="AG43" s="10">
        <f t="shared" si="7"/>
        <v>120</v>
      </c>
      <c r="AH43" s="10">
        <f t="shared" si="7"/>
        <v>125</v>
      </c>
      <c r="AI43" s="10">
        <f t="shared" si="7"/>
        <v>130</v>
      </c>
      <c r="AJ43" s="10">
        <f t="shared" si="7"/>
        <v>135</v>
      </c>
      <c r="AK43" s="9">
        <f t="shared" si="7"/>
        <v>140</v>
      </c>
    </row>
    <row r="44" spans="1:41">
      <c r="A44" s="173" t="s">
        <v>108</v>
      </c>
      <c r="B44" s="83">
        <f t="shared" ref="B44:B64" si="8">IF($B$39=0,"",($U44*60*Circumfrence)/($B$39*63360))</f>
        <v>19.784057614381044</v>
      </c>
      <c r="C44" s="68">
        <f>(V44*$B44)/375</f>
        <v>0</v>
      </c>
      <c r="D44" s="69">
        <f t="shared" ref="D44:R44" si="9">(W44*$B44)/375</f>
        <v>4.2195971972643083</v>
      </c>
      <c r="E44" s="69">
        <f t="shared" si="9"/>
        <v>8.4391943945286165</v>
      </c>
      <c r="F44" s="69">
        <f t="shared" si="9"/>
        <v>12.658791591792928</v>
      </c>
      <c r="G44" s="69">
        <f t="shared" si="9"/>
        <v>18.988187387689393</v>
      </c>
      <c r="H44" s="69">
        <f t="shared" si="9"/>
        <v>23.207784584953693</v>
      </c>
      <c r="I44" s="69">
        <f t="shared" si="9"/>
        <v>27.42738178221801</v>
      </c>
      <c r="J44" s="69">
        <f t="shared" si="9"/>
        <v>31.646978979482309</v>
      </c>
      <c r="K44" s="69">
        <f t="shared" si="9"/>
        <v>35.866576176746619</v>
      </c>
      <c r="L44" s="69">
        <f t="shared" si="9"/>
        <v>40.086173374010947</v>
      </c>
      <c r="M44" s="69">
        <f t="shared" si="9"/>
        <v>46.415569169907386</v>
      </c>
      <c r="N44" s="69">
        <f t="shared" si="9"/>
        <v>50.635166367171713</v>
      </c>
      <c r="O44" s="69">
        <f t="shared" si="9"/>
        <v>52.74496496580386</v>
      </c>
      <c r="P44" s="69">
        <f t="shared" si="9"/>
        <v>54.85476356443602</v>
      </c>
      <c r="Q44" s="69">
        <f t="shared" si="9"/>
        <v>56.964562163068166</v>
      </c>
      <c r="R44" s="70">
        <f t="shared" si="9"/>
        <v>59.074360761700326</v>
      </c>
      <c r="S44" s="125"/>
      <c r="T44" s="173" t="s">
        <v>5</v>
      </c>
      <c r="U44" s="10">
        <f t="shared" ref="U44:U64" si="10">B16</f>
        <v>620</v>
      </c>
      <c r="V44" s="68">
        <f t="shared" ref="V44:AK44" si="11">((V16*$B$39)/(Tire_Wheel_Radius/12))*(Drivetrain_Efficiency/100)</f>
        <v>0</v>
      </c>
      <c r="W44" s="69">
        <f t="shared" si="11"/>
        <v>79.981011975213065</v>
      </c>
      <c r="X44" s="69">
        <f t="shared" si="11"/>
        <v>159.96202395042613</v>
      </c>
      <c r="Y44" s="69">
        <f t="shared" si="11"/>
        <v>239.94303592563924</v>
      </c>
      <c r="Z44" s="69">
        <f t="shared" si="11"/>
        <v>359.9145538884589</v>
      </c>
      <c r="AA44" s="69">
        <f t="shared" si="11"/>
        <v>439.89556586367183</v>
      </c>
      <c r="AB44" s="69">
        <f t="shared" si="11"/>
        <v>519.87657783888505</v>
      </c>
      <c r="AC44" s="69">
        <f t="shared" si="11"/>
        <v>599.85758981409799</v>
      </c>
      <c r="AD44" s="69">
        <f t="shared" si="11"/>
        <v>679.83860178931116</v>
      </c>
      <c r="AE44" s="69">
        <f t="shared" si="11"/>
        <v>759.81961376452443</v>
      </c>
      <c r="AF44" s="69">
        <f t="shared" si="11"/>
        <v>879.79113172734367</v>
      </c>
      <c r="AG44" s="69">
        <f t="shared" si="11"/>
        <v>959.77214370255695</v>
      </c>
      <c r="AH44" s="69">
        <f t="shared" si="11"/>
        <v>999.76264969016347</v>
      </c>
      <c r="AI44" s="69">
        <f t="shared" si="11"/>
        <v>1039.7531556777701</v>
      </c>
      <c r="AJ44" s="69">
        <f t="shared" si="11"/>
        <v>1079.7436616653765</v>
      </c>
      <c r="AK44" s="70">
        <f t="shared" si="11"/>
        <v>1119.7341676529832</v>
      </c>
    </row>
    <row r="45" spans="1:41">
      <c r="A45" s="173"/>
      <c r="B45" s="83">
        <f t="shared" si="8"/>
        <v>20.741350724754323</v>
      </c>
      <c r="C45" s="71">
        <f t="shared" ref="C45:C64" si="12">(V45*$B45)/375</f>
        <v>0</v>
      </c>
      <c r="D45" s="64">
        <f t="shared" ref="D45:D64" si="13">(W45*$B45)/375</f>
        <v>4.4237712551964536</v>
      </c>
      <c r="E45" s="64">
        <f t="shared" ref="E45:E64" si="14">(X45*$B45)/375</f>
        <v>8.8475425103929073</v>
      </c>
      <c r="F45" s="64">
        <f t="shared" ref="F45:F64" si="15">(Y45*$B45)/375</f>
        <v>13.271313765589358</v>
      </c>
      <c r="G45" s="64">
        <f t="shared" ref="G45:G64" si="16">(Z45*$B45)/375</f>
        <v>19.906970648384043</v>
      </c>
      <c r="H45" s="64">
        <f t="shared" ref="H45:H64" si="17">(AA45*$B45)/375</f>
        <v>24.330741903580488</v>
      </c>
      <c r="I45" s="64">
        <f t="shared" ref="I45:I64" si="18">(AB45*$B45)/375</f>
        <v>28.754513158776948</v>
      </c>
      <c r="J45" s="64">
        <f t="shared" ref="J45:J64" si="19">(AC45*$B45)/375</f>
        <v>33.178284413973394</v>
      </c>
      <c r="K45" s="64">
        <f t="shared" ref="K45:K64" si="20">(AD45*$B45)/375</f>
        <v>37.60205566916985</v>
      </c>
      <c r="L45" s="64">
        <f t="shared" ref="L45:L64" si="21">(AE45*$B45)/375</f>
        <v>42.025826924366321</v>
      </c>
      <c r="M45" s="64">
        <f t="shared" ref="M45:M64" si="22">(AF45*$B45)/375</f>
        <v>48.661483807160977</v>
      </c>
      <c r="N45" s="64">
        <f t="shared" ref="N45:N64" si="23">(AG45*$B45)/375</f>
        <v>53.085255062357433</v>
      </c>
      <c r="O45" s="64">
        <f t="shared" ref="O45:O64" si="24">(AH45*$B45)/375</f>
        <v>55.297140689955654</v>
      </c>
      <c r="P45" s="64">
        <f t="shared" ref="P45:P64" si="25">(AI45*$B45)/375</f>
        <v>57.509026317553896</v>
      </c>
      <c r="Q45" s="64">
        <f t="shared" ref="Q45:Q64" si="26">(AJ45*$B45)/375</f>
        <v>59.720911945152096</v>
      </c>
      <c r="R45" s="65">
        <f t="shared" ref="R45:R64" si="27">(AK45*$B45)/375</f>
        <v>61.932797572750339</v>
      </c>
      <c r="S45" s="125"/>
      <c r="T45" s="173"/>
      <c r="U45" s="10">
        <f t="shared" si="10"/>
        <v>650</v>
      </c>
      <c r="V45" s="71">
        <f t="shared" ref="V45:AK45" si="28">((V17*$B$39)/(Tire_Wheel_Radius/12))*(Drivetrain_Efficiency/100)</f>
        <v>0</v>
      </c>
      <c r="W45" s="64">
        <f t="shared" si="28"/>
        <v>79.981011975213079</v>
      </c>
      <c r="X45" s="64">
        <f t="shared" si="28"/>
        <v>159.96202395042616</v>
      </c>
      <c r="Y45" s="64">
        <f t="shared" si="28"/>
        <v>239.94303592563924</v>
      </c>
      <c r="Z45" s="64">
        <f t="shared" si="28"/>
        <v>359.9145538884589</v>
      </c>
      <c r="AA45" s="64">
        <f t="shared" si="28"/>
        <v>439.89556586367183</v>
      </c>
      <c r="AB45" s="64">
        <f t="shared" si="28"/>
        <v>519.87657783888505</v>
      </c>
      <c r="AC45" s="64">
        <f t="shared" si="28"/>
        <v>599.85758981409799</v>
      </c>
      <c r="AD45" s="64">
        <f t="shared" si="28"/>
        <v>679.83860178931116</v>
      </c>
      <c r="AE45" s="64">
        <f t="shared" si="28"/>
        <v>759.81961376452443</v>
      </c>
      <c r="AF45" s="64">
        <f t="shared" si="28"/>
        <v>879.79113172734367</v>
      </c>
      <c r="AG45" s="64">
        <f t="shared" si="28"/>
        <v>959.77214370255695</v>
      </c>
      <c r="AH45" s="64">
        <f t="shared" si="28"/>
        <v>999.76264969016324</v>
      </c>
      <c r="AI45" s="64">
        <f t="shared" si="28"/>
        <v>1039.7531556777701</v>
      </c>
      <c r="AJ45" s="64">
        <f t="shared" si="28"/>
        <v>1079.7436616653761</v>
      </c>
      <c r="AK45" s="65">
        <f t="shared" si="28"/>
        <v>1119.7341676529829</v>
      </c>
    </row>
    <row r="46" spans="1:41">
      <c r="A46" s="173"/>
      <c r="B46" s="83">
        <f t="shared" si="8"/>
        <v>25.527816276620705</v>
      </c>
      <c r="C46" s="71">
        <f t="shared" si="12"/>
        <v>0</v>
      </c>
      <c r="D46" s="64">
        <f t="shared" si="13"/>
        <v>5.4446415448571726</v>
      </c>
      <c r="E46" s="64">
        <f t="shared" si="14"/>
        <v>10.889283089714345</v>
      </c>
      <c r="F46" s="64">
        <f t="shared" si="15"/>
        <v>16.333924634571517</v>
      </c>
      <c r="G46" s="64">
        <f t="shared" si="16"/>
        <v>24.500886951857279</v>
      </c>
      <c r="H46" s="64">
        <f t="shared" si="17"/>
        <v>29.945528496714456</v>
      </c>
      <c r="I46" s="64">
        <f t="shared" si="18"/>
        <v>35.390170041571629</v>
      </c>
      <c r="J46" s="64">
        <f t="shared" si="19"/>
        <v>40.834811586428792</v>
      </c>
      <c r="K46" s="64">
        <f t="shared" si="20"/>
        <v>46.279453131285969</v>
      </c>
      <c r="L46" s="64">
        <f t="shared" si="21"/>
        <v>51.72409467614316</v>
      </c>
      <c r="M46" s="64">
        <f t="shared" si="22"/>
        <v>59.891056993428911</v>
      </c>
      <c r="N46" s="64">
        <f t="shared" si="23"/>
        <v>65.335698538286067</v>
      </c>
      <c r="O46" s="64">
        <f t="shared" si="24"/>
        <v>68.05801931071467</v>
      </c>
      <c r="P46" s="64">
        <f t="shared" si="25"/>
        <v>70.780340083143258</v>
      </c>
      <c r="Q46" s="64">
        <f t="shared" si="26"/>
        <v>73.502660855571847</v>
      </c>
      <c r="R46" s="65">
        <f t="shared" si="27"/>
        <v>76.224981628000421</v>
      </c>
      <c r="S46" s="125"/>
      <c r="T46" s="173"/>
      <c r="U46" s="10">
        <f t="shared" si="10"/>
        <v>800</v>
      </c>
      <c r="V46" s="71">
        <f t="shared" ref="V46:AK46" si="29">((V18*$B$39)/(Tire_Wheel_Radius/12))*(Drivetrain_Efficiency/100)</f>
        <v>0</v>
      </c>
      <c r="W46" s="64">
        <f t="shared" si="29"/>
        <v>79.981011975213065</v>
      </c>
      <c r="X46" s="64">
        <f t="shared" si="29"/>
        <v>159.96202395042613</v>
      </c>
      <c r="Y46" s="64">
        <f t="shared" si="29"/>
        <v>239.94303592563921</v>
      </c>
      <c r="Z46" s="64">
        <f t="shared" si="29"/>
        <v>359.9145538884589</v>
      </c>
      <c r="AA46" s="64">
        <f t="shared" si="29"/>
        <v>439.89556586367195</v>
      </c>
      <c r="AB46" s="64">
        <f t="shared" si="29"/>
        <v>519.87657783888505</v>
      </c>
      <c r="AC46" s="64">
        <f t="shared" si="29"/>
        <v>599.85758981409799</v>
      </c>
      <c r="AD46" s="64">
        <f t="shared" si="29"/>
        <v>679.83860178931116</v>
      </c>
      <c r="AE46" s="64">
        <f t="shared" si="29"/>
        <v>759.81961376452443</v>
      </c>
      <c r="AF46" s="64">
        <f t="shared" si="29"/>
        <v>879.7911317273439</v>
      </c>
      <c r="AG46" s="64">
        <f t="shared" si="29"/>
        <v>959.77214370255683</v>
      </c>
      <c r="AH46" s="64">
        <f t="shared" si="29"/>
        <v>999.76264969016347</v>
      </c>
      <c r="AI46" s="64">
        <f t="shared" si="29"/>
        <v>1039.7531556777701</v>
      </c>
      <c r="AJ46" s="64">
        <f t="shared" si="29"/>
        <v>1079.7436616653767</v>
      </c>
      <c r="AK46" s="65">
        <f t="shared" si="29"/>
        <v>1119.7341676529832</v>
      </c>
      <c r="AL46" s="2"/>
      <c r="AM46" s="2"/>
      <c r="AN46" s="2"/>
      <c r="AO46" s="2"/>
    </row>
    <row r="47" spans="1:41">
      <c r="A47" s="173"/>
      <c r="B47" s="83">
        <f t="shared" si="8"/>
        <v>31.909770345775883</v>
      </c>
      <c r="C47" s="71">
        <f t="shared" si="12"/>
        <v>0</v>
      </c>
      <c r="D47" s="64">
        <f t="shared" si="13"/>
        <v>6.8058019310714686</v>
      </c>
      <c r="E47" s="64">
        <f t="shared" si="14"/>
        <v>13.611603862142937</v>
      </c>
      <c r="F47" s="64">
        <f t="shared" si="15"/>
        <v>20.4174057932144</v>
      </c>
      <c r="G47" s="64">
        <f t="shared" si="16"/>
        <v>30.626108689821606</v>
      </c>
      <c r="H47" s="64">
        <f t="shared" si="17"/>
        <v>37.431910620893063</v>
      </c>
      <c r="I47" s="64">
        <f t="shared" si="18"/>
        <v>44.237712551964513</v>
      </c>
      <c r="J47" s="64">
        <f t="shared" si="19"/>
        <v>51.043514483035992</v>
      </c>
      <c r="K47" s="64">
        <f t="shared" si="20"/>
        <v>57.849316414107463</v>
      </c>
      <c r="L47" s="64">
        <f t="shared" si="21"/>
        <v>64.655118345178934</v>
      </c>
      <c r="M47" s="64">
        <f t="shared" si="22"/>
        <v>74.863821241786127</v>
      </c>
      <c r="N47" s="64">
        <f t="shared" si="23"/>
        <v>81.669623172857598</v>
      </c>
      <c r="O47" s="64">
        <f t="shared" si="24"/>
        <v>85.072524138393348</v>
      </c>
      <c r="P47" s="64">
        <f t="shared" si="25"/>
        <v>88.475425103929027</v>
      </c>
      <c r="Q47" s="64">
        <f t="shared" si="26"/>
        <v>91.878326069464748</v>
      </c>
      <c r="R47" s="65">
        <f t="shared" si="27"/>
        <v>95.281227035000555</v>
      </c>
      <c r="S47" s="125"/>
      <c r="T47" s="173"/>
      <c r="U47" s="10">
        <f t="shared" si="10"/>
        <v>1000</v>
      </c>
      <c r="V47" s="71">
        <f t="shared" ref="V47:AK47" si="30">((V19*$B$39)/(Tire_Wheel_Radius/12))*(Drivetrain_Efficiency/100)</f>
        <v>0</v>
      </c>
      <c r="W47" s="64">
        <f t="shared" si="30"/>
        <v>79.981011975213107</v>
      </c>
      <c r="X47" s="64">
        <f t="shared" si="30"/>
        <v>159.96202395042621</v>
      </c>
      <c r="Y47" s="64">
        <f t="shared" si="30"/>
        <v>239.94303592563921</v>
      </c>
      <c r="Z47" s="64">
        <f t="shared" si="30"/>
        <v>359.9145538884589</v>
      </c>
      <c r="AA47" s="64">
        <f t="shared" si="30"/>
        <v>439.89556586367183</v>
      </c>
      <c r="AB47" s="64">
        <f t="shared" si="30"/>
        <v>519.87657783888483</v>
      </c>
      <c r="AC47" s="64">
        <f t="shared" si="30"/>
        <v>599.85758981409799</v>
      </c>
      <c r="AD47" s="64">
        <f t="shared" si="30"/>
        <v>679.83860178931116</v>
      </c>
      <c r="AE47" s="64">
        <f t="shared" si="30"/>
        <v>759.81961376452421</v>
      </c>
      <c r="AF47" s="64">
        <f t="shared" si="30"/>
        <v>879.79113172734367</v>
      </c>
      <c r="AG47" s="64">
        <f t="shared" si="30"/>
        <v>959.77214370255683</v>
      </c>
      <c r="AH47" s="64">
        <f t="shared" si="30"/>
        <v>999.76264969016358</v>
      </c>
      <c r="AI47" s="64">
        <f t="shared" si="30"/>
        <v>1039.7531556777697</v>
      </c>
      <c r="AJ47" s="64">
        <f t="shared" si="30"/>
        <v>1079.7436616653761</v>
      </c>
      <c r="AK47" s="65">
        <f t="shared" si="30"/>
        <v>1119.7341676529834</v>
      </c>
      <c r="AL47" s="2"/>
      <c r="AM47" s="2"/>
      <c r="AN47" s="2"/>
      <c r="AO47" s="2"/>
    </row>
    <row r="48" spans="1:41">
      <c r="A48" s="173"/>
      <c r="B48" s="83">
        <f t="shared" si="8"/>
        <v>38.29172441493106</v>
      </c>
      <c r="C48" s="71">
        <f t="shared" si="12"/>
        <v>0</v>
      </c>
      <c r="D48" s="64">
        <f t="shared" si="13"/>
        <v>8.1669623172857602</v>
      </c>
      <c r="E48" s="64">
        <f t="shared" si="14"/>
        <v>16.33392463457152</v>
      </c>
      <c r="F48" s="64">
        <f t="shared" si="15"/>
        <v>24.500886951857279</v>
      </c>
      <c r="G48" s="64">
        <f t="shared" si="16"/>
        <v>36.751330427785931</v>
      </c>
      <c r="H48" s="64">
        <f t="shared" si="17"/>
        <v>44.918292745071675</v>
      </c>
      <c r="I48" s="64">
        <f t="shared" si="18"/>
        <v>53.085255062357447</v>
      </c>
      <c r="J48" s="64">
        <f t="shared" si="19"/>
        <v>61.252217379643191</v>
      </c>
      <c r="K48" s="64">
        <f t="shared" si="20"/>
        <v>69.419179696928964</v>
      </c>
      <c r="L48" s="64">
        <f t="shared" si="21"/>
        <v>77.586142014214744</v>
      </c>
      <c r="M48" s="64">
        <f t="shared" si="22"/>
        <v>89.836585490143349</v>
      </c>
      <c r="N48" s="64">
        <f t="shared" si="23"/>
        <v>98.003547807429115</v>
      </c>
      <c r="O48" s="64">
        <f t="shared" si="24"/>
        <v>102.087028966072</v>
      </c>
      <c r="P48" s="64">
        <f t="shared" si="25"/>
        <v>106.17051012471489</v>
      </c>
      <c r="Q48" s="64">
        <f t="shared" si="26"/>
        <v>110.25399128335776</v>
      </c>
      <c r="R48" s="65">
        <f t="shared" si="27"/>
        <v>114.33747244200066</v>
      </c>
      <c r="S48" s="125"/>
      <c r="T48" s="173"/>
      <c r="U48" s="10">
        <f t="shared" si="10"/>
        <v>1200</v>
      </c>
      <c r="V48" s="71">
        <f t="shared" ref="V48:AK48" si="31">((V20*$B$39)/(Tire_Wheel_Radius/12))*(Drivetrain_Efficiency/100)</f>
        <v>0</v>
      </c>
      <c r="W48" s="64">
        <f t="shared" si="31"/>
        <v>79.981011975213079</v>
      </c>
      <c r="X48" s="64">
        <f t="shared" si="31"/>
        <v>159.96202395042616</v>
      </c>
      <c r="Y48" s="64">
        <f t="shared" si="31"/>
        <v>239.94303592563924</v>
      </c>
      <c r="Z48" s="64">
        <f t="shared" si="31"/>
        <v>359.9145538884589</v>
      </c>
      <c r="AA48" s="64">
        <f t="shared" si="31"/>
        <v>439.89556586367183</v>
      </c>
      <c r="AB48" s="64">
        <f t="shared" si="31"/>
        <v>519.87657783888505</v>
      </c>
      <c r="AC48" s="64">
        <f t="shared" si="31"/>
        <v>599.85758981409799</v>
      </c>
      <c r="AD48" s="64">
        <f t="shared" si="31"/>
        <v>679.83860178931116</v>
      </c>
      <c r="AE48" s="64">
        <f t="shared" si="31"/>
        <v>759.81961376452443</v>
      </c>
      <c r="AF48" s="64">
        <f t="shared" si="31"/>
        <v>879.79113172734367</v>
      </c>
      <c r="AG48" s="64">
        <f t="shared" si="31"/>
        <v>959.77214370255695</v>
      </c>
      <c r="AH48" s="64">
        <f t="shared" si="31"/>
        <v>999.76264969016347</v>
      </c>
      <c r="AI48" s="64">
        <f t="shared" si="31"/>
        <v>1039.7531556777701</v>
      </c>
      <c r="AJ48" s="64">
        <f t="shared" si="31"/>
        <v>1079.7436616653765</v>
      </c>
      <c r="AK48" s="65">
        <f t="shared" si="31"/>
        <v>1119.7341676529832</v>
      </c>
      <c r="AL48" s="2"/>
      <c r="AM48" s="2"/>
      <c r="AN48" s="2"/>
      <c r="AO48" s="2"/>
    </row>
    <row r="49" spans="1:41">
      <c r="A49" s="173"/>
      <c r="B49" s="83">
        <f t="shared" si="8"/>
        <v>44.673678484086231</v>
      </c>
      <c r="C49" s="71">
        <f t="shared" si="12"/>
        <v>0</v>
      </c>
      <c r="D49" s="64">
        <f t="shared" si="13"/>
        <v>9.5281227035000526</v>
      </c>
      <c r="E49" s="64">
        <f t="shared" si="14"/>
        <v>19.056245407000105</v>
      </c>
      <c r="F49" s="64">
        <f t="shared" si="15"/>
        <v>28.584368110500154</v>
      </c>
      <c r="G49" s="64">
        <f t="shared" si="16"/>
        <v>42.87655216575024</v>
      </c>
      <c r="H49" s="64">
        <f t="shared" si="17"/>
        <v>52.404674869250272</v>
      </c>
      <c r="I49" s="64">
        <f t="shared" si="18"/>
        <v>61.932797572750346</v>
      </c>
      <c r="J49" s="64">
        <f t="shared" si="19"/>
        <v>71.460920276250377</v>
      </c>
      <c r="K49" s="64">
        <f t="shared" si="20"/>
        <v>80.989042979750437</v>
      </c>
      <c r="L49" s="64">
        <f t="shared" si="21"/>
        <v>90.517165683250525</v>
      </c>
      <c r="M49" s="64">
        <f t="shared" si="22"/>
        <v>104.80934973850054</v>
      </c>
      <c r="N49" s="64">
        <f t="shared" si="23"/>
        <v>114.33747244200062</v>
      </c>
      <c r="O49" s="64">
        <f t="shared" si="24"/>
        <v>119.10153379375066</v>
      </c>
      <c r="P49" s="64">
        <f t="shared" si="25"/>
        <v>123.86559514550069</v>
      </c>
      <c r="Q49" s="64">
        <f t="shared" si="26"/>
        <v>128.62965649725075</v>
      </c>
      <c r="R49" s="65">
        <f t="shared" si="27"/>
        <v>133.39371784900075</v>
      </c>
      <c r="S49" s="125"/>
      <c r="T49" s="173"/>
      <c r="U49" s="10">
        <f t="shared" si="10"/>
        <v>1400</v>
      </c>
      <c r="V49" s="71">
        <f t="shared" ref="V49:AK49" si="32">((V21*$B$39)/(Tire_Wheel_Radius/12))*(Drivetrain_Efficiency/100)</f>
        <v>0</v>
      </c>
      <c r="W49" s="64">
        <f t="shared" si="32"/>
        <v>79.981011975213079</v>
      </c>
      <c r="X49" s="64">
        <f t="shared" si="32"/>
        <v>159.96202395042616</v>
      </c>
      <c r="Y49" s="64">
        <f t="shared" si="32"/>
        <v>239.94303592563921</v>
      </c>
      <c r="Z49" s="64">
        <f t="shared" si="32"/>
        <v>359.9145538884589</v>
      </c>
      <c r="AA49" s="64">
        <f t="shared" si="32"/>
        <v>439.89556586367183</v>
      </c>
      <c r="AB49" s="64">
        <f t="shared" si="32"/>
        <v>519.87657783888505</v>
      </c>
      <c r="AC49" s="64">
        <f t="shared" si="32"/>
        <v>599.85758981409788</v>
      </c>
      <c r="AD49" s="64">
        <f t="shared" si="32"/>
        <v>679.83860178931116</v>
      </c>
      <c r="AE49" s="64">
        <f t="shared" si="32"/>
        <v>759.81961376452443</v>
      </c>
      <c r="AF49" s="64">
        <f t="shared" si="32"/>
        <v>879.79113172734367</v>
      </c>
      <c r="AG49" s="64">
        <f t="shared" si="32"/>
        <v>959.77214370255683</v>
      </c>
      <c r="AH49" s="64">
        <f t="shared" si="32"/>
        <v>999.76264969016347</v>
      </c>
      <c r="AI49" s="64">
        <f t="shared" si="32"/>
        <v>1039.7531556777701</v>
      </c>
      <c r="AJ49" s="64">
        <f t="shared" si="32"/>
        <v>1079.7436616653767</v>
      </c>
      <c r="AK49" s="65">
        <f t="shared" si="32"/>
        <v>1119.7341676529832</v>
      </c>
      <c r="AL49" s="2"/>
      <c r="AM49" s="2"/>
      <c r="AN49" s="2"/>
      <c r="AO49" s="2"/>
    </row>
    <row r="50" spans="1:41">
      <c r="A50" s="173"/>
      <c r="B50" s="83">
        <f t="shared" si="8"/>
        <v>49.460144035952617</v>
      </c>
      <c r="C50" s="71">
        <f t="shared" si="12"/>
        <v>0</v>
      </c>
      <c r="D50" s="64">
        <f t="shared" si="13"/>
        <v>10.548992993160772</v>
      </c>
      <c r="E50" s="64">
        <f t="shared" si="14"/>
        <v>21.097985986321543</v>
      </c>
      <c r="F50" s="64">
        <f t="shared" si="15"/>
        <v>31.64697897948232</v>
      </c>
      <c r="G50" s="64">
        <f t="shared" si="16"/>
        <v>47.470468469223484</v>
      </c>
      <c r="H50" s="64">
        <f t="shared" si="17"/>
        <v>58.019461462384257</v>
      </c>
      <c r="I50" s="64">
        <f t="shared" si="18"/>
        <v>68.568454455545037</v>
      </c>
      <c r="J50" s="64">
        <f t="shared" si="19"/>
        <v>79.117447448705789</v>
      </c>
      <c r="K50" s="64">
        <f t="shared" si="20"/>
        <v>89.666440441866584</v>
      </c>
      <c r="L50" s="64">
        <f t="shared" si="21"/>
        <v>100.21543343502734</v>
      </c>
      <c r="M50" s="64">
        <f t="shared" si="22"/>
        <v>116.03892292476851</v>
      </c>
      <c r="N50" s="64">
        <f t="shared" si="23"/>
        <v>126.58791591792928</v>
      </c>
      <c r="O50" s="64">
        <f t="shared" si="24"/>
        <v>131.86241241450966</v>
      </c>
      <c r="P50" s="64">
        <f t="shared" si="25"/>
        <v>137.13690891109007</v>
      </c>
      <c r="Q50" s="64">
        <f t="shared" si="26"/>
        <v>142.41140540767043</v>
      </c>
      <c r="R50" s="65">
        <f t="shared" si="27"/>
        <v>147.68590190425081</v>
      </c>
      <c r="S50" s="125"/>
      <c r="T50" s="173"/>
      <c r="U50" s="10">
        <f t="shared" si="10"/>
        <v>1550</v>
      </c>
      <c r="V50" s="71">
        <f t="shared" ref="V50:AK50" si="33">((V22*$B$39)/(Tire_Wheel_Radius/12))*(Drivetrain_Efficiency/100)</f>
        <v>0</v>
      </c>
      <c r="W50" s="64">
        <f t="shared" si="33"/>
        <v>79.981011975213065</v>
      </c>
      <c r="X50" s="64">
        <f t="shared" si="33"/>
        <v>159.96202395042613</v>
      </c>
      <c r="Y50" s="64">
        <f t="shared" si="33"/>
        <v>239.94303592563924</v>
      </c>
      <c r="Z50" s="64">
        <f t="shared" si="33"/>
        <v>359.9145538884589</v>
      </c>
      <c r="AA50" s="64">
        <f t="shared" si="33"/>
        <v>439.89556586367195</v>
      </c>
      <c r="AB50" s="64">
        <f t="shared" si="33"/>
        <v>519.87657783888505</v>
      </c>
      <c r="AC50" s="64">
        <f t="shared" si="33"/>
        <v>599.85758981409799</v>
      </c>
      <c r="AD50" s="64">
        <f t="shared" si="33"/>
        <v>679.83860178931116</v>
      </c>
      <c r="AE50" s="64">
        <f t="shared" si="33"/>
        <v>759.81961376452421</v>
      </c>
      <c r="AF50" s="64">
        <f t="shared" si="33"/>
        <v>879.7911317273439</v>
      </c>
      <c r="AG50" s="64">
        <f t="shared" si="33"/>
        <v>959.77214370255695</v>
      </c>
      <c r="AH50" s="64">
        <f t="shared" si="33"/>
        <v>999.76264969016347</v>
      </c>
      <c r="AI50" s="64">
        <f t="shared" si="33"/>
        <v>1039.7531556777701</v>
      </c>
      <c r="AJ50" s="64">
        <f t="shared" si="33"/>
        <v>1079.7436616653765</v>
      </c>
      <c r="AK50" s="65">
        <f t="shared" si="33"/>
        <v>1119.7341676529832</v>
      </c>
      <c r="AL50" s="2"/>
      <c r="AM50" s="2"/>
      <c r="AN50" s="2"/>
      <c r="AO50" s="2"/>
    </row>
    <row r="51" spans="1:41">
      <c r="A51" s="173"/>
      <c r="B51" s="83">
        <f t="shared" si="8"/>
        <v>54.246609587819002</v>
      </c>
      <c r="C51" s="71">
        <f t="shared" si="12"/>
        <v>0</v>
      </c>
      <c r="D51" s="64">
        <f t="shared" si="13"/>
        <v>11.569863282821492</v>
      </c>
      <c r="E51" s="64">
        <f t="shared" si="14"/>
        <v>23.139726565642984</v>
      </c>
      <c r="F51" s="64">
        <f t="shared" si="15"/>
        <v>34.709589848464475</v>
      </c>
      <c r="G51" s="64">
        <f t="shared" si="16"/>
        <v>52.064384772696727</v>
      </c>
      <c r="H51" s="64">
        <f t="shared" si="17"/>
        <v>63.634248055518199</v>
      </c>
      <c r="I51" s="64">
        <f t="shared" si="18"/>
        <v>75.204111338339715</v>
      </c>
      <c r="J51" s="64">
        <f t="shared" si="19"/>
        <v>86.77397462116123</v>
      </c>
      <c r="K51" s="64">
        <f t="shared" si="20"/>
        <v>98.343837903982688</v>
      </c>
      <c r="L51" s="64">
        <f t="shared" si="21"/>
        <v>109.91370118680418</v>
      </c>
      <c r="M51" s="64">
        <f t="shared" si="22"/>
        <v>127.2684961110364</v>
      </c>
      <c r="N51" s="64">
        <f t="shared" si="23"/>
        <v>138.8383593938579</v>
      </c>
      <c r="O51" s="64">
        <f t="shared" si="24"/>
        <v>144.62329103526866</v>
      </c>
      <c r="P51" s="64">
        <f t="shared" si="25"/>
        <v>150.40822267667943</v>
      </c>
      <c r="Q51" s="64">
        <f t="shared" si="26"/>
        <v>156.19315431809017</v>
      </c>
      <c r="R51" s="65">
        <f t="shared" si="27"/>
        <v>161.97808595950096</v>
      </c>
      <c r="S51" s="125"/>
      <c r="T51" s="173"/>
      <c r="U51" s="10">
        <f t="shared" si="10"/>
        <v>1700</v>
      </c>
      <c r="V51" s="71">
        <f t="shared" ref="V51:AK51" si="34">((V23*$B$39)/(Tire_Wheel_Radius/12))*(Drivetrain_Efficiency/100)</f>
        <v>0</v>
      </c>
      <c r="W51" s="64">
        <f t="shared" si="34"/>
        <v>79.981011975213065</v>
      </c>
      <c r="X51" s="64">
        <f t="shared" si="34"/>
        <v>159.96202395042613</v>
      </c>
      <c r="Y51" s="64">
        <f t="shared" si="34"/>
        <v>239.94303592563921</v>
      </c>
      <c r="Z51" s="64">
        <f t="shared" si="34"/>
        <v>359.9145538884589</v>
      </c>
      <c r="AA51" s="64">
        <f t="shared" si="34"/>
        <v>439.89556586367183</v>
      </c>
      <c r="AB51" s="64">
        <f t="shared" si="34"/>
        <v>519.87657783888505</v>
      </c>
      <c r="AC51" s="64">
        <f t="shared" si="34"/>
        <v>599.85758981409822</v>
      </c>
      <c r="AD51" s="64">
        <f t="shared" si="34"/>
        <v>679.83860178931116</v>
      </c>
      <c r="AE51" s="64">
        <f t="shared" si="34"/>
        <v>759.81961376452421</v>
      </c>
      <c r="AF51" s="64">
        <f t="shared" si="34"/>
        <v>879.79113172734367</v>
      </c>
      <c r="AG51" s="64">
        <f t="shared" si="34"/>
        <v>959.77214370255683</v>
      </c>
      <c r="AH51" s="64">
        <f t="shared" si="34"/>
        <v>999.76264969016347</v>
      </c>
      <c r="AI51" s="64">
        <f t="shared" si="34"/>
        <v>1039.7531556777701</v>
      </c>
      <c r="AJ51" s="64">
        <f t="shared" si="34"/>
        <v>1079.7436616653765</v>
      </c>
      <c r="AK51" s="65">
        <f t="shared" si="34"/>
        <v>1119.7341676529834</v>
      </c>
      <c r="AL51" s="2"/>
      <c r="AM51" s="2"/>
      <c r="AN51" s="2"/>
      <c r="AO51" s="2"/>
    </row>
    <row r="52" spans="1:41">
      <c r="A52" s="173"/>
      <c r="B52" s="83">
        <f t="shared" si="8"/>
        <v>57.437586622396587</v>
      </c>
      <c r="C52" s="71">
        <f t="shared" si="12"/>
        <v>0</v>
      </c>
      <c r="D52" s="64">
        <f t="shared" si="13"/>
        <v>12.250443475928639</v>
      </c>
      <c r="E52" s="64">
        <f t="shared" si="14"/>
        <v>24.500886951857279</v>
      </c>
      <c r="F52" s="64">
        <f t="shared" si="15"/>
        <v>36.751330427785916</v>
      </c>
      <c r="G52" s="64">
        <f t="shared" si="16"/>
        <v>55.126995641678882</v>
      </c>
      <c r="H52" s="64">
        <f t="shared" si="17"/>
        <v>67.377439117607508</v>
      </c>
      <c r="I52" s="64">
        <f t="shared" si="18"/>
        <v>79.627882593536171</v>
      </c>
      <c r="J52" s="64">
        <f t="shared" si="19"/>
        <v>91.878326069464777</v>
      </c>
      <c r="K52" s="64">
        <f t="shared" si="20"/>
        <v>104.12876954539344</v>
      </c>
      <c r="L52" s="64">
        <f t="shared" si="21"/>
        <v>116.37921302132207</v>
      </c>
      <c r="M52" s="64">
        <f t="shared" si="22"/>
        <v>134.75487823521502</v>
      </c>
      <c r="N52" s="64">
        <f t="shared" si="23"/>
        <v>147.00532171114367</v>
      </c>
      <c r="O52" s="64">
        <f t="shared" si="24"/>
        <v>153.13054344910802</v>
      </c>
      <c r="P52" s="64">
        <f t="shared" si="25"/>
        <v>159.25576518707234</v>
      </c>
      <c r="Q52" s="64">
        <f t="shared" si="26"/>
        <v>165.38098692503658</v>
      </c>
      <c r="R52" s="65">
        <f t="shared" si="27"/>
        <v>171.50620866300099</v>
      </c>
      <c r="S52" s="125"/>
      <c r="T52" s="173"/>
      <c r="U52" s="10">
        <f t="shared" si="10"/>
        <v>1800</v>
      </c>
      <c r="V52" s="71">
        <f t="shared" ref="V52:AK52" si="35">((V24*$B$39)/(Tire_Wheel_Radius/12))*(Drivetrain_Efficiency/100)</f>
        <v>0</v>
      </c>
      <c r="W52" s="64">
        <f t="shared" si="35"/>
        <v>79.981011975213079</v>
      </c>
      <c r="X52" s="64">
        <f t="shared" si="35"/>
        <v>159.96202395042616</v>
      </c>
      <c r="Y52" s="64">
        <f t="shared" si="35"/>
        <v>239.94303592563924</v>
      </c>
      <c r="Z52" s="64">
        <f t="shared" si="35"/>
        <v>359.9145538884589</v>
      </c>
      <c r="AA52" s="64">
        <f t="shared" si="35"/>
        <v>439.89556586367183</v>
      </c>
      <c r="AB52" s="64">
        <f t="shared" si="35"/>
        <v>519.87657783888505</v>
      </c>
      <c r="AC52" s="64">
        <f t="shared" si="35"/>
        <v>599.85758981409788</v>
      </c>
      <c r="AD52" s="64">
        <f t="shared" si="35"/>
        <v>679.83860178931116</v>
      </c>
      <c r="AE52" s="64">
        <f t="shared" si="35"/>
        <v>759.81961376452421</v>
      </c>
      <c r="AF52" s="64">
        <f t="shared" si="35"/>
        <v>879.79113172734367</v>
      </c>
      <c r="AG52" s="64">
        <f t="shared" si="35"/>
        <v>959.77214370255695</v>
      </c>
      <c r="AH52" s="64">
        <f t="shared" si="35"/>
        <v>999.76264969016347</v>
      </c>
      <c r="AI52" s="64">
        <f t="shared" si="35"/>
        <v>1039.7531556777701</v>
      </c>
      <c r="AJ52" s="64">
        <f t="shared" si="35"/>
        <v>1079.7436616653761</v>
      </c>
      <c r="AK52" s="65">
        <f t="shared" si="35"/>
        <v>1119.7341676529832</v>
      </c>
      <c r="AL52" s="2"/>
      <c r="AM52" s="2"/>
      <c r="AN52" s="2"/>
      <c r="AO52" s="2"/>
    </row>
    <row r="53" spans="1:41">
      <c r="A53" s="173"/>
      <c r="B53" s="83">
        <f t="shared" si="8"/>
        <v>63.819540691551765</v>
      </c>
      <c r="C53" s="71">
        <f t="shared" si="12"/>
        <v>0</v>
      </c>
      <c r="D53" s="64">
        <f t="shared" si="13"/>
        <v>13.611603862142937</v>
      </c>
      <c r="E53" s="64">
        <f t="shared" si="14"/>
        <v>27.223207724285874</v>
      </c>
      <c r="F53" s="64">
        <f t="shared" si="15"/>
        <v>40.834811586428799</v>
      </c>
      <c r="G53" s="64">
        <f t="shared" si="16"/>
        <v>61.252217379643213</v>
      </c>
      <c r="H53" s="64">
        <f t="shared" si="17"/>
        <v>74.863821241786127</v>
      </c>
      <c r="I53" s="64">
        <f t="shared" si="18"/>
        <v>88.475425103929027</v>
      </c>
      <c r="J53" s="64">
        <f t="shared" si="19"/>
        <v>102.08702896607198</v>
      </c>
      <c r="K53" s="64">
        <f t="shared" si="20"/>
        <v>115.69863282821493</v>
      </c>
      <c r="L53" s="64">
        <f t="shared" si="21"/>
        <v>129.31023669035787</v>
      </c>
      <c r="M53" s="64">
        <f t="shared" si="22"/>
        <v>149.72764248357225</v>
      </c>
      <c r="N53" s="64">
        <f t="shared" si="23"/>
        <v>163.3392463457152</v>
      </c>
      <c r="O53" s="64">
        <f t="shared" si="24"/>
        <v>170.1450482767867</v>
      </c>
      <c r="P53" s="64">
        <f t="shared" si="25"/>
        <v>176.95085020785805</v>
      </c>
      <c r="Q53" s="64">
        <f t="shared" si="26"/>
        <v>183.7566521389295</v>
      </c>
      <c r="R53" s="65">
        <f t="shared" si="27"/>
        <v>190.56245407000111</v>
      </c>
      <c r="S53" s="125"/>
      <c r="T53" s="173"/>
      <c r="U53" s="10">
        <f t="shared" si="10"/>
        <v>2000</v>
      </c>
      <c r="V53" s="71">
        <f t="shared" ref="V53:AK53" si="36">((V25*$B$39)/(Tire_Wheel_Radius/12))*(Drivetrain_Efficiency/100)</f>
        <v>0</v>
      </c>
      <c r="W53" s="64">
        <f t="shared" si="36"/>
        <v>79.981011975213107</v>
      </c>
      <c r="X53" s="64">
        <f t="shared" si="36"/>
        <v>159.96202395042621</v>
      </c>
      <c r="Y53" s="64">
        <f t="shared" si="36"/>
        <v>239.94303592563921</v>
      </c>
      <c r="Z53" s="64">
        <f t="shared" si="36"/>
        <v>359.9145538884589</v>
      </c>
      <c r="AA53" s="64">
        <f t="shared" si="36"/>
        <v>439.89556586367183</v>
      </c>
      <c r="AB53" s="64">
        <f t="shared" si="36"/>
        <v>519.87657783888483</v>
      </c>
      <c r="AC53" s="64">
        <f t="shared" si="36"/>
        <v>599.85758981409799</v>
      </c>
      <c r="AD53" s="64">
        <f t="shared" si="36"/>
        <v>679.83860178931116</v>
      </c>
      <c r="AE53" s="64">
        <f t="shared" si="36"/>
        <v>759.81961376452421</v>
      </c>
      <c r="AF53" s="64">
        <f t="shared" si="36"/>
        <v>879.79113172734367</v>
      </c>
      <c r="AG53" s="64">
        <f t="shared" si="36"/>
        <v>959.77214370255683</v>
      </c>
      <c r="AH53" s="64">
        <f t="shared" si="36"/>
        <v>999.76264969016358</v>
      </c>
      <c r="AI53" s="64">
        <f t="shared" si="36"/>
        <v>1039.7531556777697</v>
      </c>
      <c r="AJ53" s="64">
        <f t="shared" si="36"/>
        <v>1079.7436616653761</v>
      </c>
      <c r="AK53" s="65">
        <f t="shared" si="36"/>
        <v>1119.7341676529834</v>
      </c>
      <c r="AL53" s="2"/>
      <c r="AM53" s="2"/>
      <c r="AN53" s="2"/>
      <c r="AO53" s="2"/>
    </row>
    <row r="54" spans="1:41">
      <c r="A54" s="173"/>
      <c r="B54" s="83">
        <f t="shared" si="8"/>
        <v>70.201494760706936</v>
      </c>
      <c r="C54" s="71">
        <f t="shared" si="12"/>
        <v>0</v>
      </c>
      <c r="D54" s="64">
        <f t="shared" si="13"/>
        <v>14.972764248357223</v>
      </c>
      <c r="E54" s="64">
        <f t="shared" si="14"/>
        <v>29.945528496714445</v>
      </c>
      <c r="F54" s="64">
        <f t="shared" si="15"/>
        <v>44.918292745071675</v>
      </c>
      <c r="G54" s="64">
        <f t="shared" si="16"/>
        <v>67.377439117607523</v>
      </c>
      <c r="H54" s="64">
        <f t="shared" si="17"/>
        <v>82.350203365964745</v>
      </c>
      <c r="I54" s="64">
        <f t="shared" si="18"/>
        <v>97.322967614321925</v>
      </c>
      <c r="J54" s="64">
        <f t="shared" si="19"/>
        <v>112.29573186267916</v>
      </c>
      <c r="K54" s="64">
        <f t="shared" si="20"/>
        <v>127.26849611103641</v>
      </c>
      <c r="L54" s="64">
        <f t="shared" si="21"/>
        <v>142.24126035939369</v>
      </c>
      <c r="M54" s="64">
        <f t="shared" si="22"/>
        <v>164.70040673192949</v>
      </c>
      <c r="N54" s="64">
        <f t="shared" si="23"/>
        <v>179.6731709802867</v>
      </c>
      <c r="O54" s="64">
        <f t="shared" si="24"/>
        <v>187.15955310446532</v>
      </c>
      <c r="P54" s="64">
        <f t="shared" si="25"/>
        <v>194.64593522864385</v>
      </c>
      <c r="Q54" s="64">
        <f t="shared" si="26"/>
        <v>202.13231735282255</v>
      </c>
      <c r="R54" s="65">
        <f t="shared" si="27"/>
        <v>209.61869947700117</v>
      </c>
      <c r="S54" s="125"/>
      <c r="T54" s="173"/>
      <c r="U54" s="10">
        <f t="shared" si="10"/>
        <v>2200</v>
      </c>
      <c r="V54" s="71">
        <f t="shared" ref="V54:AK54" si="37">((V26*$B$39)/(Tire_Wheel_Radius/12))*(Drivetrain_Efficiency/100)</f>
        <v>0</v>
      </c>
      <c r="W54" s="64">
        <f t="shared" si="37"/>
        <v>79.981011975213065</v>
      </c>
      <c r="X54" s="64">
        <f t="shared" si="37"/>
        <v>159.96202395042613</v>
      </c>
      <c r="Y54" s="64">
        <f t="shared" si="37"/>
        <v>239.94303592563924</v>
      </c>
      <c r="Z54" s="64">
        <f t="shared" si="37"/>
        <v>359.9145538884589</v>
      </c>
      <c r="AA54" s="64">
        <f t="shared" si="37"/>
        <v>439.89556586367195</v>
      </c>
      <c r="AB54" s="64">
        <f t="shared" si="37"/>
        <v>519.87657783888483</v>
      </c>
      <c r="AC54" s="64">
        <f t="shared" si="37"/>
        <v>599.85758981409788</v>
      </c>
      <c r="AD54" s="64">
        <f t="shared" si="37"/>
        <v>679.83860178931116</v>
      </c>
      <c r="AE54" s="64">
        <f t="shared" si="37"/>
        <v>759.81961376452443</v>
      </c>
      <c r="AF54" s="64">
        <f t="shared" si="37"/>
        <v>879.7911317273439</v>
      </c>
      <c r="AG54" s="64">
        <f t="shared" si="37"/>
        <v>959.77214370255695</v>
      </c>
      <c r="AH54" s="64">
        <f t="shared" si="37"/>
        <v>999.76264969016358</v>
      </c>
      <c r="AI54" s="64">
        <f t="shared" si="37"/>
        <v>1039.7531556777697</v>
      </c>
      <c r="AJ54" s="64">
        <f t="shared" si="37"/>
        <v>1079.7436616653765</v>
      </c>
      <c r="AK54" s="65">
        <f t="shared" si="37"/>
        <v>1119.7341676529832</v>
      </c>
      <c r="AL54" s="2"/>
      <c r="AM54" s="2"/>
      <c r="AN54" s="2"/>
      <c r="AO54" s="2"/>
    </row>
    <row r="55" spans="1:41">
      <c r="A55" s="173"/>
      <c r="B55" s="83">
        <f t="shared" si="8"/>
        <v>76.583448829862121</v>
      </c>
      <c r="C55" s="71">
        <f t="shared" si="12"/>
        <v>0</v>
      </c>
      <c r="D55" s="64">
        <f t="shared" si="13"/>
        <v>16.33392463457152</v>
      </c>
      <c r="E55" s="64">
        <f t="shared" si="14"/>
        <v>32.667849269143041</v>
      </c>
      <c r="F55" s="64">
        <f t="shared" si="15"/>
        <v>49.001773903714557</v>
      </c>
      <c r="G55" s="64">
        <f t="shared" si="16"/>
        <v>73.502660855571861</v>
      </c>
      <c r="H55" s="64">
        <f t="shared" si="17"/>
        <v>89.836585490143349</v>
      </c>
      <c r="I55" s="64">
        <f t="shared" si="18"/>
        <v>106.17051012471489</v>
      </c>
      <c r="J55" s="64">
        <f t="shared" si="19"/>
        <v>122.50443475928638</v>
      </c>
      <c r="K55" s="64">
        <f t="shared" si="20"/>
        <v>138.83835939385793</v>
      </c>
      <c r="L55" s="64">
        <f t="shared" si="21"/>
        <v>155.17228402842949</v>
      </c>
      <c r="M55" s="64">
        <f t="shared" si="22"/>
        <v>179.6731709802867</v>
      </c>
      <c r="N55" s="64">
        <f t="shared" si="23"/>
        <v>196.00709561485823</v>
      </c>
      <c r="O55" s="64">
        <f t="shared" si="24"/>
        <v>204.174057932144</v>
      </c>
      <c r="P55" s="64">
        <f t="shared" si="25"/>
        <v>212.34102024942979</v>
      </c>
      <c r="Q55" s="64">
        <f t="shared" si="26"/>
        <v>220.50798256671553</v>
      </c>
      <c r="R55" s="65">
        <f t="shared" si="27"/>
        <v>228.67494488400132</v>
      </c>
      <c r="S55" s="125"/>
      <c r="T55" s="173"/>
      <c r="U55" s="10">
        <f t="shared" si="10"/>
        <v>2400</v>
      </c>
      <c r="V55" s="71">
        <f t="shared" ref="V55:AK55" si="38">((V27*$B$39)/(Tire_Wheel_Radius/12))*(Drivetrain_Efficiency/100)</f>
        <v>0</v>
      </c>
      <c r="W55" s="64">
        <f t="shared" si="38"/>
        <v>79.981011975213079</v>
      </c>
      <c r="X55" s="64">
        <f t="shared" si="38"/>
        <v>159.96202395042616</v>
      </c>
      <c r="Y55" s="64">
        <f t="shared" si="38"/>
        <v>239.94303592563924</v>
      </c>
      <c r="Z55" s="64">
        <f t="shared" si="38"/>
        <v>359.9145538884589</v>
      </c>
      <c r="AA55" s="64">
        <f t="shared" si="38"/>
        <v>439.89556586367183</v>
      </c>
      <c r="AB55" s="64">
        <f t="shared" si="38"/>
        <v>519.87657783888505</v>
      </c>
      <c r="AC55" s="64">
        <f t="shared" si="38"/>
        <v>599.85758981409799</v>
      </c>
      <c r="AD55" s="64">
        <f t="shared" si="38"/>
        <v>679.83860178931116</v>
      </c>
      <c r="AE55" s="64">
        <f t="shared" si="38"/>
        <v>759.81961376452443</v>
      </c>
      <c r="AF55" s="64">
        <f t="shared" si="38"/>
        <v>879.79113172734367</v>
      </c>
      <c r="AG55" s="64">
        <f t="shared" si="38"/>
        <v>959.77214370255695</v>
      </c>
      <c r="AH55" s="64">
        <f t="shared" si="38"/>
        <v>999.76264969016347</v>
      </c>
      <c r="AI55" s="64">
        <f t="shared" si="38"/>
        <v>1039.7531556777701</v>
      </c>
      <c r="AJ55" s="64">
        <f t="shared" si="38"/>
        <v>1079.7436616653765</v>
      </c>
      <c r="AK55" s="65">
        <f t="shared" si="38"/>
        <v>1119.7341676529832</v>
      </c>
      <c r="AL55" s="2"/>
      <c r="AM55" s="2"/>
      <c r="AN55" s="2"/>
      <c r="AO55" s="2"/>
    </row>
    <row r="56" spans="1:41">
      <c r="A56" s="173"/>
      <c r="B56" s="83">
        <f t="shared" si="8"/>
        <v>82.965402899017292</v>
      </c>
      <c r="C56" s="71">
        <f t="shared" si="12"/>
        <v>0</v>
      </c>
      <c r="D56" s="64">
        <f t="shared" si="13"/>
        <v>17.695085020785815</v>
      </c>
      <c r="E56" s="64">
        <f t="shared" si="14"/>
        <v>35.390170041571629</v>
      </c>
      <c r="F56" s="64">
        <f t="shared" si="15"/>
        <v>53.085255062357433</v>
      </c>
      <c r="G56" s="64">
        <f t="shared" si="16"/>
        <v>79.627882593536171</v>
      </c>
      <c r="H56" s="64">
        <f t="shared" si="17"/>
        <v>97.322967614321954</v>
      </c>
      <c r="I56" s="64">
        <f t="shared" si="18"/>
        <v>115.01805263510779</v>
      </c>
      <c r="J56" s="64">
        <f t="shared" si="19"/>
        <v>132.71313765589358</v>
      </c>
      <c r="K56" s="64">
        <f t="shared" si="20"/>
        <v>150.4082226766794</v>
      </c>
      <c r="L56" s="64">
        <f t="shared" si="21"/>
        <v>168.10330769746528</v>
      </c>
      <c r="M56" s="64">
        <f t="shared" si="22"/>
        <v>194.64593522864391</v>
      </c>
      <c r="N56" s="64">
        <f t="shared" si="23"/>
        <v>212.34102024942973</v>
      </c>
      <c r="O56" s="64">
        <f t="shared" si="24"/>
        <v>221.18856275982262</v>
      </c>
      <c r="P56" s="64">
        <f t="shared" si="25"/>
        <v>230.03610527021559</v>
      </c>
      <c r="Q56" s="64">
        <f t="shared" si="26"/>
        <v>238.88364778060838</v>
      </c>
      <c r="R56" s="65">
        <f t="shared" si="27"/>
        <v>247.73119029100135</v>
      </c>
      <c r="S56" s="125"/>
      <c r="T56" s="173"/>
      <c r="U56" s="10">
        <f t="shared" si="10"/>
        <v>2600</v>
      </c>
      <c r="V56" s="71">
        <f t="shared" ref="V56:AK56" si="39">((V28*$B$39)/(Tire_Wheel_Radius/12))*(Drivetrain_Efficiency/100)</f>
        <v>0</v>
      </c>
      <c r="W56" s="64">
        <f t="shared" si="39"/>
        <v>79.981011975213079</v>
      </c>
      <c r="X56" s="64">
        <f t="shared" si="39"/>
        <v>159.96202395042616</v>
      </c>
      <c r="Y56" s="64">
        <f t="shared" si="39"/>
        <v>239.94303592563924</v>
      </c>
      <c r="Z56" s="64">
        <f t="shared" si="39"/>
        <v>359.9145538884589</v>
      </c>
      <c r="AA56" s="64">
        <f t="shared" si="39"/>
        <v>439.89556586367183</v>
      </c>
      <c r="AB56" s="64">
        <f t="shared" si="39"/>
        <v>519.87657783888505</v>
      </c>
      <c r="AC56" s="64">
        <f t="shared" si="39"/>
        <v>599.85758981409799</v>
      </c>
      <c r="AD56" s="64">
        <f t="shared" si="39"/>
        <v>679.83860178931116</v>
      </c>
      <c r="AE56" s="64">
        <f t="shared" si="39"/>
        <v>759.81961376452443</v>
      </c>
      <c r="AF56" s="64">
        <f t="shared" si="39"/>
        <v>879.79113172734367</v>
      </c>
      <c r="AG56" s="64">
        <f t="shared" si="39"/>
        <v>959.77214370255695</v>
      </c>
      <c r="AH56" s="64">
        <f t="shared" si="39"/>
        <v>999.76264969016324</v>
      </c>
      <c r="AI56" s="64">
        <f t="shared" si="39"/>
        <v>1039.7531556777701</v>
      </c>
      <c r="AJ56" s="64">
        <f t="shared" si="39"/>
        <v>1079.7436616653761</v>
      </c>
      <c r="AK56" s="65">
        <f t="shared" si="39"/>
        <v>1119.7341676529829</v>
      </c>
      <c r="AL56" s="2"/>
      <c r="AM56" s="2"/>
      <c r="AN56" s="2"/>
      <c r="AO56" s="2"/>
    </row>
    <row r="57" spans="1:41">
      <c r="A57" s="173"/>
      <c r="B57" s="83">
        <f t="shared" si="8"/>
        <v>89.347356968172463</v>
      </c>
      <c r="C57" s="71">
        <f t="shared" si="12"/>
        <v>0</v>
      </c>
      <c r="D57" s="64">
        <f t="shared" si="13"/>
        <v>19.056245407000105</v>
      </c>
      <c r="E57" s="64">
        <f t="shared" si="14"/>
        <v>38.112490814000211</v>
      </c>
      <c r="F57" s="64">
        <f t="shared" si="15"/>
        <v>57.168736221000309</v>
      </c>
      <c r="G57" s="64">
        <f t="shared" si="16"/>
        <v>85.753104331500481</v>
      </c>
      <c r="H57" s="64">
        <f t="shared" si="17"/>
        <v>104.80934973850054</v>
      </c>
      <c r="I57" s="64">
        <f t="shared" si="18"/>
        <v>123.86559514550069</v>
      </c>
      <c r="J57" s="64">
        <f t="shared" si="19"/>
        <v>142.92184055250075</v>
      </c>
      <c r="K57" s="64">
        <f t="shared" si="20"/>
        <v>161.97808595950087</v>
      </c>
      <c r="L57" s="64">
        <f t="shared" si="21"/>
        <v>181.03433136650105</v>
      </c>
      <c r="M57" s="64">
        <f t="shared" si="22"/>
        <v>209.61869947700109</v>
      </c>
      <c r="N57" s="64">
        <f t="shared" si="23"/>
        <v>228.67494488400123</v>
      </c>
      <c r="O57" s="64">
        <f t="shared" si="24"/>
        <v>238.20306758750132</v>
      </c>
      <c r="P57" s="64">
        <f t="shared" si="25"/>
        <v>247.73119029100138</v>
      </c>
      <c r="Q57" s="64">
        <f t="shared" si="26"/>
        <v>257.2593129945015</v>
      </c>
      <c r="R57" s="65">
        <f t="shared" si="27"/>
        <v>266.7874356980015</v>
      </c>
      <c r="S57" s="125"/>
      <c r="T57" s="173"/>
      <c r="U57" s="10">
        <f t="shared" si="10"/>
        <v>2800</v>
      </c>
      <c r="V57" s="71">
        <f t="shared" ref="V57:AK57" si="40">((V29*$B$39)/(Tire_Wheel_Radius/12))*(Drivetrain_Efficiency/100)</f>
        <v>0</v>
      </c>
      <c r="W57" s="64">
        <f t="shared" si="40"/>
        <v>79.981011975213079</v>
      </c>
      <c r="X57" s="64">
        <f t="shared" si="40"/>
        <v>159.96202395042616</v>
      </c>
      <c r="Y57" s="64">
        <f t="shared" si="40"/>
        <v>239.94303592563921</v>
      </c>
      <c r="Z57" s="64">
        <f t="shared" si="40"/>
        <v>359.9145538884589</v>
      </c>
      <c r="AA57" s="64">
        <f t="shared" si="40"/>
        <v>439.89556586367183</v>
      </c>
      <c r="AB57" s="64">
        <f t="shared" si="40"/>
        <v>519.87657783888505</v>
      </c>
      <c r="AC57" s="64">
        <f t="shared" si="40"/>
        <v>599.85758981409788</v>
      </c>
      <c r="AD57" s="64">
        <f t="shared" si="40"/>
        <v>679.83860178931116</v>
      </c>
      <c r="AE57" s="64">
        <f t="shared" si="40"/>
        <v>759.81961376452443</v>
      </c>
      <c r="AF57" s="64">
        <f t="shared" si="40"/>
        <v>879.79113172734367</v>
      </c>
      <c r="AG57" s="64">
        <f t="shared" si="40"/>
        <v>959.77214370255683</v>
      </c>
      <c r="AH57" s="64">
        <f t="shared" si="40"/>
        <v>999.76264969016347</v>
      </c>
      <c r="AI57" s="64">
        <f t="shared" si="40"/>
        <v>1039.7531556777701</v>
      </c>
      <c r="AJ57" s="64">
        <f t="shared" si="40"/>
        <v>1079.7436616653767</v>
      </c>
      <c r="AK57" s="65">
        <f t="shared" si="40"/>
        <v>1119.7341676529832</v>
      </c>
      <c r="AL57" s="2"/>
      <c r="AM57" s="2"/>
      <c r="AN57" s="2"/>
      <c r="AO57" s="2"/>
    </row>
    <row r="58" spans="1:41">
      <c r="A58" s="173"/>
      <c r="B58" s="83">
        <f t="shared" si="8"/>
        <v>92.538334002750062</v>
      </c>
      <c r="C58" s="71">
        <f t="shared" si="12"/>
        <v>0</v>
      </c>
      <c r="D58" s="64">
        <f t="shared" si="13"/>
        <v>19.736825600107252</v>
      </c>
      <c r="E58" s="64">
        <f t="shared" si="14"/>
        <v>39.473651200214505</v>
      </c>
      <c r="F58" s="64">
        <f t="shared" si="15"/>
        <v>59.210476800321764</v>
      </c>
      <c r="G58" s="64">
        <f t="shared" si="16"/>
        <v>88.815715200482657</v>
      </c>
      <c r="H58" s="64">
        <f t="shared" si="17"/>
        <v>108.5525408005899</v>
      </c>
      <c r="I58" s="64">
        <f t="shared" si="18"/>
        <v>128.28936640069716</v>
      </c>
      <c r="J58" s="64">
        <f t="shared" si="19"/>
        <v>148.02619200080434</v>
      </c>
      <c r="K58" s="64">
        <f t="shared" si="20"/>
        <v>167.76301760091164</v>
      </c>
      <c r="L58" s="64">
        <f t="shared" si="21"/>
        <v>187.49984320101893</v>
      </c>
      <c r="M58" s="64">
        <f t="shared" si="22"/>
        <v>217.10508160117979</v>
      </c>
      <c r="N58" s="64">
        <f t="shared" si="23"/>
        <v>236.84190720128706</v>
      </c>
      <c r="O58" s="64">
        <f t="shared" si="24"/>
        <v>246.71032000134068</v>
      </c>
      <c r="P58" s="64">
        <f t="shared" si="25"/>
        <v>256.57873280139432</v>
      </c>
      <c r="Q58" s="64">
        <f t="shared" si="26"/>
        <v>266.4471456014478</v>
      </c>
      <c r="R58" s="65">
        <f t="shared" si="27"/>
        <v>276.31555840150156</v>
      </c>
      <c r="S58" s="125" t="s">
        <v>140</v>
      </c>
      <c r="T58" s="173"/>
      <c r="U58" s="10">
        <f t="shared" si="10"/>
        <v>2900</v>
      </c>
      <c r="V58" s="71">
        <f t="shared" ref="V58:AK58" si="41">((V30*$B$39)/(Tire_Wheel_Radius/12))*(Drivetrain_Efficiency/100)</f>
        <v>0</v>
      </c>
      <c r="W58" s="64">
        <f t="shared" si="41"/>
        <v>79.981011975213065</v>
      </c>
      <c r="X58" s="64">
        <f t="shared" si="41"/>
        <v>159.96202395042613</v>
      </c>
      <c r="Y58" s="64">
        <f t="shared" si="41"/>
        <v>239.94303592563924</v>
      </c>
      <c r="Z58" s="64">
        <f t="shared" si="41"/>
        <v>359.9145538884589</v>
      </c>
      <c r="AA58" s="64">
        <f t="shared" si="41"/>
        <v>439.89556586367195</v>
      </c>
      <c r="AB58" s="64">
        <f t="shared" si="41"/>
        <v>519.87657783888505</v>
      </c>
      <c r="AC58" s="64">
        <f t="shared" si="41"/>
        <v>599.85758981409788</v>
      </c>
      <c r="AD58" s="64">
        <f t="shared" si="41"/>
        <v>679.83860178931116</v>
      </c>
      <c r="AE58" s="64">
        <f t="shared" si="41"/>
        <v>759.81961376452443</v>
      </c>
      <c r="AF58" s="64">
        <f t="shared" si="41"/>
        <v>879.7911317273439</v>
      </c>
      <c r="AG58" s="64">
        <f t="shared" si="41"/>
        <v>959.77214370255695</v>
      </c>
      <c r="AH58" s="64">
        <f t="shared" si="41"/>
        <v>999.76264969016347</v>
      </c>
      <c r="AI58" s="64">
        <f t="shared" si="41"/>
        <v>1039.7531556777701</v>
      </c>
      <c r="AJ58" s="64">
        <f t="shared" si="41"/>
        <v>1079.7436616653761</v>
      </c>
      <c r="AK58" s="65">
        <f t="shared" si="41"/>
        <v>1119.7341676529832</v>
      </c>
      <c r="AL58" s="2"/>
      <c r="AM58" s="2"/>
      <c r="AN58" s="2"/>
      <c r="AO58" s="2"/>
    </row>
    <row r="59" spans="1:41">
      <c r="A59" s="173"/>
      <c r="B59" s="83">
        <f t="shared" si="8"/>
        <v>95.729311037327648</v>
      </c>
      <c r="C59" s="71">
        <f t="shared" si="12"/>
        <v>0</v>
      </c>
      <c r="D59" s="64">
        <f t="shared" si="13"/>
        <v>20.4174057932144</v>
      </c>
      <c r="E59" s="64">
        <f t="shared" si="14"/>
        <v>40.834811586428799</v>
      </c>
      <c r="F59" s="64">
        <f t="shared" si="15"/>
        <v>61.252217379643191</v>
      </c>
      <c r="G59" s="64">
        <f t="shared" si="16"/>
        <v>91.878326069464805</v>
      </c>
      <c r="H59" s="64">
        <f t="shared" si="17"/>
        <v>112.29573186267918</v>
      </c>
      <c r="I59" s="64">
        <f t="shared" si="18"/>
        <v>132.7131376558936</v>
      </c>
      <c r="J59" s="64">
        <f t="shared" si="19"/>
        <v>153.13054344910793</v>
      </c>
      <c r="K59" s="64">
        <f t="shared" si="20"/>
        <v>173.5479492423224</v>
      </c>
      <c r="L59" s="64">
        <f t="shared" si="21"/>
        <v>193.96535503553685</v>
      </c>
      <c r="M59" s="64">
        <f t="shared" si="22"/>
        <v>224.59146372535835</v>
      </c>
      <c r="N59" s="64">
        <f t="shared" si="23"/>
        <v>245.00886951857277</v>
      </c>
      <c r="O59" s="64">
        <f t="shared" si="24"/>
        <v>255.21757241518</v>
      </c>
      <c r="P59" s="64">
        <f t="shared" si="25"/>
        <v>265.42627531178721</v>
      </c>
      <c r="Q59" s="64">
        <f t="shared" si="26"/>
        <v>275.63497820839439</v>
      </c>
      <c r="R59" s="65">
        <f t="shared" si="27"/>
        <v>285.84368110500162</v>
      </c>
      <c r="S59" s="125"/>
      <c r="T59" s="173"/>
      <c r="U59" s="10">
        <f t="shared" si="10"/>
        <v>3000</v>
      </c>
      <c r="V59" s="71">
        <f t="shared" ref="V59:AK59" si="42">((V31*$B$39)/(Tire_Wheel_Radius/12))*(Drivetrain_Efficiency/100)</f>
        <v>0</v>
      </c>
      <c r="W59" s="64">
        <f t="shared" si="42"/>
        <v>79.981011975213079</v>
      </c>
      <c r="X59" s="64">
        <f t="shared" si="42"/>
        <v>159.96202395042616</v>
      </c>
      <c r="Y59" s="64">
        <f t="shared" si="42"/>
        <v>239.94303592563921</v>
      </c>
      <c r="Z59" s="64">
        <f t="shared" si="42"/>
        <v>359.9145538884589</v>
      </c>
      <c r="AA59" s="64">
        <f t="shared" si="42"/>
        <v>439.89556586367183</v>
      </c>
      <c r="AB59" s="64">
        <f t="shared" si="42"/>
        <v>519.87657783888505</v>
      </c>
      <c r="AC59" s="64">
        <f t="shared" si="42"/>
        <v>599.85758981409788</v>
      </c>
      <c r="AD59" s="64">
        <f t="shared" si="42"/>
        <v>679.83860178931116</v>
      </c>
      <c r="AE59" s="64">
        <f t="shared" si="42"/>
        <v>759.81961376452443</v>
      </c>
      <c r="AF59" s="64">
        <f t="shared" si="42"/>
        <v>879.79113172734367</v>
      </c>
      <c r="AG59" s="64">
        <f t="shared" si="42"/>
        <v>959.77214370255683</v>
      </c>
      <c r="AH59" s="64">
        <f t="shared" si="42"/>
        <v>999.76264969016347</v>
      </c>
      <c r="AI59" s="64">
        <f t="shared" si="42"/>
        <v>1039.7531556777701</v>
      </c>
      <c r="AJ59" s="64">
        <f t="shared" si="42"/>
        <v>1079.7436616653765</v>
      </c>
      <c r="AK59" s="65">
        <f t="shared" si="42"/>
        <v>1119.7341676529832</v>
      </c>
      <c r="AL59" s="2"/>
      <c r="AM59" s="2"/>
      <c r="AN59" s="2"/>
      <c r="AO59" s="2"/>
    </row>
    <row r="60" spans="1:41">
      <c r="A60" s="173"/>
      <c r="B60" s="83">
        <f t="shared" si="8"/>
        <v>102.11126510648282</v>
      </c>
      <c r="C60" s="71">
        <f t="shared" si="12"/>
        <v>0</v>
      </c>
      <c r="D60" s="64">
        <f t="shared" si="13"/>
        <v>21.77856617942869</v>
      </c>
      <c r="E60" s="64">
        <f t="shared" si="14"/>
        <v>43.55713235885738</v>
      </c>
      <c r="F60" s="64">
        <f t="shared" si="15"/>
        <v>65.335698538286067</v>
      </c>
      <c r="G60" s="64">
        <f t="shared" si="16"/>
        <v>98.003547807429115</v>
      </c>
      <c r="H60" s="64">
        <f t="shared" si="17"/>
        <v>119.78211398685782</v>
      </c>
      <c r="I60" s="64">
        <f t="shared" si="18"/>
        <v>141.56068016628652</v>
      </c>
      <c r="J60" s="64">
        <f t="shared" si="19"/>
        <v>163.33924634571517</v>
      </c>
      <c r="K60" s="64">
        <f t="shared" si="20"/>
        <v>185.11781252514388</v>
      </c>
      <c r="L60" s="64">
        <f t="shared" si="21"/>
        <v>206.89637870457264</v>
      </c>
      <c r="M60" s="64">
        <f t="shared" si="22"/>
        <v>239.56422797371565</v>
      </c>
      <c r="N60" s="64">
        <f t="shared" si="23"/>
        <v>261.34279415314427</v>
      </c>
      <c r="O60" s="64">
        <f t="shared" si="24"/>
        <v>272.23207724285868</v>
      </c>
      <c r="P60" s="64">
        <f t="shared" si="25"/>
        <v>283.12136033257303</v>
      </c>
      <c r="Q60" s="64">
        <f t="shared" si="26"/>
        <v>294.01064342228739</v>
      </c>
      <c r="R60" s="65">
        <f t="shared" si="27"/>
        <v>304.89992651200168</v>
      </c>
      <c r="S60" s="125"/>
      <c r="T60" s="173"/>
      <c r="U60" s="10">
        <f t="shared" si="10"/>
        <v>3200</v>
      </c>
      <c r="V60" s="71">
        <f t="shared" ref="V60:AK60" si="43">((V32*$B$39)/(Tire_Wheel_Radius/12))*(Drivetrain_Efficiency/100)</f>
        <v>0</v>
      </c>
      <c r="W60" s="64">
        <f t="shared" si="43"/>
        <v>79.981011975213065</v>
      </c>
      <c r="X60" s="64">
        <f t="shared" si="43"/>
        <v>159.96202395042613</v>
      </c>
      <c r="Y60" s="64">
        <f t="shared" si="43"/>
        <v>239.94303592563921</v>
      </c>
      <c r="Z60" s="64">
        <f t="shared" si="43"/>
        <v>359.9145538884589</v>
      </c>
      <c r="AA60" s="64">
        <f t="shared" si="43"/>
        <v>439.89556586367195</v>
      </c>
      <c r="AB60" s="64">
        <f t="shared" si="43"/>
        <v>519.87657783888505</v>
      </c>
      <c r="AC60" s="64">
        <f t="shared" si="43"/>
        <v>599.85758981409799</v>
      </c>
      <c r="AD60" s="64">
        <f t="shared" si="43"/>
        <v>679.83860178931116</v>
      </c>
      <c r="AE60" s="64">
        <f t="shared" si="43"/>
        <v>759.81961376452443</v>
      </c>
      <c r="AF60" s="64">
        <f t="shared" si="43"/>
        <v>879.7911317273439</v>
      </c>
      <c r="AG60" s="64">
        <f t="shared" si="43"/>
        <v>959.77214370255683</v>
      </c>
      <c r="AH60" s="64">
        <f t="shared" si="43"/>
        <v>999.76264969016347</v>
      </c>
      <c r="AI60" s="64">
        <f t="shared" si="43"/>
        <v>1039.7531556777701</v>
      </c>
      <c r="AJ60" s="64">
        <f t="shared" si="43"/>
        <v>1079.7436616653767</v>
      </c>
      <c r="AK60" s="65">
        <f t="shared" si="43"/>
        <v>1119.7341676529832</v>
      </c>
      <c r="AL60" s="2"/>
      <c r="AM60" s="2"/>
      <c r="AN60" s="2"/>
      <c r="AO60" s="2"/>
    </row>
    <row r="61" spans="1:41">
      <c r="A61" s="173"/>
      <c r="B61" s="83">
        <f t="shared" si="8"/>
        <v>105.30224214106042</v>
      </c>
      <c r="C61" s="71">
        <f t="shared" si="12"/>
        <v>0</v>
      </c>
      <c r="D61" s="64">
        <f t="shared" si="13"/>
        <v>22.459146372535837</v>
      </c>
      <c r="E61" s="64">
        <f t="shared" si="14"/>
        <v>44.918292745071675</v>
      </c>
      <c r="F61" s="64">
        <f t="shared" si="15"/>
        <v>67.377439117607523</v>
      </c>
      <c r="G61" s="64">
        <f t="shared" si="16"/>
        <v>101.06615867641129</v>
      </c>
      <c r="H61" s="64">
        <f t="shared" si="17"/>
        <v>123.52530504894713</v>
      </c>
      <c r="I61" s="64">
        <f t="shared" si="18"/>
        <v>145.9844514214829</v>
      </c>
      <c r="J61" s="64">
        <f t="shared" si="19"/>
        <v>168.44359779401879</v>
      </c>
      <c r="K61" s="64">
        <f t="shared" si="20"/>
        <v>190.90274416655464</v>
      </c>
      <c r="L61" s="64">
        <f t="shared" si="21"/>
        <v>213.36189053909052</v>
      </c>
      <c r="M61" s="64">
        <f t="shared" si="22"/>
        <v>247.05061009789426</v>
      </c>
      <c r="N61" s="64">
        <f t="shared" si="23"/>
        <v>269.50975647043009</v>
      </c>
      <c r="O61" s="64">
        <f t="shared" si="24"/>
        <v>280.73932965669803</v>
      </c>
      <c r="P61" s="64">
        <f t="shared" si="25"/>
        <v>291.9689028429658</v>
      </c>
      <c r="Q61" s="64">
        <f t="shared" si="26"/>
        <v>303.19847602923386</v>
      </c>
      <c r="R61" s="65">
        <f t="shared" si="27"/>
        <v>314.4280492155018</v>
      </c>
      <c r="S61" s="125"/>
      <c r="T61" s="173"/>
      <c r="U61" s="10">
        <f t="shared" si="10"/>
        <v>3300</v>
      </c>
      <c r="V61" s="71">
        <f t="shared" ref="V61:AK61" si="44">((V33*$B$39)/(Tire_Wheel_Radius/12))*(Drivetrain_Efficiency/100)</f>
        <v>0</v>
      </c>
      <c r="W61" s="64">
        <f t="shared" si="44"/>
        <v>79.981011975213065</v>
      </c>
      <c r="X61" s="64">
        <f t="shared" si="44"/>
        <v>159.96202395042613</v>
      </c>
      <c r="Y61" s="64">
        <f t="shared" si="44"/>
        <v>239.94303592563924</v>
      </c>
      <c r="Z61" s="64">
        <f t="shared" si="44"/>
        <v>359.9145538884589</v>
      </c>
      <c r="AA61" s="64">
        <f t="shared" si="44"/>
        <v>439.89556586367195</v>
      </c>
      <c r="AB61" s="64">
        <f t="shared" si="44"/>
        <v>519.87657783888483</v>
      </c>
      <c r="AC61" s="64">
        <f t="shared" si="44"/>
        <v>599.85758981409799</v>
      </c>
      <c r="AD61" s="64">
        <f t="shared" si="44"/>
        <v>679.83860178931116</v>
      </c>
      <c r="AE61" s="64">
        <f t="shared" si="44"/>
        <v>759.81961376452443</v>
      </c>
      <c r="AF61" s="64">
        <f t="shared" si="44"/>
        <v>879.7911317273439</v>
      </c>
      <c r="AG61" s="64">
        <f t="shared" si="44"/>
        <v>959.77214370255695</v>
      </c>
      <c r="AH61" s="64">
        <f t="shared" si="44"/>
        <v>999.76264969016358</v>
      </c>
      <c r="AI61" s="64">
        <f t="shared" si="44"/>
        <v>1039.7531556777697</v>
      </c>
      <c r="AJ61" s="64">
        <f t="shared" si="44"/>
        <v>1079.7436616653765</v>
      </c>
      <c r="AK61" s="65">
        <f t="shared" si="44"/>
        <v>1119.7341676529832</v>
      </c>
      <c r="AL61" s="2"/>
      <c r="AM61" s="2"/>
      <c r="AN61" s="2"/>
      <c r="AO61" s="2"/>
    </row>
    <row r="62" spans="1:41">
      <c r="A62" s="173"/>
      <c r="B62" s="83">
        <f t="shared" si="8"/>
        <v>111.68419621021559</v>
      </c>
      <c r="C62" s="71">
        <f t="shared" si="12"/>
        <v>0</v>
      </c>
      <c r="D62" s="64">
        <f t="shared" si="13"/>
        <v>23.820306758750128</v>
      </c>
      <c r="E62" s="64">
        <f t="shared" si="14"/>
        <v>47.640613517500256</v>
      </c>
      <c r="F62" s="64">
        <f t="shared" si="15"/>
        <v>71.460920276250391</v>
      </c>
      <c r="G62" s="64">
        <f t="shared" si="16"/>
        <v>107.19138041437562</v>
      </c>
      <c r="H62" s="64">
        <f t="shared" si="17"/>
        <v>131.01168717312569</v>
      </c>
      <c r="I62" s="64">
        <f t="shared" si="18"/>
        <v>154.83199393187587</v>
      </c>
      <c r="J62" s="64">
        <f t="shared" si="19"/>
        <v>178.65230069062599</v>
      </c>
      <c r="K62" s="64">
        <f t="shared" si="20"/>
        <v>202.47260744937614</v>
      </c>
      <c r="L62" s="64">
        <f t="shared" si="21"/>
        <v>226.29291420812632</v>
      </c>
      <c r="M62" s="64">
        <f t="shared" si="22"/>
        <v>262.02337434625139</v>
      </c>
      <c r="N62" s="64">
        <f t="shared" si="23"/>
        <v>285.84368110500156</v>
      </c>
      <c r="O62" s="64">
        <f t="shared" si="24"/>
        <v>297.75383448437674</v>
      </c>
      <c r="P62" s="64">
        <f t="shared" si="25"/>
        <v>309.66398786375174</v>
      </c>
      <c r="Q62" s="64">
        <f t="shared" si="26"/>
        <v>321.57414124312669</v>
      </c>
      <c r="R62" s="65">
        <f t="shared" si="27"/>
        <v>333.48429462250181</v>
      </c>
      <c r="S62" s="125" t="s">
        <v>4</v>
      </c>
      <c r="T62" s="173"/>
      <c r="U62" s="10">
        <f t="shared" si="10"/>
        <v>3500</v>
      </c>
      <c r="V62" s="71">
        <f t="shared" ref="V62:AK62" si="45">((V34*$B$39)/(Tire_Wheel_Radius/12))*(Drivetrain_Efficiency/100)</f>
        <v>0</v>
      </c>
      <c r="W62" s="64">
        <f t="shared" si="45"/>
        <v>79.981011975213065</v>
      </c>
      <c r="X62" s="64">
        <f t="shared" si="45"/>
        <v>159.96202395042613</v>
      </c>
      <c r="Y62" s="64">
        <f t="shared" si="45"/>
        <v>239.94303592563921</v>
      </c>
      <c r="Z62" s="64">
        <f t="shared" si="45"/>
        <v>359.9145538884589</v>
      </c>
      <c r="AA62" s="64">
        <f t="shared" si="45"/>
        <v>439.89556586367183</v>
      </c>
      <c r="AB62" s="64">
        <f t="shared" si="45"/>
        <v>519.87657783888505</v>
      </c>
      <c r="AC62" s="64">
        <f t="shared" si="45"/>
        <v>599.85758981409799</v>
      </c>
      <c r="AD62" s="64">
        <f t="shared" si="45"/>
        <v>679.83860178931116</v>
      </c>
      <c r="AE62" s="64">
        <f t="shared" si="45"/>
        <v>759.81961376452443</v>
      </c>
      <c r="AF62" s="64">
        <f t="shared" si="45"/>
        <v>879.79113172734367</v>
      </c>
      <c r="AG62" s="64">
        <f t="shared" si="45"/>
        <v>959.77214370255683</v>
      </c>
      <c r="AH62" s="64">
        <f t="shared" si="45"/>
        <v>999.76264969016358</v>
      </c>
      <c r="AI62" s="64">
        <f t="shared" si="45"/>
        <v>1039.7531556777701</v>
      </c>
      <c r="AJ62" s="64">
        <f t="shared" si="45"/>
        <v>1079.7436616653761</v>
      </c>
      <c r="AK62" s="65">
        <f t="shared" si="45"/>
        <v>1119.7341676529829</v>
      </c>
      <c r="AL62" s="2"/>
      <c r="AM62" s="2"/>
      <c r="AN62" s="2"/>
      <c r="AO62" s="2"/>
    </row>
    <row r="63" spans="1:41">
      <c r="A63" s="173"/>
      <c r="B63" s="83">
        <f t="shared" si="8"/>
        <v>127.63908138310353</v>
      </c>
      <c r="C63" s="71">
        <f t="shared" si="12"/>
        <v>0</v>
      </c>
      <c r="D63" s="64">
        <f t="shared" si="13"/>
        <v>27.223207724285874</v>
      </c>
      <c r="E63" s="64">
        <f t="shared" si="14"/>
        <v>54.446415448571749</v>
      </c>
      <c r="F63" s="64">
        <f t="shared" si="15"/>
        <v>81.669623172857598</v>
      </c>
      <c r="G63" s="64">
        <f t="shared" si="16"/>
        <v>122.50443475928643</v>
      </c>
      <c r="H63" s="64">
        <f t="shared" si="17"/>
        <v>149.72764248357225</v>
      </c>
      <c r="I63" s="64">
        <f t="shared" si="18"/>
        <v>176.95085020785805</v>
      </c>
      <c r="J63" s="64">
        <f t="shared" si="19"/>
        <v>204.17405793214397</v>
      </c>
      <c r="K63" s="64">
        <f t="shared" si="20"/>
        <v>231.39726565642985</v>
      </c>
      <c r="L63" s="64">
        <f t="shared" si="21"/>
        <v>258.62047338071574</v>
      </c>
      <c r="M63" s="64">
        <f t="shared" si="22"/>
        <v>299.45528496714451</v>
      </c>
      <c r="N63" s="64">
        <f t="shared" si="23"/>
        <v>326.67849269143039</v>
      </c>
      <c r="O63" s="64">
        <f t="shared" si="24"/>
        <v>340.29009655357339</v>
      </c>
      <c r="P63" s="64">
        <f t="shared" si="25"/>
        <v>353.90170041571611</v>
      </c>
      <c r="Q63" s="64">
        <f t="shared" si="26"/>
        <v>367.51330427785899</v>
      </c>
      <c r="R63" s="65">
        <f t="shared" si="27"/>
        <v>381.12490814000222</v>
      </c>
      <c r="S63" s="125"/>
      <c r="T63" s="173"/>
      <c r="U63" s="10">
        <f t="shared" si="10"/>
        <v>4000</v>
      </c>
      <c r="V63" s="71">
        <f t="shared" ref="V63:AK63" si="46">((V35*$B$39)/(Tire_Wheel_Radius/12))*(Drivetrain_Efficiency/100)</f>
        <v>0</v>
      </c>
      <c r="W63" s="64">
        <f t="shared" si="46"/>
        <v>79.981011975213107</v>
      </c>
      <c r="X63" s="64">
        <f t="shared" si="46"/>
        <v>159.96202395042621</v>
      </c>
      <c r="Y63" s="64">
        <f t="shared" si="46"/>
        <v>239.94303592563921</v>
      </c>
      <c r="Z63" s="64">
        <f t="shared" si="46"/>
        <v>359.9145538884589</v>
      </c>
      <c r="AA63" s="64">
        <f t="shared" si="46"/>
        <v>439.89556586367183</v>
      </c>
      <c r="AB63" s="64">
        <f t="shared" si="46"/>
        <v>519.87657783888483</v>
      </c>
      <c r="AC63" s="64">
        <f t="shared" si="46"/>
        <v>599.85758981409799</v>
      </c>
      <c r="AD63" s="64">
        <f t="shared" si="46"/>
        <v>679.83860178931116</v>
      </c>
      <c r="AE63" s="64">
        <f t="shared" si="46"/>
        <v>759.81961376452421</v>
      </c>
      <c r="AF63" s="64">
        <f t="shared" si="46"/>
        <v>879.79113172734367</v>
      </c>
      <c r="AG63" s="64">
        <f t="shared" si="46"/>
        <v>959.77214370255683</v>
      </c>
      <c r="AH63" s="64">
        <f t="shared" si="46"/>
        <v>999.76264969016358</v>
      </c>
      <c r="AI63" s="64">
        <f t="shared" si="46"/>
        <v>1039.7531556777697</v>
      </c>
      <c r="AJ63" s="64">
        <f t="shared" si="46"/>
        <v>1079.7436616653761</v>
      </c>
      <c r="AK63" s="65">
        <f t="shared" si="46"/>
        <v>1119.7341676529834</v>
      </c>
      <c r="AL63" s="2"/>
      <c r="AM63" s="2"/>
      <c r="AN63" s="2"/>
      <c r="AO63" s="2"/>
    </row>
    <row r="64" spans="1:41" ht="15.75" thickBot="1">
      <c r="A64" s="175"/>
      <c r="B64" s="84">
        <f t="shared" si="8"/>
        <v>143.59396655599147</v>
      </c>
      <c r="C64" s="72">
        <f t="shared" si="12"/>
        <v>0</v>
      </c>
      <c r="D64" s="66">
        <f t="shared" si="13"/>
        <v>30.626108689821596</v>
      </c>
      <c r="E64" s="66">
        <f t="shared" si="14"/>
        <v>61.252217379643191</v>
      </c>
      <c r="F64" s="66">
        <f t="shared" si="15"/>
        <v>91.878326069464805</v>
      </c>
      <c r="G64" s="66">
        <f t="shared" si="16"/>
        <v>137.81748910419722</v>
      </c>
      <c r="H64" s="66">
        <f t="shared" si="17"/>
        <v>168.44359779401876</v>
      </c>
      <c r="I64" s="66">
        <f t="shared" si="18"/>
        <v>199.06970648384043</v>
      </c>
      <c r="J64" s="66">
        <f t="shared" si="19"/>
        <v>229.69581517366191</v>
      </c>
      <c r="K64" s="66">
        <f t="shared" si="20"/>
        <v>260.32192386348362</v>
      </c>
      <c r="L64" s="66">
        <f t="shared" si="21"/>
        <v>290.94803255330527</v>
      </c>
      <c r="M64" s="66">
        <f t="shared" si="22"/>
        <v>336.88719558803751</v>
      </c>
      <c r="N64" s="66">
        <f t="shared" si="23"/>
        <v>367.51330427785922</v>
      </c>
      <c r="O64" s="66">
        <f t="shared" si="24"/>
        <v>382.82635862276999</v>
      </c>
      <c r="P64" s="66">
        <f t="shared" si="25"/>
        <v>398.13941296768087</v>
      </c>
      <c r="Q64" s="66">
        <f t="shared" si="26"/>
        <v>413.45246731259169</v>
      </c>
      <c r="R64" s="67">
        <f t="shared" si="27"/>
        <v>428.76552165750246</v>
      </c>
      <c r="S64" s="126"/>
      <c r="T64" s="175"/>
      <c r="U64" s="80">
        <f t="shared" si="10"/>
        <v>4500</v>
      </c>
      <c r="V64" s="72">
        <f t="shared" ref="V64:AK64" si="47">((V36*$B$39)/(Tire_Wheel_Radius/12))*(Drivetrain_Efficiency/100)</f>
        <v>0</v>
      </c>
      <c r="W64" s="66">
        <f t="shared" si="47"/>
        <v>79.981011975213065</v>
      </c>
      <c r="X64" s="66">
        <f t="shared" si="47"/>
        <v>159.96202395042613</v>
      </c>
      <c r="Y64" s="66">
        <f t="shared" si="47"/>
        <v>239.94303592563924</v>
      </c>
      <c r="Z64" s="66">
        <f t="shared" si="47"/>
        <v>359.9145538884589</v>
      </c>
      <c r="AA64" s="66">
        <f t="shared" si="47"/>
        <v>439.89556586367183</v>
      </c>
      <c r="AB64" s="66">
        <f t="shared" si="47"/>
        <v>519.87657783888505</v>
      </c>
      <c r="AC64" s="66">
        <f t="shared" si="47"/>
        <v>599.85758981409788</v>
      </c>
      <c r="AD64" s="66">
        <f t="shared" si="47"/>
        <v>679.83860178931116</v>
      </c>
      <c r="AE64" s="66">
        <f t="shared" si="47"/>
        <v>759.81961376452443</v>
      </c>
      <c r="AF64" s="66">
        <f t="shared" si="47"/>
        <v>879.79113172734367</v>
      </c>
      <c r="AG64" s="66">
        <f t="shared" si="47"/>
        <v>959.77214370255695</v>
      </c>
      <c r="AH64" s="66">
        <f t="shared" si="47"/>
        <v>999.76264969016347</v>
      </c>
      <c r="AI64" s="66">
        <f t="shared" si="47"/>
        <v>1039.7531556777701</v>
      </c>
      <c r="AJ64" s="66">
        <f t="shared" si="47"/>
        <v>1079.7436616653767</v>
      </c>
      <c r="AK64" s="67">
        <f t="shared" si="47"/>
        <v>1119.7341676529832</v>
      </c>
      <c r="AL64" s="2"/>
      <c r="AM64" s="2"/>
      <c r="AN64" s="2"/>
      <c r="AO64" s="2"/>
    </row>
    <row r="65" spans="3:41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3:41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3:41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</sheetData>
  <sheetProtection password="CC3D" sheet="1" objects="1" scenarios="1" formatColumns="0"/>
  <dataConsolidate/>
  <mergeCells count="21">
    <mergeCell ref="A1:B1"/>
    <mergeCell ref="A7:B7"/>
    <mergeCell ref="A4:B4"/>
    <mergeCell ref="A10:B10"/>
    <mergeCell ref="A41:AK41"/>
    <mergeCell ref="A44:A64"/>
    <mergeCell ref="T44:T64"/>
    <mergeCell ref="A13:AK13"/>
    <mergeCell ref="A42:B43"/>
    <mergeCell ref="C42:R42"/>
    <mergeCell ref="T42:U43"/>
    <mergeCell ref="V42:AK42"/>
    <mergeCell ref="V14:AK14"/>
    <mergeCell ref="T16:T36"/>
    <mergeCell ref="A38:B38"/>
    <mergeCell ref="AN14:AU14"/>
    <mergeCell ref="C14:R14"/>
    <mergeCell ref="A14:B15"/>
    <mergeCell ref="A16:A36"/>
    <mergeCell ref="T14:U15"/>
    <mergeCell ref="AN18:AP18"/>
  </mergeCells>
  <conditionalFormatting sqref="C16:R3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16:AK3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44:R6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44:AK6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promptTitle="Gear" prompt="Select the gear to view." sqref="A38:B38">
      <formula1>Gear!G4:Z4</formula1>
    </dataValidation>
  </dataValidations>
  <pageMargins left="0.7" right="0.7" top="0.75" bottom="0.75" header="0.3" footer="0.3"/>
  <pageSetup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AE18C3-50A6-4B4C-A87A-971841D29C1E}">
          <x14:formula1>
            <xm:f>Gear!$G$4:$Z$4</xm:f>
          </x14:formula1>
          <xm:sqref>A38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Q48"/>
  <sheetViews>
    <sheetView zoomScaleNormal="100" workbookViewId="0">
      <selection activeCell="R25" sqref="R25"/>
    </sheetView>
  </sheetViews>
  <sheetFormatPr defaultColWidth="13.28515625" defaultRowHeight="15"/>
  <cols>
    <col min="1" max="1" width="10.28515625" style="3" bestFit="1" customWidth="1"/>
    <col min="2" max="2" width="8.5703125" style="3" bestFit="1" customWidth="1"/>
    <col min="3" max="3" width="5.5703125" style="3" bestFit="1" customWidth="1"/>
    <col min="4" max="18" width="4.5703125" style="3" bestFit="1" customWidth="1"/>
    <col min="19" max="19" width="7.42578125" style="3" bestFit="1" customWidth="1"/>
    <col min="20" max="20" width="16" style="3" bestFit="1" customWidth="1"/>
    <col min="21" max="21" width="5" style="3" bestFit="1" customWidth="1"/>
    <col min="22" max="23" width="5.5703125" style="3" bestFit="1" customWidth="1"/>
    <col min="24" max="37" width="4.5703125" style="3" bestFit="1" customWidth="1"/>
    <col min="38" max="38" width="13.28515625" style="3"/>
    <col min="39" max="39" width="8.85546875" style="3" bestFit="1" customWidth="1"/>
    <col min="40" max="40" width="15.140625" style="3" bestFit="1" customWidth="1"/>
    <col min="41" max="41" width="9.42578125" style="3" bestFit="1" customWidth="1"/>
    <col min="42" max="42" width="12" style="3" bestFit="1" customWidth="1"/>
    <col min="43" max="43" width="10" style="3" bestFit="1" customWidth="1"/>
    <col min="44" max="16384" width="13.28515625" style="3"/>
  </cols>
  <sheetData>
    <row r="1" spans="1:37" ht="15.75" thickBot="1">
      <c r="A1" s="181" t="s">
        <v>144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3"/>
    </row>
    <row r="2" spans="1:37">
      <c r="A2" s="172" t="s">
        <v>2</v>
      </c>
      <c r="B2" s="170"/>
      <c r="C2" s="170" t="s">
        <v>12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1"/>
      <c r="S2" s="121" t="s">
        <v>141</v>
      </c>
      <c r="T2" s="172" t="s">
        <v>3</v>
      </c>
      <c r="U2" s="170"/>
      <c r="V2" s="170" t="s">
        <v>12</v>
      </c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1"/>
    </row>
    <row r="3" spans="1:37" ht="15.75" thickBot="1">
      <c r="A3" s="173"/>
      <c r="B3" s="174"/>
      <c r="C3" s="107">
        <v>0</v>
      </c>
      <c r="D3" s="119">
        <v>10</v>
      </c>
      <c r="E3" s="119">
        <v>20</v>
      </c>
      <c r="F3" s="119">
        <v>30</v>
      </c>
      <c r="G3" s="119">
        <v>45</v>
      </c>
      <c r="H3" s="119">
        <v>55</v>
      </c>
      <c r="I3" s="119">
        <v>65</v>
      </c>
      <c r="J3" s="119">
        <v>75</v>
      </c>
      <c r="K3" s="119">
        <v>85</v>
      </c>
      <c r="L3" s="119">
        <v>95</v>
      </c>
      <c r="M3" s="119">
        <v>110</v>
      </c>
      <c r="N3" s="119">
        <v>120</v>
      </c>
      <c r="O3" s="119">
        <v>125</v>
      </c>
      <c r="P3" s="119">
        <v>130</v>
      </c>
      <c r="Q3" s="119">
        <v>135</v>
      </c>
      <c r="R3" s="120">
        <v>140</v>
      </c>
      <c r="S3" s="127"/>
      <c r="T3" s="173"/>
      <c r="U3" s="174"/>
      <c r="V3" s="74">
        <f t="shared" ref="V3:AK3" si="0">C3</f>
        <v>0</v>
      </c>
      <c r="W3" s="74">
        <f t="shared" si="0"/>
        <v>10</v>
      </c>
      <c r="X3" s="74">
        <f t="shared" si="0"/>
        <v>20</v>
      </c>
      <c r="Y3" s="74">
        <f t="shared" si="0"/>
        <v>30</v>
      </c>
      <c r="Z3" s="74">
        <f t="shared" si="0"/>
        <v>45</v>
      </c>
      <c r="AA3" s="74">
        <f t="shared" si="0"/>
        <v>55</v>
      </c>
      <c r="AB3" s="74">
        <f t="shared" si="0"/>
        <v>65</v>
      </c>
      <c r="AC3" s="74">
        <f t="shared" si="0"/>
        <v>75</v>
      </c>
      <c r="AD3" s="74">
        <f t="shared" si="0"/>
        <v>85</v>
      </c>
      <c r="AE3" s="74">
        <f t="shared" si="0"/>
        <v>95</v>
      </c>
      <c r="AF3" s="74">
        <f t="shared" si="0"/>
        <v>110</v>
      </c>
      <c r="AG3" s="74">
        <f t="shared" si="0"/>
        <v>120</v>
      </c>
      <c r="AH3" s="74">
        <f t="shared" si="0"/>
        <v>125</v>
      </c>
      <c r="AI3" s="74">
        <f t="shared" si="0"/>
        <v>130</v>
      </c>
      <c r="AJ3" s="74">
        <f t="shared" si="0"/>
        <v>135</v>
      </c>
      <c r="AK3" s="87">
        <f t="shared" si="0"/>
        <v>140</v>
      </c>
    </row>
    <row r="4" spans="1:37">
      <c r="A4" s="173" t="s">
        <v>5</v>
      </c>
      <c r="B4" s="107">
        <v>620</v>
      </c>
      <c r="C4" s="108">
        <v>1.9701090000000001</v>
      </c>
      <c r="D4" s="109">
        <v>1.9701090000000001</v>
      </c>
      <c r="E4" s="109">
        <v>1.9701090000000001</v>
      </c>
      <c r="F4" s="109">
        <v>2.9891299999999998</v>
      </c>
      <c r="G4" s="109">
        <v>2.9891299999999998</v>
      </c>
      <c r="H4" s="109">
        <v>5.0271739999999996</v>
      </c>
      <c r="I4" s="109">
        <v>5.0271739999999996</v>
      </c>
      <c r="J4" s="109">
        <v>5.9782609999999998</v>
      </c>
      <c r="K4" s="109">
        <v>8.0163049999999991</v>
      </c>
      <c r="L4" s="109">
        <v>8.0163049999999991</v>
      </c>
      <c r="M4" s="109">
        <v>8.0163049999999991</v>
      </c>
      <c r="N4" s="109">
        <v>4.2798910000000001</v>
      </c>
      <c r="O4" s="109">
        <v>4.2798910000000001</v>
      </c>
      <c r="P4" s="109">
        <v>4.2798910000000001</v>
      </c>
      <c r="Q4" s="109">
        <v>4.2798910000000001</v>
      </c>
      <c r="R4" s="110">
        <v>4.2798910000000001</v>
      </c>
      <c r="S4" s="127"/>
      <c r="T4" s="173" t="s">
        <v>5</v>
      </c>
      <c r="U4" s="74">
        <f t="shared" ref="U4:U22" si="1">B4</f>
        <v>620</v>
      </c>
      <c r="V4" s="108">
        <v>0</v>
      </c>
      <c r="W4" s="109">
        <v>0</v>
      </c>
      <c r="X4" s="109">
        <v>0</v>
      </c>
      <c r="Y4" s="109">
        <v>0</v>
      </c>
      <c r="Z4" s="109">
        <v>0</v>
      </c>
      <c r="AA4" s="109">
        <v>0</v>
      </c>
      <c r="AB4" s="109">
        <v>0</v>
      </c>
      <c r="AC4" s="109">
        <v>0</v>
      </c>
      <c r="AD4" s="109">
        <v>0</v>
      </c>
      <c r="AE4" s="109">
        <v>0</v>
      </c>
      <c r="AF4" s="109">
        <v>0</v>
      </c>
      <c r="AG4" s="109">
        <v>0</v>
      </c>
      <c r="AH4" s="109">
        <v>0</v>
      </c>
      <c r="AI4" s="109">
        <v>0</v>
      </c>
      <c r="AJ4" s="109">
        <v>0</v>
      </c>
      <c r="AK4" s="110">
        <v>0</v>
      </c>
    </row>
    <row r="5" spans="1:37">
      <c r="A5" s="173"/>
      <c r="B5" s="111">
        <v>650</v>
      </c>
      <c r="C5" s="112">
        <v>1.9701090000000001</v>
      </c>
      <c r="D5" s="113">
        <v>1.9701090000000001</v>
      </c>
      <c r="E5" s="113">
        <v>1.9701090000000001</v>
      </c>
      <c r="F5" s="113">
        <v>2.9891299999999998</v>
      </c>
      <c r="G5" s="113">
        <v>4.0081519999999999</v>
      </c>
      <c r="H5" s="113">
        <v>5.0271739999999996</v>
      </c>
      <c r="I5" s="113">
        <v>5.0271739999999996</v>
      </c>
      <c r="J5" s="113">
        <v>5.0271739999999996</v>
      </c>
      <c r="K5" s="113">
        <v>4.211957</v>
      </c>
      <c r="L5" s="113">
        <v>4.4157609999999998</v>
      </c>
      <c r="M5" s="113">
        <v>4.4157609999999998</v>
      </c>
      <c r="N5" s="113">
        <v>4.4157609999999998</v>
      </c>
      <c r="O5" s="113">
        <v>4.2798910000000001</v>
      </c>
      <c r="P5" s="113">
        <v>4.2798910000000001</v>
      </c>
      <c r="Q5" s="113">
        <v>4.2798910000000001</v>
      </c>
      <c r="R5" s="114">
        <v>4.2798910000000001</v>
      </c>
      <c r="S5" s="127"/>
      <c r="T5" s="173"/>
      <c r="U5" s="74">
        <f t="shared" si="1"/>
        <v>650</v>
      </c>
      <c r="V5" s="112">
        <v>0</v>
      </c>
      <c r="W5" s="113">
        <v>0</v>
      </c>
      <c r="X5" s="113">
        <v>0</v>
      </c>
      <c r="Y5" s="113">
        <v>0</v>
      </c>
      <c r="Z5" s="113">
        <v>0</v>
      </c>
      <c r="AA5" s="113">
        <v>0</v>
      </c>
      <c r="AB5" s="113">
        <v>0</v>
      </c>
      <c r="AC5" s="113">
        <v>0</v>
      </c>
      <c r="AD5" s="113">
        <v>0</v>
      </c>
      <c r="AE5" s="113">
        <v>0</v>
      </c>
      <c r="AF5" s="113">
        <v>0</v>
      </c>
      <c r="AG5" s="113">
        <v>0</v>
      </c>
      <c r="AH5" s="113">
        <v>0</v>
      </c>
      <c r="AI5" s="113">
        <v>0</v>
      </c>
      <c r="AJ5" s="113">
        <v>0</v>
      </c>
      <c r="AK5" s="114">
        <v>0</v>
      </c>
    </row>
    <row r="6" spans="1:37">
      <c r="A6" s="173"/>
      <c r="B6" s="111">
        <v>800</v>
      </c>
      <c r="C6" s="112">
        <v>1.9701090000000001</v>
      </c>
      <c r="D6" s="113">
        <v>1.9701090000000001</v>
      </c>
      <c r="E6" s="113">
        <v>2.5135869999999998</v>
      </c>
      <c r="F6" s="113">
        <v>3.6684779999999999</v>
      </c>
      <c r="G6" s="113">
        <v>3.6684779999999999</v>
      </c>
      <c r="H6" s="113">
        <v>5.0271739999999996</v>
      </c>
      <c r="I6" s="113">
        <v>5.0271739999999996</v>
      </c>
      <c r="J6" s="113">
        <v>5.0271739999999996</v>
      </c>
      <c r="K6" s="113">
        <v>4.0081519999999999</v>
      </c>
      <c r="L6" s="113">
        <v>4.8233699999999997</v>
      </c>
      <c r="M6" s="113">
        <v>5.2309780000000003</v>
      </c>
      <c r="N6" s="113">
        <v>5.2309780000000003</v>
      </c>
      <c r="O6" s="113">
        <v>3.6684779999999999</v>
      </c>
      <c r="P6" s="113">
        <v>3.6684779999999999</v>
      </c>
      <c r="Q6" s="113">
        <v>3.6684779999999999</v>
      </c>
      <c r="R6" s="114">
        <v>3.6684779999999999</v>
      </c>
      <c r="S6" s="127"/>
      <c r="T6" s="173"/>
      <c r="U6" s="74">
        <f t="shared" si="1"/>
        <v>800</v>
      </c>
      <c r="V6" s="112">
        <v>0</v>
      </c>
      <c r="W6" s="113">
        <v>0</v>
      </c>
      <c r="X6" s="113">
        <v>0</v>
      </c>
      <c r="Y6" s="113">
        <v>0</v>
      </c>
      <c r="Z6" s="113">
        <v>0</v>
      </c>
      <c r="AA6" s="113">
        <v>0</v>
      </c>
      <c r="AB6" s="113">
        <v>0</v>
      </c>
      <c r="AC6" s="113">
        <v>0</v>
      </c>
      <c r="AD6" s="113">
        <v>0</v>
      </c>
      <c r="AE6" s="113">
        <v>0</v>
      </c>
      <c r="AF6" s="113">
        <v>0</v>
      </c>
      <c r="AG6" s="113">
        <v>0</v>
      </c>
      <c r="AH6" s="113">
        <v>0</v>
      </c>
      <c r="AI6" s="113">
        <v>0</v>
      </c>
      <c r="AJ6" s="113">
        <v>0</v>
      </c>
      <c r="AK6" s="114">
        <v>0</v>
      </c>
    </row>
    <row r="7" spans="1:37">
      <c r="A7" s="173"/>
      <c r="B7" s="111">
        <v>1000</v>
      </c>
      <c r="C7" s="112">
        <v>1.9701090000000001</v>
      </c>
      <c r="D7" s="113">
        <v>3.6005440000000002</v>
      </c>
      <c r="E7" s="113">
        <v>3.6005440000000002</v>
      </c>
      <c r="F7" s="113">
        <v>3.6005440000000002</v>
      </c>
      <c r="G7" s="113">
        <v>3.6005440000000002</v>
      </c>
      <c r="H7" s="113">
        <v>5.0271739999999996</v>
      </c>
      <c r="I7" s="113">
        <v>5.0271739999999996</v>
      </c>
      <c r="J7" s="113">
        <v>5.0271739999999996</v>
      </c>
      <c r="K7" s="113">
        <v>5.0271739999999996</v>
      </c>
      <c r="L7" s="113">
        <v>5.774457</v>
      </c>
      <c r="M7" s="113">
        <v>5.9782609999999998</v>
      </c>
      <c r="N7" s="113">
        <v>5.9782609999999998</v>
      </c>
      <c r="O7" s="113">
        <v>3.8043480000000001</v>
      </c>
      <c r="P7" s="113">
        <v>3.8043480000000001</v>
      </c>
      <c r="Q7" s="113">
        <v>3.8043480000000001</v>
      </c>
      <c r="R7" s="114">
        <v>3.8043480000000001</v>
      </c>
      <c r="S7" s="127"/>
      <c r="T7" s="173"/>
      <c r="U7" s="74">
        <f t="shared" si="1"/>
        <v>1000</v>
      </c>
      <c r="V7" s="112">
        <v>0</v>
      </c>
      <c r="W7" s="113">
        <v>1.4945649999999999</v>
      </c>
      <c r="X7" s="113">
        <v>1.9701090000000001</v>
      </c>
      <c r="Y7" s="113">
        <v>1.9701090000000001</v>
      </c>
      <c r="Z7" s="113">
        <v>1.9701090000000001</v>
      </c>
      <c r="AA7" s="113">
        <v>0</v>
      </c>
      <c r="AB7" s="113">
        <v>0</v>
      </c>
      <c r="AC7" s="113">
        <v>0</v>
      </c>
      <c r="AD7" s="113">
        <v>0</v>
      </c>
      <c r="AE7" s="113">
        <v>0</v>
      </c>
      <c r="AF7" s="113">
        <v>0</v>
      </c>
      <c r="AG7" s="113">
        <v>0</v>
      </c>
      <c r="AH7" s="113">
        <v>0</v>
      </c>
      <c r="AI7" s="113">
        <v>0</v>
      </c>
      <c r="AJ7" s="113">
        <v>0</v>
      </c>
      <c r="AK7" s="114">
        <v>0</v>
      </c>
    </row>
    <row r="8" spans="1:37">
      <c r="A8" s="173"/>
      <c r="B8" s="111">
        <v>1200</v>
      </c>
      <c r="C8" s="112">
        <v>1.9701090000000001</v>
      </c>
      <c r="D8" s="113">
        <v>2.9891299999999998</v>
      </c>
      <c r="E8" s="113">
        <v>3.6684779999999999</v>
      </c>
      <c r="F8" s="113">
        <v>4.0081519999999999</v>
      </c>
      <c r="G8" s="113">
        <v>4.0081519999999999</v>
      </c>
      <c r="H8" s="113">
        <v>4.4836960000000001</v>
      </c>
      <c r="I8" s="113">
        <v>4.4836960000000001</v>
      </c>
      <c r="J8" s="113">
        <v>5.0271739999999996</v>
      </c>
      <c r="K8" s="113">
        <v>5.0271739999999996</v>
      </c>
      <c r="L8" s="113">
        <v>5.9782609999999998</v>
      </c>
      <c r="M8" s="113">
        <v>5.9782609999999998</v>
      </c>
      <c r="N8" s="113">
        <v>5.9782609999999998</v>
      </c>
      <c r="O8" s="113">
        <v>5.9782609999999998</v>
      </c>
      <c r="P8" s="113">
        <v>5.9782609999999998</v>
      </c>
      <c r="Q8" s="113">
        <v>5.9782609999999998</v>
      </c>
      <c r="R8" s="114">
        <v>5.9782609999999998</v>
      </c>
      <c r="S8" s="127"/>
      <c r="T8" s="173"/>
      <c r="U8" s="74">
        <f t="shared" si="1"/>
        <v>1200</v>
      </c>
      <c r="V8" s="112">
        <v>0</v>
      </c>
      <c r="W8" s="113">
        <v>1.4945649999999999</v>
      </c>
      <c r="X8" s="113">
        <v>1.9701090000000001</v>
      </c>
      <c r="Y8" s="113">
        <v>1.9701090000000001</v>
      </c>
      <c r="Z8" s="113">
        <v>1.9701090000000001</v>
      </c>
      <c r="AA8" s="113">
        <v>1.4945649999999999</v>
      </c>
      <c r="AB8" s="113">
        <v>0</v>
      </c>
      <c r="AC8" s="113">
        <v>0</v>
      </c>
      <c r="AD8" s="113">
        <v>0</v>
      </c>
      <c r="AE8" s="113">
        <v>0</v>
      </c>
      <c r="AF8" s="113">
        <v>0</v>
      </c>
      <c r="AG8" s="113">
        <v>0</v>
      </c>
      <c r="AH8" s="113">
        <v>0</v>
      </c>
      <c r="AI8" s="113">
        <v>0</v>
      </c>
      <c r="AJ8" s="113">
        <v>0</v>
      </c>
      <c r="AK8" s="114">
        <v>0</v>
      </c>
    </row>
    <row r="9" spans="1:37">
      <c r="A9" s="173"/>
      <c r="B9" s="111">
        <v>1400</v>
      </c>
      <c r="C9" s="112">
        <v>1.9701090000000001</v>
      </c>
      <c r="D9" s="113">
        <v>2.3097829999999999</v>
      </c>
      <c r="E9" s="113">
        <v>3.1929349999999999</v>
      </c>
      <c r="F9" s="113">
        <v>3.5326089999999999</v>
      </c>
      <c r="G9" s="113">
        <v>4.0081519999999999</v>
      </c>
      <c r="H9" s="113">
        <v>4.2798910000000001</v>
      </c>
      <c r="I9" s="113">
        <v>4.2798910000000001</v>
      </c>
      <c r="J9" s="113">
        <v>4.0760870000000002</v>
      </c>
      <c r="K9" s="113">
        <v>4.8233699999999997</v>
      </c>
      <c r="L9" s="113">
        <v>6.9972830000000004</v>
      </c>
      <c r="M9" s="113">
        <v>9.1032609999999998</v>
      </c>
      <c r="N9" s="113">
        <v>9.9864130000000007</v>
      </c>
      <c r="O9" s="113">
        <v>10.190218</v>
      </c>
      <c r="P9" s="113">
        <v>10.394022</v>
      </c>
      <c r="Q9" s="113">
        <v>11.005435</v>
      </c>
      <c r="R9" s="114">
        <v>11.684782999999999</v>
      </c>
      <c r="S9" s="127"/>
      <c r="T9" s="173"/>
      <c r="U9" s="74">
        <f t="shared" si="1"/>
        <v>1400</v>
      </c>
      <c r="V9" s="112">
        <v>0</v>
      </c>
      <c r="W9" s="113">
        <v>1.4945649999999999</v>
      </c>
      <c r="X9" s="113">
        <v>1.9701090000000001</v>
      </c>
      <c r="Y9" s="113">
        <v>1.9701090000000001</v>
      </c>
      <c r="Z9" s="113">
        <v>1.9701090000000001</v>
      </c>
      <c r="AA9" s="113">
        <v>1.9701090000000001</v>
      </c>
      <c r="AB9" s="113">
        <v>1.4945649999999999</v>
      </c>
      <c r="AC9" s="113">
        <v>0</v>
      </c>
      <c r="AD9" s="113">
        <v>0</v>
      </c>
      <c r="AE9" s="113">
        <v>0</v>
      </c>
      <c r="AF9" s="113">
        <v>0</v>
      </c>
      <c r="AG9" s="113">
        <v>0</v>
      </c>
      <c r="AH9" s="113">
        <v>0</v>
      </c>
      <c r="AI9" s="113">
        <v>0</v>
      </c>
      <c r="AJ9" s="113">
        <v>0</v>
      </c>
      <c r="AK9" s="114">
        <v>0</v>
      </c>
    </row>
    <row r="10" spans="1:37">
      <c r="A10" s="173"/>
      <c r="B10" s="111">
        <v>1550</v>
      </c>
      <c r="C10" s="112">
        <v>1.9701090000000001</v>
      </c>
      <c r="D10" s="113">
        <v>2.3097829999999999</v>
      </c>
      <c r="E10" s="113">
        <v>4.0081519999999999</v>
      </c>
      <c r="F10" s="113">
        <v>4.0081519999999999</v>
      </c>
      <c r="G10" s="113">
        <v>4.0081519999999999</v>
      </c>
      <c r="H10" s="113">
        <v>4.4836960000000001</v>
      </c>
      <c r="I10" s="113">
        <v>4.4836960000000001</v>
      </c>
      <c r="J10" s="113">
        <v>4.6195649999999997</v>
      </c>
      <c r="K10" s="113">
        <v>5.5027179999999998</v>
      </c>
      <c r="L10" s="113">
        <v>6.5217390000000002</v>
      </c>
      <c r="M10" s="113">
        <v>8.899457</v>
      </c>
      <c r="N10" s="113">
        <v>11.005435</v>
      </c>
      <c r="O10" s="113">
        <v>11.480978</v>
      </c>
      <c r="P10" s="113">
        <v>12.228261</v>
      </c>
      <c r="Q10" s="113">
        <v>12.975543999999999</v>
      </c>
      <c r="R10" s="114">
        <v>12.975543999999999</v>
      </c>
      <c r="S10" s="127"/>
      <c r="T10" s="173"/>
      <c r="U10" s="74">
        <f t="shared" si="1"/>
        <v>1550</v>
      </c>
      <c r="V10" s="112">
        <v>0</v>
      </c>
      <c r="W10" s="113">
        <v>1.4945649999999999</v>
      </c>
      <c r="X10" s="113">
        <v>1.9701090000000001</v>
      </c>
      <c r="Y10" s="113">
        <v>1.9701090000000001</v>
      </c>
      <c r="Z10" s="113">
        <v>1.9701090000000001</v>
      </c>
      <c r="AA10" s="113">
        <v>1.9701090000000001</v>
      </c>
      <c r="AB10" s="113">
        <v>1.4945649999999999</v>
      </c>
      <c r="AC10" s="113">
        <v>0</v>
      </c>
      <c r="AD10" s="113">
        <v>0</v>
      </c>
      <c r="AE10" s="113">
        <v>0</v>
      </c>
      <c r="AF10" s="113">
        <v>0</v>
      </c>
      <c r="AG10" s="113">
        <v>0</v>
      </c>
      <c r="AH10" s="113">
        <v>0</v>
      </c>
      <c r="AI10" s="113">
        <v>0</v>
      </c>
      <c r="AJ10" s="113">
        <v>0</v>
      </c>
      <c r="AK10" s="114">
        <v>0</v>
      </c>
    </row>
    <row r="11" spans="1:37">
      <c r="A11" s="173"/>
      <c r="B11" s="111">
        <v>1700</v>
      </c>
      <c r="C11" s="112">
        <v>1.9701090000000001</v>
      </c>
      <c r="D11" s="113">
        <v>2.3097829999999999</v>
      </c>
      <c r="E11" s="113">
        <v>4.0081519999999999</v>
      </c>
      <c r="F11" s="113">
        <v>4.0760870000000002</v>
      </c>
      <c r="G11" s="113">
        <v>4.0081519999999999</v>
      </c>
      <c r="H11" s="113">
        <v>4.4836960000000001</v>
      </c>
      <c r="I11" s="113">
        <v>4.8233699999999997</v>
      </c>
      <c r="J11" s="113">
        <v>5.9782609999999998</v>
      </c>
      <c r="K11" s="113">
        <v>8.6277179999999998</v>
      </c>
      <c r="L11" s="113">
        <v>9.9864130000000007</v>
      </c>
      <c r="M11" s="113">
        <v>11.277174</v>
      </c>
      <c r="N11" s="113">
        <v>12.228261</v>
      </c>
      <c r="O11" s="113">
        <v>13.519022</v>
      </c>
      <c r="P11" s="113">
        <v>14.198370000000001</v>
      </c>
      <c r="Q11" s="113">
        <v>13.994566000000001</v>
      </c>
      <c r="R11" s="114">
        <v>13.994566000000001</v>
      </c>
      <c r="S11" s="127"/>
      <c r="T11" s="173"/>
      <c r="U11" s="74">
        <f t="shared" si="1"/>
        <v>1700</v>
      </c>
      <c r="V11" s="112">
        <v>0</v>
      </c>
      <c r="W11" s="113">
        <v>1.4945649999999999</v>
      </c>
      <c r="X11" s="113">
        <v>1.9701090000000001</v>
      </c>
      <c r="Y11" s="113">
        <v>1.9701090000000001</v>
      </c>
      <c r="Z11" s="113">
        <v>1.9701090000000001</v>
      </c>
      <c r="AA11" s="113">
        <v>1.9701090000000001</v>
      </c>
      <c r="AB11" s="113">
        <v>1.4945649999999999</v>
      </c>
      <c r="AC11" s="113">
        <v>0</v>
      </c>
      <c r="AD11" s="113">
        <v>0</v>
      </c>
      <c r="AE11" s="113">
        <v>0</v>
      </c>
      <c r="AF11" s="113">
        <v>0</v>
      </c>
      <c r="AG11" s="113">
        <v>0</v>
      </c>
      <c r="AH11" s="113">
        <v>0</v>
      </c>
      <c r="AI11" s="113">
        <v>0</v>
      </c>
      <c r="AJ11" s="113">
        <v>0</v>
      </c>
      <c r="AK11" s="114">
        <v>0</v>
      </c>
    </row>
    <row r="12" spans="1:37">
      <c r="A12" s="173"/>
      <c r="B12" s="111">
        <v>1800</v>
      </c>
      <c r="C12" s="112">
        <v>1.9701090000000001</v>
      </c>
      <c r="D12" s="113">
        <v>2.3777170000000001</v>
      </c>
      <c r="E12" s="113">
        <v>4.0081519999999999</v>
      </c>
      <c r="F12" s="113">
        <v>4.0081519999999999</v>
      </c>
      <c r="G12" s="113">
        <v>4.2798910000000001</v>
      </c>
      <c r="H12" s="113">
        <v>5.0271739999999996</v>
      </c>
      <c r="I12" s="113">
        <v>6.9972830000000004</v>
      </c>
      <c r="J12" s="113">
        <v>8.9673909999999992</v>
      </c>
      <c r="K12" s="113">
        <v>9.1711960000000001</v>
      </c>
      <c r="L12" s="113">
        <v>9.9184780000000003</v>
      </c>
      <c r="M12" s="113">
        <v>10.801631</v>
      </c>
      <c r="N12" s="113">
        <v>12.5</v>
      </c>
      <c r="O12" s="113">
        <v>12.975543999999999</v>
      </c>
      <c r="P12" s="113">
        <v>12.975543999999999</v>
      </c>
      <c r="Q12" s="113">
        <v>12.975543999999999</v>
      </c>
      <c r="R12" s="114">
        <v>12.975543999999999</v>
      </c>
      <c r="S12" s="127"/>
      <c r="T12" s="173"/>
      <c r="U12" s="74">
        <f t="shared" si="1"/>
        <v>1800</v>
      </c>
      <c r="V12" s="112">
        <v>0</v>
      </c>
      <c r="W12" s="113">
        <v>1.4945649999999999</v>
      </c>
      <c r="X12" s="113">
        <v>1.9701090000000001</v>
      </c>
      <c r="Y12" s="113">
        <v>1.9701090000000001</v>
      </c>
      <c r="Z12" s="113">
        <v>1.9701090000000001</v>
      </c>
      <c r="AA12" s="113">
        <v>1.9701090000000001</v>
      </c>
      <c r="AB12" s="113">
        <v>1.4945649999999999</v>
      </c>
      <c r="AC12" s="113">
        <v>0</v>
      </c>
      <c r="AD12" s="113">
        <v>0</v>
      </c>
      <c r="AE12" s="113">
        <v>0</v>
      </c>
      <c r="AF12" s="113">
        <v>0</v>
      </c>
      <c r="AG12" s="113">
        <v>0</v>
      </c>
      <c r="AH12" s="113">
        <v>0</v>
      </c>
      <c r="AI12" s="113">
        <v>0</v>
      </c>
      <c r="AJ12" s="113">
        <v>0</v>
      </c>
      <c r="AK12" s="114">
        <v>0</v>
      </c>
    </row>
    <row r="13" spans="1:37">
      <c r="A13" s="173"/>
      <c r="B13" s="111">
        <v>2000</v>
      </c>
      <c r="C13" s="112">
        <v>1.9701090000000001</v>
      </c>
      <c r="D13" s="113">
        <v>2.1739130000000002</v>
      </c>
      <c r="E13" s="113">
        <v>3.8722829999999999</v>
      </c>
      <c r="F13" s="113">
        <v>4.8233699999999997</v>
      </c>
      <c r="G13" s="113">
        <v>5.5706519999999999</v>
      </c>
      <c r="H13" s="113">
        <v>6.9972830000000004</v>
      </c>
      <c r="I13" s="113">
        <v>8.6277179999999998</v>
      </c>
      <c r="J13" s="113">
        <v>8.4239130000000007</v>
      </c>
      <c r="K13" s="113">
        <v>8.2201090000000008</v>
      </c>
      <c r="L13" s="113">
        <v>8.8315219999999997</v>
      </c>
      <c r="M13" s="113">
        <v>9.5788049999999991</v>
      </c>
      <c r="N13" s="113">
        <v>10.597826</v>
      </c>
      <c r="O13" s="113">
        <v>12.228261</v>
      </c>
      <c r="P13" s="113">
        <v>12.024457</v>
      </c>
      <c r="Q13" s="113">
        <v>12.5</v>
      </c>
      <c r="R13" s="114">
        <v>12.975543999999999</v>
      </c>
      <c r="S13" s="127"/>
      <c r="T13" s="173"/>
      <c r="U13" s="74">
        <f t="shared" si="1"/>
        <v>2000</v>
      </c>
      <c r="V13" s="112">
        <v>0</v>
      </c>
      <c r="W13" s="113">
        <v>1.4945649999999999</v>
      </c>
      <c r="X13" s="113">
        <v>1.9701090000000001</v>
      </c>
      <c r="Y13" s="113">
        <v>1.9701090000000001</v>
      </c>
      <c r="Z13" s="113">
        <v>1.9701090000000001</v>
      </c>
      <c r="AA13" s="113">
        <v>1.9701090000000001</v>
      </c>
      <c r="AB13" s="113">
        <v>0</v>
      </c>
      <c r="AC13" s="113">
        <v>0</v>
      </c>
      <c r="AD13" s="113">
        <v>0</v>
      </c>
      <c r="AE13" s="113">
        <v>0</v>
      </c>
      <c r="AF13" s="113">
        <v>0</v>
      </c>
      <c r="AG13" s="113">
        <v>0</v>
      </c>
      <c r="AH13" s="113">
        <v>0</v>
      </c>
      <c r="AI13" s="113">
        <v>0</v>
      </c>
      <c r="AJ13" s="113">
        <v>0</v>
      </c>
      <c r="AK13" s="114">
        <v>0</v>
      </c>
    </row>
    <row r="14" spans="1:37">
      <c r="A14" s="173"/>
      <c r="B14" s="111">
        <v>2200</v>
      </c>
      <c r="C14" s="112">
        <v>1.9701090000000001</v>
      </c>
      <c r="D14" s="113">
        <v>2.9211960000000001</v>
      </c>
      <c r="E14" s="113">
        <v>4.211957</v>
      </c>
      <c r="F14" s="113">
        <v>4.4836960000000001</v>
      </c>
      <c r="G14" s="113">
        <v>5.5706519999999999</v>
      </c>
      <c r="H14" s="113">
        <v>6.9972830000000004</v>
      </c>
      <c r="I14" s="113">
        <v>11.209239</v>
      </c>
      <c r="J14" s="113">
        <v>12.024457</v>
      </c>
      <c r="K14" s="113">
        <v>12.5</v>
      </c>
      <c r="L14" s="113">
        <v>13.519022</v>
      </c>
      <c r="M14" s="113">
        <v>13.519022</v>
      </c>
      <c r="N14" s="113">
        <v>12.024457</v>
      </c>
      <c r="O14" s="113">
        <v>11.073370000000001</v>
      </c>
      <c r="P14" s="113">
        <v>12.024457</v>
      </c>
      <c r="Q14" s="113">
        <v>12.771739</v>
      </c>
      <c r="R14" s="114">
        <v>13.315218</v>
      </c>
      <c r="S14" s="127"/>
      <c r="T14" s="173"/>
      <c r="U14" s="74">
        <f t="shared" si="1"/>
        <v>2200</v>
      </c>
      <c r="V14" s="112">
        <v>0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3">
        <v>0</v>
      </c>
      <c r="AC14" s="113">
        <v>0</v>
      </c>
      <c r="AD14" s="113">
        <v>0</v>
      </c>
      <c r="AE14" s="113">
        <v>0</v>
      </c>
      <c r="AF14" s="113">
        <v>0</v>
      </c>
      <c r="AG14" s="113">
        <v>0</v>
      </c>
      <c r="AH14" s="113">
        <v>0</v>
      </c>
      <c r="AI14" s="113">
        <v>0</v>
      </c>
      <c r="AJ14" s="113">
        <v>0</v>
      </c>
      <c r="AK14" s="114">
        <v>0</v>
      </c>
    </row>
    <row r="15" spans="1:37">
      <c r="A15" s="173"/>
      <c r="B15" s="111">
        <v>2400</v>
      </c>
      <c r="C15" s="112">
        <v>1.9701090000000001</v>
      </c>
      <c r="D15" s="113">
        <v>2.7173910000000001</v>
      </c>
      <c r="E15" s="113">
        <v>4.0760870000000002</v>
      </c>
      <c r="F15" s="113">
        <v>5.2309780000000003</v>
      </c>
      <c r="G15" s="113">
        <v>6.5217390000000002</v>
      </c>
      <c r="H15" s="113">
        <v>8.0163049999999991</v>
      </c>
      <c r="I15" s="113">
        <v>11.005435</v>
      </c>
      <c r="J15" s="113">
        <v>14.198370000000001</v>
      </c>
      <c r="K15" s="113">
        <v>13.179347999999999</v>
      </c>
      <c r="L15" s="113">
        <v>13.519022</v>
      </c>
      <c r="M15" s="113">
        <v>13.519022</v>
      </c>
      <c r="N15" s="113">
        <v>12.024457</v>
      </c>
      <c r="O15" s="113">
        <v>11.616847999999999</v>
      </c>
      <c r="P15" s="113">
        <v>12.296196</v>
      </c>
      <c r="Q15" s="113">
        <v>12.771739</v>
      </c>
      <c r="R15" s="114">
        <v>13.111413000000001</v>
      </c>
      <c r="S15" s="127"/>
      <c r="T15" s="173"/>
      <c r="U15" s="74">
        <f t="shared" si="1"/>
        <v>2400</v>
      </c>
      <c r="V15" s="112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3">
        <v>0</v>
      </c>
      <c r="AC15" s="113">
        <v>0</v>
      </c>
      <c r="AD15" s="113">
        <v>0</v>
      </c>
      <c r="AE15" s="113">
        <v>0</v>
      </c>
      <c r="AF15" s="113">
        <v>0</v>
      </c>
      <c r="AG15" s="113">
        <v>0</v>
      </c>
      <c r="AH15" s="113">
        <v>0</v>
      </c>
      <c r="AI15" s="113">
        <v>0</v>
      </c>
      <c r="AJ15" s="113">
        <v>0</v>
      </c>
      <c r="AK15" s="114">
        <v>0</v>
      </c>
    </row>
    <row r="16" spans="1:37">
      <c r="A16" s="173"/>
      <c r="B16" s="111">
        <v>2600</v>
      </c>
      <c r="C16" s="112">
        <v>1.9701090000000001</v>
      </c>
      <c r="D16" s="113">
        <v>2.5815220000000001</v>
      </c>
      <c r="E16" s="113">
        <v>3.6684779999999999</v>
      </c>
      <c r="F16" s="113">
        <v>5.0271739999999996</v>
      </c>
      <c r="G16" s="113">
        <v>6.5217390000000002</v>
      </c>
      <c r="H16" s="113">
        <v>8.0163049999999991</v>
      </c>
      <c r="I16" s="113">
        <v>11.005435</v>
      </c>
      <c r="J16" s="113">
        <v>13.994566000000001</v>
      </c>
      <c r="K16" s="113">
        <v>14.266304999999999</v>
      </c>
      <c r="L16" s="113">
        <v>12.975543999999999</v>
      </c>
      <c r="M16" s="113">
        <v>12.975543999999999</v>
      </c>
      <c r="N16" s="113">
        <v>12.024457</v>
      </c>
      <c r="O16" s="113">
        <v>12.024457</v>
      </c>
      <c r="P16" s="113">
        <v>11.480978</v>
      </c>
      <c r="Q16" s="113">
        <v>11.005435</v>
      </c>
      <c r="R16" s="114">
        <v>11.480978</v>
      </c>
      <c r="S16" s="127"/>
      <c r="T16" s="173"/>
      <c r="U16" s="74">
        <f t="shared" si="1"/>
        <v>2600</v>
      </c>
      <c r="V16" s="112">
        <v>0</v>
      </c>
      <c r="W16" s="113">
        <v>0</v>
      </c>
      <c r="X16" s="113">
        <v>0</v>
      </c>
      <c r="Y16" s="113">
        <v>0</v>
      </c>
      <c r="Z16" s="113">
        <v>0</v>
      </c>
      <c r="AA16" s="113">
        <v>0</v>
      </c>
      <c r="AB16" s="113">
        <v>0</v>
      </c>
      <c r="AC16" s="113">
        <v>0</v>
      </c>
      <c r="AD16" s="113">
        <v>0</v>
      </c>
      <c r="AE16" s="113">
        <v>0</v>
      </c>
      <c r="AF16" s="113">
        <v>0</v>
      </c>
      <c r="AG16" s="113">
        <v>0</v>
      </c>
      <c r="AH16" s="113">
        <v>0</v>
      </c>
      <c r="AI16" s="113">
        <v>0</v>
      </c>
      <c r="AJ16" s="113">
        <v>0</v>
      </c>
      <c r="AK16" s="114">
        <v>0</v>
      </c>
    </row>
    <row r="17" spans="1:43">
      <c r="A17" s="173"/>
      <c r="B17" s="111">
        <v>2800</v>
      </c>
      <c r="C17" s="112">
        <v>1.9701090000000001</v>
      </c>
      <c r="D17" s="113">
        <v>2.5815220000000001</v>
      </c>
      <c r="E17" s="113">
        <v>3.6684779999999999</v>
      </c>
      <c r="F17" s="113">
        <v>5.5027179999999998</v>
      </c>
      <c r="G17" s="113">
        <v>6.5217390000000002</v>
      </c>
      <c r="H17" s="113">
        <v>8.0163049999999991</v>
      </c>
      <c r="I17" s="113">
        <v>11.005435</v>
      </c>
      <c r="J17" s="113">
        <v>13.994566000000001</v>
      </c>
      <c r="K17" s="113">
        <v>13.519022</v>
      </c>
      <c r="L17" s="113">
        <v>12.024457</v>
      </c>
      <c r="M17" s="113">
        <v>12.5</v>
      </c>
      <c r="N17" s="113">
        <v>12.024457</v>
      </c>
      <c r="O17" s="113">
        <v>12.024457</v>
      </c>
      <c r="P17" s="113">
        <v>11.005435</v>
      </c>
      <c r="Q17" s="113">
        <v>9.9864130000000007</v>
      </c>
      <c r="R17" s="114">
        <v>11.005435</v>
      </c>
      <c r="S17" s="127"/>
      <c r="T17" s="173"/>
      <c r="U17" s="74">
        <f t="shared" si="1"/>
        <v>2800</v>
      </c>
      <c r="V17" s="112">
        <v>0</v>
      </c>
      <c r="W17" s="113">
        <v>0</v>
      </c>
      <c r="X17" s="113">
        <v>0</v>
      </c>
      <c r="Y17" s="113">
        <v>0</v>
      </c>
      <c r="Z17" s="113">
        <v>0</v>
      </c>
      <c r="AA17" s="113">
        <v>0</v>
      </c>
      <c r="AB17" s="113">
        <v>0</v>
      </c>
      <c r="AC17" s="113">
        <v>0</v>
      </c>
      <c r="AD17" s="113">
        <v>0</v>
      </c>
      <c r="AE17" s="113">
        <v>0</v>
      </c>
      <c r="AF17" s="113">
        <v>0</v>
      </c>
      <c r="AG17" s="113">
        <v>0</v>
      </c>
      <c r="AH17" s="113">
        <v>5.3668480000000001</v>
      </c>
      <c r="AI17" s="113">
        <v>8.0163049999999991</v>
      </c>
      <c r="AJ17" s="113">
        <v>10.190218</v>
      </c>
      <c r="AK17" s="114">
        <v>11.073370000000001</v>
      </c>
    </row>
    <row r="18" spans="1:43">
      <c r="A18" s="173"/>
      <c r="B18" s="111">
        <v>2900</v>
      </c>
      <c r="C18" s="112">
        <v>1.9701090000000001</v>
      </c>
      <c r="D18" s="113">
        <v>4.211957</v>
      </c>
      <c r="E18" s="113">
        <v>4.0760870000000002</v>
      </c>
      <c r="F18" s="113">
        <v>4.4157609999999998</v>
      </c>
      <c r="G18" s="113">
        <v>5.9782609999999998</v>
      </c>
      <c r="H18" s="113">
        <v>8.0163049999999991</v>
      </c>
      <c r="I18" s="113">
        <v>11.005435</v>
      </c>
      <c r="J18" s="113">
        <v>13.994566000000001</v>
      </c>
      <c r="K18" s="113">
        <v>12.975543999999999</v>
      </c>
      <c r="L18" s="113">
        <v>12.024457</v>
      </c>
      <c r="M18" s="113">
        <v>11.005435</v>
      </c>
      <c r="N18" s="113">
        <v>11.005435</v>
      </c>
      <c r="O18" s="113">
        <v>11.005435</v>
      </c>
      <c r="P18" s="113">
        <v>10.326086999999999</v>
      </c>
      <c r="Q18" s="113">
        <v>9.9864130000000007</v>
      </c>
      <c r="R18" s="114">
        <v>9.9864130000000007</v>
      </c>
      <c r="S18" s="127"/>
      <c r="T18" s="173"/>
      <c r="U18" s="74">
        <f t="shared" si="1"/>
        <v>2900</v>
      </c>
      <c r="V18" s="112">
        <v>0</v>
      </c>
      <c r="W18" s="113">
        <v>0</v>
      </c>
      <c r="X18" s="113">
        <v>0</v>
      </c>
      <c r="Y18" s="113">
        <v>0</v>
      </c>
      <c r="Z18" s="113">
        <v>0</v>
      </c>
      <c r="AA18" s="113">
        <v>0</v>
      </c>
      <c r="AB18" s="113">
        <v>0</v>
      </c>
      <c r="AC18" s="113">
        <v>0</v>
      </c>
      <c r="AD18" s="113">
        <v>0</v>
      </c>
      <c r="AE18" s="113">
        <v>0</v>
      </c>
      <c r="AF18" s="113">
        <v>0</v>
      </c>
      <c r="AG18" s="113">
        <v>7.6766310000000004</v>
      </c>
      <c r="AH18" s="113">
        <v>9.3070649999999997</v>
      </c>
      <c r="AI18" s="113">
        <v>10.869565</v>
      </c>
      <c r="AJ18" s="113">
        <v>11.413043999999999</v>
      </c>
      <c r="AK18" s="114">
        <v>12.024457</v>
      </c>
    </row>
    <row r="19" spans="1:43">
      <c r="A19" s="173"/>
      <c r="B19" s="111">
        <v>3000</v>
      </c>
      <c r="C19" s="112">
        <v>1.9701090000000001</v>
      </c>
      <c r="D19" s="113">
        <v>4.8233699999999997</v>
      </c>
      <c r="E19" s="113">
        <v>5.0271739999999996</v>
      </c>
      <c r="F19" s="113">
        <v>5.0271739999999996</v>
      </c>
      <c r="G19" s="113">
        <v>5.5027179999999998</v>
      </c>
      <c r="H19" s="113">
        <v>8.0163049999999991</v>
      </c>
      <c r="I19" s="113">
        <v>9.9864130000000007</v>
      </c>
      <c r="J19" s="113">
        <v>12.024457</v>
      </c>
      <c r="K19" s="113">
        <v>11.480978</v>
      </c>
      <c r="L19" s="113">
        <v>9.9864130000000007</v>
      </c>
      <c r="M19" s="113">
        <v>8.9673909999999992</v>
      </c>
      <c r="N19" s="113">
        <v>8.0163049999999991</v>
      </c>
      <c r="O19" s="113">
        <v>8.0163049999999991</v>
      </c>
      <c r="P19" s="113">
        <v>8.0163049999999991</v>
      </c>
      <c r="Q19" s="113">
        <v>8.9673909999999992</v>
      </c>
      <c r="R19" s="114">
        <v>9.9864130000000007</v>
      </c>
      <c r="S19" s="127"/>
      <c r="T19" s="173"/>
      <c r="U19" s="74">
        <f t="shared" si="1"/>
        <v>3000</v>
      </c>
      <c r="V19" s="112">
        <v>0</v>
      </c>
      <c r="W19" s="113">
        <v>0</v>
      </c>
      <c r="X19" s="113">
        <v>0</v>
      </c>
      <c r="Y19" s="113">
        <v>0</v>
      </c>
      <c r="Z19" s="113">
        <v>0</v>
      </c>
      <c r="AA19" s="113">
        <v>0</v>
      </c>
      <c r="AB19" s="113">
        <v>0</v>
      </c>
      <c r="AC19" s="113">
        <v>0</v>
      </c>
      <c r="AD19" s="113">
        <v>0</v>
      </c>
      <c r="AE19" s="113">
        <v>0</v>
      </c>
      <c r="AF19" s="113">
        <v>0</v>
      </c>
      <c r="AG19" s="113">
        <v>7.6086960000000001</v>
      </c>
      <c r="AH19" s="113">
        <v>10.190218</v>
      </c>
      <c r="AI19" s="113">
        <v>10.733696</v>
      </c>
      <c r="AJ19" s="113">
        <v>11.277174</v>
      </c>
      <c r="AK19" s="114">
        <v>11.820652000000001</v>
      </c>
    </row>
    <row r="20" spans="1:43">
      <c r="A20" s="173"/>
      <c r="B20" s="111">
        <v>3200</v>
      </c>
      <c r="C20" s="112">
        <v>1.9701090000000001</v>
      </c>
      <c r="D20" s="113">
        <v>4.4836960000000001</v>
      </c>
      <c r="E20" s="113">
        <v>4.4836960000000001</v>
      </c>
      <c r="F20" s="113">
        <v>4.4836960000000001</v>
      </c>
      <c r="G20" s="113">
        <v>4.4836960000000001</v>
      </c>
      <c r="H20" s="113">
        <v>5.9782609999999998</v>
      </c>
      <c r="I20" s="113">
        <v>5.9782609999999998</v>
      </c>
      <c r="J20" s="113">
        <v>6.9972830000000004</v>
      </c>
      <c r="K20" s="113">
        <v>7.4728260000000004</v>
      </c>
      <c r="L20" s="113">
        <v>7.4728260000000004</v>
      </c>
      <c r="M20" s="113">
        <v>6.5217390000000002</v>
      </c>
      <c r="N20" s="113">
        <v>5.9782609999999998</v>
      </c>
      <c r="O20" s="113">
        <v>5.9782609999999998</v>
      </c>
      <c r="P20" s="113">
        <v>5.9782609999999998</v>
      </c>
      <c r="Q20" s="113">
        <v>6.5217390000000002</v>
      </c>
      <c r="R20" s="114">
        <v>6.5217390000000002</v>
      </c>
      <c r="S20" s="127"/>
      <c r="T20" s="173"/>
      <c r="U20" s="74">
        <f t="shared" si="1"/>
        <v>3200</v>
      </c>
      <c r="V20" s="112">
        <v>0</v>
      </c>
      <c r="W20" s="113">
        <v>0</v>
      </c>
      <c r="X20" s="113">
        <v>0</v>
      </c>
      <c r="Y20" s="113">
        <v>0</v>
      </c>
      <c r="Z20" s="113">
        <v>0</v>
      </c>
      <c r="AA20" s="113">
        <v>0</v>
      </c>
      <c r="AB20" s="113">
        <v>0</v>
      </c>
      <c r="AC20" s="113">
        <v>0</v>
      </c>
      <c r="AD20" s="113">
        <v>0</v>
      </c>
      <c r="AE20" s="113">
        <v>6.9972830000000004</v>
      </c>
      <c r="AF20" s="113">
        <v>8.4239130000000007</v>
      </c>
      <c r="AG20" s="113">
        <v>9.375</v>
      </c>
      <c r="AH20" s="113">
        <v>9.9864130000000007</v>
      </c>
      <c r="AI20" s="113">
        <v>10.529892</v>
      </c>
      <c r="AJ20" s="113">
        <v>11.073370000000001</v>
      </c>
      <c r="AK20" s="114">
        <v>11.480978</v>
      </c>
    </row>
    <row r="21" spans="1:43">
      <c r="A21" s="173"/>
      <c r="B21" s="111">
        <v>3300</v>
      </c>
      <c r="C21" s="112">
        <v>1.9701090000000001</v>
      </c>
      <c r="D21" s="113">
        <v>4.4836960000000001</v>
      </c>
      <c r="E21" s="113">
        <v>4.4836960000000001</v>
      </c>
      <c r="F21" s="113">
        <v>4.4836960000000001</v>
      </c>
      <c r="G21" s="113">
        <v>4.4836960000000001</v>
      </c>
      <c r="H21" s="113">
        <v>5.9782609999999998</v>
      </c>
      <c r="I21" s="113">
        <v>5.9782609999999998</v>
      </c>
      <c r="J21" s="113">
        <v>5.9782609999999998</v>
      </c>
      <c r="K21" s="113">
        <v>5.9782609999999998</v>
      </c>
      <c r="L21" s="113">
        <v>5.9782609999999998</v>
      </c>
      <c r="M21" s="113">
        <v>5.9782609999999998</v>
      </c>
      <c r="N21" s="113">
        <v>5.9782609999999998</v>
      </c>
      <c r="O21" s="113">
        <v>0</v>
      </c>
      <c r="P21" s="113">
        <v>0</v>
      </c>
      <c r="Q21" s="113">
        <v>0</v>
      </c>
      <c r="R21" s="114">
        <v>0</v>
      </c>
      <c r="S21" s="127"/>
      <c r="T21" s="173"/>
      <c r="U21" s="74">
        <f t="shared" si="1"/>
        <v>3300</v>
      </c>
      <c r="V21" s="112">
        <v>0</v>
      </c>
      <c r="W21" s="113">
        <v>0</v>
      </c>
      <c r="X21" s="113">
        <v>0</v>
      </c>
      <c r="Y21" s="113">
        <v>0</v>
      </c>
      <c r="Z21" s="113">
        <v>0</v>
      </c>
      <c r="AA21" s="113">
        <v>0</v>
      </c>
      <c r="AB21" s="113">
        <v>0</v>
      </c>
      <c r="AC21" s="113">
        <v>0</v>
      </c>
      <c r="AD21" s="113">
        <v>0</v>
      </c>
      <c r="AE21" s="113">
        <v>7.2010870000000002</v>
      </c>
      <c r="AF21" s="113">
        <v>8.4239130000000007</v>
      </c>
      <c r="AG21" s="113">
        <v>0</v>
      </c>
      <c r="AH21" s="113">
        <v>0</v>
      </c>
      <c r="AI21" s="113">
        <v>0</v>
      </c>
      <c r="AJ21" s="113">
        <v>0</v>
      </c>
      <c r="AK21" s="114">
        <v>0</v>
      </c>
    </row>
    <row r="22" spans="1:43" ht="15.75" thickBot="1">
      <c r="A22" s="175"/>
      <c r="B22" s="115">
        <v>3500</v>
      </c>
      <c r="C22" s="116">
        <v>1.9701090000000001</v>
      </c>
      <c r="D22" s="117">
        <v>4.4836960000000001</v>
      </c>
      <c r="E22" s="117">
        <v>5.0271739999999996</v>
      </c>
      <c r="F22" s="117">
        <v>5.5027179999999998</v>
      </c>
      <c r="G22" s="117">
        <v>5.5027179999999998</v>
      </c>
      <c r="H22" s="117">
        <v>5.9782609999999998</v>
      </c>
      <c r="I22" s="117">
        <v>5.9782609999999998</v>
      </c>
      <c r="J22" s="117">
        <v>5.9782609999999998</v>
      </c>
      <c r="K22" s="117">
        <v>5.9782609999999998</v>
      </c>
      <c r="L22" s="117">
        <v>5.9782609999999998</v>
      </c>
      <c r="M22" s="117">
        <v>5.9782609999999998</v>
      </c>
      <c r="N22" s="117">
        <v>5.9782609999999998</v>
      </c>
      <c r="O22" s="117">
        <v>0</v>
      </c>
      <c r="P22" s="117">
        <v>0</v>
      </c>
      <c r="Q22" s="117">
        <v>0</v>
      </c>
      <c r="R22" s="118">
        <v>0</v>
      </c>
      <c r="S22" s="128"/>
      <c r="T22" s="175"/>
      <c r="U22" s="89">
        <f t="shared" si="1"/>
        <v>3500</v>
      </c>
      <c r="V22" s="116">
        <v>0</v>
      </c>
      <c r="W22" s="117">
        <v>0</v>
      </c>
      <c r="X22" s="117">
        <v>0</v>
      </c>
      <c r="Y22" s="117">
        <v>0</v>
      </c>
      <c r="Z22" s="117">
        <v>0</v>
      </c>
      <c r="AA22" s="117">
        <v>0</v>
      </c>
      <c r="AB22" s="117">
        <v>0</v>
      </c>
      <c r="AC22" s="117">
        <v>0</v>
      </c>
      <c r="AD22" s="117">
        <v>0</v>
      </c>
      <c r="AE22" s="117">
        <v>0</v>
      </c>
      <c r="AF22" s="117">
        <v>0</v>
      </c>
      <c r="AG22" s="117">
        <v>0</v>
      </c>
      <c r="AH22" s="117">
        <v>0</v>
      </c>
      <c r="AI22" s="117">
        <v>0</v>
      </c>
      <c r="AJ22" s="117">
        <v>0</v>
      </c>
      <c r="AK22" s="118">
        <v>0</v>
      </c>
    </row>
    <row r="23" spans="1:43" ht="15.75" thickBot="1"/>
    <row r="24" spans="1:43" ht="15.75" thickBot="1">
      <c r="A24" s="176" t="s">
        <v>116</v>
      </c>
      <c r="B24" s="177"/>
    </row>
    <row r="25" spans="1:43" ht="15.75" thickBot="1">
      <c r="A25" s="28" t="s">
        <v>40</v>
      </c>
      <c r="B25" s="98">
        <f>HLOOKUP($A$24,Gear!$G$4:$Z$5,2,FALSE)</f>
        <v>2.9467000000000003</v>
      </c>
    </row>
    <row r="26" spans="1:43" ht="15.75" thickBot="1">
      <c r="A26" s="28" t="s">
        <v>145</v>
      </c>
      <c r="B26" s="98">
        <f>$B$25*(1/Circumfrence)*63360</f>
        <v>1880.3018432861463</v>
      </c>
    </row>
    <row r="27" spans="1:43" ht="15.75" thickBot="1">
      <c r="A27" s="181" t="s">
        <v>1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3"/>
      <c r="AM27" s="97" t="s">
        <v>131</v>
      </c>
      <c r="AN27" s="97"/>
      <c r="AO27" s="97"/>
      <c r="AP27" s="97"/>
      <c r="AQ27" s="97"/>
    </row>
    <row r="28" spans="1:43">
      <c r="A28" s="173" t="s">
        <v>1</v>
      </c>
      <c r="B28" s="174"/>
      <c r="C28" s="174" t="s">
        <v>12</v>
      </c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85"/>
      <c r="S28" s="124" t="s">
        <v>141</v>
      </c>
      <c r="T28" s="180" t="s">
        <v>142</v>
      </c>
      <c r="U28" s="170"/>
      <c r="V28" s="170" t="s">
        <v>143</v>
      </c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1"/>
      <c r="AM28" s="97"/>
      <c r="AN28" s="184" t="s">
        <v>7</v>
      </c>
      <c r="AO28" s="184"/>
      <c r="AP28" s="184"/>
      <c r="AQ28" s="184"/>
    </row>
    <row r="29" spans="1:43" ht="15.75" thickBot="1">
      <c r="A29" s="173"/>
      <c r="B29" s="174"/>
      <c r="C29" s="74">
        <f>C$3</f>
        <v>0</v>
      </c>
      <c r="D29" s="74">
        <f t="shared" ref="D29:R29" si="2">D$3</f>
        <v>10</v>
      </c>
      <c r="E29" s="74">
        <f t="shared" si="2"/>
        <v>20</v>
      </c>
      <c r="F29" s="74">
        <f t="shared" si="2"/>
        <v>30</v>
      </c>
      <c r="G29" s="74">
        <f t="shared" si="2"/>
        <v>45</v>
      </c>
      <c r="H29" s="74">
        <f t="shared" si="2"/>
        <v>55</v>
      </c>
      <c r="I29" s="74">
        <f t="shared" si="2"/>
        <v>65</v>
      </c>
      <c r="J29" s="74">
        <f t="shared" si="2"/>
        <v>75</v>
      </c>
      <c r="K29" s="74">
        <f t="shared" si="2"/>
        <v>85</v>
      </c>
      <c r="L29" s="74">
        <f t="shared" si="2"/>
        <v>95</v>
      </c>
      <c r="M29" s="74">
        <f t="shared" si="2"/>
        <v>110</v>
      </c>
      <c r="N29" s="74">
        <f t="shared" si="2"/>
        <v>120</v>
      </c>
      <c r="O29" s="74">
        <f t="shared" si="2"/>
        <v>125</v>
      </c>
      <c r="P29" s="74">
        <f t="shared" si="2"/>
        <v>130</v>
      </c>
      <c r="Q29" s="74">
        <f t="shared" si="2"/>
        <v>135</v>
      </c>
      <c r="R29" s="87">
        <f t="shared" si="2"/>
        <v>140</v>
      </c>
      <c r="S29" s="129"/>
      <c r="T29" s="173"/>
      <c r="U29" s="174"/>
      <c r="V29" s="107">
        <v>1</v>
      </c>
      <c r="W29" s="119">
        <v>5</v>
      </c>
      <c r="X29" s="119">
        <v>10</v>
      </c>
      <c r="Y29" s="119">
        <v>15</v>
      </c>
      <c r="Z29" s="119">
        <v>20</v>
      </c>
      <c r="AA29" s="119">
        <v>25</v>
      </c>
      <c r="AB29" s="119">
        <v>30</v>
      </c>
      <c r="AC29" s="119">
        <v>35</v>
      </c>
      <c r="AD29" s="119">
        <v>40</v>
      </c>
      <c r="AE29" s="119">
        <v>45</v>
      </c>
      <c r="AF29" s="119">
        <v>50</v>
      </c>
      <c r="AG29" s="119">
        <v>55</v>
      </c>
      <c r="AH29" s="119">
        <v>60</v>
      </c>
      <c r="AI29" s="119">
        <v>65</v>
      </c>
      <c r="AJ29" s="119">
        <v>70</v>
      </c>
      <c r="AK29" s="120">
        <v>75</v>
      </c>
      <c r="AM29" s="97" t="s">
        <v>18</v>
      </c>
      <c r="AN29" s="97" t="s">
        <v>28</v>
      </c>
      <c r="AO29" s="97" t="s">
        <v>13</v>
      </c>
      <c r="AP29" s="97" t="s">
        <v>14</v>
      </c>
      <c r="AQ29" s="97" t="s">
        <v>26</v>
      </c>
    </row>
    <row r="30" spans="1:43">
      <c r="A30" s="173" t="s">
        <v>5</v>
      </c>
      <c r="B30" s="74">
        <f>$B4</f>
        <v>620</v>
      </c>
      <c r="C30" s="92">
        <f t="shared" ref="C30:C48" si="3">((3.785*10^6)/1)*(1/(C$29+C4+V4))*(1/pulses_rev)*(1/rev_mile)</f>
        <v>340.58600806904508</v>
      </c>
      <c r="D30" s="93">
        <f t="shared" ref="D30:D48" si="4">((3.785*10^6)/1)*(1/(D$29+D4+W4))*(1/pulses_rev)*(1/rev_mile)</f>
        <v>56.055593125417509</v>
      </c>
      <c r="E30" s="93">
        <f t="shared" ref="E30:E48" si="5">((3.785*10^6)/1)*(1/(E$29+E4+X4))*(1/pulses_rev)*(1/rev_mile)</f>
        <v>30.541112006813361</v>
      </c>
      <c r="F30" s="93">
        <f t="shared" ref="F30:F48" si="6">((3.785*10^6)/1)*(1/(F$29+F4+Y4))*(1/pulses_rev)*(1/rev_mile)</f>
        <v>20.339777368208807</v>
      </c>
      <c r="G30" s="93">
        <f t="shared" ref="G30:G48" si="7">((3.785*10^6)/1)*(1/(G$29+G4+Z4))*(1/pulses_rev)*(1/rev_mile)</f>
        <v>13.982157204577335</v>
      </c>
      <c r="H30" s="93">
        <f t="shared" ref="H30:H48" si="8">((3.785*10^6)/1)*(1/(H$29+H4+AA4))*(1/pulses_rev)*(1/rev_mile)</f>
        <v>11.178130087731571</v>
      </c>
      <c r="I30" s="93">
        <f t="shared" ref="I30:I48" si="9">((3.785*10^6)/1)*(1/(I$29+I4+AB4))*(1/pulses_rev)*(1/rev_mile)</f>
        <v>9.5818740275153509</v>
      </c>
      <c r="J30" s="93">
        <f t="shared" ref="J30:J48" si="10">((3.785*10^6)/1)*(1/(J$29+J4+AC4))*(1/pulses_rev)*(1/rev_mile)</f>
        <v>8.2860702549650753</v>
      </c>
      <c r="K30" s="93">
        <f t="shared" ref="K30:K48" si="11">((3.785*10^6)/1)*(1/(K$29+K4+AD4))*(1/pulses_rev)*(1/rev_mile)</f>
        <v>7.213698284090067</v>
      </c>
      <c r="L30" s="93">
        <f t="shared" ref="L30:L48" si="12">((3.785*10^6)/1)*(1/(L$29+L4+AE4))*(1/pulses_rev)*(1/rev_mile)</f>
        <v>6.5134500773532737</v>
      </c>
      <c r="M30" s="93">
        <f t="shared" ref="M30:M48" si="13">((3.785*10^6)/1)*(1/(M$29+M4+AF4))*(1/pulses_rev)*(1/rev_mile)</f>
        <v>5.6855835282328009</v>
      </c>
      <c r="N30" s="93">
        <f t="shared" ref="N30:N48" si="14">((3.785*10^6)/1)*(1/(N$29+N4+AG4))*(1/pulses_rev)*(1/rev_mile)</f>
        <v>5.3990356313629082</v>
      </c>
      <c r="O30" s="93">
        <f t="shared" ref="O30:O48" si="15">((3.785*10^6)/1)*(1/(O$29+O4+AH4))*(1/pulses_rev)*(1/rev_mile)</f>
        <v>5.1902237430792573</v>
      </c>
      <c r="P30" s="93">
        <f t="shared" ref="P30:P48" si="16">((3.785*10^6)/1)*(1/(P$29+P4+AI4))*(1/pulses_rev)*(1/rev_mile)</f>
        <v>4.9969623506091354</v>
      </c>
      <c r="Q30" s="93">
        <f t="shared" ref="Q30:Q48" si="17">((3.785*10^6)/1)*(1/(Q$29+Q4+AJ4))*(1/pulses_rev)*(1/rev_mile)</f>
        <v>4.8175767151547984</v>
      </c>
      <c r="R30" s="94">
        <f t="shared" ref="R30:R48" si="18">((3.785*10^6)/1)*(1/(R$29+R4+AK4))*(1/pulses_rev)*(1/rev_mile)</f>
        <v>4.6506242492995673</v>
      </c>
      <c r="S30" s="129"/>
      <c r="T30" s="173" t="s">
        <v>139</v>
      </c>
      <c r="U30" s="107">
        <v>620</v>
      </c>
      <c r="V30" s="92">
        <f>_xll.Interp2dTab(-1,0,$C$29:$R$29,$B$30:$B$48,$C$30:$R$48,V$29,$U30)</f>
        <v>312.13296657468231</v>
      </c>
      <c r="W30" s="93">
        <f>_xll.Interp2dTab(-1,0,$C$29:$R$29,$B$30:$B$48,$C$30:$R$48,W$29,$U30)</f>
        <v>198.32080059723128</v>
      </c>
      <c r="X30" s="93">
        <f>_xll.Interp2dTab(-1,0,$C$29:$R$29,$B$30:$B$48,$C$30:$R$48,X$29,$U30)</f>
        <v>56.055593125417509</v>
      </c>
      <c r="Y30" s="93">
        <f>_xll.Interp2dTab(-1,0,$C$29:$R$29,$B$30:$B$48,$C$30:$R$48,Y$29,$U30)</f>
        <v>43.298352566115433</v>
      </c>
      <c r="Z30" s="93">
        <f>_xll.Interp2dTab(-1,0,$C$29:$R$29,$B$30:$B$48,$C$30:$R$48,Z$29,$U30)</f>
        <v>30.541112006813361</v>
      </c>
      <c r="AA30" s="93">
        <f>_xll.Interp2dTab(-1,0,$C$29:$R$29,$B$30:$B$48,$C$30:$R$48,AA$29,$U30)</f>
        <v>25.440444687511082</v>
      </c>
      <c r="AB30" s="93">
        <f>_xll.Interp2dTab(-1,0,$C$29:$R$29,$B$30:$B$48,$C$30:$R$48,AB$29,$U30)</f>
        <v>20.339777368208807</v>
      </c>
      <c r="AC30" s="93">
        <f>_xll.Interp2dTab(-1,0,$C$29:$R$29,$B$30:$B$48,$C$30:$R$48,AC$29,$U30)</f>
        <v>18.220570646998318</v>
      </c>
      <c r="AD30" s="93">
        <f>_xll.Interp2dTab(-1,0,$C$29:$R$29,$B$30:$B$48,$C$30:$R$48,AD$29,$U30)</f>
        <v>16.101363925787826</v>
      </c>
      <c r="AE30" s="93">
        <f>_xll.Interp2dTab(-1,0,$C$29:$R$29,$B$30:$B$48,$C$30:$R$48,AE$29,$U30)</f>
        <v>13.982157204577335</v>
      </c>
      <c r="AF30" s="93">
        <f>_xll.Interp2dTab(-1,0,$C$29:$R$29,$B$30:$B$48,$C$30:$R$48,AF$29,$U30)</f>
        <v>12.580143646154454</v>
      </c>
      <c r="AG30" s="93">
        <f>_xll.Interp2dTab(-1,0,$C$29:$R$29,$B$30:$B$48,$C$30:$R$48,AG$29,$U30)</f>
        <v>11.178130087731571</v>
      </c>
      <c r="AH30" s="93">
        <f>_xll.Interp2dTab(-1,0,$C$29:$R$29,$B$30:$B$48,$C$30:$R$48,AH$29,$U30)</f>
        <v>10.380002057623461</v>
      </c>
      <c r="AI30" s="93">
        <f>_xll.Interp2dTab(-1,0,$C$29:$R$29,$B$30:$B$48,$C$30:$R$48,AI$29,$U30)</f>
        <v>9.5818740275153509</v>
      </c>
      <c r="AJ30" s="93">
        <f>_xll.Interp2dTab(-1,0,$C$29:$R$29,$B$30:$B$48,$C$30:$R$48,AJ$29,$U30)</f>
        <v>8.9339721412402131</v>
      </c>
      <c r="AK30" s="94">
        <f>_xll.Interp2dTab(-1,0,$C$29:$R$29,$B$30:$B$48,$C$30:$R$48,AK$29,$U30)</f>
        <v>8.2860702549650753</v>
      </c>
      <c r="AM30" s="97" t="s">
        <v>19</v>
      </c>
      <c r="AN30" s="97" t="s">
        <v>27</v>
      </c>
      <c r="AO30" s="97" t="s">
        <v>29</v>
      </c>
      <c r="AP30" s="97" t="s">
        <v>22</v>
      </c>
      <c r="AQ30" s="97" t="s">
        <v>30</v>
      </c>
    </row>
    <row r="31" spans="1:43">
      <c r="A31" s="173"/>
      <c r="B31" s="74">
        <f t="shared" ref="B31:B48" si="19">$B5</f>
        <v>650</v>
      </c>
      <c r="C31" s="95">
        <f t="shared" si="3"/>
        <v>340.58600806904508</v>
      </c>
      <c r="D31" s="4">
        <f t="shared" si="4"/>
        <v>56.055593125417509</v>
      </c>
      <c r="E31" s="4">
        <f t="shared" si="5"/>
        <v>30.541112006813361</v>
      </c>
      <c r="F31" s="4">
        <f t="shared" si="6"/>
        <v>20.339777368208807</v>
      </c>
      <c r="G31" s="4">
        <f t="shared" si="7"/>
        <v>13.691427494978758</v>
      </c>
      <c r="H31" s="4">
        <f t="shared" si="8"/>
        <v>11.178130087731571</v>
      </c>
      <c r="I31" s="4">
        <f t="shared" si="9"/>
        <v>9.5818740275153509</v>
      </c>
      <c r="J31" s="4">
        <f t="shared" si="10"/>
        <v>8.384546476311888</v>
      </c>
      <c r="K31" s="4">
        <f t="shared" si="11"/>
        <v>7.5213186924136002</v>
      </c>
      <c r="L31" s="4">
        <f t="shared" si="12"/>
        <v>6.7493479205062696</v>
      </c>
      <c r="M31" s="4">
        <f t="shared" si="13"/>
        <v>5.8645028788551112</v>
      </c>
      <c r="N31" s="4">
        <f t="shared" si="14"/>
        <v>5.3931395377704465</v>
      </c>
      <c r="O31" s="4">
        <f t="shared" si="15"/>
        <v>5.1902237430792573</v>
      </c>
      <c r="P31" s="4">
        <f t="shared" si="16"/>
        <v>4.9969623506091354</v>
      </c>
      <c r="Q31" s="4">
        <f t="shared" si="17"/>
        <v>4.8175767151547984</v>
      </c>
      <c r="R31" s="88">
        <f t="shared" si="18"/>
        <v>4.6506242492995673</v>
      </c>
      <c r="S31" s="129"/>
      <c r="T31" s="173"/>
      <c r="U31" s="111">
        <v>650</v>
      </c>
      <c r="V31" s="95">
        <f>_xll.Interp2dTab(-1,0,$C$29:$R$29,$B$30:$B$48,$C$30:$R$48,V$29,$U31)</f>
        <v>312.13296657468231</v>
      </c>
      <c r="W31" s="4">
        <f>_xll.Interp2dTab(-1,0,$C$29:$R$29,$B$30:$B$48,$C$30:$R$48,W$29,$U31)</f>
        <v>198.32080059723128</v>
      </c>
      <c r="X31" s="4">
        <f>_xll.Interp2dTab(-1,0,$C$29:$R$29,$B$30:$B$48,$C$30:$R$48,X$29,$U31)</f>
        <v>56.055593125417509</v>
      </c>
      <c r="Y31" s="4">
        <f>_xll.Interp2dTab(-1,0,$C$29:$R$29,$B$30:$B$48,$C$30:$R$48,Y$29,$U31)</f>
        <v>43.298352566115433</v>
      </c>
      <c r="Z31" s="4">
        <f>_xll.Interp2dTab(-1,0,$C$29:$R$29,$B$30:$B$48,$C$30:$R$48,Z$29,$U31)</f>
        <v>30.541112006813361</v>
      </c>
      <c r="AA31" s="4">
        <f>_xll.Interp2dTab(-1,0,$C$29:$R$29,$B$30:$B$48,$C$30:$R$48,AA$29,$U31)</f>
        <v>25.440444687511082</v>
      </c>
      <c r="AB31" s="4">
        <f>_xll.Interp2dTab(-1,0,$C$29:$R$29,$B$30:$B$48,$C$30:$R$48,AB$29,$U31)</f>
        <v>20.339777368208807</v>
      </c>
      <c r="AC31" s="4">
        <f>_xll.Interp2dTab(-1,0,$C$29:$R$29,$B$30:$B$48,$C$30:$R$48,AC$29,$U31)</f>
        <v>18.123660743798791</v>
      </c>
      <c r="AD31" s="4">
        <f>_xll.Interp2dTab(-1,0,$C$29:$R$29,$B$30:$B$48,$C$30:$R$48,AD$29,$U31)</f>
        <v>15.907544119388774</v>
      </c>
      <c r="AE31" s="4">
        <f>_xll.Interp2dTab(-1,0,$C$29:$R$29,$B$30:$B$48,$C$30:$R$48,AE$29,$U31)</f>
        <v>13.691427494978758</v>
      </c>
      <c r="AF31" s="4">
        <f>_xll.Interp2dTab(-1,0,$C$29:$R$29,$B$30:$B$48,$C$30:$R$48,AF$29,$U31)</f>
        <v>12.434778791355164</v>
      </c>
      <c r="AG31" s="4">
        <f>_xll.Interp2dTab(-1,0,$C$29:$R$29,$B$30:$B$48,$C$30:$R$48,AG$29,$U31)</f>
        <v>11.178130087731571</v>
      </c>
      <c r="AH31" s="4">
        <f>_xll.Interp2dTab(-1,0,$C$29:$R$29,$B$30:$B$48,$C$30:$R$48,AH$29,$U31)</f>
        <v>10.380002057623461</v>
      </c>
      <c r="AI31" s="4">
        <f>_xll.Interp2dTab(-1,0,$C$29:$R$29,$B$30:$B$48,$C$30:$R$48,AI$29,$U31)</f>
        <v>9.5818740275153509</v>
      </c>
      <c r="AJ31" s="4">
        <f>_xll.Interp2dTab(-1,0,$C$29:$R$29,$B$30:$B$48,$C$30:$R$48,AJ$29,$U31)</f>
        <v>8.9832102519136185</v>
      </c>
      <c r="AK31" s="88">
        <f>_xll.Interp2dTab(-1,0,$C$29:$R$29,$B$30:$B$48,$C$30:$R$48,AK$29,$U31)</f>
        <v>8.384546476311888</v>
      </c>
    </row>
    <row r="32" spans="1:43">
      <c r="A32" s="173"/>
      <c r="B32" s="74">
        <f t="shared" si="19"/>
        <v>800</v>
      </c>
      <c r="C32" s="95">
        <f t="shared" si="3"/>
        <v>340.58600806904508</v>
      </c>
      <c r="D32" s="4">
        <f t="shared" si="4"/>
        <v>56.055593125417509</v>
      </c>
      <c r="E32" s="4">
        <f t="shared" si="5"/>
        <v>29.803849549647438</v>
      </c>
      <c r="F32" s="4">
        <f t="shared" si="6"/>
        <v>19.929370129855538</v>
      </c>
      <c r="G32" s="4">
        <f t="shared" si="7"/>
        <v>13.786984663274211</v>
      </c>
      <c r="H32" s="4">
        <f t="shared" si="8"/>
        <v>11.178130087731571</v>
      </c>
      <c r="I32" s="4">
        <f t="shared" si="9"/>
        <v>9.5818740275153509</v>
      </c>
      <c r="J32" s="4">
        <f t="shared" si="10"/>
        <v>8.384546476311888</v>
      </c>
      <c r="K32" s="4">
        <f t="shared" si="11"/>
        <v>7.5385405122319407</v>
      </c>
      <c r="L32" s="4">
        <f t="shared" si="12"/>
        <v>6.7217882923697951</v>
      </c>
      <c r="M32" s="4">
        <f t="shared" si="13"/>
        <v>5.8230136671312325</v>
      </c>
      <c r="N32" s="4">
        <f t="shared" si="14"/>
        <v>5.3580317784541975</v>
      </c>
      <c r="O32" s="4">
        <f t="shared" si="15"/>
        <v>5.2148868953816203</v>
      </c>
      <c r="P32" s="4">
        <f t="shared" si="16"/>
        <v>5.0198189566495888</v>
      </c>
      <c r="Q32" s="4">
        <f t="shared" si="17"/>
        <v>4.8388182335923409</v>
      </c>
      <c r="R32" s="88">
        <f t="shared" si="18"/>
        <v>4.6704160099120591</v>
      </c>
      <c r="S32" s="129"/>
      <c r="T32" s="173"/>
      <c r="U32" s="111">
        <v>800</v>
      </c>
      <c r="V32" s="95">
        <f>_xll.Interp2dTab(-1,0,$C$29:$R$29,$B$30:$B$48,$C$30:$R$48,V$29,$U32)</f>
        <v>312.13296657468231</v>
      </c>
      <c r="W32" s="4">
        <f>_xll.Interp2dTab(-1,0,$C$29:$R$29,$B$30:$B$48,$C$30:$R$48,W$29,$U32)</f>
        <v>198.32080059723128</v>
      </c>
      <c r="X32" s="4">
        <f>_xll.Interp2dTab(-1,0,$C$29:$R$29,$B$30:$B$48,$C$30:$R$48,X$29,$U32)</f>
        <v>56.055593125417509</v>
      </c>
      <c r="Y32" s="4">
        <f>_xll.Interp2dTab(-1,0,$C$29:$R$29,$B$30:$B$48,$C$30:$R$48,Y$29,$U32)</f>
        <v>42.92972133753247</v>
      </c>
      <c r="Z32" s="4">
        <f>_xll.Interp2dTab(-1,0,$C$29:$R$29,$B$30:$B$48,$C$30:$R$48,Z$29,$U32)</f>
        <v>29.803849549647438</v>
      </c>
      <c r="AA32" s="4">
        <f>_xll.Interp2dTab(-1,0,$C$29:$R$29,$B$30:$B$48,$C$30:$R$48,AA$29,$U32)</f>
        <v>24.86660983975149</v>
      </c>
      <c r="AB32" s="4">
        <f>_xll.Interp2dTab(-1,0,$C$29:$R$29,$B$30:$B$48,$C$30:$R$48,AB$29,$U32)</f>
        <v>19.929370129855538</v>
      </c>
      <c r="AC32" s="4">
        <f>_xll.Interp2dTab(-1,0,$C$29:$R$29,$B$30:$B$48,$C$30:$R$48,AC$29,$U32)</f>
        <v>17.881908307661764</v>
      </c>
      <c r="AD32" s="4">
        <f>_xll.Interp2dTab(-1,0,$C$29:$R$29,$B$30:$B$48,$C$30:$R$48,AD$29,$U32)</f>
        <v>15.834446485467987</v>
      </c>
      <c r="AE32" s="4">
        <f>_xll.Interp2dTab(-1,0,$C$29:$R$29,$B$30:$B$48,$C$30:$R$48,AE$29,$U32)</f>
        <v>13.786984663274211</v>
      </c>
      <c r="AF32" s="4">
        <f>_xll.Interp2dTab(-1,0,$C$29:$R$29,$B$30:$B$48,$C$30:$R$48,AF$29,$U32)</f>
        <v>12.482557375502891</v>
      </c>
      <c r="AG32" s="4">
        <f>_xll.Interp2dTab(-1,0,$C$29:$R$29,$B$30:$B$48,$C$30:$R$48,AG$29,$U32)</f>
        <v>11.178130087731571</v>
      </c>
      <c r="AH32" s="4">
        <f>_xll.Interp2dTab(-1,0,$C$29:$R$29,$B$30:$B$48,$C$30:$R$48,AH$29,$U32)</f>
        <v>10.380002057623461</v>
      </c>
      <c r="AI32" s="4">
        <f>_xll.Interp2dTab(-1,0,$C$29:$R$29,$B$30:$B$48,$C$30:$R$48,AI$29,$U32)</f>
        <v>9.5818740275153509</v>
      </c>
      <c r="AJ32" s="4">
        <f>_xll.Interp2dTab(-1,0,$C$29:$R$29,$B$30:$B$48,$C$30:$R$48,AJ$29,$U32)</f>
        <v>8.9832102519136185</v>
      </c>
      <c r="AK32" s="88">
        <f>_xll.Interp2dTab(-1,0,$C$29:$R$29,$B$30:$B$48,$C$30:$R$48,AK$29,$U32)</f>
        <v>8.384546476311888</v>
      </c>
    </row>
    <row r="33" spans="1:37">
      <c r="A33" s="173"/>
      <c r="B33" s="74">
        <f t="shared" si="19"/>
        <v>1000</v>
      </c>
      <c r="C33" s="95">
        <f t="shared" si="3"/>
        <v>340.58600806904508</v>
      </c>
      <c r="D33" s="4">
        <f t="shared" si="4"/>
        <v>44.450925115605223</v>
      </c>
      <c r="E33" s="4">
        <f t="shared" si="5"/>
        <v>26.240689268705747</v>
      </c>
      <c r="F33" s="4">
        <f t="shared" si="6"/>
        <v>18.863627827436801</v>
      </c>
      <c r="G33" s="4">
        <f t="shared" si="7"/>
        <v>13.268398170988585</v>
      </c>
      <c r="H33" s="4">
        <f t="shared" si="8"/>
        <v>11.178130087731571</v>
      </c>
      <c r="I33" s="4">
        <f t="shared" si="9"/>
        <v>9.5818740275153509</v>
      </c>
      <c r="J33" s="4">
        <f t="shared" si="10"/>
        <v>8.384546476311888</v>
      </c>
      <c r="K33" s="4">
        <f t="shared" si="11"/>
        <v>7.4532114022694786</v>
      </c>
      <c r="L33" s="4">
        <f t="shared" si="12"/>
        <v>6.6583495435842268</v>
      </c>
      <c r="M33" s="4">
        <f t="shared" si="13"/>
        <v>5.7854942295685774</v>
      </c>
      <c r="N33" s="4">
        <f t="shared" si="14"/>
        <v>5.3262487864545003</v>
      </c>
      <c r="O33" s="4">
        <f t="shared" si="15"/>
        <v>5.2093859422424025</v>
      </c>
      <c r="P33" s="4">
        <f t="shared" si="16"/>
        <v>5.0147216424603656</v>
      </c>
      <c r="Q33" s="4">
        <f t="shared" si="17"/>
        <v>4.8340817088157664</v>
      </c>
      <c r="R33" s="88">
        <f t="shared" si="18"/>
        <v>4.6660032822574893</v>
      </c>
      <c r="S33" s="129"/>
      <c r="T33" s="173"/>
      <c r="U33" s="111">
        <v>1000</v>
      </c>
      <c r="V33" s="95">
        <f>_xll.Interp2dTab(-1,0,$C$29:$R$29,$B$30:$B$48,$C$30:$R$48,V$29,$U33)</f>
        <v>310.97249977370109</v>
      </c>
      <c r="W33" s="4">
        <f>_xll.Interp2dTab(-1,0,$C$29:$R$29,$B$30:$B$48,$C$30:$R$48,W$29,$U33)</f>
        <v>192.51846659232515</v>
      </c>
      <c r="X33" s="4">
        <f>_xll.Interp2dTab(-1,0,$C$29:$R$29,$B$30:$B$48,$C$30:$R$48,X$29,$U33)</f>
        <v>44.450925115605223</v>
      </c>
      <c r="Y33" s="4">
        <f>_xll.Interp2dTab(-1,0,$C$29:$R$29,$B$30:$B$48,$C$30:$R$48,Y$29,$U33)</f>
        <v>35.345807192155483</v>
      </c>
      <c r="Z33" s="4">
        <f>_xll.Interp2dTab(-1,0,$C$29:$R$29,$B$30:$B$48,$C$30:$R$48,Z$29,$U33)</f>
        <v>26.240689268705747</v>
      </c>
      <c r="AA33" s="4">
        <f>_xll.Interp2dTab(-1,0,$C$29:$R$29,$B$30:$B$48,$C$30:$R$48,AA$29,$U33)</f>
        <v>22.552158548071276</v>
      </c>
      <c r="AB33" s="4">
        <f>_xll.Interp2dTab(-1,0,$C$29:$R$29,$B$30:$B$48,$C$30:$R$48,AB$29,$U33)</f>
        <v>18.863627827436801</v>
      </c>
      <c r="AC33" s="4">
        <f>_xll.Interp2dTab(-1,0,$C$29:$R$29,$B$30:$B$48,$C$30:$R$48,AC$29,$U33)</f>
        <v>16.998551275287397</v>
      </c>
      <c r="AD33" s="4">
        <f>_xll.Interp2dTab(-1,0,$C$29:$R$29,$B$30:$B$48,$C$30:$R$48,AD$29,$U33)</f>
        <v>15.13347472313799</v>
      </c>
      <c r="AE33" s="4">
        <f>_xll.Interp2dTab(-1,0,$C$29:$R$29,$B$30:$B$48,$C$30:$R$48,AE$29,$U33)</f>
        <v>13.268398170988585</v>
      </c>
      <c r="AF33" s="4">
        <f>_xll.Interp2dTab(-1,0,$C$29:$R$29,$B$30:$B$48,$C$30:$R$48,AF$29,$U33)</f>
        <v>12.223264129360079</v>
      </c>
      <c r="AG33" s="4">
        <f>_xll.Interp2dTab(-1,0,$C$29:$R$29,$B$30:$B$48,$C$30:$R$48,AG$29,$U33)</f>
        <v>11.178130087731571</v>
      </c>
      <c r="AH33" s="4">
        <f>_xll.Interp2dTab(-1,0,$C$29:$R$29,$B$30:$B$48,$C$30:$R$48,AH$29,$U33)</f>
        <v>10.380002057623461</v>
      </c>
      <c r="AI33" s="4">
        <f>_xll.Interp2dTab(-1,0,$C$29:$R$29,$B$30:$B$48,$C$30:$R$48,AI$29,$U33)</f>
        <v>9.5818740275153509</v>
      </c>
      <c r="AJ33" s="4">
        <f>_xll.Interp2dTab(-1,0,$C$29:$R$29,$B$30:$B$48,$C$30:$R$48,AJ$29,$U33)</f>
        <v>8.9832102519136185</v>
      </c>
      <c r="AK33" s="88">
        <f>_xll.Interp2dTab(-1,0,$C$29:$R$29,$B$30:$B$48,$C$30:$R$48,AK$29,$U33)</f>
        <v>8.384546476311888</v>
      </c>
    </row>
    <row r="34" spans="1:37">
      <c r="A34" s="173"/>
      <c r="B34" s="74">
        <f t="shared" si="19"/>
        <v>1200</v>
      </c>
      <c r="C34" s="95">
        <f t="shared" si="3"/>
        <v>340.58600806904508</v>
      </c>
      <c r="D34" s="4">
        <f t="shared" si="4"/>
        <v>46.327374317872504</v>
      </c>
      <c r="E34" s="4">
        <f t="shared" si="5"/>
        <v>26.171159891568845</v>
      </c>
      <c r="F34" s="4">
        <f t="shared" si="6"/>
        <v>18.649916397318322</v>
      </c>
      <c r="G34" s="4">
        <f t="shared" si="7"/>
        <v>13.162307748608731</v>
      </c>
      <c r="H34" s="4">
        <f t="shared" si="8"/>
        <v>11.003783131350669</v>
      </c>
      <c r="I34" s="4">
        <f t="shared" si="9"/>
        <v>9.6568202096056943</v>
      </c>
      <c r="J34" s="4">
        <f t="shared" si="10"/>
        <v>8.384546476311888</v>
      </c>
      <c r="K34" s="4">
        <f t="shared" si="11"/>
        <v>7.4532114022694786</v>
      </c>
      <c r="L34" s="4">
        <f t="shared" si="12"/>
        <v>6.6449110246699368</v>
      </c>
      <c r="M34" s="4">
        <f t="shared" si="13"/>
        <v>5.7854942295685774</v>
      </c>
      <c r="N34" s="4">
        <f t="shared" si="14"/>
        <v>5.3262487864545003</v>
      </c>
      <c r="O34" s="4">
        <f t="shared" si="15"/>
        <v>5.1229231068421219</v>
      </c>
      <c r="P34" s="4">
        <f t="shared" si="16"/>
        <v>4.9345502349886523</v>
      </c>
      <c r="Q34" s="4">
        <f t="shared" si="17"/>
        <v>4.7595392013730287</v>
      </c>
      <c r="R34" s="88">
        <f t="shared" si="18"/>
        <v>4.5965170099601229</v>
      </c>
      <c r="S34" s="129"/>
      <c r="T34" s="173"/>
      <c r="U34" s="111">
        <v>1200</v>
      </c>
      <c r="V34" s="95">
        <f>_xll.Interp2dTab(-1,0,$C$29:$R$29,$B$30:$B$48,$C$30:$R$48,V$29,$U34)</f>
        <v>311.1601446939278</v>
      </c>
      <c r="W34" s="4">
        <f>_xll.Interp2dTab(-1,0,$C$29:$R$29,$B$30:$B$48,$C$30:$R$48,W$29,$U34)</f>
        <v>193.45669119345879</v>
      </c>
      <c r="X34" s="4">
        <f>_xll.Interp2dTab(-1,0,$C$29:$R$29,$B$30:$B$48,$C$30:$R$48,X$29,$U34)</f>
        <v>46.327374317872504</v>
      </c>
      <c r="Y34" s="4">
        <f>_xll.Interp2dTab(-1,0,$C$29:$R$29,$B$30:$B$48,$C$30:$R$48,Y$29,$U34)</f>
        <v>36.249267104720673</v>
      </c>
      <c r="Z34" s="4">
        <f>_xll.Interp2dTab(-1,0,$C$29:$R$29,$B$30:$B$48,$C$30:$R$48,Z$29,$U34)</f>
        <v>26.171159891568845</v>
      </c>
      <c r="AA34" s="4">
        <f>_xll.Interp2dTab(-1,0,$C$29:$R$29,$B$30:$B$48,$C$30:$R$48,AA$29,$U34)</f>
        <v>22.410538144443585</v>
      </c>
      <c r="AB34" s="4">
        <f>_xll.Interp2dTab(-1,0,$C$29:$R$29,$B$30:$B$48,$C$30:$R$48,AB$29,$U34)</f>
        <v>18.649916397318322</v>
      </c>
      <c r="AC34" s="4">
        <f>_xll.Interp2dTab(-1,0,$C$29:$R$29,$B$30:$B$48,$C$30:$R$48,AC$29,$U34)</f>
        <v>16.820713514415125</v>
      </c>
      <c r="AD34" s="4">
        <f>_xll.Interp2dTab(-1,0,$C$29:$R$29,$B$30:$B$48,$C$30:$R$48,AD$29,$U34)</f>
        <v>14.991510631511929</v>
      </c>
      <c r="AE34" s="4">
        <f>_xll.Interp2dTab(-1,0,$C$29:$R$29,$B$30:$B$48,$C$30:$R$48,AE$29,$U34)</f>
        <v>13.162307748608731</v>
      </c>
      <c r="AF34" s="4">
        <f>_xll.Interp2dTab(-1,0,$C$29:$R$29,$B$30:$B$48,$C$30:$R$48,AF$29,$U34)</f>
        <v>12.083045439979699</v>
      </c>
      <c r="AG34" s="4">
        <f>_xll.Interp2dTab(-1,0,$C$29:$R$29,$B$30:$B$48,$C$30:$R$48,AG$29,$U34)</f>
        <v>11.003783131350669</v>
      </c>
      <c r="AH34" s="4">
        <f>_xll.Interp2dTab(-1,0,$C$29:$R$29,$B$30:$B$48,$C$30:$R$48,AH$29,$U34)</f>
        <v>10.330301670478182</v>
      </c>
      <c r="AI34" s="4">
        <f>_xll.Interp2dTab(-1,0,$C$29:$R$29,$B$30:$B$48,$C$30:$R$48,AI$29,$U34)</f>
        <v>9.6568202096056943</v>
      </c>
      <c r="AJ34" s="4">
        <f>_xll.Interp2dTab(-1,0,$C$29:$R$29,$B$30:$B$48,$C$30:$R$48,AJ$29,$U34)</f>
        <v>9.0206833429587903</v>
      </c>
      <c r="AK34" s="88">
        <f>_xll.Interp2dTab(-1,0,$C$29:$R$29,$B$30:$B$48,$C$30:$R$48,AK$29,$U34)</f>
        <v>8.384546476311888</v>
      </c>
    </row>
    <row r="35" spans="1:37">
      <c r="A35" s="173"/>
      <c r="B35" s="74">
        <f t="shared" si="19"/>
        <v>1400</v>
      </c>
      <c r="C35" s="95">
        <f t="shared" si="3"/>
        <v>340.58600806904508</v>
      </c>
      <c r="D35" s="4">
        <f t="shared" si="4"/>
        <v>48.60726198520193</v>
      </c>
      <c r="E35" s="4">
        <f t="shared" si="5"/>
        <v>26.665754738214439</v>
      </c>
      <c r="F35" s="4">
        <f t="shared" si="6"/>
        <v>18.899723671041137</v>
      </c>
      <c r="G35" s="4">
        <f t="shared" si="7"/>
        <v>13.162307748608731</v>
      </c>
      <c r="H35" s="4">
        <f t="shared" si="8"/>
        <v>10.954964241157526</v>
      </c>
      <c r="I35" s="4">
        <f t="shared" si="9"/>
        <v>9.4807024694177553</v>
      </c>
      <c r="J35" s="4">
        <f t="shared" si="10"/>
        <v>8.4853915415781547</v>
      </c>
      <c r="K35" s="4">
        <f t="shared" si="11"/>
        <v>7.4701223052630787</v>
      </c>
      <c r="L35" s="4">
        <f t="shared" si="12"/>
        <v>6.5785238590217983</v>
      </c>
      <c r="M35" s="4">
        <f t="shared" si="13"/>
        <v>5.6336959554020796</v>
      </c>
      <c r="N35" s="4">
        <f t="shared" si="14"/>
        <v>5.1620130464781608</v>
      </c>
      <c r="O35" s="4">
        <f t="shared" si="15"/>
        <v>4.9633144298273004</v>
      </c>
      <c r="P35" s="4">
        <f t="shared" si="16"/>
        <v>4.7793456602511055</v>
      </c>
      <c r="Q35" s="4">
        <f t="shared" si="17"/>
        <v>4.5956615229487756</v>
      </c>
      <c r="R35" s="88">
        <f t="shared" si="18"/>
        <v>4.4235917835667031</v>
      </c>
      <c r="S35" s="129"/>
      <c r="T35" s="173"/>
      <c r="U35" s="111">
        <v>1400</v>
      </c>
      <c r="V35" s="95">
        <f>_xll.Interp2dTab(-1,0,$C$29:$R$29,$B$30:$B$48,$C$30:$R$48,V$29,$U35)</f>
        <v>311.38813346066075</v>
      </c>
      <c r="W35" s="4">
        <f>_xll.Interp2dTab(-1,0,$C$29:$R$29,$B$30:$B$48,$C$30:$R$48,W$29,$U35)</f>
        <v>194.59663502712351</v>
      </c>
      <c r="X35" s="4">
        <f>_xll.Interp2dTab(-1,0,$C$29:$R$29,$B$30:$B$48,$C$30:$R$48,X$29,$U35)</f>
        <v>48.60726198520193</v>
      </c>
      <c r="Y35" s="4">
        <f>_xll.Interp2dTab(-1,0,$C$29:$R$29,$B$30:$B$48,$C$30:$R$48,Y$29,$U35)</f>
        <v>37.636508361708181</v>
      </c>
      <c r="Z35" s="4">
        <f>_xll.Interp2dTab(-1,0,$C$29:$R$29,$B$30:$B$48,$C$30:$R$48,Z$29,$U35)</f>
        <v>26.665754738214439</v>
      </c>
      <c r="AA35" s="4">
        <f>_xll.Interp2dTab(-1,0,$C$29:$R$29,$B$30:$B$48,$C$30:$R$48,AA$29,$U35)</f>
        <v>22.782739204627788</v>
      </c>
      <c r="AB35" s="4">
        <f>_xll.Interp2dTab(-1,0,$C$29:$R$29,$B$30:$B$48,$C$30:$R$48,AB$29,$U35)</f>
        <v>18.899723671041137</v>
      </c>
      <c r="AC35" s="4">
        <f>_xll.Interp2dTab(-1,0,$C$29:$R$29,$B$30:$B$48,$C$30:$R$48,AC$29,$U35)</f>
        <v>16.987251696897001</v>
      </c>
      <c r="AD35" s="4">
        <f>_xll.Interp2dTab(-1,0,$C$29:$R$29,$B$30:$B$48,$C$30:$R$48,AD$29,$U35)</f>
        <v>15.074779722752865</v>
      </c>
      <c r="AE35" s="4">
        <f>_xll.Interp2dTab(-1,0,$C$29:$R$29,$B$30:$B$48,$C$30:$R$48,AE$29,$U35)</f>
        <v>13.162307748608731</v>
      </c>
      <c r="AF35" s="4">
        <f>_xll.Interp2dTab(-1,0,$C$29:$R$29,$B$30:$B$48,$C$30:$R$48,AF$29,$U35)</f>
        <v>12.058635994883129</v>
      </c>
      <c r="AG35" s="4">
        <f>_xll.Interp2dTab(-1,0,$C$29:$R$29,$B$30:$B$48,$C$30:$R$48,AG$29,$U35)</f>
        <v>10.954964241157526</v>
      </c>
      <c r="AH35" s="4">
        <f>_xll.Interp2dTab(-1,0,$C$29:$R$29,$B$30:$B$48,$C$30:$R$48,AH$29,$U35)</f>
        <v>10.217833355287642</v>
      </c>
      <c r="AI35" s="4">
        <f>_xll.Interp2dTab(-1,0,$C$29:$R$29,$B$30:$B$48,$C$30:$R$48,AI$29,$U35)</f>
        <v>9.4807024694177553</v>
      </c>
      <c r="AJ35" s="4">
        <f>_xll.Interp2dTab(-1,0,$C$29:$R$29,$B$30:$B$48,$C$30:$R$48,AJ$29,$U35)</f>
        <v>8.983047005497955</v>
      </c>
      <c r="AK35" s="88">
        <f>_xll.Interp2dTab(-1,0,$C$29:$R$29,$B$30:$B$48,$C$30:$R$48,AK$29,$U35)</f>
        <v>8.4853915415781547</v>
      </c>
    </row>
    <row r="36" spans="1:37">
      <c r="A36" s="173"/>
      <c r="B36" s="74">
        <f t="shared" si="19"/>
        <v>1550</v>
      </c>
      <c r="C36" s="95">
        <f t="shared" si="3"/>
        <v>340.58600806904508</v>
      </c>
      <c r="D36" s="4">
        <f t="shared" si="4"/>
        <v>48.60726198520193</v>
      </c>
      <c r="E36" s="4">
        <f t="shared" si="5"/>
        <v>25.828963677395432</v>
      </c>
      <c r="F36" s="4">
        <f t="shared" si="6"/>
        <v>18.649916397318322</v>
      </c>
      <c r="G36" s="4">
        <f t="shared" si="7"/>
        <v>13.162307748608731</v>
      </c>
      <c r="H36" s="4">
        <f t="shared" si="8"/>
        <v>10.918633268857775</v>
      </c>
      <c r="I36" s="4">
        <f t="shared" si="9"/>
        <v>9.4534798446371973</v>
      </c>
      <c r="J36" s="4">
        <f t="shared" si="10"/>
        <v>8.4274708078460154</v>
      </c>
      <c r="K36" s="4">
        <f t="shared" si="11"/>
        <v>7.4140487114530451</v>
      </c>
      <c r="L36" s="4">
        <f t="shared" si="12"/>
        <v>6.6093387128730949</v>
      </c>
      <c r="M36" s="4">
        <f t="shared" si="13"/>
        <v>5.6433525997591261</v>
      </c>
      <c r="N36" s="4">
        <f t="shared" si="14"/>
        <v>5.1218604767878402</v>
      </c>
      <c r="O36" s="4">
        <f t="shared" si="15"/>
        <v>4.9163742054288209</v>
      </c>
      <c r="P36" s="4">
        <f t="shared" si="16"/>
        <v>4.7177090899740275</v>
      </c>
      <c r="Q36" s="4">
        <f t="shared" si="17"/>
        <v>4.5344760467371437</v>
      </c>
      <c r="R36" s="88">
        <f t="shared" si="18"/>
        <v>4.3862668647930958</v>
      </c>
      <c r="S36" s="129"/>
      <c r="T36" s="173"/>
      <c r="U36" s="111">
        <v>1550</v>
      </c>
      <c r="V36" s="95">
        <f>_xll.Interp2dTab(-1,0,$C$29:$R$29,$B$30:$B$48,$C$30:$R$48,V$29,$U36)</f>
        <v>311.38813346066075</v>
      </c>
      <c r="W36" s="4">
        <f>_xll.Interp2dTab(-1,0,$C$29:$R$29,$B$30:$B$48,$C$30:$R$48,W$29,$U36)</f>
        <v>194.59663502712351</v>
      </c>
      <c r="X36" s="4">
        <f>_xll.Interp2dTab(-1,0,$C$29:$R$29,$B$30:$B$48,$C$30:$R$48,X$29,$U36)</f>
        <v>48.60726198520193</v>
      </c>
      <c r="Y36" s="4">
        <f>_xll.Interp2dTab(-1,0,$C$29:$R$29,$B$30:$B$48,$C$30:$R$48,Y$29,$U36)</f>
        <v>37.218112831298683</v>
      </c>
      <c r="Z36" s="4">
        <f>_xll.Interp2dTab(-1,0,$C$29:$R$29,$B$30:$B$48,$C$30:$R$48,Z$29,$U36)</f>
        <v>25.828963677395432</v>
      </c>
      <c r="AA36" s="4">
        <f>_xll.Interp2dTab(-1,0,$C$29:$R$29,$B$30:$B$48,$C$30:$R$48,AA$29,$U36)</f>
        <v>22.239440037356879</v>
      </c>
      <c r="AB36" s="4">
        <f>_xll.Interp2dTab(-1,0,$C$29:$R$29,$B$30:$B$48,$C$30:$R$48,AB$29,$U36)</f>
        <v>18.649916397318322</v>
      </c>
      <c r="AC36" s="4">
        <f>_xll.Interp2dTab(-1,0,$C$29:$R$29,$B$30:$B$48,$C$30:$R$48,AC$29,$U36)</f>
        <v>16.820713514415125</v>
      </c>
      <c r="AD36" s="4">
        <f>_xll.Interp2dTab(-1,0,$C$29:$R$29,$B$30:$B$48,$C$30:$R$48,AD$29,$U36)</f>
        <v>14.991510631511929</v>
      </c>
      <c r="AE36" s="4">
        <f>_xll.Interp2dTab(-1,0,$C$29:$R$29,$B$30:$B$48,$C$30:$R$48,AE$29,$U36)</f>
        <v>13.162307748608731</v>
      </c>
      <c r="AF36" s="4">
        <f>_xll.Interp2dTab(-1,0,$C$29:$R$29,$B$30:$B$48,$C$30:$R$48,AF$29,$U36)</f>
        <v>12.040470508733254</v>
      </c>
      <c r="AG36" s="4">
        <f>_xll.Interp2dTab(-1,0,$C$29:$R$29,$B$30:$B$48,$C$30:$R$48,AG$29,$U36)</f>
        <v>10.918633268857775</v>
      </c>
      <c r="AH36" s="4">
        <f>_xll.Interp2dTab(-1,0,$C$29:$R$29,$B$30:$B$48,$C$30:$R$48,AH$29,$U36)</f>
        <v>10.186056556747486</v>
      </c>
      <c r="AI36" s="4">
        <f>_xll.Interp2dTab(-1,0,$C$29:$R$29,$B$30:$B$48,$C$30:$R$48,AI$29,$U36)</f>
        <v>9.4534798446371973</v>
      </c>
      <c r="AJ36" s="4">
        <f>_xll.Interp2dTab(-1,0,$C$29:$R$29,$B$30:$B$48,$C$30:$R$48,AJ$29,$U36)</f>
        <v>8.9404753262416072</v>
      </c>
      <c r="AK36" s="88">
        <f>_xll.Interp2dTab(-1,0,$C$29:$R$29,$B$30:$B$48,$C$30:$R$48,AK$29,$U36)</f>
        <v>8.4274708078460154</v>
      </c>
    </row>
    <row r="37" spans="1:37">
      <c r="A37" s="173"/>
      <c r="B37" s="74">
        <f t="shared" si="19"/>
        <v>1700</v>
      </c>
      <c r="C37" s="95">
        <f t="shared" si="3"/>
        <v>340.58600806904508</v>
      </c>
      <c r="D37" s="4">
        <f t="shared" si="4"/>
        <v>48.60726198520193</v>
      </c>
      <c r="E37" s="4">
        <f t="shared" si="5"/>
        <v>25.828963677395432</v>
      </c>
      <c r="F37" s="4">
        <f t="shared" si="6"/>
        <v>18.614767554692826</v>
      </c>
      <c r="G37" s="4">
        <f t="shared" si="7"/>
        <v>13.162307748608731</v>
      </c>
      <c r="H37" s="4">
        <f t="shared" si="8"/>
        <v>10.918633268857775</v>
      </c>
      <c r="I37" s="4">
        <f t="shared" si="9"/>
        <v>9.4084546863407983</v>
      </c>
      <c r="J37" s="4">
        <f t="shared" si="10"/>
        <v>8.2860702549650753</v>
      </c>
      <c r="K37" s="4">
        <f t="shared" si="11"/>
        <v>7.166590985063829</v>
      </c>
      <c r="L37" s="4">
        <f t="shared" si="12"/>
        <v>6.3912228315762958</v>
      </c>
      <c r="M37" s="4">
        <f t="shared" si="13"/>
        <v>5.5327110423178096</v>
      </c>
      <c r="N37" s="4">
        <f t="shared" si="14"/>
        <v>5.074494322895907</v>
      </c>
      <c r="O37" s="4">
        <f t="shared" si="15"/>
        <v>4.8440391080071175</v>
      </c>
      <c r="P37" s="4">
        <f t="shared" si="16"/>
        <v>4.6532534297780082</v>
      </c>
      <c r="Q37" s="4">
        <f t="shared" si="17"/>
        <v>4.5034632992648769</v>
      </c>
      <c r="R37" s="88">
        <f t="shared" si="18"/>
        <v>4.357241798849568</v>
      </c>
      <c r="S37" s="129"/>
      <c r="T37" s="173"/>
      <c r="U37" s="111">
        <v>1700</v>
      </c>
      <c r="V37" s="95">
        <f>_xll.Interp2dTab(-1,0,$C$29:$R$29,$B$30:$B$48,$C$30:$R$48,V$29,$U37)</f>
        <v>311.38813346066075</v>
      </c>
      <c r="W37" s="4">
        <f>_xll.Interp2dTab(-1,0,$C$29:$R$29,$B$30:$B$48,$C$30:$R$48,W$29,$U37)</f>
        <v>194.59663502712351</v>
      </c>
      <c r="X37" s="4">
        <f>_xll.Interp2dTab(-1,0,$C$29:$R$29,$B$30:$B$48,$C$30:$R$48,X$29,$U37)</f>
        <v>48.60726198520193</v>
      </c>
      <c r="Y37" s="4">
        <f>_xll.Interp2dTab(-1,0,$C$29:$R$29,$B$30:$B$48,$C$30:$R$48,Y$29,$U37)</f>
        <v>37.218112831298683</v>
      </c>
      <c r="Z37" s="4">
        <f>_xll.Interp2dTab(-1,0,$C$29:$R$29,$B$30:$B$48,$C$30:$R$48,Z$29,$U37)</f>
        <v>25.828963677395432</v>
      </c>
      <c r="AA37" s="4">
        <f>_xll.Interp2dTab(-1,0,$C$29:$R$29,$B$30:$B$48,$C$30:$R$48,AA$29,$U37)</f>
        <v>22.221865616044127</v>
      </c>
      <c r="AB37" s="4">
        <f>_xll.Interp2dTab(-1,0,$C$29:$R$29,$B$30:$B$48,$C$30:$R$48,AB$29,$U37)</f>
        <v>18.614767554692826</v>
      </c>
      <c r="AC37" s="4">
        <f>_xll.Interp2dTab(-1,0,$C$29:$R$29,$B$30:$B$48,$C$30:$R$48,AC$29,$U37)</f>
        <v>16.797280952664796</v>
      </c>
      <c r="AD37" s="4">
        <f>_xll.Interp2dTab(-1,0,$C$29:$R$29,$B$30:$B$48,$C$30:$R$48,AD$29,$U37)</f>
        <v>14.979794350636762</v>
      </c>
      <c r="AE37" s="4">
        <f>_xll.Interp2dTab(-1,0,$C$29:$R$29,$B$30:$B$48,$C$30:$R$48,AE$29,$U37)</f>
        <v>13.162307748608731</v>
      </c>
      <c r="AF37" s="4">
        <f>_xll.Interp2dTab(-1,0,$C$29:$R$29,$B$30:$B$48,$C$30:$R$48,AF$29,$U37)</f>
        <v>12.040470508733254</v>
      </c>
      <c r="AG37" s="4">
        <f>_xll.Interp2dTab(-1,0,$C$29:$R$29,$B$30:$B$48,$C$30:$R$48,AG$29,$U37)</f>
        <v>10.918633268857775</v>
      </c>
      <c r="AH37" s="4">
        <f>_xll.Interp2dTab(-1,0,$C$29:$R$29,$B$30:$B$48,$C$30:$R$48,AH$29,$U37)</f>
        <v>10.163543977599286</v>
      </c>
      <c r="AI37" s="4">
        <f>_xll.Interp2dTab(-1,0,$C$29:$R$29,$B$30:$B$48,$C$30:$R$48,AI$29,$U37)</f>
        <v>9.4084546863407983</v>
      </c>
      <c r="AJ37" s="4">
        <f>_xll.Interp2dTab(-1,0,$C$29:$R$29,$B$30:$B$48,$C$30:$R$48,AJ$29,$U37)</f>
        <v>8.8472624706529359</v>
      </c>
      <c r="AK37" s="88">
        <f>_xll.Interp2dTab(-1,0,$C$29:$R$29,$B$30:$B$48,$C$30:$R$48,AK$29,$U37)</f>
        <v>8.2860702549650753</v>
      </c>
    </row>
    <row r="38" spans="1:37">
      <c r="A38" s="173"/>
      <c r="B38" s="74">
        <f t="shared" si="19"/>
        <v>1800</v>
      </c>
      <c r="C38" s="95">
        <f t="shared" si="3"/>
        <v>340.58600806904508</v>
      </c>
      <c r="D38" s="4">
        <f t="shared" si="4"/>
        <v>48.369227194984816</v>
      </c>
      <c r="E38" s="4">
        <f t="shared" si="5"/>
        <v>25.828963677395432</v>
      </c>
      <c r="F38" s="4">
        <f t="shared" si="6"/>
        <v>18.649916397318322</v>
      </c>
      <c r="G38" s="4">
        <f t="shared" si="7"/>
        <v>13.092518239432163</v>
      </c>
      <c r="H38" s="4">
        <f t="shared" si="8"/>
        <v>10.822918800665803</v>
      </c>
      <c r="I38" s="4">
        <f t="shared" si="9"/>
        <v>9.1301495067983378</v>
      </c>
      <c r="J38" s="4">
        <f t="shared" si="10"/>
        <v>7.9910969220289152</v>
      </c>
      <c r="K38" s="4">
        <f t="shared" si="11"/>
        <v>7.1252313687393158</v>
      </c>
      <c r="L38" s="4">
        <f t="shared" si="12"/>
        <v>6.3953611657509786</v>
      </c>
      <c r="M38" s="4">
        <f t="shared" si="13"/>
        <v>5.5544908973199076</v>
      </c>
      <c r="N38" s="4">
        <f t="shared" si="14"/>
        <v>5.0640872435539501</v>
      </c>
      <c r="O38" s="4">
        <f t="shared" si="15"/>
        <v>4.8631195088522237</v>
      </c>
      <c r="P38" s="4">
        <f t="shared" si="16"/>
        <v>4.693051279951054</v>
      </c>
      <c r="Q38" s="4">
        <f t="shared" si="17"/>
        <v>4.5344760467371437</v>
      </c>
      <c r="R38" s="88">
        <f t="shared" si="18"/>
        <v>4.3862668647930958</v>
      </c>
      <c r="S38" s="129"/>
      <c r="T38" s="173"/>
      <c r="U38" s="111">
        <v>1800</v>
      </c>
      <c r="V38" s="95">
        <f>_xll.Interp2dTab(-1,0,$C$29:$R$29,$B$30:$B$48,$C$30:$R$48,V$29,$U38)</f>
        <v>311.36432998163906</v>
      </c>
      <c r="W38" s="4">
        <f>_xll.Interp2dTab(-1,0,$C$29:$R$29,$B$30:$B$48,$C$30:$R$48,W$29,$U38)</f>
        <v>194.47761763201495</v>
      </c>
      <c r="X38" s="4">
        <f>_xll.Interp2dTab(-1,0,$C$29:$R$29,$B$30:$B$48,$C$30:$R$48,X$29,$U38)</f>
        <v>48.369227194984816</v>
      </c>
      <c r="Y38" s="4">
        <f>_xll.Interp2dTab(-1,0,$C$29:$R$29,$B$30:$B$48,$C$30:$R$48,Y$29,$U38)</f>
        <v>37.099095436190126</v>
      </c>
      <c r="Z38" s="4">
        <f>_xll.Interp2dTab(-1,0,$C$29:$R$29,$B$30:$B$48,$C$30:$R$48,Z$29,$U38)</f>
        <v>25.828963677395432</v>
      </c>
      <c r="AA38" s="4">
        <f>_xll.Interp2dTab(-1,0,$C$29:$R$29,$B$30:$B$48,$C$30:$R$48,AA$29,$U38)</f>
        <v>22.239440037356879</v>
      </c>
      <c r="AB38" s="4">
        <f>_xll.Interp2dTab(-1,0,$C$29:$R$29,$B$30:$B$48,$C$30:$R$48,AB$29,$U38)</f>
        <v>18.649916397318322</v>
      </c>
      <c r="AC38" s="4">
        <f>_xll.Interp2dTab(-1,0,$C$29:$R$29,$B$30:$B$48,$C$30:$R$48,AC$29,$U38)</f>
        <v>16.797450344689604</v>
      </c>
      <c r="AD38" s="4">
        <f>_xll.Interp2dTab(-1,0,$C$29:$R$29,$B$30:$B$48,$C$30:$R$48,AD$29,$U38)</f>
        <v>14.944984292060884</v>
      </c>
      <c r="AE38" s="4">
        <f>_xll.Interp2dTab(-1,0,$C$29:$R$29,$B$30:$B$48,$C$30:$R$48,AE$29,$U38)</f>
        <v>13.092518239432163</v>
      </c>
      <c r="AF38" s="4">
        <f>_xll.Interp2dTab(-1,0,$C$29:$R$29,$B$30:$B$48,$C$30:$R$48,AF$29,$U38)</f>
        <v>11.957718520048983</v>
      </c>
      <c r="AG38" s="4">
        <f>_xll.Interp2dTab(-1,0,$C$29:$R$29,$B$30:$B$48,$C$30:$R$48,AG$29,$U38)</f>
        <v>10.822918800665803</v>
      </c>
      <c r="AH38" s="4">
        <f>_xll.Interp2dTab(-1,0,$C$29:$R$29,$B$30:$B$48,$C$30:$R$48,AH$29,$U38)</f>
        <v>9.9765341537320715</v>
      </c>
      <c r="AI38" s="4">
        <f>_xll.Interp2dTab(-1,0,$C$29:$R$29,$B$30:$B$48,$C$30:$R$48,AI$29,$U38)</f>
        <v>9.1301495067983378</v>
      </c>
      <c r="AJ38" s="4">
        <f>_xll.Interp2dTab(-1,0,$C$29:$R$29,$B$30:$B$48,$C$30:$R$48,AJ$29,$U38)</f>
        <v>8.5606232144136261</v>
      </c>
      <c r="AK38" s="88">
        <f>_xll.Interp2dTab(-1,0,$C$29:$R$29,$B$30:$B$48,$C$30:$R$48,AK$29,$U38)</f>
        <v>7.9910969220289152</v>
      </c>
    </row>
    <row r="39" spans="1:37">
      <c r="A39" s="173"/>
      <c r="B39" s="74">
        <f t="shared" si="19"/>
        <v>2000</v>
      </c>
      <c r="C39" s="95">
        <f t="shared" si="3"/>
        <v>340.58600806904508</v>
      </c>
      <c r="D39" s="4">
        <f t="shared" si="4"/>
        <v>49.09043711896075</v>
      </c>
      <c r="E39" s="4">
        <f t="shared" si="5"/>
        <v>25.964762076625814</v>
      </c>
      <c r="F39" s="4">
        <f t="shared" si="6"/>
        <v>18.236697860805673</v>
      </c>
      <c r="G39" s="4">
        <f t="shared" si="7"/>
        <v>12.770876306319551</v>
      </c>
      <c r="H39" s="4">
        <f t="shared" si="8"/>
        <v>10.489587566285309</v>
      </c>
      <c r="I39" s="4">
        <f t="shared" si="9"/>
        <v>9.1133010501683387</v>
      </c>
      <c r="J39" s="4">
        <f t="shared" si="10"/>
        <v>8.0431561604032922</v>
      </c>
      <c r="K39" s="4">
        <f t="shared" si="11"/>
        <v>7.1979272173013484</v>
      </c>
      <c r="L39" s="4">
        <f t="shared" si="12"/>
        <v>6.4623107399976121</v>
      </c>
      <c r="M39" s="4">
        <f t="shared" si="13"/>
        <v>5.6112917315982411</v>
      </c>
      <c r="N39" s="4">
        <f t="shared" si="14"/>
        <v>5.1378463204349076</v>
      </c>
      <c r="O39" s="4">
        <f t="shared" si="15"/>
        <v>4.8896018566532611</v>
      </c>
      <c r="P39" s="4">
        <f t="shared" si="16"/>
        <v>4.724478966118479</v>
      </c>
      <c r="Q39" s="4">
        <f t="shared" si="17"/>
        <v>4.5490953204806663</v>
      </c>
      <c r="R39" s="88">
        <f t="shared" si="18"/>
        <v>4.3862668647930958</v>
      </c>
      <c r="S39" s="129"/>
      <c r="T39" s="173"/>
      <c r="U39" s="111">
        <v>2000</v>
      </c>
      <c r="V39" s="95">
        <f>_xll.Interp2dTab(-1,0,$C$29:$R$29,$B$30:$B$48,$C$30:$R$48,V$29,$U39)</f>
        <v>311.43645097403663</v>
      </c>
      <c r="W39" s="4">
        <f>_xll.Interp2dTab(-1,0,$C$29:$R$29,$B$30:$B$48,$C$30:$R$48,W$29,$U39)</f>
        <v>194.8382225940029</v>
      </c>
      <c r="X39" s="4">
        <f>_xll.Interp2dTab(-1,0,$C$29:$R$29,$B$30:$B$48,$C$30:$R$48,X$29,$U39)</f>
        <v>49.09043711896075</v>
      </c>
      <c r="Y39" s="4">
        <f>_xll.Interp2dTab(-1,0,$C$29:$R$29,$B$30:$B$48,$C$30:$R$48,Y$29,$U39)</f>
        <v>37.527599597793284</v>
      </c>
      <c r="Z39" s="4">
        <f>_xll.Interp2dTab(-1,0,$C$29:$R$29,$B$30:$B$48,$C$30:$R$48,Z$29,$U39)</f>
        <v>25.964762076625814</v>
      </c>
      <c r="AA39" s="4">
        <f>_xll.Interp2dTab(-1,0,$C$29:$R$29,$B$30:$B$48,$C$30:$R$48,AA$29,$U39)</f>
        <v>22.100729968715743</v>
      </c>
      <c r="AB39" s="4">
        <f>_xll.Interp2dTab(-1,0,$C$29:$R$29,$B$30:$B$48,$C$30:$R$48,AB$29,$U39)</f>
        <v>18.236697860805673</v>
      </c>
      <c r="AC39" s="4">
        <f>_xll.Interp2dTab(-1,0,$C$29:$R$29,$B$30:$B$48,$C$30:$R$48,AC$29,$U39)</f>
        <v>16.414757342643632</v>
      </c>
      <c r="AD39" s="4">
        <f>_xll.Interp2dTab(-1,0,$C$29:$R$29,$B$30:$B$48,$C$30:$R$48,AD$29,$U39)</f>
        <v>14.592816824481591</v>
      </c>
      <c r="AE39" s="4">
        <f>_xll.Interp2dTab(-1,0,$C$29:$R$29,$B$30:$B$48,$C$30:$R$48,AE$29,$U39)</f>
        <v>12.770876306319551</v>
      </c>
      <c r="AF39" s="4">
        <f>_xll.Interp2dTab(-1,0,$C$29:$R$29,$B$30:$B$48,$C$30:$R$48,AF$29,$U39)</f>
        <v>11.63023193630243</v>
      </c>
      <c r="AG39" s="4">
        <f>_xll.Interp2dTab(-1,0,$C$29:$R$29,$B$30:$B$48,$C$30:$R$48,AG$29,$U39)</f>
        <v>10.489587566285309</v>
      </c>
      <c r="AH39" s="4">
        <f>_xll.Interp2dTab(-1,0,$C$29:$R$29,$B$30:$B$48,$C$30:$R$48,AH$29,$U39)</f>
        <v>9.8014443082268237</v>
      </c>
      <c r="AI39" s="4">
        <f>_xll.Interp2dTab(-1,0,$C$29:$R$29,$B$30:$B$48,$C$30:$R$48,AI$29,$U39)</f>
        <v>9.1133010501683387</v>
      </c>
      <c r="AJ39" s="4">
        <f>_xll.Interp2dTab(-1,0,$C$29:$R$29,$B$30:$B$48,$C$30:$R$48,AJ$29,$U39)</f>
        <v>8.5782286052858154</v>
      </c>
      <c r="AK39" s="88">
        <f>_xll.Interp2dTab(-1,0,$C$29:$R$29,$B$30:$B$48,$C$30:$R$48,AK$29,$U39)</f>
        <v>8.0431561604032922</v>
      </c>
    </row>
    <row r="40" spans="1:37">
      <c r="A40" s="173"/>
      <c r="B40" s="74">
        <f t="shared" si="19"/>
        <v>2200</v>
      </c>
      <c r="C40" s="95">
        <f t="shared" si="3"/>
        <v>340.58600806904508</v>
      </c>
      <c r="D40" s="4">
        <f t="shared" si="4"/>
        <v>51.929524153251627</v>
      </c>
      <c r="E40" s="4">
        <f t="shared" si="5"/>
        <v>27.713231101926144</v>
      </c>
      <c r="F40" s="4">
        <f t="shared" si="6"/>
        <v>19.458226280932834</v>
      </c>
      <c r="G40" s="4">
        <f t="shared" si="7"/>
        <v>13.268398433362067</v>
      </c>
      <c r="H40" s="4">
        <f t="shared" si="8"/>
        <v>10.822918800665803</v>
      </c>
      <c r="I40" s="4">
        <f t="shared" si="9"/>
        <v>8.8045959856769915</v>
      </c>
      <c r="J40" s="4">
        <f t="shared" si="10"/>
        <v>7.7103791612385288</v>
      </c>
      <c r="K40" s="4">
        <f t="shared" si="11"/>
        <v>6.8819647155989578</v>
      </c>
      <c r="L40" s="4">
        <f t="shared" si="12"/>
        <v>6.1831699862803626</v>
      </c>
      <c r="M40" s="4">
        <f t="shared" si="13"/>
        <v>5.4322933334988539</v>
      </c>
      <c r="N40" s="4">
        <f t="shared" si="14"/>
        <v>5.0823277369805684</v>
      </c>
      <c r="O40" s="4">
        <f t="shared" si="15"/>
        <v>4.9311012123158138</v>
      </c>
      <c r="P40" s="4">
        <f t="shared" si="16"/>
        <v>4.724478966118479</v>
      </c>
      <c r="Q40" s="4">
        <f t="shared" si="17"/>
        <v>4.5407299414057682</v>
      </c>
      <c r="R40" s="88">
        <f t="shared" si="18"/>
        <v>4.3765489722677007</v>
      </c>
      <c r="S40" s="129"/>
      <c r="T40" s="173"/>
      <c r="U40" s="111">
        <v>2200</v>
      </c>
      <c r="V40" s="95">
        <f>_xll.Interp2dTab(-1,0,$C$29:$R$29,$B$30:$B$48,$C$30:$R$48,V$29,$U40)</f>
        <v>311.72035967746575</v>
      </c>
      <c r="W40" s="4">
        <f>_xll.Interp2dTab(-1,0,$C$29:$R$29,$B$30:$B$48,$C$30:$R$48,W$29,$U40)</f>
        <v>196.25776611114836</v>
      </c>
      <c r="X40" s="4">
        <f>_xll.Interp2dTab(-1,0,$C$29:$R$29,$B$30:$B$48,$C$30:$R$48,X$29,$U40)</f>
        <v>51.929524153251627</v>
      </c>
      <c r="Y40" s="4">
        <f>_xll.Interp2dTab(-1,0,$C$29:$R$29,$B$30:$B$48,$C$30:$R$48,Y$29,$U40)</f>
        <v>39.821377627588888</v>
      </c>
      <c r="Z40" s="4">
        <f>_xll.Interp2dTab(-1,0,$C$29:$R$29,$B$30:$B$48,$C$30:$R$48,Z$29,$U40)</f>
        <v>27.713231101926144</v>
      </c>
      <c r="AA40" s="4">
        <f>_xll.Interp2dTab(-1,0,$C$29:$R$29,$B$30:$B$48,$C$30:$R$48,AA$29,$U40)</f>
        <v>23.585728691429487</v>
      </c>
      <c r="AB40" s="4">
        <f>_xll.Interp2dTab(-1,0,$C$29:$R$29,$B$30:$B$48,$C$30:$R$48,AB$29,$U40)</f>
        <v>19.458226280932834</v>
      </c>
      <c r="AC40" s="4">
        <f>_xll.Interp2dTab(-1,0,$C$29:$R$29,$B$30:$B$48,$C$30:$R$48,AC$29,$U40)</f>
        <v>17.394950331742578</v>
      </c>
      <c r="AD40" s="4">
        <f>_xll.Interp2dTab(-1,0,$C$29:$R$29,$B$30:$B$48,$C$30:$R$48,AD$29,$U40)</f>
        <v>15.331674382552324</v>
      </c>
      <c r="AE40" s="4">
        <f>_xll.Interp2dTab(-1,0,$C$29:$R$29,$B$30:$B$48,$C$30:$R$48,AE$29,$U40)</f>
        <v>13.268398433362067</v>
      </c>
      <c r="AF40" s="4">
        <f>_xll.Interp2dTab(-1,0,$C$29:$R$29,$B$30:$B$48,$C$30:$R$48,AF$29,$U40)</f>
        <v>12.045658617013935</v>
      </c>
      <c r="AG40" s="4">
        <f>_xll.Interp2dTab(-1,0,$C$29:$R$29,$B$30:$B$48,$C$30:$R$48,AG$29,$U40)</f>
        <v>10.822918800665803</v>
      </c>
      <c r="AH40" s="4">
        <f>_xll.Interp2dTab(-1,0,$C$29:$R$29,$B$30:$B$48,$C$30:$R$48,AH$29,$U40)</f>
        <v>9.8137573931713966</v>
      </c>
      <c r="AI40" s="4">
        <f>_xll.Interp2dTab(-1,0,$C$29:$R$29,$B$30:$B$48,$C$30:$R$48,AI$29,$U40)</f>
        <v>8.8045959856769915</v>
      </c>
      <c r="AJ40" s="4">
        <f>_xll.Interp2dTab(-1,0,$C$29:$R$29,$B$30:$B$48,$C$30:$R$48,AJ$29,$U40)</f>
        <v>8.2574875734577606</v>
      </c>
      <c r="AK40" s="88">
        <f>_xll.Interp2dTab(-1,0,$C$29:$R$29,$B$30:$B$48,$C$30:$R$48,AK$29,$U40)</f>
        <v>7.7103791612385288</v>
      </c>
    </row>
    <row r="41" spans="1:37">
      <c r="A41" s="173"/>
      <c r="B41" s="74">
        <f t="shared" si="19"/>
        <v>2400</v>
      </c>
      <c r="C41" s="95">
        <f t="shared" si="3"/>
        <v>340.58600806904508</v>
      </c>
      <c r="D41" s="4">
        <f t="shared" si="4"/>
        <v>52.761730748932578</v>
      </c>
      <c r="E41" s="4">
        <f t="shared" si="5"/>
        <v>27.869626811487198</v>
      </c>
      <c r="F41" s="4">
        <f t="shared" si="6"/>
        <v>19.045499099426035</v>
      </c>
      <c r="G41" s="4">
        <f t="shared" si="7"/>
        <v>13.023464906161232</v>
      </c>
      <c r="H41" s="4">
        <f t="shared" si="8"/>
        <v>10.647903899965229</v>
      </c>
      <c r="I41" s="4">
        <f t="shared" si="9"/>
        <v>8.8282049799583184</v>
      </c>
      <c r="J41" s="4">
        <f t="shared" si="10"/>
        <v>7.522464365334236</v>
      </c>
      <c r="K41" s="4">
        <f t="shared" si="11"/>
        <v>6.8343452410266403</v>
      </c>
      <c r="L41" s="4">
        <f t="shared" si="12"/>
        <v>6.1831699862803626</v>
      </c>
      <c r="M41" s="4">
        <f t="shared" si="13"/>
        <v>5.4322933334988539</v>
      </c>
      <c r="N41" s="4">
        <f t="shared" si="14"/>
        <v>5.0823277369805684</v>
      </c>
      <c r="O41" s="4">
        <f t="shared" si="15"/>
        <v>4.9114847077345711</v>
      </c>
      <c r="P41" s="4">
        <f t="shared" si="16"/>
        <v>4.7154567629544948</v>
      </c>
      <c r="Q41" s="4">
        <f t="shared" si="17"/>
        <v>4.5407299414057682</v>
      </c>
      <c r="R41" s="88">
        <f t="shared" si="18"/>
        <v>4.3823745508174383</v>
      </c>
      <c r="S41" s="129"/>
      <c r="T41" s="173"/>
      <c r="U41" s="111">
        <v>2400</v>
      </c>
      <c r="V41" s="95">
        <f>_xll.Interp2dTab(-1,0,$C$29:$R$29,$B$30:$B$48,$C$30:$R$48,V$29,$U41)</f>
        <v>311.80358033703385</v>
      </c>
      <c r="W41" s="4">
        <f>_xll.Interp2dTab(-1,0,$C$29:$R$29,$B$30:$B$48,$C$30:$R$48,W$29,$U41)</f>
        <v>196.67386940898882</v>
      </c>
      <c r="X41" s="4">
        <f>_xll.Interp2dTab(-1,0,$C$29:$R$29,$B$30:$B$48,$C$30:$R$48,X$29,$U41)</f>
        <v>52.761730748932578</v>
      </c>
      <c r="Y41" s="4">
        <f>_xll.Interp2dTab(-1,0,$C$29:$R$29,$B$30:$B$48,$C$30:$R$48,Y$29,$U41)</f>
        <v>40.315678780209886</v>
      </c>
      <c r="Z41" s="4">
        <f>_xll.Interp2dTab(-1,0,$C$29:$R$29,$B$30:$B$48,$C$30:$R$48,Z$29,$U41)</f>
        <v>27.869626811487198</v>
      </c>
      <c r="AA41" s="4">
        <f>_xll.Interp2dTab(-1,0,$C$29:$R$29,$B$30:$B$48,$C$30:$R$48,AA$29,$U41)</f>
        <v>23.457562955456616</v>
      </c>
      <c r="AB41" s="4">
        <f>_xll.Interp2dTab(-1,0,$C$29:$R$29,$B$30:$B$48,$C$30:$R$48,AB$29,$U41)</f>
        <v>19.045499099426035</v>
      </c>
      <c r="AC41" s="4">
        <f>_xll.Interp2dTab(-1,0,$C$29:$R$29,$B$30:$B$48,$C$30:$R$48,AC$29,$U41)</f>
        <v>17.038154368337768</v>
      </c>
      <c r="AD41" s="4">
        <f>_xll.Interp2dTab(-1,0,$C$29:$R$29,$B$30:$B$48,$C$30:$R$48,AD$29,$U41)</f>
        <v>15.030809637249499</v>
      </c>
      <c r="AE41" s="4">
        <f>_xll.Interp2dTab(-1,0,$C$29:$R$29,$B$30:$B$48,$C$30:$R$48,AE$29,$U41)</f>
        <v>13.023464906161232</v>
      </c>
      <c r="AF41" s="4">
        <f>_xll.Interp2dTab(-1,0,$C$29:$R$29,$B$30:$B$48,$C$30:$R$48,AF$29,$U41)</f>
        <v>11.83568440306323</v>
      </c>
      <c r="AG41" s="4">
        <f>_xll.Interp2dTab(-1,0,$C$29:$R$29,$B$30:$B$48,$C$30:$R$48,AG$29,$U41)</f>
        <v>10.647903899965229</v>
      </c>
      <c r="AH41" s="4">
        <f>_xll.Interp2dTab(-1,0,$C$29:$R$29,$B$30:$B$48,$C$30:$R$48,AH$29,$U41)</f>
        <v>9.7380544399617737</v>
      </c>
      <c r="AI41" s="4">
        <f>_xll.Interp2dTab(-1,0,$C$29:$R$29,$B$30:$B$48,$C$30:$R$48,AI$29,$U41)</f>
        <v>8.8282049799583184</v>
      </c>
      <c r="AJ41" s="4">
        <f>_xll.Interp2dTab(-1,0,$C$29:$R$29,$B$30:$B$48,$C$30:$R$48,AJ$29,$U41)</f>
        <v>8.1753346726462777</v>
      </c>
      <c r="AK41" s="88">
        <f>_xll.Interp2dTab(-1,0,$C$29:$R$29,$B$30:$B$48,$C$30:$R$48,AK$29,$U41)</f>
        <v>7.522464365334236</v>
      </c>
    </row>
    <row r="42" spans="1:37">
      <c r="A42" s="173"/>
      <c r="B42" s="74">
        <f t="shared" si="19"/>
        <v>2600</v>
      </c>
      <c r="C42" s="95">
        <f t="shared" si="3"/>
        <v>340.58600806904508</v>
      </c>
      <c r="D42" s="4">
        <f t="shared" si="4"/>
        <v>53.331509476428877</v>
      </c>
      <c r="E42" s="4">
        <f t="shared" si="5"/>
        <v>28.349586305080472</v>
      </c>
      <c r="F42" s="4">
        <f t="shared" si="6"/>
        <v>19.156314459479329</v>
      </c>
      <c r="G42" s="4">
        <f t="shared" si="7"/>
        <v>13.023464906161232</v>
      </c>
      <c r="H42" s="4">
        <f t="shared" si="8"/>
        <v>10.647903899965229</v>
      </c>
      <c r="I42" s="4">
        <f t="shared" si="9"/>
        <v>8.8282049799583184</v>
      </c>
      <c r="J42" s="4">
        <f t="shared" si="10"/>
        <v>7.5396913534125041</v>
      </c>
      <c r="K42" s="4">
        <f t="shared" si="11"/>
        <v>6.7595097830114499</v>
      </c>
      <c r="L42" s="4">
        <f t="shared" si="12"/>
        <v>6.2142920045940988</v>
      </c>
      <c r="M42" s="4">
        <f t="shared" si="13"/>
        <v>5.4563008053934556</v>
      </c>
      <c r="N42" s="4">
        <f t="shared" si="14"/>
        <v>5.0823277369805684</v>
      </c>
      <c r="O42" s="4">
        <f t="shared" si="15"/>
        <v>4.8968744300216303</v>
      </c>
      <c r="P42" s="4">
        <f t="shared" si="16"/>
        <v>4.7426273782960306</v>
      </c>
      <c r="Q42" s="4">
        <f t="shared" si="17"/>
        <v>4.5956615229487756</v>
      </c>
      <c r="R42" s="88">
        <f t="shared" si="18"/>
        <v>4.4295433567302318</v>
      </c>
      <c r="S42" s="129"/>
      <c r="T42" s="173"/>
      <c r="U42" s="111">
        <v>2600</v>
      </c>
      <c r="V42" s="95">
        <f>_xll.Interp2dTab(-1,0,$C$29:$R$29,$B$30:$B$48,$C$30:$R$48,V$29,$U42)</f>
        <v>311.86055820978345</v>
      </c>
      <c r="W42" s="4">
        <f>_xll.Interp2dTab(-1,0,$C$29:$R$29,$B$30:$B$48,$C$30:$R$48,W$29,$U42)</f>
        <v>196.95875877273699</v>
      </c>
      <c r="X42" s="4">
        <f>_xll.Interp2dTab(-1,0,$C$29:$R$29,$B$30:$B$48,$C$30:$R$48,X$29,$U42)</f>
        <v>53.331509476428877</v>
      </c>
      <c r="Y42" s="4">
        <f>_xll.Interp2dTab(-1,0,$C$29:$R$29,$B$30:$B$48,$C$30:$R$48,Y$29,$U42)</f>
        <v>40.840547890754678</v>
      </c>
      <c r="Z42" s="4">
        <f>_xll.Interp2dTab(-1,0,$C$29:$R$29,$B$30:$B$48,$C$30:$R$48,Z$29,$U42)</f>
        <v>28.349586305080472</v>
      </c>
      <c r="AA42" s="4">
        <f>_xll.Interp2dTab(-1,0,$C$29:$R$29,$B$30:$B$48,$C$30:$R$48,AA$29,$U42)</f>
        <v>23.752950382279899</v>
      </c>
      <c r="AB42" s="4">
        <f>_xll.Interp2dTab(-1,0,$C$29:$R$29,$B$30:$B$48,$C$30:$R$48,AB$29,$U42)</f>
        <v>19.156314459479329</v>
      </c>
      <c r="AC42" s="4">
        <f>_xll.Interp2dTab(-1,0,$C$29:$R$29,$B$30:$B$48,$C$30:$R$48,AC$29,$U42)</f>
        <v>17.112031275039964</v>
      </c>
      <c r="AD42" s="4">
        <f>_xll.Interp2dTab(-1,0,$C$29:$R$29,$B$30:$B$48,$C$30:$R$48,AD$29,$U42)</f>
        <v>15.067748090600597</v>
      </c>
      <c r="AE42" s="4">
        <f>_xll.Interp2dTab(-1,0,$C$29:$R$29,$B$30:$B$48,$C$30:$R$48,AE$29,$U42)</f>
        <v>13.023464906161232</v>
      </c>
      <c r="AF42" s="4">
        <f>_xll.Interp2dTab(-1,0,$C$29:$R$29,$B$30:$B$48,$C$30:$R$48,AF$29,$U42)</f>
        <v>11.83568440306323</v>
      </c>
      <c r="AG42" s="4">
        <f>_xll.Interp2dTab(-1,0,$C$29:$R$29,$B$30:$B$48,$C$30:$R$48,AG$29,$U42)</f>
        <v>10.647903899965229</v>
      </c>
      <c r="AH42" s="4">
        <f>_xll.Interp2dTab(-1,0,$C$29:$R$29,$B$30:$B$48,$C$30:$R$48,AH$29,$U42)</f>
        <v>9.7380544399617737</v>
      </c>
      <c r="AI42" s="4">
        <f>_xll.Interp2dTab(-1,0,$C$29:$R$29,$B$30:$B$48,$C$30:$R$48,AI$29,$U42)</f>
        <v>8.8282049799583184</v>
      </c>
      <c r="AJ42" s="4">
        <f>_xll.Interp2dTab(-1,0,$C$29:$R$29,$B$30:$B$48,$C$30:$R$48,AJ$29,$U42)</f>
        <v>8.1839481666854113</v>
      </c>
      <c r="AK42" s="88">
        <f>_xll.Interp2dTab(-1,0,$C$29:$R$29,$B$30:$B$48,$C$30:$R$48,AK$29,$U42)</f>
        <v>7.5396913534125041</v>
      </c>
    </row>
    <row r="43" spans="1:37">
      <c r="A43" s="173"/>
      <c r="B43" s="74">
        <f t="shared" si="19"/>
        <v>2800</v>
      </c>
      <c r="C43" s="95">
        <f t="shared" si="3"/>
        <v>340.58600806904508</v>
      </c>
      <c r="D43" s="4">
        <f t="shared" si="4"/>
        <v>53.331509476428877</v>
      </c>
      <c r="E43" s="4">
        <f t="shared" si="5"/>
        <v>28.349586305080472</v>
      </c>
      <c r="F43" s="4">
        <f t="shared" si="6"/>
        <v>18.899723671041137</v>
      </c>
      <c r="G43" s="4">
        <f t="shared" si="7"/>
        <v>13.023464906161232</v>
      </c>
      <c r="H43" s="4">
        <f t="shared" si="8"/>
        <v>10.647903899965229</v>
      </c>
      <c r="I43" s="4">
        <f t="shared" si="9"/>
        <v>8.8282049799583184</v>
      </c>
      <c r="J43" s="4">
        <f t="shared" si="10"/>
        <v>7.5396913534125041</v>
      </c>
      <c r="K43" s="4">
        <f t="shared" si="11"/>
        <v>6.8107817774611927</v>
      </c>
      <c r="L43" s="4">
        <f t="shared" si="12"/>
        <v>6.2695161328489473</v>
      </c>
      <c r="M43" s="4">
        <f t="shared" si="13"/>
        <v>5.4774821205787632</v>
      </c>
      <c r="N43" s="4">
        <f t="shared" si="14"/>
        <v>5.0823277369805684</v>
      </c>
      <c r="O43" s="4">
        <f t="shared" si="15"/>
        <v>4.7123071157392538</v>
      </c>
      <c r="P43" s="4">
        <f t="shared" si="16"/>
        <v>4.5026420961860891</v>
      </c>
      <c r="Q43" s="4">
        <f t="shared" si="17"/>
        <v>4.3240503125170857</v>
      </c>
      <c r="R43" s="88">
        <f t="shared" si="18"/>
        <v>4.139909347004985</v>
      </c>
      <c r="S43" s="129"/>
      <c r="T43" s="173"/>
      <c r="U43" s="111">
        <v>2800</v>
      </c>
      <c r="V43" s="95">
        <f>_xll.Interp2dTab(-1,0,$C$29:$R$29,$B$30:$B$48,$C$30:$R$48,V$29,$U43)</f>
        <v>311.86055820978345</v>
      </c>
      <c r="W43" s="4">
        <f>_xll.Interp2dTab(-1,0,$C$29:$R$29,$B$30:$B$48,$C$30:$R$48,W$29,$U43)</f>
        <v>196.95875877273699</v>
      </c>
      <c r="X43" s="4">
        <f>_xll.Interp2dTab(-1,0,$C$29:$R$29,$B$30:$B$48,$C$30:$R$48,X$29,$U43)</f>
        <v>53.331509476428877</v>
      </c>
      <c r="Y43" s="4">
        <f>_xll.Interp2dTab(-1,0,$C$29:$R$29,$B$30:$B$48,$C$30:$R$48,Y$29,$U43)</f>
        <v>40.840547890754678</v>
      </c>
      <c r="Z43" s="4">
        <f>_xll.Interp2dTab(-1,0,$C$29:$R$29,$B$30:$B$48,$C$30:$R$48,Z$29,$U43)</f>
        <v>28.349586305080472</v>
      </c>
      <c r="AA43" s="4">
        <f>_xll.Interp2dTab(-1,0,$C$29:$R$29,$B$30:$B$48,$C$30:$R$48,AA$29,$U43)</f>
        <v>23.624654988060804</v>
      </c>
      <c r="AB43" s="4">
        <f>_xll.Interp2dTab(-1,0,$C$29:$R$29,$B$30:$B$48,$C$30:$R$48,AB$29,$U43)</f>
        <v>18.899723671041137</v>
      </c>
      <c r="AC43" s="4">
        <f>_xll.Interp2dTab(-1,0,$C$29:$R$29,$B$30:$B$48,$C$30:$R$48,AC$29,$U43)</f>
        <v>16.940970749414504</v>
      </c>
      <c r="AD43" s="4">
        <f>_xll.Interp2dTab(-1,0,$C$29:$R$29,$B$30:$B$48,$C$30:$R$48,AD$29,$U43)</f>
        <v>14.982217827787867</v>
      </c>
      <c r="AE43" s="4">
        <f>_xll.Interp2dTab(-1,0,$C$29:$R$29,$B$30:$B$48,$C$30:$R$48,AE$29,$U43)</f>
        <v>13.023464906161232</v>
      </c>
      <c r="AF43" s="4">
        <f>_xll.Interp2dTab(-1,0,$C$29:$R$29,$B$30:$B$48,$C$30:$R$48,AF$29,$U43)</f>
        <v>11.83568440306323</v>
      </c>
      <c r="AG43" s="4">
        <f>_xll.Interp2dTab(-1,0,$C$29:$R$29,$B$30:$B$48,$C$30:$R$48,AG$29,$U43)</f>
        <v>10.647903899965229</v>
      </c>
      <c r="AH43" s="4">
        <f>_xll.Interp2dTab(-1,0,$C$29:$R$29,$B$30:$B$48,$C$30:$R$48,AH$29,$U43)</f>
        <v>9.7380544399617737</v>
      </c>
      <c r="AI43" s="4">
        <f>_xll.Interp2dTab(-1,0,$C$29:$R$29,$B$30:$B$48,$C$30:$R$48,AI$29,$U43)</f>
        <v>8.8282049799583184</v>
      </c>
      <c r="AJ43" s="4">
        <f>_xll.Interp2dTab(-1,0,$C$29:$R$29,$B$30:$B$48,$C$30:$R$48,AJ$29,$U43)</f>
        <v>8.1839481666854113</v>
      </c>
      <c r="AK43" s="88">
        <f>_xll.Interp2dTab(-1,0,$C$29:$R$29,$B$30:$B$48,$C$30:$R$48,AK$29,$U43)</f>
        <v>7.5396913534125041</v>
      </c>
    </row>
    <row r="44" spans="1:37">
      <c r="A44" s="173"/>
      <c r="B44" s="74">
        <f t="shared" si="19"/>
        <v>2900</v>
      </c>
      <c r="C44" s="95">
        <f t="shared" si="3"/>
        <v>340.58600806904508</v>
      </c>
      <c r="D44" s="4">
        <f t="shared" si="4"/>
        <v>47.213171259306392</v>
      </c>
      <c r="E44" s="4">
        <f t="shared" si="5"/>
        <v>27.869626811487198</v>
      </c>
      <c r="F44" s="4">
        <f t="shared" si="6"/>
        <v>19.496635851547733</v>
      </c>
      <c r="G44" s="4">
        <f t="shared" si="7"/>
        <v>13.162307748608731</v>
      </c>
      <c r="H44" s="4">
        <f t="shared" si="8"/>
        <v>10.647903899965229</v>
      </c>
      <c r="I44" s="4">
        <f t="shared" si="9"/>
        <v>8.8282049799583184</v>
      </c>
      <c r="J44" s="4">
        <f t="shared" si="10"/>
        <v>7.5396913534125041</v>
      </c>
      <c r="K44" s="4">
        <f t="shared" si="11"/>
        <v>6.8485617162880805</v>
      </c>
      <c r="L44" s="4">
        <f t="shared" si="12"/>
        <v>6.2695161328489473</v>
      </c>
      <c r="M44" s="4">
        <f t="shared" si="13"/>
        <v>5.5451357186633672</v>
      </c>
      <c r="N44" s="4">
        <f t="shared" si="14"/>
        <v>4.8383441285832749</v>
      </c>
      <c r="O44" s="4">
        <f t="shared" si="15"/>
        <v>4.6175763253051079</v>
      </c>
      <c r="P44" s="4">
        <f t="shared" si="16"/>
        <v>4.4379024852573039</v>
      </c>
      <c r="Q44" s="4">
        <f t="shared" si="17"/>
        <v>4.2902422594146117</v>
      </c>
      <c r="R44" s="88">
        <f t="shared" si="18"/>
        <v>4.1416453091752325</v>
      </c>
      <c r="S44" s="129"/>
      <c r="T44" s="173"/>
      <c r="U44" s="111">
        <v>2900</v>
      </c>
      <c r="V44" s="95">
        <f>_xll.Interp2dTab(-1,0,$C$29:$R$29,$B$30:$B$48,$C$30:$R$48,V$29,$U44)</f>
        <v>311.2487243880712</v>
      </c>
      <c r="W44" s="4">
        <f>_xll.Interp2dTab(-1,0,$C$29:$R$29,$B$30:$B$48,$C$30:$R$48,W$29,$U44)</f>
        <v>193.89958966417572</v>
      </c>
      <c r="X44" s="4">
        <f>_xll.Interp2dTab(-1,0,$C$29:$R$29,$B$30:$B$48,$C$30:$R$48,X$29,$U44)</f>
        <v>47.213171259306392</v>
      </c>
      <c r="Y44" s="4">
        <f>_xll.Interp2dTab(-1,0,$C$29:$R$29,$B$30:$B$48,$C$30:$R$48,Y$29,$U44)</f>
        <v>37.541399035396793</v>
      </c>
      <c r="Z44" s="4">
        <f>_xll.Interp2dTab(-1,0,$C$29:$R$29,$B$30:$B$48,$C$30:$R$48,Z$29,$U44)</f>
        <v>27.869626811487198</v>
      </c>
      <c r="AA44" s="4">
        <f>_xll.Interp2dTab(-1,0,$C$29:$R$29,$B$30:$B$48,$C$30:$R$48,AA$29,$U44)</f>
        <v>23.683131331517465</v>
      </c>
      <c r="AB44" s="4">
        <f>_xll.Interp2dTab(-1,0,$C$29:$R$29,$B$30:$B$48,$C$30:$R$48,AB$29,$U44)</f>
        <v>19.496635851547733</v>
      </c>
      <c r="AC44" s="4">
        <f>_xll.Interp2dTab(-1,0,$C$29:$R$29,$B$30:$B$48,$C$30:$R$48,AC$29,$U44)</f>
        <v>17.385193150568067</v>
      </c>
      <c r="AD44" s="4">
        <f>_xll.Interp2dTab(-1,0,$C$29:$R$29,$B$30:$B$48,$C$30:$R$48,AD$29,$U44)</f>
        <v>15.273750449588398</v>
      </c>
      <c r="AE44" s="4">
        <f>_xll.Interp2dTab(-1,0,$C$29:$R$29,$B$30:$B$48,$C$30:$R$48,AE$29,$U44)</f>
        <v>13.162307748608731</v>
      </c>
      <c r="AF44" s="4">
        <f>_xll.Interp2dTab(-1,0,$C$29:$R$29,$B$30:$B$48,$C$30:$R$48,AF$29,$U44)</f>
        <v>11.905105824286981</v>
      </c>
      <c r="AG44" s="4">
        <f>_xll.Interp2dTab(-1,0,$C$29:$R$29,$B$30:$B$48,$C$30:$R$48,AG$29,$U44)</f>
        <v>10.647903899965229</v>
      </c>
      <c r="AH44" s="4">
        <f>_xll.Interp2dTab(-1,0,$C$29:$R$29,$B$30:$B$48,$C$30:$R$48,AH$29,$U44)</f>
        <v>9.7380544399617737</v>
      </c>
      <c r="AI44" s="4">
        <f>_xll.Interp2dTab(-1,0,$C$29:$R$29,$B$30:$B$48,$C$30:$R$48,AI$29,$U44)</f>
        <v>8.8282049799583184</v>
      </c>
      <c r="AJ44" s="4">
        <f>_xll.Interp2dTab(-1,0,$C$29:$R$29,$B$30:$B$48,$C$30:$R$48,AJ$29,$U44)</f>
        <v>8.1839481666854113</v>
      </c>
      <c r="AK44" s="88">
        <f>_xll.Interp2dTab(-1,0,$C$29:$R$29,$B$30:$B$48,$C$30:$R$48,AK$29,$U44)</f>
        <v>7.5396913534125041</v>
      </c>
    </row>
    <row r="45" spans="1:37">
      <c r="A45" s="173"/>
      <c r="B45" s="74">
        <f t="shared" si="19"/>
        <v>3000</v>
      </c>
      <c r="C45" s="95">
        <f t="shared" si="3"/>
        <v>340.58600806904508</v>
      </c>
      <c r="D45" s="4">
        <f t="shared" si="4"/>
        <v>45.265790422211573</v>
      </c>
      <c r="E45" s="4">
        <f t="shared" si="5"/>
        <v>26.810520427552003</v>
      </c>
      <c r="F45" s="4">
        <f t="shared" si="6"/>
        <v>19.156314459479329</v>
      </c>
      <c r="G45" s="4">
        <f t="shared" si="7"/>
        <v>13.286246490157192</v>
      </c>
      <c r="H45" s="4">
        <f t="shared" si="8"/>
        <v>10.647903899965229</v>
      </c>
      <c r="I45" s="4">
        <f t="shared" si="9"/>
        <v>8.9481751816945607</v>
      </c>
      <c r="J45" s="4">
        <f t="shared" si="10"/>
        <v>7.7103791612385288</v>
      </c>
      <c r="K45" s="4">
        <f t="shared" si="11"/>
        <v>6.9546513072338305</v>
      </c>
      <c r="L45" s="4">
        <f t="shared" si="12"/>
        <v>6.3912228315762958</v>
      </c>
      <c r="M45" s="4">
        <f t="shared" si="13"/>
        <v>5.6401300737182547</v>
      </c>
      <c r="N45" s="4">
        <f t="shared" si="14"/>
        <v>4.9474031692054945</v>
      </c>
      <c r="O45" s="4">
        <f t="shared" si="15"/>
        <v>4.6854818182471929</v>
      </c>
      <c r="P45" s="4">
        <f t="shared" si="16"/>
        <v>4.5108675983867617</v>
      </c>
      <c r="Q45" s="4">
        <f t="shared" si="17"/>
        <v>4.3221581365563324</v>
      </c>
      <c r="R45" s="88">
        <f t="shared" si="18"/>
        <v>4.1468619418496857</v>
      </c>
      <c r="S45" s="129"/>
      <c r="T45" s="173"/>
      <c r="U45" s="111">
        <v>3000</v>
      </c>
      <c r="V45" s="95">
        <f>_xll.Interp2dTab(-1,0,$C$29:$R$29,$B$30:$B$48,$C$30:$R$48,V$29,$U45)</f>
        <v>311.05398630436173</v>
      </c>
      <c r="W45" s="4">
        <f>_xll.Interp2dTab(-1,0,$C$29:$R$29,$B$30:$B$48,$C$30:$R$48,W$29,$U45)</f>
        <v>192.92589924562833</v>
      </c>
      <c r="X45" s="4">
        <f>_xll.Interp2dTab(-1,0,$C$29:$R$29,$B$30:$B$48,$C$30:$R$48,X$29,$U45)</f>
        <v>45.265790422211573</v>
      </c>
      <c r="Y45" s="4">
        <f>_xll.Interp2dTab(-1,0,$C$29:$R$29,$B$30:$B$48,$C$30:$R$48,Y$29,$U45)</f>
        <v>36.038155424881786</v>
      </c>
      <c r="Z45" s="4">
        <f>_xll.Interp2dTab(-1,0,$C$29:$R$29,$B$30:$B$48,$C$30:$R$48,Z$29,$U45)</f>
        <v>26.810520427552003</v>
      </c>
      <c r="AA45" s="4">
        <f>_xll.Interp2dTab(-1,0,$C$29:$R$29,$B$30:$B$48,$C$30:$R$48,AA$29,$U45)</f>
        <v>22.983417443515666</v>
      </c>
      <c r="AB45" s="4">
        <f>_xll.Interp2dTab(-1,0,$C$29:$R$29,$B$30:$B$48,$C$30:$R$48,AB$29,$U45)</f>
        <v>19.156314459479329</v>
      </c>
      <c r="AC45" s="4">
        <f>_xll.Interp2dTab(-1,0,$C$29:$R$29,$B$30:$B$48,$C$30:$R$48,AC$29,$U45)</f>
        <v>17.199625136371949</v>
      </c>
      <c r="AD45" s="4">
        <f>_xll.Interp2dTab(-1,0,$C$29:$R$29,$B$30:$B$48,$C$30:$R$48,AD$29,$U45)</f>
        <v>15.242935813264571</v>
      </c>
      <c r="AE45" s="4">
        <f>_xll.Interp2dTab(-1,0,$C$29:$R$29,$B$30:$B$48,$C$30:$R$48,AE$29,$U45)</f>
        <v>13.286246490157192</v>
      </c>
      <c r="AF45" s="4">
        <f>_xll.Interp2dTab(-1,0,$C$29:$R$29,$B$30:$B$48,$C$30:$R$48,AF$29,$U45)</f>
        <v>11.967075195061209</v>
      </c>
      <c r="AG45" s="4">
        <f>_xll.Interp2dTab(-1,0,$C$29:$R$29,$B$30:$B$48,$C$30:$R$48,AG$29,$U45)</f>
        <v>10.647903899965229</v>
      </c>
      <c r="AH45" s="4">
        <f>_xll.Interp2dTab(-1,0,$C$29:$R$29,$B$30:$B$48,$C$30:$R$48,AH$29,$U45)</f>
        <v>9.7980395408298939</v>
      </c>
      <c r="AI45" s="4">
        <f>_xll.Interp2dTab(-1,0,$C$29:$R$29,$B$30:$B$48,$C$30:$R$48,AI$29,$U45)</f>
        <v>8.9481751816945607</v>
      </c>
      <c r="AJ45" s="4">
        <f>_xll.Interp2dTab(-1,0,$C$29:$R$29,$B$30:$B$48,$C$30:$R$48,AJ$29,$U45)</f>
        <v>8.3292771714665452</v>
      </c>
      <c r="AK45" s="88">
        <f>_xll.Interp2dTab(-1,0,$C$29:$R$29,$B$30:$B$48,$C$30:$R$48,AK$29,$U45)</f>
        <v>7.7103791612385288</v>
      </c>
    </row>
    <row r="46" spans="1:37">
      <c r="A46" s="173"/>
      <c r="B46" s="74">
        <f t="shared" si="19"/>
        <v>3200</v>
      </c>
      <c r="C46" s="95">
        <f t="shared" si="3"/>
        <v>340.58600806904508</v>
      </c>
      <c r="D46" s="4">
        <f t="shared" si="4"/>
        <v>46.327371119284628</v>
      </c>
      <c r="E46" s="4">
        <f t="shared" si="5"/>
        <v>27.405648222837691</v>
      </c>
      <c r="F46" s="4">
        <f t="shared" si="6"/>
        <v>19.458226280932834</v>
      </c>
      <c r="G46" s="4">
        <f t="shared" si="7"/>
        <v>13.559851304779222</v>
      </c>
      <c r="H46" s="4">
        <f t="shared" si="8"/>
        <v>11.003783131350669</v>
      </c>
      <c r="I46" s="4">
        <f t="shared" si="9"/>
        <v>9.4534798446371955</v>
      </c>
      <c r="J46" s="4">
        <f t="shared" si="10"/>
        <v>8.1830950395136686</v>
      </c>
      <c r="K46" s="4">
        <f t="shared" si="11"/>
        <v>7.2560944527736009</v>
      </c>
      <c r="L46" s="4">
        <f t="shared" si="12"/>
        <v>6.1294500014693361</v>
      </c>
      <c r="M46" s="4">
        <f t="shared" si="13"/>
        <v>5.3702673845016911</v>
      </c>
      <c r="N46" s="4">
        <f t="shared" si="14"/>
        <v>4.9573357510086016</v>
      </c>
      <c r="O46" s="4">
        <f t="shared" si="15"/>
        <v>4.7599979536071455</v>
      </c>
      <c r="P46" s="4">
        <f t="shared" si="16"/>
        <v>4.5798922860688736</v>
      </c>
      <c r="Q46" s="4">
        <f t="shared" si="17"/>
        <v>4.3972022705583464</v>
      </c>
      <c r="R46" s="88">
        <f t="shared" si="18"/>
        <v>4.2467089965984472</v>
      </c>
      <c r="S46" s="129"/>
      <c r="T46" s="173"/>
      <c r="U46" s="111">
        <v>3200</v>
      </c>
      <c r="V46" s="95">
        <f>_xll.Interp2dTab(-1,0,$C$29:$R$29,$B$30:$B$48,$C$30:$R$48,V$29,$U46)</f>
        <v>311.16014437406903</v>
      </c>
      <c r="W46" s="4">
        <f>_xll.Interp2dTab(-1,0,$C$29:$R$29,$B$30:$B$48,$C$30:$R$48,W$29,$U46)</f>
        <v>193.45668959416486</v>
      </c>
      <c r="X46" s="4">
        <f>_xll.Interp2dTab(-1,0,$C$29:$R$29,$B$30:$B$48,$C$30:$R$48,X$29,$U46)</f>
        <v>46.327371119284628</v>
      </c>
      <c r="Y46" s="4">
        <f>_xll.Interp2dTab(-1,0,$C$29:$R$29,$B$30:$B$48,$C$30:$R$48,Y$29,$U46)</f>
        <v>36.866509671061159</v>
      </c>
      <c r="Z46" s="4">
        <f>_xll.Interp2dTab(-1,0,$C$29:$R$29,$B$30:$B$48,$C$30:$R$48,Z$29,$U46)</f>
        <v>27.405648222837691</v>
      </c>
      <c r="AA46" s="4">
        <f>_xll.Interp2dTab(-1,0,$C$29:$R$29,$B$30:$B$48,$C$30:$R$48,AA$29,$U46)</f>
        <v>23.431937251885262</v>
      </c>
      <c r="AB46" s="4">
        <f>_xll.Interp2dTab(-1,0,$C$29:$R$29,$B$30:$B$48,$C$30:$R$48,AB$29,$U46)</f>
        <v>19.458226280932834</v>
      </c>
      <c r="AC46" s="4">
        <f>_xll.Interp2dTab(-1,0,$C$29:$R$29,$B$30:$B$48,$C$30:$R$48,AC$29,$U46)</f>
        <v>17.492101288881631</v>
      </c>
      <c r="AD46" s="4">
        <f>_xll.Interp2dTab(-1,0,$C$29:$R$29,$B$30:$B$48,$C$30:$R$48,AD$29,$U46)</f>
        <v>15.525976296830427</v>
      </c>
      <c r="AE46" s="4">
        <f>_xll.Interp2dTab(-1,0,$C$29:$R$29,$B$30:$B$48,$C$30:$R$48,AE$29,$U46)</f>
        <v>13.559851304779222</v>
      </c>
      <c r="AF46" s="4">
        <f>_xll.Interp2dTab(-1,0,$C$29:$R$29,$B$30:$B$48,$C$30:$R$48,AF$29,$U46)</f>
        <v>12.281817218064946</v>
      </c>
      <c r="AG46" s="4">
        <f>_xll.Interp2dTab(-1,0,$C$29:$R$29,$B$30:$B$48,$C$30:$R$48,AG$29,$U46)</f>
        <v>11.003783131350669</v>
      </c>
      <c r="AH46" s="4">
        <f>_xll.Interp2dTab(-1,0,$C$29:$R$29,$B$30:$B$48,$C$30:$R$48,AH$29,$U46)</f>
        <v>10.228631487993933</v>
      </c>
      <c r="AI46" s="4">
        <f>_xll.Interp2dTab(-1,0,$C$29:$R$29,$B$30:$B$48,$C$30:$R$48,AI$29,$U46)</f>
        <v>9.4534798446371955</v>
      </c>
      <c r="AJ46" s="4">
        <f>_xll.Interp2dTab(-1,0,$C$29:$R$29,$B$30:$B$48,$C$30:$R$48,AJ$29,$U46)</f>
        <v>8.818287442075432</v>
      </c>
      <c r="AK46" s="88">
        <f>_xll.Interp2dTab(-1,0,$C$29:$R$29,$B$30:$B$48,$C$30:$R$48,AK$29,$U46)</f>
        <v>8.1830950395136686</v>
      </c>
    </row>
    <row r="47" spans="1:37">
      <c r="A47" s="173"/>
      <c r="B47" s="74">
        <f t="shared" si="19"/>
        <v>3300</v>
      </c>
      <c r="C47" s="95">
        <f t="shared" si="3"/>
        <v>340.58600806904508</v>
      </c>
      <c r="D47" s="4">
        <f t="shared" si="4"/>
        <v>46.327371119284628</v>
      </c>
      <c r="E47" s="4">
        <f t="shared" si="5"/>
        <v>27.405648222837691</v>
      </c>
      <c r="F47" s="4">
        <f t="shared" si="6"/>
        <v>19.458226280932834</v>
      </c>
      <c r="G47" s="4">
        <f t="shared" si="7"/>
        <v>13.559851304779222</v>
      </c>
      <c r="H47" s="4">
        <f t="shared" si="8"/>
        <v>11.003783131350669</v>
      </c>
      <c r="I47" s="4">
        <f t="shared" si="9"/>
        <v>9.4534798446371955</v>
      </c>
      <c r="J47" s="4">
        <f t="shared" si="10"/>
        <v>8.2860702549650753</v>
      </c>
      <c r="K47" s="4">
        <f t="shared" si="11"/>
        <v>7.3752955090106456</v>
      </c>
      <c r="L47" s="4">
        <f t="shared" si="12"/>
        <v>6.2025846168983962</v>
      </c>
      <c r="M47" s="4">
        <f t="shared" si="13"/>
        <v>5.3937285675642483</v>
      </c>
      <c r="N47" s="4">
        <f t="shared" si="14"/>
        <v>5.3262487864545003</v>
      </c>
      <c r="O47" s="4">
        <f t="shared" si="15"/>
        <v>5.3679324781671864</v>
      </c>
      <c r="P47" s="4">
        <f t="shared" si="16"/>
        <v>5.1614735366992184</v>
      </c>
      <c r="Q47" s="4">
        <f t="shared" si="17"/>
        <v>4.9703078501548026</v>
      </c>
      <c r="R47" s="88">
        <f t="shared" si="18"/>
        <v>4.7927968555064169</v>
      </c>
      <c r="S47" s="129"/>
      <c r="T47" s="173"/>
      <c r="U47" s="111">
        <v>3300</v>
      </c>
      <c r="V47" s="95">
        <f>_xll.Interp2dTab(-1,0,$C$29:$R$29,$B$30:$B$48,$C$30:$R$48,V$29,$U47)</f>
        <v>311.16014437406903</v>
      </c>
      <c r="W47" s="4">
        <f>_xll.Interp2dTab(-1,0,$C$29:$R$29,$B$30:$B$48,$C$30:$R$48,W$29,$U47)</f>
        <v>193.45668959416486</v>
      </c>
      <c r="X47" s="4">
        <f>_xll.Interp2dTab(-1,0,$C$29:$R$29,$B$30:$B$48,$C$30:$R$48,X$29,$U47)</f>
        <v>46.327371119284628</v>
      </c>
      <c r="Y47" s="4">
        <f>_xll.Interp2dTab(-1,0,$C$29:$R$29,$B$30:$B$48,$C$30:$R$48,Y$29,$U47)</f>
        <v>36.866509671061159</v>
      </c>
      <c r="Z47" s="4">
        <f>_xll.Interp2dTab(-1,0,$C$29:$R$29,$B$30:$B$48,$C$30:$R$48,Z$29,$U47)</f>
        <v>27.405648222837691</v>
      </c>
      <c r="AA47" s="4">
        <f>_xll.Interp2dTab(-1,0,$C$29:$R$29,$B$30:$B$48,$C$30:$R$48,AA$29,$U47)</f>
        <v>23.431937251885262</v>
      </c>
      <c r="AB47" s="4">
        <f>_xll.Interp2dTab(-1,0,$C$29:$R$29,$B$30:$B$48,$C$30:$R$48,AB$29,$U47)</f>
        <v>19.458226280932834</v>
      </c>
      <c r="AC47" s="4">
        <f>_xll.Interp2dTab(-1,0,$C$29:$R$29,$B$30:$B$48,$C$30:$R$48,AC$29,$U47)</f>
        <v>17.492101288881631</v>
      </c>
      <c r="AD47" s="4">
        <f>_xll.Interp2dTab(-1,0,$C$29:$R$29,$B$30:$B$48,$C$30:$R$48,AD$29,$U47)</f>
        <v>15.525976296830427</v>
      </c>
      <c r="AE47" s="4">
        <f>_xll.Interp2dTab(-1,0,$C$29:$R$29,$B$30:$B$48,$C$30:$R$48,AE$29,$U47)</f>
        <v>13.559851304779222</v>
      </c>
      <c r="AF47" s="4">
        <f>_xll.Interp2dTab(-1,0,$C$29:$R$29,$B$30:$B$48,$C$30:$R$48,AF$29,$U47)</f>
        <v>12.281817218064946</v>
      </c>
      <c r="AG47" s="4">
        <f>_xll.Interp2dTab(-1,0,$C$29:$R$29,$B$30:$B$48,$C$30:$R$48,AG$29,$U47)</f>
        <v>11.003783131350669</v>
      </c>
      <c r="AH47" s="4">
        <f>_xll.Interp2dTab(-1,0,$C$29:$R$29,$B$30:$B$48,$C$30:$R$48,AH$29,$U47)</f>
        <v>10.228631487993933</v>
      </c>
      <c r="AI47" s="4">
        <f>_xll.Interp2dTab(-1,0,$C$29:$R$29,$B$30:$B$48,$C$30:$R$48,AI$29,$U47)</f>
        <v>9.4534798446371955</v>
      </c>
      <c r="AJ47" s="4">
        <f>_xll.Interp2dTab(-1,0,$C$29:$R$29,$B$30:$B$48,$C$30:$R$48,AJ$29,$U47)</f>
        <v>8.8697750498011345</v>
      </c>
      <c r="AK47" s="88">
        <f>_xll.Interp2dTab(-1,0,$C$29:$R$29,$B$30:$B$48,$C$30:$R$48,AK$29,$U47)</f>
        <v>8.2860702549650753</v>
      </c>
    </row>
    <row r="48" spans="1:37" ht="15.75" thickBot="1">
      <c r="A48" s="175"/>
      <c r="B48" s="89">
        <f t="shared" si="19"/>
        <v>3500</v>
      </c>
      <c r="C48" s="96">
        <f t="shared" si="3"/>
        <v>340.58600806904508</v>
      </c>
      <c r="D48" s="90">
        <f t="shared" si="4"/>
        <v>46.327371119284628</v>
      </c>
      <c r="E48" s="90">
        <f t="shared" si="5"/>
        <v>26.810520427552003</v>
      </c>
      <c r="F48" s="90">
        <f t="shared" si="6"/>
        <v>18.899723671041137</v>
      </c>
      <c r="G48" s="90">
        <f t="shared" si="7"/>
        <v>13.286246490157192</v>
      </c>
      <c r="H48" s="90">
        <f t="shared" si="8"/>
        <v>11.003783131350669</v>
      </c>
      <c r="I48" s="90">
        <f t="shared" si="9"/>
        <v>9.4534798446371955</v>
      </c>
      <c r="J48" s="90">
        <f t="shared" si="10"/>
        <v>8.2860702549650753</v>
      </c>
      <c r="K48" s="90">
        <f t="shared" si="11"/>
        <v>7.3752955090106456</v>
      </c>
      <c r="L48" s="90">
        <f t="shared" si="12"/>
        <v>6.6449110246699368</v>
      </c>
      <c r="M48" s="90">
        <f t="shared" si="13"/>
        <v>5.7854942295685774</v>
      </c>
      <c r="N48" s="90">
        <f t="shared" si="14"/>
        <v>5.3262487864545003</v>
      </c>
      <c r="O48" s="90">
        <f t="shared" si="15"/>
        <v>5.3679324781671864</v>
      </c>
      <c r="P48" s="90">
        <f t="shared" si="16"/>
        <v>5.1614735366992184</v>
      </c>
      <c r="Q48" s="90">
        <f t="shared" si="17"/>
        <v>4.9703078501548026</v>
      </c>
      <c r="R48" s="91">
        <f t="shared" si="18"/>
        <v>4.7927968555064169</v>
      </c>
      <c r="S48" s="130"/>
      <c r="T48" s="175"/>
      <c r="U48" s="115">
        <v>3500</v>
      </c>
      <c r="V48" s="96">
        <f>_xll.Interp2dTab(-1,0,$C$29:$R$29,$B$30:$B$48,$C$30:$R$48,V$29,$U48)</f>
        <v>311.16014437406903</v>
      </c>
      <c r="W48" s="90">
        <f>_xll.Interp2dTab(-1,0,$C$29:$R$29,$B$30:$B$48,$C$30:$R$48,W$29,$U48)</f>
        <v>193.45668959416486</v>
      </c>
      <c r="X48" s="90">
        <f>_xll.Interp2dTab(-1,0,$C$29:$R$29,$B$30:$B$48,$C$30:$R$48,X$29,$U48)</f>
        <v>46.327371119284628</v>
      </c>
      <c r="Y48" s="90">
        <f>_xll.Interp2dTab(-1,0,$C$29:$R$29,$B$30:$B$48,$C$30:$R$48,Y$29,$U48)</f>
        <v>36.568945773418314</v>
      </c>
      <c r="Z48" s="90">
        <f>_xll.Interp2dTab(-1,0,$C$29:$R$29,$B$30:$B$48,$C$30:$R$48,Z$29,$U48)</f>
        <v>26.810520427552003</v>
      </c>
      <c r="AA48" s="90">
        <f>_xll.Interp2dTab(-1,0,$C$29:$R$29,$B$30:$B$48,$C$30:$R$48,AA$29,$U48)</f>
        <v>22.855122049296568</v>
      </c>
      <c r="AB48" s="90">
        <f>_xll.Interp2dTab(-1,0,$C$29:$R$29,$B$30:$B$48,$C$30:$R$48,AB$29,$U48)</f>
        <v>18.899723671041137</v>
      </c>
      <c r="AC48" s="90">
        <f>_xll.Interp2dTab(-1,0,$C$29:$R$29,$B$30:$B$48,$C$30:$R$48,AC$29,$U48)</f>
        <v>17.028564610746489</v>
      </c>
      <c r="AD48" s="90">
        <f>_xll.Interp2dTab(-1,0,$C$29:$R$29,$B$30:$B$48,$C$30:$R$48,AD$29,$U48)</f>
        <v>15.157405550451841</v>
      </c>
      <c r="AE48" s="90">
        <f>_xll.Interp2dTab(-1,0,$C$29:$R$29,$B$30:$B$48,$C$30:$R$48,AE$29,$U48)</f>
        <v>13.286246490157192</v>
      </c>
      <c r="AF48" s="90">
        <f>_xll.Interp2dTab(-1,0,$C$29:$R$29,$B$30:$B$48,$C$30:$R$48,AF$29,$U48)</f>
        <v>12.145014810753931</v>
      </c>
      <c r="AG48" s="90">
        <f>_xll.Interp2dTab(-1,0,$C$29:$R$29,$B$30:$B$48,$C$30:$R$48,AG$29,$U48)</f>
        <v>11.003783131350669</v>
      </c>
      <c r="AH48" s="90">
        <f>_xll.Interp2dTab(-1,0,$C$29:$R$29,$B$30:$B$48,$C$30:$R$48,AH$29,$U48)</f>
        <v>10.228631487993933</v>
      </c>
      <c r="AI48" s="90">
        <f>_xll.Interp2dTab(-1,0,$C$29:$R$29,$B$30:$B$48,$C$30:$R$48,AI$29,$U48)</f>
        <v>9.4534798446371955</v>
      </c>
      <c r="AJ48" s="90">
        <f>_xll.Interp2dTab(-1,0,$C$29:$R$29,$B$30:$B$48,$C$30:$R$48,AJ$29,$U48)</f>
        <v>8.8697750498011345</v>
      </c>
      <c r="AK48" s="91">
        <f>_xll.Interp2dTab(-1,0,$C$29:$R$29,$B$30:$B$48,$C$30:$R$48,AK$29,$U48)</f>
        <v>8.2860702549650753</v>
      </c>
    </row>
  </sheetData>
  <sheetProtection password="CC3D" sheet="1" objects="1" scenarios="1" formatColumns="0"/>
  <mergeCells count="16">
    <mergeCell ref="A1:AK1"/>
    <mergeCell ref="AN28:AQ28"/>
    <mergeCell ref="T2:U3"/>
    <mergeCell ref="V2:AK2"/>
    <mergeCell ref="T4:T22"/>
    <mergeCell ref="A28:B29"/>
    <mergeCell ref="C28:R28"/>
    <mergeCell ref="V28:AK28"/>
    <mergeCell ref="A30:A48"/>
    <mergeCell ref="A2:B3"/>
    <mergeCell ref="C2:R2"/>
    <mergeCell ref="A4:A22"/>
    <mergeCell ref="T28:U29"/>
    <mergeCell ref="T30:T48"/>
    <mergeCell ref="A24:B24"/>
    <mergeCell ref="A27:AK27"/>
  </mergeCells>
  <conditionalFormatting sqref="C30:R4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0:AK4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promptTitle="Gear" prompt="Select the gear to view." sqref="A24:B24">
      <formula1>Gear!G4:Z4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6"/>
  <sheetViews>
    <sheetView zoomScale="85" zoomScaleNormal="85" workbookViewId="0">
      <selection activeCell="E13" sqref="E13"/>
    </sheetView>
  </sheetViews>
  <sheetFormatPr defaultColWidth="8.85546875" defaultRowHeight="15"/>
  <cols>
    <col min="1" max="1" width="13.85546875" style="56" bestFit="1" customWidth="1"/>
    <col min="2" max="2" width="11.85546875" style="56" bestFit="1" customWidth="1"/>
    <col min="3" max="4" width="12.85546875" style="56" bestFit="1" customWidth="1"/>
    <col min="5" max="6" width="17" style="56" bestFit="1" customWidth="1"/>
    <col min="7" max="7" width="25.28515625" style="56" bestFit="1" customWidth="1"/>
    <col min="8" max="8" width="17" style="56" bestFit="1" customWidth="1"/>
    <col min="9" max="9" width="25" style="56" bestFit="1" customWidth="1"/>
    <col min="10" max="10" width="24.7109375" style="56" bestFit="1" customWidth="1"/>
    <col min="11" max="11" width="13.85546875" style="56" bestFit="1" customWidth="1"/>
    <col min="12" max="13" width="7.42578125" style="56" bestFit="1" customWidth="1"/>
    <col min="14" max="14" width="10.7109375" style="56" bestFit="1" customWidth="1"/>
    <col min="15" max="15" width="15.7109375" style="56" bestFit="1" customWidth="1"/>
    <col min="16" max="16" width="15.28515625" style="56" bestFit="1" customWidth="1"/>
    <col min="17" max="17" width="20.28515625" style="56" bestFit="1" customWidth="1"/>
    <col min="18" max="18" width="19.85546875" style="56" bestFit="1" customWidth="1"/>
    <col min="19" max="19" width="7.7109375" style="56" bestFit="1" customWidth="1"/>
    <col min="20" max="20" width="12" style="56" bestFit="1" customWidth="1"/>
    <col min="21" max="21" width="6.7109375" style="56" bestFit="1" customWidth="1"/>
    <col min="22" max="22" width="27.5703125" style="56" bestFit="1" customWidth="1"/>
    <col min="23" max="23" width="16.7109375" style="56" customWidth="1"/>
    <col min="24" max="24" width="7.5703125" style="56" bestFit="1" customWidth="1"/>
    <col min="25" max="16384" width="8.85546875" style="56"/>
  </cols>
  <sheetData>
    <row r="1" spans="1:13" ht="15.75" thickBot="1"/>
    <row r="2" spans="1:13" ht="15.75" thickBot="1">
      <c r="A2" s="32" t="s">
        <v>73</v>
      </c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>
      <c r="A3" s="34"/>
      <c r="B3" s="35" t="s">
        <v>58</v>
      </c>
      <c r="C3" s="35" t="s">
        <v>75</v>
      </c>
      <c r="D3" s="35" t="s">
        <v>76</v>
      </c>
      <c r="E3" s="35" t="s">
        <v>77</v>
      </c>
      <c r="F3" s="35" t="s">
        <v>78</v>
      </c>
      <c r="G3" s="35" t="s">
        <v>79</v>
      </c>
      <c r="H3" s="35" t="s">
        <v>80</v>
      </c>
      <c r="I3" s="35" t="s">
        <v>81</v>
      </c>
      <c r="J3" s="35" t="s">
        <v>82</v>
      </c>
      <c r="K3" s="36" t="s">
        <v>83</v>
      </c>
      <c r="L3" s="52" t="s">
        <v>84</v>
      </c>
    </row>
    <row r="4" spans="1:13">
      <c r="A4" s="38" t="s">
        <v>60</v>
      </c>
      <c r="B4" s="24">
        <v>5.74</v>
      </c>
      <c r="C4" s="39">
        <v>5.42</v>
      </c>
      <c r="D4" s="26">
        <v>5.23</v>
      </c>
      <c r="E4" s="26">
        <v>5.24</v>
      </c>
      <c r="F4" s="26">
        <v>5.63</v>
      </c>
      <c r="G4" s="26">
        <v>5.61</v>
      </c>
      <c r="H4" s="26">
        <v>5.04</v>
      </c>
      <c r="I4" s="26">
        <v>6.34</v>
      </c>
      <c r="J4" s="26">
        <v>5.03</v>
      </c>
      <c r="K4" s="39">
        <v>6.96</v>
      </c>
      <c r="L4" s="61">
        <v>6.09</v>
      </c>
    </row>
    <row r="5" spans="1:13">
      <c r="A5" s="38" t="s">
        <v>61</v>
      </c>
      <c r="B5" s="42">
        <v>6.29</v>
      </c>
      <c r="C5" s="43">
        <v>5.94</v>
      </c>
      <c r="D5" s="44">
        <v>5.79</v>
      </c>
      <c r="E5" s="44">
        <v>5.72</v>
      </c>
      <c r="F5" s="44">
        <v>5.63</v>
      </c>
      <c r="G5" s="44">
        <v>5.61</v>
      </c>
      <c r="H5" s="44">
        <v>5.61</v>
      </c>
      <c r="I5" s="44">
        <v>6.34</v>
      </c>
      <c r="J5" s="44">
        <v>5.53</v>
      </c>
      <c r="K5" s="44">
        <v>4.0199999999999996</v>
      </c>
      <c r="L5" s="62">
        <v>6.55</v>
      </c>
    </row>
    <row r="6" spans="1:13">
      <c r="A6" s="38" t="s">
        <v>62</v>
      </c>
      <c r="B6" s="24">
        <v>3.48</v>
      </c>
      <c r="C6" s="39">
        <v>3.28</v>
      </c>
      <c r="D6" s="26">
        <v>3.3</v>
      </c>
      <c r="E6" s="26">
        <v>2.94</v>
      </c>
      <c r="F6" s="26">
        <v>3.38</v>
      </c>
      <c r="G6" s="26">
        <v>3.04</v>
      </c>
      <c r="H6" s="26">
        <v>3.04</v>
      </c>
      <c r="I6" s="26">
        <v>3.44</v>
      </c>
      <c r="J6" s="26">
        <v>3.02</v>
      </c>
      <c r="K6" s="39">
        <v>2.41</v>
      </c>
      <c r="L6" s="61">
        <v>3.58</v>
      </c>
    </row>
    <row r="7" spans="1:13">
      <c r="A7" s="38" t="s">
        <v>63</v>
      </c>
      <c r="B7" s="42">
        <v>2.1</v>
      </c>
      <c r="C7" s="43">
        <v>1.98</v>
      </c>
      <c r="D7" s="44">
        <v>2.1</v>
      </c>
      <c r="E7" s="44">
        <v>1.61</v>
      </c>
      <c r="F7" s="44">
        <v>2.04</v>
      </c>
      <c r="G7" s="44">
        <v>1.67</v>
      </c>
      <c r="H7" s="44">
        <v>1.67</v>
      </c>
      <c r="I7" s="44">
        <v>1.71</v>
      </c>
      <c r="J7" s="44">
        <v>1.6</v>
      </c>
      <c r="K7" s="44">
        <v>1.41</v>
      </c>
      <c r="L7" s="62">
        <v>1.57</v>
      </c>
    </row>
    <row r="8" spans="1:13">
      <c r="A8" s="38" t="s">
        <v>64</v>
      </c>
      <c r="B8" s="24">
        <v>1.38</v>
      </c>
      <c r="C8" s="39">
        <v>1.31</v>
      </c>
      <c r="D8" s="26">
        <v>1.31</v>
      </c>
      <c r="E8" s="26">
        <v>1</v>
      </c>
      <c r="F8" s="26">
        <v>1.39</v>
      </c>
      <c r="G8" s="26">
        <v>1</v>
      </c>
      <c r="H8" s="26">
        <v>1</v>
      </c>
      <c r="I8" s="26">
        <v>1</v>
      </c>
      <c r="J8" s="26">
        <v>1</v>
      </c>
      <c r="K8" s="39">
        <v>1</v>
      </c>
      <c r="L8" s="61">
        <v>1</v>
      </c>
    </row>
    <row r="9" spans="1:13">
      <c r="A9" s="38" t="s">
        <v>65</v>
      </c>
      <c r="B9" s="42">
        <v>1</v>
      </c>
      <c r="C9" s="43">
        <v>1</v>
      </c>
      <c r="D9" s="44">
        <v>1</v>
      </c>
      <c r="E9" s="44">
        <v>0.76</v>
      </c>
      <c r="F9" s="44">
        <v>1</v>
      </c>
      <c r="G9" s="44">
        <v>0.75</v>
      </c>
      <c r="H9" s="44">
        <v>0.75</v>
      </c>
      <c r="I9" s="44">
        <v>0.73</v>
      </c>
      <c r="J9" s="44">
        <v>0.77</v>
      </c>
      <c r="K9" s="43"/>
      <c r="L9" s="62"/>
    </row>
    <row r="10" spans="1:13">
      <c r="A10" s="38" t="s">
        <v>66</v>
      </c>
      <c r="B10" s="24">
        <v>0.79</v>
      </c>
      <c r="C10" s="39">
        <v>0.74</v>
      </c>
      <c r="D10" s="26">
        <v>0.72</v>
      </c>
      <c r="E10" s="40"/>
      <c r="F10" s="26">
        <v>0.73</v>
      </c>
      <c r="G10" s="40"/>
      <c r="H10" s="24"/>
      <c r="I10" s="24"/>
      <c r="J10" s="24"/>
      <c r="K10" s="40"/>
      <c r="L10" s="61"/>
    </row>
    <row r="11" spans="1:13">
      <c r="A11" s="38" t="s">
        <v>67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5"/>
    </row>
    <row r="12" spans="1:13" ht="15.75" thickBot="1">
      <c r="A12" s="48" t="s">
        <v>68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63"/>
    </row>
    <row r="13" spans="1:13" ht="15.75" thickBot="1"/>
    <row r="14" spans="1:13" ht="15.75" thickBot="1">
      <c r="A14" s="32" t="s">
        <v>74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</row>
    <row r="15" spans="1:13">
      <c r="A15" s="34"/>
      <c r="B15" s="35" t="s">
        <v>85</v>
      </c>
      <c r="C15" s="35" t="s">
        <v>86</v>
      </c>
      <c r="D15" s="35" t="s">
        <v>87</v>
      </c>
      <c r="E15" s="35" t="s">
        <v>88</v>
      </c>
      <c r="F15" s="35" t="s">
        <v>89</v>
      </c>
      <c r="G15" s="35" t="s">
        <v>90</v>
      </c>
      <c r="H15" s="35" t="s">
        <v>91</v>
      </c>
      <c r="I15" s="35" t="s">
        <v>92</v>
      </c>
      <c r="J15" s="35" t="s">
        <v>93</v>
      </c>
      <c r="K15" s="35" t="s">
        <v>94</v>
      </c>
      <c r="L15" s="37" t="s">
        <v>95</v>
      </c>
    </row>
    <row r="16" spans="1:13">
      <c r="A16" s="38" t="s">
        <v>60</v>
      </c>
      <c r="B16" s="40">
        <v>3.3</v>
      </c>
      <c r="C16" s="40">
        <v>3.54</v>
      </c>
      <c r="D16" s="40">
        <v>4.49</v>
      </c>
      <c r="E16" s="40">
        <v>3.13</v>
      </c>
      <c r="F16" s="40">
        <v>2.88</v>
      </c>
      <c r="G16" s="40">
        <v>4.4400000000000004</v>
      </c>
      <c r="H16" s="26">
        <v>2.21</v>
      </c>
      <c r="I16" s="40">
        <v>2.88</v>
      </c>
      <c r="J16" s="40">
        <v>2.294</v>
      </c>
      <c r="K16" s="40">
        <v>2.0699999999999998</v>
      </c>
      <c r="L16" s="41">
        <v>2.0699999999999998</v>
      </c>
    </row>
    <row r="17" spans="1:12">
      <c r="A17" s="38" t="s">
        <v>61</v>
      </c>
      <c r="B17" s="42">
        <v>4.71</v>
      </c>
      <c r="C17" s="42">
        <v>3.75</v>
      </c>
      <c r="D17" s="42">
        <v>3.1</v>
      </c>
      <c r="E17" s="42">
        <v>3.97</v>
      </c>
      <c r="F17" s="42">
        <v>3.11</v>
      </c>
      <c r="G17" s="42">
        <v>3.23</v>
      </c>
      <c r="H17" s="44">
        <v>2.4500000000000002</v>
      </c>
      <c r="I17" s="42">
        <v>2.71</v>
      </c>
      <c r="J17" s="42">
        <v>3.0590000000000002</v>
      </c>
      <c r="K17" s="42">
        <v>2.48</v>
      </c>
      <c r="L17" s="45">
        <v>2.48</v>
      </c>
    </row>
    <row r="18" spans="1:12">
      <c r="A18" s="38" t="s">
        <v>62</v>
      </c>
      <c r="B18" s="40">
        <v>3.14</v>
      </c>
      <c r="C18" s="40">
        <v>2</v>
      </c>
      <c r="D18" s="40">
        <v>1.81</v>
      </c>
      <c r="E18" s="40">
        <v>2.3199999999999998</v>
      </c>
      <c r="F18" s="40">
        <v>2.2000000000000002</v>
      </c>
      <c r="G18" s="40">
        <v>1.84</v>
      </c>
      <c r="H18" s="26">
        <v>1.45</v>
      </c>
      <c r="I18" s="40">
        <v>1.54</v>
      </c>
      <c r="J18" s="40">
        <v>1.625</v>
      </c>
      <c r="K18" s="40">
        <v>1.48</v>
      </c>
      <c r="L18" s="46">
        <v>1.48</v>
      </c>
    </row>
    <row r="19" spans="1:12">
      <c r="A19" s="38" t="s">
        <v>63</v>
      </c>
      <c r="B19" s="42">
        <v>2.1</v>
      </c>
      <c r="C19" s="42">
        <v>1.34</v>
      </c>
      <c r="D19" s="42">
        <v>1.41</v>
      </c>
      <c r="E19" s="42">
        <v>1.52</v>
      </c>
      <c r="F19" s="42">
        <v>1.54</v>
      </c>
      <c r="G19" s="42">
        <v>1.41</v>
      </c>
      <c r="H19" s="44">
        <v>1</v>
      </c>
      <c r="I19" s="42">
        <v>1</v>
      </c>
      <c r="J19" s="42">
        <v>1</v>
      </c>
      <c r="K19" s="42">
        <v>1</v>
      </c>
      <c r="L19" s="45">
        <v>1</v>
      </c>
    </row>
    <row r="20" spans="1:12">
      <c r="A20" s="38" t="s">
        <v>64</v>
      </c>
      <c r="B20" s="40">
        <v>1.67</v>
      </c>
      <c r="C20" s="40">
        <v>1</v>
      </c>
      <c r="D20" s="40">
        <v>1</v>
      </c>
      <c r="E20" s="40">
        <v>1.1499999999999999</v>
      </c>
      <c r="F20" s="40">
        <v>1</v>
      </c>
      <c r="G20" s="40">
        <v>1</v>
      </c>
      <c r="H20" s="26">
        <v>0.69</v>
      </c>
      <c r="I20" s="40">
        <v>0.71</v>
      </c>
      <c r="J20" s="40">
        <v>0.69599999999999995</v>
      </c>
      <c r="K20" s="40">
        <v>0.75</v>
      </c>
      <c r="L20" s="41"/>
    </row>
    <row r="21" spans="1:12">
      <c r="A21" s="38" t="s">
        <v>65</v>
      </c>
      <c r="B21" s="42">
        <v>1.29</v>
      </c>
      <c r="C21" s="42">
        <v>0.77</v>
      </c>
      <c r="D21" s="42">
        <v>0.71</v>
      </c>
      <c r="E21" s="42">
        <v>0.86</v>
      </c>
      <c r="F21" s="42">
        <v>0.71</v>
      </c>
      <c r="G21" s="42">
        <v>0.82</v>
      </c>
      <c r="H21" s="42"/>
      <c r="I21" s="42"/>
      <c r="J21" s="42"/>
      <c r="K21" s="42"/>
      <c r="L21" s="47"/>
    </row>
    <row r="22" spans="1:12">
      <c r="A22" s="38" t="s">
        <v>66</v>
      </c>
      <c r="B22" s="40">
        <v>1</v>
      </c>
      <c r="C22" s="40">
        <v>0.63</v>
      </c>
      <c r="D22" s="40">
        <v>0.61</v>
      </c>
      <c r="E22" s="40">
        <v>0.67</v>
      </c>
      <c r="F22" s="40"/>
      <c r="G22" s="40">
        <v>0.63</v>
      </c>
      <c r="H22" s="40"/>
      <c r="I22" s="40"/>
      <c r="J22" s="40"/>
      <c r="K22" s="40"/>
      <c r="L22" s="41"/>
    </row>
    <row r="23" spans="1:12">
      <c r="A23" s="38" t="s">
        <v>67</v>
      </c>
      <c r="B23" s="42">
        <v>0.84</v>
      </c>
      <c r="C23" s="42"/>
      <c r="D23" s="42"/>
      <c r="E23" s="42"/>
      <c r="F23" s="42"/>
      <c r="G23" s="42"/>
      <c r="H23" s="42"/>
      <c r="I23" s="42"/>
      <c r="J23" s="42"/>
      <c r="K23" s="42"/>
      <c r="L23" s="45"/>
    </row>
    <row r="24" spans="1:12" ht="15.75" thickBot="1">
      <c r="A24" s="48" t="s">
        <v>68</v>
      </c>
      <c r="B24" s="49">
        <v>0.67</v>
      </c>
      <c r="C24" s="49"/>
      <c r="D24" s="49"/>
      <c r="E24" s="49"/>
      <c r="F24" s="49"/>
      <c r="G24" s="49"/>
      <c r="H24" s="49"/>
      <c r="I24" s="49"/>
      <c r="J24" s="49"/>
      <c r="K24" s="49"/>
      <c r="L24" s="50"/>
    </row>
    <row r="25" spans="1:12" ht="15.75" thickBot="1"/>
    <row r="26" spans="1:12" ht="15.75" thickBot="1">
      <c r="A26" s="51" t="s">
        <v>96</v>
      </c>
    </row>
    <row r="27" spans="1:12">
      <c r="A27" s="34"/>
      <c r="B27" s="35" t="s">
        <v>97</v>
      </c>
      <c r="C27" s="35" t="s">
        <v>98</v>
      </c>
      <c r="D27" s="35" t="s">
        <v>99</v>
      </c>
      <c r="E27" s="35" t="s">
        <v>100</v>
      </c>
      <c r="F27" s="35" t="s">
        <v>101</v>
      </c>
      <c r="G27" s="35" t="s">
        <v>102</v>
      </c>
      <c r="H27" s="35" t="s">
        <v>103</v>
      </c>
      <c r="I27" s="52" t="s">
        <v>69</v>
      </c>
    </row>
    <row r="28" spans="1:12" ht="15.75" thickBot="1">
      <c r="A28" s="48" t="s">
        <v>104</v>
      </c>
      <c r="B28" s="53">
        <v>2.64</v>
      </c>
      <c r="C28" s="53">
        <v>2.69</v>
      </c>
      <c r="D28" s="53">
        <v>2.72</v>
      </c>
      <c r="E28" s="53">
        <v>2.69</v>
      </c>
      <c r="F28" s="53">
        <v>1.96</v>
      </c>
      <c r="G28" s="53">
        <v>2</v>
      </c>
      <c r="H28" s="53">
        <v>2.61</v>
      </c>
      <c r="I28" s="54">
        <v>2.72</v>
      </c>
    </row>
    <row r="33" spans="2:4">
      <c r="B33" s="186" t="s">
        <v>105</v>
      </c>
      <c r="C33" s="186"/>
      <c r="D33" s="186"/>
    </row>
    <row r="34" spans="2:4">
      <c r="B34" s="187" t="s">
        <v>106</v>
      </c>
      <c r="C34" s="187"/>
      <c r="D34" s="187"/>
    </row>
    <row r="36" spans="2:4">
      <c r="B36" s="57"/>
    </row>
  </sheetData>
  <sheetProtection password="CC3D" sheet="1" objects="1" scenarios="1" formatColumns="0"/>
  <mergeCells count="2">
    <mergeCell ref="B33:D33"/>
    <mergeCell ref="B34:D34"/>
  </mergeCells>
  <hyperlinks>
    <hyperlink ref="B3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45</vt:i4>
      </vt:variant>
    </vt:vector>
  </HeadingPairs>
  <TitlesOfParts>
    <vt:vector size="49" baseType="lpstr">
      <vt:lpstr>Gear</vt:lpstr>
      <vt:lpstr>HP</vt:lpstr>
      <vt:lpstr>MPG</vt:lpstr>
      <vt:lpstr>Reference Ratio Table</vt:lpstr>
      <vt:lpstr>_1st_Ratio</vt:lpstr>
      <vt:lpstr>_2nd_Ratio</vt:lpstr>
      <vt:lpstr>_3rd_Ratio</vt:lpstr>
      <vt:lpstr>_4th_Ratio</vt:lpstr>
      <vt:lpstr>_5th_Ratio</vt:lpstr>
      <vt:lpstr>_6th_Ratio</vt:lpstr>
      <vt:lpstr>_7th_Ratio</vt:lpstr>
      <vt:lpstr>_8th_Ratio</vt:lpstr>
      <vt:lpstr>Aspect_Ratio</vt:lpstr>
      <vt:lpstr>Auto</vt:lpstr>
      <vt:lpstr>Circumfrence</vt:lpstr>
      <vt:lpstr>Drivetrain_Efficiency</vt:lpstr>
      <vt:lpstr>Engine_Efficiency</vt:lpstr>
      <vt:lpstr>Fuel_Energy_Density__J_mm3</vt:lpstr>
      <vt:lpstr>H1_</vt:lpstr>
      <vt:lpstr>H2_</vt:lpstr>
      <vt:lpstr>H3_</vt:lpstr>
      <vt:lpstr>H4_</vt:lpstr>
      <vt:lpstr>H5_</vt:lpstr>
      <vt:lpstr>H6_</vt:lpstr>
      <vt:lpstr>H7_</vt:lpstr>
      <vt:lpstr>H8_</vt:lpstr>
      <vt:lpstr>HREV</vt:lpstr>
      <vt:lpstr>L1_</vt:lpstr>
      <vt:lpstr>L2_</vt:lpstr>
      <vt:lpstr>L3_</vt:lpstr>
      <vt:lpstr>L4_</vt:lpstr>
      <vt:lpstr>L5_</vt:lpstr>
      <vt:lpstr>L6_</vt:lpstr>
      <vt:lpstr>L7_</vt:lpstr>
      <vt:lpstr>L8_</vt:lpstr>
      <vt:lpstr>Low_Range_Ratio</vt:lpstr>
      <vt:lpstr>LREV</vt:lpstr>
      <vt:lpstr>Manual</vt:lpstr>
      <vt:lpstr>pulses_rev</vt:lpstr>
      <vt:lpstr>Rear_End_Ratio</vt:lpstr>
      <vt:lpstr>rev_mile</vt:lpstr>
      <vt:lpstr>Reverse_Ratio</vt:lpstr>
      <vt:lpstr>Section_Width</vt:lpstr>
      <vt:lpstr>Section_Width__mm</vt:lpstr>
      <vt:lpstr>Sidewall</vt:lpstr>
      <vt:lpstr>Tire_Wheel_Diameter</vt:lpstr>
      <vt:lpstr>Tire_Wheel_Radius</vt:lpstr>
      <vt:lpstr>'Reference Ratio Table'!TransferCase</vt:lpstr>
      <vt:lpstr>Wheel_Diameter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akudlacek</dc:creator>
  <cp:lastModifiedBy>akudlacek</cp:lastModifiedBy>
  <dcterms:created xsi:type="dcterms:W3CDTF">2016-02-26T19:09:00Z</dcterms:created>
  <dcterms:modified xsi:type="dcterms:W3CDTF">2018-10-29T17:35:40Z</dcterms:modified>
</cp:coreProperties>
</file>