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aby0695_ads_northwestern_edu/Documents/NU_office/r/stoch/stoch_code/sddp_remote/sddp_data/data/"/>
    </mc:Choice>
  </mc:AlternateContent>
  <xr:revisionPtr revIDLastSave="126" documentId="8_{892F603A-AC25-2C4C-BD86-411B5C58C969}" xr6:coauthVersionLast="47" xr6:coauthVersionMax="47" xr10:uidLastSave="{2347B5D8-07AF-6D40-9001-645C10599C1F}"/>
  <bookViews>
    <workbookView xWindow="-3860" yWindow="-21100" windowWidth="38400" windowHeight="21100" activeTab="1" xr2:uid="{BB3695E5-CD46-7641-906D-BA35381DF6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H14" i="2"/>
  <c r="E14" i="2"/>
  <c r="C14" i="2"/>
  <c r="G10" i="2"/>
  <c r="B10" i="2"/>
  <c r="C10" i="2"/>
  <c r="D10" i="2"/>
  <c r="E10" i="2"/>
  <c r="F10" i="2"/>
  <c r="A10" i="2"/>
  <c r="B1" i="2"/>
  <c r="B57" i="1"/>
  <c r="B58" i="1" s="1"/>
  <c r="C18" i="1" s="1"/>
  <c r="B59" i="1"/>
  <c r="E51" i="1"/>
  <c r="D55" i="1"/>
  <c r="E55" i="1"/>
  <c r="B54" i="1"/>
  <c r="B55" i="1"/>
  <c r="J8" i="1"/>
  <c r="K8" i="1"/>
  <c r="L8" i="1"/>
  <c r="M8" i="1"/>
  <c r="N8" i="1"/>
  <c r="I8" i="1"/>
  <c r="P23" i="1"/>
  <c r="J24" i="1"/>
  <c r="K24" i="1"/>
  <c r="L24" i="1"/>
  <c r="P24" i="1"/>
  <c r="J25" i="1"/>
  <c r="K25" i="1"/>
  <c r="L25" i="1"/>
  <c r="M25" i="1"/>
  <c r="N25" i="1"/>
  <c r="O25" i="1"/>
  <c r="M26" i="1"/>
  <c r="N26" i="1"/>
  <c r="O26" i="1"/>
  <c r="P26" i="1"/>
  <c r="J27" i="1"/>
  <c r="K27" i="1"/>
  <c r="K28" i="1"/>
  <c r="L28" i="1"/>
  <c r="M28" i="1"/>
  <c r="N28" i="1"/>
  <c r="N29" i="1"/>
  <c r="O29" i="1"/>
  <c r="P29" i="1"/>
  <c r="J30" i="1"/>
  <c r="L31" i="1"/>
  <c r="M31" i="1"/>
  <c r="J38" i="1"/>
  <c r="K38" i="1"/>
  <c r="M38" i="1"/>
  <c r="J39" i="1"/>
  <c r="K39" i="1"/>
  <c r="J40" i="1"/>
  <c r="K40" i="1"/>
  <c r="J41" i="1"/>
  <c r="K41" i="1"/>
  <c r="J42" i="1"/>
  <c r="K42" i="1"/>
  <c r="J43" i="1"/>
  <c r="K43" i="1"/>
  <c r="J44" i="1"/>
  <c r="K44" i="1"/>
  <c r="M44" i="1"/>
  <c r="J45" i="1"/>
  <c r="K45" i="1"/>
  <c r="J46" i="1"/>
  <c r="K46" i="1"/>
  <c r="M46" i="1"/>
  <c r="J47" i="1"/>
  <c r="K47" i="1"/>
  <c r="E52" i="1"/>
  <c r="E53" i="1"/>
  <c r="E54" i="1"/>
  <c r="D54" i="1"/>
  <c r="D52" i="1"/>
  <c r="D53" i="1"/>
  <c r="D51" i="1"/>
  <c r="B23" i="1"/>
  <c r="J23" i="1" s="1"/>
  <c r="B22" i="1"/>
  <c r="J22" i="1" s="1"/>
  <c r="G41" i="1"/>
  <c r="N41" i="1" s="1"/>
  <c r="G42" i="1"/>
  <c r="N42" i="1" s="1"/>
  <c r="F38" i="1"/>
  <c r="F39" i="1"/>
  <c r="M39" i="1" s="1"/>
  <c r="F40" i="1"/>
  <c r="M40" i="1" s="1"/>
  <c r="F41" i="1"/>
  <c r="M41" i="1" s="1"/>
  <c r="F42" i="1"/>
  <c r="M42" i="1" s="1"/>
  <c r="F43" i="1"/>
  <c r="M43" i="1" s="1"/>
  <c r="F44" i="1"/>
  <c r="F45" i="1"/>
  <c r="M45" i="1" s="1"/>
  <c r="F46" i="1"/>
  <c r="F47" i="1"/>
  <c r="M47" i="1" s="1"/>
  <c r="F37" i="1"/>
  <c r="M37" i="1" s="1"/>
  <c r="B40" i="1"/>
  <c r="I40" i="1" s="1"/>
  <c r="C12" i="1"/>
  <c r="C15" i="1" s="1"/>
  <c r="C37" i="1" s="1"/>
  <c r="J37" i="1" s="1"/>
  <c r="D12" i="1"/>
  <c r="D15" i="1" s="1"/>
  <c r="D37" i="1" s="1"/>
  <c r="K37" i="1" s="1"/>
  <c r="E12" i="1"/>
  <c r="E15" i="1" s="1"/>
  <c r="E46" i="1" s="1"/>
  <c r="L46" i="1" s="1"/>
  <c r="F12" i="1"/>
  <c r="G12" i="1"/>
  <c r="G15" i="1" s="1"/>
  <c r="G46" i="1" s="1"/>
  <c r="N46" i="1" s="1"/>
  <c r="B12" i="1"/>
  <c r="B15" i="1" s="1"/>
  <c r="B41" i="1" s="1"/>
  <c r="I41" i="1" s="1"/>
  <c r="H23" i="1"/>
  <c r="H24" i="1"/>
  <c r="H25" i="1"/>
  <c r="P25" i="1" s="1"/>
  <c r="H26" i="1"/>
  <c r="H27" i="1"/>
  <c r="P27" i="1" s="1"/>
  <c r="H28" i="1"/>
  <c r="P28" i="1" s="1"/>
  <c r="H29" i="1"/>
  <c r="H30" i="1"/>
  <c r="P30" i="1" s="1"/>
  <c r="H31" i="1"/>
  <c r="P31" i="1" s="1"/>
  <c r="H32" i="1"/>
  <c r="P32" i="1" s="1"/>
  <c r="H22" i="1"/>
  <c r="P22" i="1" s="1"/>
  <c r="C23" i="1"/>
  <c r="K23" i="1" s="1"/>
  <c r="D23" i="1"/>
  <c r="L23" i="1" s="1"/>
  <c r="E23" i="1"/>
  <c r="M23" i="1" s="1"/>
  <c r="F23" i="1"/>
  <c r="N23" i="1" s="1"/>
  <c r="G23" i="1"/>
  <c r="O23" i="1" s="1"/>
  <c r="B24" i="1"/>
  <c r="C24" i="1"/>
  <c r="D24" i="1"/>
  <c r="E24" i="1"/>
  <c r="M24" i="1" s="1"/>
  <c r="F24" i="1"/>
  <c r="N24" i="1" s="1"/>
  <c r="G24" i="1"/>
  <c r="O24" i="1" s="1"/>
  <c r="B25" i="1"/>
  <c r="C25" i="1"/>
  <c r="D25" i="1"/>
  <c r="E25" i="1"/>
  <c r="F25" i="1"/>
  <c r="G25" i="1"/>
  <c r="B26" i="1"/>
  <c r="J26" i="1" s="1"/>
  <c r="C26" i="1"/>
  <c r="K26" i="1" s="1"/>
  <c r="D26" i="1"/>
  <c r="L26" i="1" s="1"/>
  <c r="E26" i="1"/>
  <c r="F26" i="1"/>
  <c r="G26" i="1"/>
  <c r="B27" i="1"/>
  <c r="C27" i="1"/>
  <c r="D27" i="1"/>
  <c r="L27" i="1" s="1"/>
  <c r="E27" i="1"/>
  <c r="M27" i="1" s="1"/>
  <c r="F27" i="1"/>
  <c r="N27" i="1" s="1"/>
  <c r="G27" i="1"/>
  <c r="O27" i="1" s="1"/>
  <c r="B28" i="1"/>
  <c r="J28" i="1" s="1"/>
  <c r="C28" i="1"/>
  <c r="D28" i="1"/>
  <c r="E28" i="1"/>
  <c r="F28" i="1"/>
  <c r="G28" i="1"/>
  <c r="O28" i="1" s="1"/>
  <c r="B29" i="1"/>
  <c r="J29" i="1" s="1"/>
  <c r="C29" i="1"/>
  <c r="K29" i="1" s="1"/>
  <c r="D29" i="1"/>
  <c r="L29" i="1" s="1"/>
  <c r="E29" i="1"/>
  <c r="M29" i="1" s="1"/>
  <c r="F29" i="1"/>
  <c r="G29" i="1"/>
  <c r="B30" i="1"/>
  <c r="C30" i="1"/>
  <c r="K30" i="1" s="1"/>
  <c r="D30" i="1"/>
  <c r="L30" i="1" s="1"/>
  <c r="E30" i="1"/>
  <c r="M30" i="1" s="1"/>
  <c r="F30" i="1"/>
  <c r="N30" i="1" s="1"/>
  <c r="G30" i="1"/>
  <c r="O30" i="1" s="1"/>
  <c r="B31" i="1"/>
  <c r="J31" i="1" s="1"/>
  <c r="C31" i="1"/>
  <c r="K31" i="1" s="1"/>
  <c r="D31" i="1"/>
  <c r="E31" i="1"/>
  <c r="F31" i="1"/>
  <c r="N31" i="1" s="1"/>
  <c r="G31" i="1"/>
  <c r="O31" i="1" s="1"/>
  <c r="B32" i="1"/>
  <c r="J32" i="1" s="1"/>
  <c r="C32" i="1"/>
  <c r="K32" i="1" s="1"/>
  <c r="D32" i="1"/>
  <c r="L32" i="1" s="1"/>
  <c r="E32" i="1"/>
  <c r="M32" i="1" s="1"/>
  <c r="F32" i="1"/>
  <c r="N32" i="1" s="1"/>
  <c r="G32" i="1"/>
  <c r="O32" i="1" s="1"/>
  <c r="C22" i="1"/>
  <c r="K22" i="1" s="1"/>
  <c r="D22" i="1"/>
  <c r="L22" i="1" s="1"/>
  <c r="E22" i="1"/>
  <c r="M22" i="1" s="1"/>
  <c r="F22" i="1"/>
  <c r="N22" i="1" s="1"/>
  <c r="G22" i="1"/>
  <c r="O22" i="1" s="1"/>
  <c r="B46" i="1" l="1"/>
  <c r="I46" i="1" s="1"/>
  <c r="G43" i="1"/>
  <c r="N43" i="1" s="1"/>
  <c r="G40" i="1"/>
  <c r="N40" i="1" s="1"/>
  <c r="B39" i="1"/>
  <c r="I39" i="1" s="1"/>
  <c r="G37" i="1"/>
  <c r="N37" i="1" s="1"/>
  <c r="D18" i="1"/>
  <c r="B38" i="1"/>
  <c r="I38" i="1" s="1"/>
  <c r="G47" i="1"/>
  <c r="N47" i="1" s="1"/>
  <c r="B37" i="1"/>
  <c r="I37" i="1" s="1"/>
  <c r="G45" i="1"/>
  <c r="N45" i="1" s="1"/>
  <c r="B47" i="1"/>
  <c r="I47" i="1" s="1"/>
  <c r="G44" i="1"/>
  <c r="N44" i="1" s="1"/>
  <c r="E45" i="1"/>
  <c r="L45" i="1" s="1"/>
  <c r="E44" i="1"/>
  <c r="L44" i="1" s="1"/>
  <c r="E37" i="1"/>
  <c r="L37" i="1" s="1"/>
  <c r="E39" i="1"/>
  <c r="L39" i="1" s="1"/>
  <c r="G39" i="1"/>
  <c r="N39" i="1" s="1"/>
  <c r="B45" i="1"/>
  <c r="I45" i="1" s="1"/>
  <c r="E40" i="1"/>
  <c r="L40" i="1" s="1"/>
  <c r="B44" i="1"/>
  <c r="I44" i="1" s="1"/>
  <c r="B43" i="1"/>
  <c r="I43" i="1" s="1"/>
  <c r="E38" i="1"/>
  <c r="L38" i="1" s="1"/>
  <c r="G38" i="1"/>
  <c r="N38" i="1" s="1"/>
  <c r="E47" i="1"/>
  <c r="L47" i="1" s="1"/>
  <c r="E43" i="1"/>
  <c r="L43" i="1" s="1"/>
  <c r="E42" i="1"/>
  <c r="L42" i="1" s="1"/>
  <c r="E41" i="1"/>
  <c r="L41" i="1" s="1"/>
  <c r="B42" i="1"/>
  <c r="I42" i="1" s="1"/>
</calcChain>
</file>

<file path=xl/sharedStrings.xml><?xml version="1.0" encoding="utf-8"?>
<sst xmlns="http://schemas.openxmlformats.org/spreadsheetml/2006/main" count="72" uniqueCount="38">
  <si>
    <t>BaseLoad</t>
  </si>
  <si>
    <t>CC</t>
  </si>
  <si>
    <t>CT</t>
  </si>
  <si>
    <t>Nuclear</t>
  </si>
  <si>
    <t>Wind</t>
  </si>
  <si>
    <t>IGCC</t>
  </si>
  <si>
    <t>Generator g</t>
  </si>
  <si>
    <t>Install capacity (MW), m_g^max</t>
  </si>
  <si>
    <t xml:space="preserve">Generator capacity (MW), n_g^max </t>
  </si>
  <si>
    <t>Max units built u_ g ^max</t>
  </si>
  <si>
    <t>Penalty ($/MWh)</t>
  </si>
  <si>
    <t>Time period (in years)</t>
  </si>
  <si>
    <t>Discounting factor</t>
  </si>
  <si>
    <t>Build cost ($/MW)</t>
  </si>
  <si>
    <t>Investment cost (fixed cost)</t>
  </si>
  <si>
    <t>hours in a year</t>
  </si>
  <si>
    <t>unmet demand cost (MW)</t>
  </si>
  <si>
    <t>Fuel price ($/Mbtu)</t>
  </si>
  <si>
    <t>Heat rate (Btu/KWh)</t>
  </si>
  <si>
    <t xml:space="preserve">Effeciency </t>
  </si>
  <si>
    <t>Variable OM cost ($MWh)</t>
  </si>
  <si>
    <t>Fuel price ($/MWh)</t>
  </si>
  <si>
    <t>NA</t>
  </si>
  <si>
    <t>Fuel price ($/Btu)</t>
  </si>
  <si>
    <t>Fuel price ($/KWh)</t>
  </si>
  <si>
    <t>Operations cost $/MWh</t>
  </si>
  <si>
    <t>Uncertain parameters</t>
  </si>
  <si>
    <t>Hours</t>
  </si>
  <si>
    <t>Natural gas price</t>
  </si>
  <si>
    <t>Price $MBTU.</t>
  </si>
  <si>
    <t>Fuel price (New $/MBTU)</t>
  </si>
  <si>
    <t>Conversion unit</t>
  </si>
  <si>
    <t>Hourly demand (MWh)</t>
  </si>
  <si>
    <t>Annual/Subperiod Demand (MWh)</t>
  </si>
  <si>
    <t>Hourly demand in 10 MWh</t>
  </si>
  <si>
    <t>Operations cost $/10 MWh</t>
  </si>
  <si>
    <t>Investment cost on scaling by hours in a year</t>
  </si>
  <si>
    <t>Paramters after converting to the right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</si>
</sst>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2" borderId="0" xfId="1"/>
    <xf numFmtId="0" fontId="2" fillId="0" borderId="0" xfId="0" applyFont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CF74-8DA3-E84D-98FB-BB44BF9FD32D}">
  <dimension ref="A2:P59"/>
  <sheetViews>
    <sheetView zoomScale="119" workbookViewId="0">
      <selection activeCell="B8" sqref="B8:G9"/>
    </sheetView>
  </sheetViews>
  <sheetFormatPr baseColWidth="10" defaultRowHeight="16" x14ac:dyDescent="0.2"/>
  <cols>
    <col min="1" max="1" width="28.33203125" bestFit="1" customWidth="1"/>
    <col min="2" max="2" width="30" bestFit="1" customWidth="1"/>
    <col min="3" max="3" width="23.6640625" customWidth="1"/>
    <col min="4" max="4" width="20.83203125" customWidth="1"/>
    <col min="5" max="5" width="34.83203125" customWidth="1"/>
    <col min="6" max="6" width="20.5" customWidth="1"/>
    <col min="7" max="7" width="26.1640625" customWidth="1"/>
    <col min="8" max="8" width="17.6640625" bestFit="1" customWidth="1"/>
  </cols>
  <sheetData>
    <row r="2" spans="1:14" x14ac:dyDescent="0.2">
      <c r="B2" t="s">
        <v>10</v>
      </c>
      <c r="C2" t="s">
        <v>12</v>
      </c>
      <c r="D2" t="s">
        <v>15</v>
      </c>
      <c r="E2" t="s">
        <v>31</v>
      </c>
    </row>
    <row r="3" spans="1:14" x14ac:dyDescent="0.2">
      <c r="B3" s="1">
        <v>100000</v>
      </c>
      <c r="C3">
        <v>0.08</v>
      </c>
      <c r="D3">
        <v>8760</v>
      </c>
      <c r="E3">
        <v>10</v>
      </c>
    </row>
    <row r="4" spans="1:14" x14ac:dyDescent="0.2">
      <c r="I4" t="s">
        <v>37</v>
      </c>
    </row>
    <row r="5" spans="1:14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I5" t="s">
        <v>0</v>
      </c>
      <c r="J5" t="s">
        <v>1</v>
      </c>
      <c r="K5" t="s">
        <v>2</v>
      </c>
      <c r="L5" t="s">
        <v>3</v>
      </c>
      <c r="M5" t="s">
        <v>4</v>
      </c>
      <c r="N5" t="s">
        <v>5</v>
      </c>
    </row>
    <row r="6" spans="1:14" x14ac:dyDescent="0.2">
      <c r="A6" t="s">
        <v>6</v>
      </c>
    </row>
    <row r="7" spans="1:14" x14ac:dyDescent="0.2">
      <c r="A7" t="s">
        <v>7</v>
      </c>
      <c r="B7">
        <v>1200</v>
      </c>
      <c r="C7">
        <v>400</v>
      </c>
      <c r="D7">
        <v>400</v>
      </c>
      <c r="E7">
        <v>1200</v>
      </c>
      <c r="F7">
        <v>500</v>
      </c>
      <c r="G7">
        <v>600</v>
      </c>
    </row>
    <row r="8" spans="1:14" s="3" customFormat="1" x14ac:dyDescent="0.2">
      <c r="A8" s="3" t="s">
        <v>8</v>
      </c>
      <c r="B8" s="3">
        <v>1130</v>
      </c>
      <c r="C8" s="3">
        <v>390</v>
      </c>
      <c r="D8" s="3">
        <v>380</v>
      </c>
      <c r="E8" s="3">
        <v>1180</v>
      </c>
      <c r="F8" s="3">
        <v>175</v>
      </c>
      <c r="G8" s="3">
        <v>560</v>
      </c>
      <c r="I8" s="3">
        <f>B8/$E$3</f>
        <v>113</v>
      </c>
      <c r="J8" s="3">
        <f t="shared" ref="J8:N8" si="0">C8/$E$3</f>
        <v>39</v>
      </c>
      <c r="K8" s="3">
        <f t="shared" si="0"/>
        <v>38</v>
      </c>
      <c r="L8" s="3">
        <f t="shared" si="0"/>
        <v>118</v>
      </c>
      <c r="M8" s="3">
        <f t="shared" si="0"/>
        <v>17.5</v>
      </c>
      <c r="N8" s="3">
        <f t="shared" si="0"/>
        <v>56</v>
      </c>
    </row>
    <row r="9" spans="1:14" x14ac:dyDescent="0.2">
      <c r="A9" t="s">
        <v>9</v>
      </c>
      <c r="B9">
        <v>4</v>
      </c>
      <c r="C9">
        <v>10</v>
      </c>
      <c r="D9">
        <v>10</v>
      </c>
      <c r="E9">
        <v>1</v>
      </c>
      <c r="F9">
        <v>45</v>
      </c>
      <c r="G9">
        <v>4</v>
      </c>
      <c r="I9">
        <v>4</v>
      </c>
      <c r="J9">
        <v>10</v>
      </c>
      <c r="K9">
        <v>10</v>
      </c>
      <c r="L9">
        <v>1</v>
      </c>
      <c r="M9">
        <v>45</v>
      </c>
      <c r="N9">
        <v>4</v>
      </c>
    </row>
    <row r="10" spans="1:14" x14ac:dyDescent="0.2">
      <c r="A10" t="s">
        <v>13</v>
      </c>
      <c r="B10" s="2">
        <v>1446000</v>
      </c>
      <c r="C10" s="2">
        <v>795000</v>
      </c>
      <c r="D10" s="2">
        <v>570000</v>
      </c>
      <c r="E10" s="2">
        <v>1613000</v>
      </c>
      <c r="F10" s="2">
        <v>1650000</v>
      </c>
      <c r="G10" s="2">
        <v>1671000</v>
      </c>
    </row>
    <row r="11" spans="1:14" x14ac:dyDescent="0.2">
      <c r="A11" t="s">
        <v>17</v>
      </c>
      <c r="B11">
        <v>3.37</v>
      </c>
      <c r="C11">
        <v>9.11</v>
      </c>
      <c r="D11">
        <v>9.11</v>
      </c>
      <c r="E11" s="2">
        <v>9.3000000000000005E-4</v>
      </c>
      <c r="F11">
        <v>0</v>
      </c>
      <c r="G11">
        <v>3.37</v>
      </c>
    </row>
    <row r="12" spans="1:14" x14ac:dyDescent="0.2">
      <c r="A12" t="s">
        <v>23</v>
      </c>
      <c r="B12">
        <f>B11/1000</f>
        <v>3.3700000000000002E-3</v>
      </c>
      <c r="C12">
        <f t="shared" ref="C12:G12" si="1">C11/1000</f>
        <v>9.11E-3</v>
      </c>
      <c r="D12">
        <f t="shared" si="1"/>
        <v>9.11E-3</v>
      </c>
      <c r="E12">
        <f t="shared" si="1"/>
        <v>9.300000000000001E-7</v>
      </c>
      <c r="F12">
        <f t="shared" si="1"/>
        <v>0</v>
      </c>
      <c r="G12">
        <f t="shared" si="1"/>
        <v>3.3700000000000002E-3</v>
      </c>
    </row>
    <row r="13" spans="1:14" x14ac:dyDescent="0.2">
      <c r="A13" t="s">
        <v>18</v>
      </c>
      <c r="B13">
        <v>8844</v>
      </c>
      <c r="C13">
        <v>7196</v>
      </c>
      <c r="D13">
        <v>10842</v>
      </c>
      <c r="E13">
        <v>10400</v>
      </c>
      <c r="F13" t="s">
        <v>22</v>
      </c>
      <c r="G13">
        <v>8613</v>
      </c>
      <c r="I13">
        <v>8844</v>
      </c>
      <c r="J13">
        <v>7196</v>
      </c>
      <c r="K13">
        <v>10842</v>
      </c>
      <c r="L13">
        <v>10400</v>
      </c>
      <c r="M13" t="s">
        <v>22</v>
      </c>
      <c r="N13">
        <v>8613</v>
      </c>
    </row>
    <row r="14" spans="1:14" x14ac:dyDescent="0.2">
      <c r="A14" t="s">
        <v>19</v>
      </c>
      <c r="B14">
        <v>0.4</v>
      </c>
      <c r="C14">
        <v>0.56000000000000005</v>
      </c>
      <c r="D14">
        <v>0.4</v>
      </c>
      <c r="E14">
        <v>0.45</v>
      </c>
      <c r="F14" t="s">
        <v>22</v>
      </c>
      <c r="G14">
        <v>0.48</v>
      </c>
      <c r="I14">
        <v>0.4</v>
      </c>
      <c r="J14">
        <v>0.56000000000000005</v>
      </c>
      <c r="K14">
        <v>0.4</v>
      </c>
      <c r="L14">
        <v>0.45</v>
      </c>
      <c r="M14" t="s">
        <v>22</v>
      </c>
      <c r="N14">
        <v>0.48</v>
      </c>
    </row>
    <row r="15" spans="1:14" x14ac:dyDescent="0.2">
      <c r="A15" t="s">
        <v>24</v>
      </c>
      <c r="B15">
        <f>(B13/B14)*B12</f>
        <v>74.5107</v>
      </c>
      <c r="C15">
        <f>(C13/C14)*C12</f>
        <v>117.06349999999999</v>
      </c>
      <c r="D15">
        <f t="shared" ref="D15:G15" si="2">(D13/D14)*D12</f>
        <v>246.92654999999999</v>
      </c>
      <c r="E15">
        <f>(E13/E14)*E12</f>
        <v>2.1493333333333333E-2</v>
      </c>
      <c r="F15">
        <v>0</v>
      </c>
      <c r="G15">
        <f t="shared" si="2"/>
        <v>60.470437500000003</v>
      </c>
    </row>
    <row r="16" spans="1:14" x14ac:dyDescent="0.2">
      <c r="A16" t="s">
        <v>21</v>
      </c>
    </row>
    <row r="17" spans="1:16" ht="17" customHeight="1" x14ac:dyDescent="0.2">
      <c r="A17" t="s">
        <v>20</v>
      </c>
      <c r="B17">
        <v>4.7</v>
      </c>
      <c r="C17">
        <v>2.11</v>
      </c>
      <c r="D17">
        <v>3.66</v>
      </c>
      <c r="E17">
        <v>0.51</v>
      </c>
      <c r="F17">
        <v>5</v>
      </c>
      <c r="G17">
        <v>2.98</v>
      </c>
      <c r="I17">
        <v>4.7</v>
      </c>
      <c r="J17">
        <v>2.11</v>
      </c>
      <c r="K17">
        <v>3.66</v>
      </c>
      <c r="L17">
        <v>0.51</v>
      </c>
      <c r="M17">
        <v>5</v>
      </c>
      <c r="N17">
        <v>2.98</v>
      </c>
    </row>
    <row r="18" spans="1:16" x14ac:dyDescent="0.2">
      <c r="A18" t="s">
        <v>30</v>
      </c>
      <c r="C18">
        <f>($B$58/1000)*(C13/C14)</f>
        <v>121.94914449999996</v>
      </c>
      <c r="D18">
        <f>($B$58/1000)*(D13/D14)</f>
        <v>257.23202814571977</v>
      </c>
    </row>
    <row r="20" spans="1:16" ht="17" customHeight="1" x14ac:dyDescent="0.2">
      <c r="A20" t="s">
        <v>11</v>
      </c>
      <c r="B20" t="s">
        <v>14</v>
      </c>
      <c r="J20" t="s">
        <v>36</v>
      </c>
    </row>
    <row r="21" spans="1:16" x14ac:dyDescent="0.2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16</v>
      </c>
      <c r="J21" t="s">
        <v>0</v>
      </c>
      <c r="K21" t="s">
        <v>1</v>
      </c>
      <c r="L21" t="s">
        <v>2</v>
      </c>
      <c r="M21" t="s">
        <v>3</v>
      </c>
      <c r="N21" t="s">
        <v>4</v>
      </c>
      <c r="O21" t="s">
        <v>5</v>
      </c>
      <c r="P21" t="s">
        <v>16</v>
      </c>
    </row>
    <row r="22" spans="1:16" x14ac:dyDescent="0.2">
      <c r="A22">
        <v>1</v>
      </c>
      <c r="B22" s="2">
        <f>(B$10*B$7)/((1+$C$3)^($A22-1))</f>
        <v>1735200000</v>
      </c>
      <c r="C22" s="2">
        <f>(C$10*C$7)/((1+$C$3)^($A22-1))</f>
        <v>318000000</v>
      </c>
      <c r="D22" s="2">
        <f t="shared" ref="D22:G32" si="3">(D$10*D$7)/((1+$C$3)^($A22-1))</f>
        <v>228000000</v>
      </c>
      <c r="E22" s="2">
        <f t="shared" si="3"/>
        <v>1935600000</v>
      </c>
      <c r="F22" s="2">
        <f t="shared" si="3"/>
        <v>825000000</v>
      </c>
      <c r="G22" s="2">
        <f t="shared" si="3"/>
        <v>1002600000</v>
      </c>
      <c r="H22" s="2">
        <f>($B$3*$D$3)/((1+$C$3)^($A22-1))</f>
        <v>876000000</v>
      </c>
      <c r="J22" s="2">
        <f>B22/$D$3</f>
        <v>198082.19178082192</v>
      </c>
      <c r="K22" s="2">
        <f t="shared" ref="K22:P22" si="4">C22/$D$3</f>
        <v>36301.369863013701</v>
      </c>
      <c r="L22" s="2">
        <f t="shared" si="4"/>
        <v>26027.397260273974</v>
      </c>
      <c r="M22" s="2">
        <f t="shared" si="4"/>
        <v>220958.90410958903</v>
      </c>
      <c r="N22" s="2">
        <f t="shared" si="4"/>
        <v>94178.082191780821</v>
      </c>
      <c r="O22" s="2">
        <f t="shared" si="4"/>
        <v>114452.05479452055</v>
      </c>
      <c r="P22" s="2">
        <f t="shared" si="4"/>
        <v>100000</v>
      </c>
    </row>
    <row r="23" spans="1:16" x14ac:dyDescent="0.2">
      <c r="A23">
        <v>2</v>
      </c>
      <c r="B23" s="2">
        <f>(B$10*B$7)/((1+$C$3)^($A23-1))</f>
        <v>1606666666.6666665</v>
      </c>
      <c r="C23" s="2">
        <f t="shared" ref="B23:C32" si="5">(C$10*C$7)/((1+$C$3)^($A23-1))</f>
        <v>294444444.44444442</v>
      </c>
      <c r="D23" s="2">
        <f t="shared" si="3"/>
        <v>211111111.1111111</v>
      </c>
      <c r="E23" s="2">
        <f t="shared" si="3"/>
        <v>1792222222.2222221</v>
      </c>
      <c r="F23" s="2">
        <f t="shared" si="3"/>
        <v>763888888.88888884</v>
      </c>
      <c r="G23" s="2">
        <f t="shared" si="3"/>
        <v>928333333.33333325</v>
      </c>
      <c r="H23" s="2">
        <f t="shared" ref="H23:H32" si="6">($B$3*$D$3)/((1+$C$3)^($A23-1))</f>
        <v>811111111.11111104</v>
      </c>
      <c r="J23" s="2">
        <f t="shared" ref="J23:J32" si="7">B23/$D$3</f>
        <v>183409.43683409435</v>
      </c>
      <c r="K23" s="2">
        <f t="shared" ref="K23:K32" si="8">C23/$D$3</f>
        <v>33612.379502790456</v>
      </c>
      <c r="L23" s="2">
        <f t="shared" ref="L23:L32" si="9">D23/$D$3</f>
        <v>24099.441907661087</v>
      </c>
      <c r="M23" s="2">
        <f t="shared" ref="M23:M32" si="10">E23/$D$3</f>
        <v>204591.57787924909</v>
      </c>
      <c r="N23" s="2">
        <f t="shared" ref="N23:N32" si="11">F23/$D$3</f>
        <v>87201.927955352614</v>
      </c>
      <c r="O23" s="2">
        <f t="shared" ref="O23:O32" si="12">G23/$D$3</f>
        <v>105974.12480974125</v>
      </c>
      <c r="P23" s="2">
        <f t="shared" ref="P23:P32" si="13">H23/$D$3</f>
        <v>92592.592592592584</v>
      </c>
    </row>
    <row r="24" spans="1:16" x14ac:dyDescent="0.2">
      <c r="A24">
        <v>3</v>
      </c>
      <c r="B24" s="2">
        <f t="shared" si="5"/>
        <v>1487654320.9876542</v>
      </c>
      <c r="C24" s="2">
        <f t="shared" si="5"/>
        <v>272633744.85596704</v>
      </c>
      <c r="D24" s="2">
        <f t="shared" si="3"/>
        <v>195473251.02880657</v>
      </c>
      <c r="E24" s="2">
        <f t="shared" si="3"/>
        <v>1659465020.5761316</v>
      </c>
      <c r="F24" s="2">
        <f t="shared" si="3"/>
        <v>707304526.7489711</v>
      </c>
      <c r="G24" s="2">
        <f t="shared" si="3"/>
        <v>859567901.23456788</v>
      </c>
      <c r="H24" s="2">
        <f t="shared" si="6"/>
        <v>751028806.58436203</v>
      </c>
      <c r="J24" s="2">
        <f t="shared" si="7"/>
        <v>169823.55262416144</v>
      </c>
      <c r="K24" s="2">
        <f t="shared" si="8"/>
        <v>31122.573613694869</v>
      </c>
      <c r="L24" s="2">
        <f t="shared" si="9"/>
        <v>22314.298062649152</v>
      </c>
      <c r="M24" s="2">
        <f t="shared" si="10"/>
        <v>189436.64618448992</v>
      </c>
      <c r="N24" s="2">
        <f t="shared" si="11"/>
        <v>80742.525884585746</v>
      </c>
      <c r="O24" s="2">
        <f t="shared" si="12"/>
        <v>98124.189638649303</v>
      </c>
      <c r="P24" s="2">
        <f t="shared" si="13"/>
        <v>85733.882030178313</v>
      </c>
    </row>
    <row r="25" spans="1:16" x14ac:dyDescent="0.2">
      <c r="A25">
        <v>4</v>
      </c>
      <c r="B25" s="2">
        <f t="shared" si="5"/>
        <v>1377457704.6181982</v>
      </c>
      <c r="C25" s="2">
        <f t="shared" si="5"/>
        <v>252438652.64441392</v>
      </c>
      <c r="D25" s="2">
        <f t="shared" si="3"/>
        <v>180993750.95259866</v>
      </c>
      <c r="E25" s="2">
        <f t="shared" si="3"/>
        <v>1536541685.7186403</v>
      </c>
      <c r="F25" s="2">
        <f t="shared" si="3"/>
        <v>654911598.84163988</v>
      </c>
      <c r="G25" s="2">
        <f t="shared" si="3"/>
        <v>795896204.84682202</v>
      </c>
      <c r="H25" s="2">
        <f t="shared" si="6"/>
        <v>695397043.13366854</v>
      </c>
      <c r="J25" s="2">
        <f t="shared" si="7"/>
        <v>157244.03020755688</v>
      </c>
      <c r="K25" s="2">
        <f t="shared" si="8"/>
        <v>28817.197790458209</v>
      </c>
      <c r="L25" s="2">
        <f t="shared" si="9"/>
        <v>20661.387095045509</v>
      </c>
      <c r="M25" s="2">
        <f t="shared" si="10"/>
        <v>175404.30202267584</v>
      </c>
      <c r="N25" s="2">
        <f t="shared" si="11"/>
        <v>74761.598041283098</v>
      </c>
      <c r="O25" s="2">
        <f t="shared" si="12"/>
        <v>90855.731146897495</v>
      </c>
      <c r="P25" s="2">
        <f t="shared" si="13"/>
        <v>79383.22410201696</v>
      </c>
    </row>
    <row r="26" spans="1:16" x14ac:dyDescent="0.2">
      <c r="A26">
        <v>5</v>
      </c>
      <c r="B26" s="2">
        <f t="shared" si="5"/>
        <v>1275423800.5724056</v>
      </c>
      <c r="C26" s="2">
        <f t="shared" si="5"/>
        <v>233739493.18927214</v>
      </c>
      <c r="D26" s="2">
        <f t="shared" si="3"/>
        <v>167586806.43759134</v>
      </c>
      <c r="E26" s="2">
        <f t="shared" si="3"/>
        <v>1422723783.0728149</v>
      </c>
      <c r="F26" s="2">
        <f t="shared" si="3"/>
        <v>606399628.55707395</v>
      </c>
      <c r="G26" s="2">
        <f t="shared" si="3"/>
        <v>736940930.41372406</v>
      </c>
      <c r="H26" s="2">
        <f t="shared" si="6"/>
        <v>643886151.04969311</v>
      </c>
      <c r="J26" s="2">
        <f t="shared" si="7"/>
        <v>145596.32426625636</v>
      </c>
      <c r="K26" s="2">
        <f t="shared" si="8"/>
        <v>26682.590546720563</v>
      </c>
      <c r="L26" s="2">
        <f t="shared" si="9"/>
        <v>19130.913976893989</v>
      </c>
      <c r="M26" s="2">
        <f t="shared" si="10"/>
        <v>162411.39076173687</v>
      </c>
      <c r="N26" s="2">
        <f t="shared" si="11"/>
        <v>69223.701890076933</v>
      </c>
      <c r="O26" s="2">
        <f t="shared" si="12"/>
        <v>84125.67698786805</v>
      </c>
      <c r="P26" s="2">
        <f t="shared" si="13"/>
        <v>73502.985279645334</v>
      </c>
    </row>
    <row r="27" spans="1:16" x14ac:dyDescent="0.2">
      <c r="A27">
        <v>6</v>
      </c>
      <c r="B27" s="2">
        <f t="shared" si="5"/>
        <v>1180947963.4929683</v>
      </c>
      <c r="C27" s="2">
        <f t="shared" si="5"/>
        <v>216425456.65673345</v>
      </c>
      <c r="D27" s="2">
        <f t="shared" si="3"/>
        <v>155172968.92369568</v>
      </c>
      <c r="E27" s="2">
        <f t="shared" si="3"/>
        <v>1317336836.1785324</v>
      </c>
      <c r="F27" s="2">
        <f t="shared" si="3"/>
        <v>561481137.55284619</v>
      </c>
      <c r="G27" s="2">
        <f t="shared" si="3"/>
        <v>682352713.34604073</v>
      </c>
      <c r="H27" s="2">
        <f t="shared" si="6"/>
        <v>596190880.60156763</v>
      </c>
      <c r="J27" s="2">
        <f t="shared" si="7"/>
        <v>134811.4113576448</v>
      </c>
      <c r="K27" s="2">
        <f t="shared" si="8"/>
        <v>24706.102358074597</v>
      </c>
      <c r="L27" s="2">
        <f t="shared" si="9"/>
        <v>17713.809237864803</v>
      </c>
      <c r="M27" s="2">
        <f t="shared" si="10"/>
        <v>150380.91737197858</v>
      </c>
      <c r="N27" s="2">
        <f t="shared" si="11"/>
        <v>64096.020268589746</v>
      </c>
      <c r="O27" s="2">
        <f t="shared" si="12"/>
        <v>77894.145359137066</v>
      </c>
      <c r="P27" s="2">
        <f t="shared" si="13"/>
        <v>68058.319703375295</v>
      </c>
    </row>
    <row r="28" spans="1:16" x14ac:dyDescent="0.2">
      <c r="A28">
        <v>7</v>
      </c>
      <c r="B28" s="2">
        <f t="shared" si="5"/>
        <v>1093470336.5675631</v>
      </c>
      <c r="C28" s="2">
        <f t="shared" si="5"/>
        <v>200393941.34882724</v>
      </c>
      <c r="D28" s="2">
        <f t="shared" si="3"/>
        <v>143678674.92934784</v>
      </c>
      <c r="E28" s="2">
        <f t="shared" si="3"/>
        <v>1219756329.7949371</v>
      </c>
      <c r="F28" s="2">
        <f t="shared" si="3"/>
        <v>519889942.17856127</v>
      </c>
      <c r="G28" s="2">
        <f t="shared" si="3"/>
        <v>631808067.91300058</v>
      </c>
      <c r="H28" s="2">
        <f t="shared" si="6"/>
        <v>552028593.14959955</v>
      </c>
      <c r="J28" s="2">
        <f t="shared" si="7"/>
        <v>124825.38088670811</v>
      </c>
      <c r="K28" s="2">
        <f t="shared" si="8"/>
        <v>22876.020701920919</v>
      </c>
      <c r="L28" s="2">
        <f t="shared" si="9"/>
        <v>16401.675220245186</v>
      </c>
      <c r="M28" s="2">
        <f t="shared" si="10"/>
        <v>139241.59015923939</v>
      </c>
      <c r="N28" s="2">
        <f t="shared" si="11"/>
        <v>59348.166915360875</v>
      </c>
      <c r="O28" s="2">
        <f t="shared" si="12"/>
        <v>72124.208665867642</v>
      </c>
      <c r="P28" s="2">
        <f t="shared" si="13"/>
        <v>63016.96268831045</v>
      </c>
    </row>
    <row r="29" spans="1:16" x14ac:dyDescent="0.2">
      <c r="A29">
        <v>8</v>
      </c>
      <c r="B29" s="2">
        <f t="shared" si="5"/>
        <v>1012472533.8588547</v>
      </c>
      <c r="C29" s="2">
        <f t="shared" si="5"/>
        <v>185549945.69335857</v>
      </c>
      <c r="D29" s="2">
        <f t="shared" si="3"/>
        <v>133035810.11976652</v>
      </c>
      <c r="E29" s="2">
        <f t="shared" si="3"/>
        <v>1129404009.0693862</v>
      </c>
      <c r="F29" s="2">
        <f t="shared" si="3"/>
        <v>481379576.09126043</v>
      </c>
      <c r="G29" s="2">
        <f t="shared" si="3"/>
        <v>585007470.28981543</v>
      </c>
      <c r="H29" s="2">
        <f t="shared" si="6"/>
        <v>511137586.24962926</v>
      </c>
      <c r="J29" s="2">
        <f t="shared" si="7"/>
        <v>115579.05637658158</v>
      </c>
      <c r="K29" s="2">
        <f t="shared" si="8"/>
        <v>21181.500649926777</v>
      </c>
      <c r="L29" s="2">
        <f t="shared" si="9"/>
        <v>15186.73631504184</v>
      </c>
      <c r="M29" s="2">
        <f t="shared" si="10"/>
        <v>128927.39829559204</v>
      </c>
      <c r="N29" s="2">
        <f t="shared" si="11"/>
        <v>54952.006403111918</v>
      </c>
      <c r="O29" s="2">
        <f t="shared" si="12"/>
        <v>66781.674690618194</v>
      </c>
      <c r="P29" s="2">
        <f t="shared" si="13"/>
        <v>58349.039526213382</v>
      </c>
    </row>
    <row r="30" spans="1:16" x14ac:dyDescent="0.2">
      <c r="A30">
        <v>9</v>
      </c>
      <c r="B30" s="2">
        <f t="shared" si="5"/>
        <v>937474568.38782835</v>
      </c>
      <c r="C30" s="2">
        <f t="shared" si="5"/>
        <v>171805505.27162829</v>
      </c>
      <c r="D30" s="2">
        <f t="shared" si="3"/>
        <v>123181305.66645047</v>
      </c>
      <c r="E30" s="2">
        <f t="shared" si="3"/>
        <v>1045744452.8420243</v>
      </c>
      <c r="F30" s="2">
        <f t="shared" si="3"/>
        <v>445721829.71412998</v>
      </c>
      <c r="G30" s="2">
        <f t="shared" si="3"/>
        <v>541673583.60168087</v>
      </c>
      <c r="H30" s="2">
        <f t="shared" si="6"/>
        <v>473275542.82373077</v>
      </c>
      <c r="J30" s="2">
        <f t="shared" si="7"/>
        <v>107017.64479313108</v>
      </c>
      <c r="K30" s="2">
        <f t="shared" si="8"/>
        <v>19612.50060178405</v>
      </c>
      <c r="L30" s="2">
        <f t="shared" si="9"/>
        <v>14061.792884297998</v>
      </c>
      <c r="M30" s="2">
        <f t="shared" si="10"/>
        <v>119377.22064406671</v>
      </c>
      <c r="N30" s="2">
        <f t="shared" si="11"/>
        <v>50881.487410288813</v>
      </c>
      <c r="O30" s="2">
        <f t="shared" si="12"/>
        <v>61834.883972794618</v>
      </c>
      <c r="P30" s="2">
        <f t="shared" si="13"/>
        <v>54026.888450197577</v>
      </c>
    </row>
    <row r="31" spans="1:16" x14ac:dyDescent="0.2">
      <c r="A31">
        <v>10</v>
      </c>
      <c r="B31" s="2">
        <f t="shared" si="5"/>
        <v>868032007.76650763</v>
      </c>
      <c r="C31" s="2">
        <f t="shared" si="5"/>
        <v>159079171.54780397</v>
      </c>
      <c r="D31" s="2">
        <f t="shared" si="3"/>
        <v>114056764.50597265</v>
      </c>
      <c r="E31" s="2">
        <f t="shared" si="3"/>
        <v>968281900.779652</v>
      </c>
      <c r="F31" s="2">
        <f t="shared" si="3"/>
        <v>412705397.88345367</v>
      </c>
      <c r="G31" s="2">
        <f t="shared" si="3"/>
        <v>501549614.44600081</v>
      </c>
      <c r="H31" s="2">
        <f t="shared" si="6"/>
        <v>438218095.20715809</v>
      </c>
      <c r="J31" s="2">
        <f t="shared" si="7"/>
        <v>99090.411845491733</v>
      </c>
      <c r="K31" s="2">
        <f t="shared" si="8"/>
        <v>18159.722779429678</v>
      </c>
      <c r="L31" s="2">
        <f t="shared" si="9"/>
        <v>13020.178596572221</v>
      </c>
      <c r="M31" s="2">
        <f t="shared" si="10"/>
        <v>110534.46355932101</v>
      </c>
      <c r="N31" s="2">
        <f t="shared" si="11"/>
        <v>47112.488342860008</v>
      </c>
      <c r="O31" s="2">
        <f t="shared" si="12"/>
        <v>57254.522197032056</v>
      </c>
      <c r="P31" s="2">
        <f t="shared" si="13"/>
        <v>50024.896713145899</v>
      </c>
    </row>
    <row r="32" spans="1:16" x14ac:dyDescent="0.2">
      <c r="A32">
        <v>11</v>
      </c>
      <c r="B32" s="2">
        <f t="shared" si="5"/>
        <v>803733340.52454412</v>
      </c>
      <c r="C32" s="2">
        <f t="shared" si="5"/>
        <v>147295529.2109296</v>
      </c>
      <c r="D32" s="2">
        <f t="shared" si="3"/>
        <v>105608115.28330801</v>
      </c>
      <c r="E32" s="2">
        <f t="shared" si="3"/>
        <v>896557315.53671479</v>
      </c>
      <c r="F32" s="2">
        <f t="shared" si="3"/>
        <v>382134627.66986454</v>
      </c>
      <c r="G32" s="2">
        <f t="shared" si="3"/>
        <v>464397791.1537044</v>
      </c>
      <c r="H32" s="2">
        <f t="shared" si="6"/>
        <v>405757495.56218338</v>
      </c>
      <c r="J32" s="2">
        <f t="shared" si="7"/>
        <v>91750.381338418272</v>
      </c>
      <c r="K32" s="2">
        <f t="shared" si="8"/>
        <v>16814.558129101551</v>
      </c>
      <c r="L32" s="2">
        <f t="shared" si="9"/>
        <v>12055.720922752056</v>
      </c>
      <c r="M32" s="2">
        <f t="shared" si="10"/>
        <v>102346.72551788982</v>
      </c>
      <c r="N32" s="2">
        <f t="shared" si="11"/>
        <v>43622.674391537046</v>
      </c>
      <c r="O32" s="2">
        <f t="shared" si="12"/>
        <v>53013.446478733378</v>
      </c>
      <c r="P32" s="2">
        <f t="shared" si="13"/>
        <v>46319.348808468421</v>
      </c>
    </row>
    <row r="35" spans="1:14" x14ac:dyDescent="0.2">
      <c r="B35" s="4" t="s">
        <v>25</v>
      </c>
      <c r="I35" s="4" t="s">
        <v>35</v>
      </c>
      <c r="J35" s="4"/>
    </row>
    <row r="36" spans="1:14" x14ac:dyDescent="0.2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I36" t="s">
        <v>0</v>
      </c>
      <c r="J36" t="s">
        <v>1</v>
      </c>
      <c r="K36" t="s">
        <v>2</v>
      </c>
      <c r="L36" t="s">
        <v>3</v>
      </c>
      <c r="M36" t="s">
        <v>4</v>
      </c>
      <c r="N36" t="s">
        <v>5</v>
      </c>
    </row>
    <row r="37" spans="1:14" x14ac:dyDescent="0.2">
      <c r="A37">
        <v>1</v>
      </c>
      <c r="B37">
        <f>(B$17*((1+0.03)^($A37-1))/((1+$C$3)^($A37-1)))+(B$15*((1+0.02)^($A37-1)))/((1+$C$3)^($A37-1))</f>
        <v>79.210700000000003</v>
      </c>
      <c r="C37">
        <f>(C$17*((1+0.03)^($A37-1))/((1+$C$3)^($A37-1)))+(C$15*((1+0.02)^($A37-1)))/((1+$C$3)^($A37-1))</f>
        <v>119.17349999999999</v>
      </c>
      <c r="D37">
        <f t="shared" ref="D37:G47" si="14">(D$17*((1+0.03)^($A37-1))/((1+$C$3)^($A37-1)))+(D$15*((1+0.02)^($A37-1)))/((1+$C$3)^($A37-1))</f>
        <v>250.58654999999999</v>
      </c>
      <c r="E37">
        <f t="shared" si="14"/>
        <v>0.53149333333333337</v>
      </c>
      <c r="F37">
        <f t="shared" si="14"/>
        <v>5</v>
      </c>
      <c r="G37">
        <f t="shared" si="14"/>
        <v>63.4504375</v>
      </c>
      <c r="I37">
        <f>B37*$E$3</f>
        <v>792.10699999999997</v>
      </c>
      <c r="J37">
        <f t="shared" ref="J37:N47" si="15">C37*$E$3</f>
        <v>1191.7349999999999</v>
      </c>
      <c r="K37">
        <f t="shared" si="15"/>
        <v>2505.8654999999999</v>
      </c>
      <c r="L37">
        <f t="shared" si="15"/>
        <v>5.3149333333333342</v>
      </c>
      <c r="M37">
        <f t="shared" si="15"/>
        <v>50</v>
      </c>
      <c r="N37">
        <f t="shared" si="15"/>
        <v>634.50437499999998</v>
      </c>
    </row>
    <row r="38" spans="1:14" x14ac:dyDescent="0.2">
      <c r="A38">
        <v>2</v>
      </c>
      <c r="B38">
        <f t="shared" ref="B38:B47" si="16">(B$17*((1+0.03)^($A38-1))/((1+$C$3)^($A38-1)))+(B$15*((1+0.02)^($A38-1)))/((1+$C$3)^($A38-1))</f>
        <v>74.853624074074062</v>
      </c>
      <c r="E38">
        <f t="shared" si="14"/>
        <v>0.50668814814814811</v>
      </c>
      <c r="F38">
        <f t="shared" si="14"/>
        <v>4.7685185185185182</v>
      </c>
      <c r="G38">
        <f t="shared" si="14"/>
        <v>59.953005787037036</v>
      </c>
      <c r="I38">
        <f t="shared" ref="I38:I46" si="17">B38*$E$3</f>
        <v>748.5362407407406</v>
      </c>
      <c r="J38">
        <f t="shared" si="15"/>
        <v>0</v>
      </c>
      <c r="K38">
        <f t="shared" si="15"/>
        <v>0</v>
      </c>
      <c r="L38">
        <f t="shared" si="15"/>
        <v>5.0668814814814809</v>
      </c>
      <c r="M38">
        <f t="shared" si="15"/>
        <v>47.685185185185183</v>
      </c>
      <c r="N38">
        <f t="shared" si="15"/>
        <v>599.53005787037034</v>
      </c>
    </row>
    <row r="39" spans="1:14" x14ac:dyDescent="0.2">
      <c r="A39">
        <v>3</v>
      </c>
      <c r="B39">
        <f t="shared" si="16"/>
        <v>70.736593175582982</v>
      </c>
      <c r="E39">
        <f t="shared" si="14"/>
        <v>0.48304240740740728</v>
      </c>
      <c r="F39">
        <f t="shared" si="14"/>
        <v>4.5477537722908092</v>
      </c>
      <c r="G39">
        <f t="shared" si="14"/>
        <v>56.648598401063097</v>
      </c>
      <c r="I39">
        <f t="shared" si="17"/>
        <v>707.36593175582982</v>
      </c>
      <c r="J39">
        <f t="shared" si="15"/>
        <v>0</v>
      </c>
      <c r="K39">
        <f t="shared" si="15"/>
        <v>0</v>
      </c>
      <c r="L39">
        <f t="shared" si="15"/>
        <v>4.8304240740740729</v>
      </c>
      <c r="M39">
        <f t="shared" si="15"/>
        <v>45.477537722908096</v>
      </c>
      <c r="N39">
        <f t="shared" si="15"/>
        <v>566.485984010631</v>
      </c>
    </row>
    <row r="40" spans="1:14" x14ac:dyDescent="0.2">
      <c r="A40">
        <v>4</v>
      </c>
      <c r="B40">
        <f t="shared" si="16"/>
        <v>66.846364744957569</v>
      </c>
      <c r="E40">
        <f t="shared" si="14"/>
        <v>0.46050181889193714</v>
      </c>
      <c r="F40">
        <f t="shared" si="14"/>
        <v>4.3372096161662341</v>
      </c>
      <c r="G40">
        <f t="shared" si="14"/>
        <v>53.526550908858532</v>
      </c>
      <c r="I40">
        <f t="shared" si="17"/>
        <v>668.46364744957566</v>
      </c>
      <c r="J40">
        <f t="shared" si="15"/>
        <v>0</v>
      </c>
      <c r="K40">
        <f t="shared" si="15"/>
        <v>0</v>
      </c>
      <c r="L40">
        <f t="shared" si="15"/>
        <v>4.6050181889193711</v>
      </c>
      <c r="M40">
        <f t="shared" si="15"/>
        <v>43.372096161662341</v>
      </c>
      <c r="N40">
        <f t="shared" si="15"/>
        <v>535.2655090885853</v>
      </c>
    </row>
    <row r="41" spans="1:14" x14ac:dyDescent="0.2">
      <c r="A41">
        <v>5</v>
      </c>
      <c r="B41">
        <f t="shared" si="16"/>
        <v>63.170427602082114</v>
      </c>
      <c r="E41">
        <f t="shared" si="14"/>
        <v>0.43901463803543084</v>
      </c>
      <c r="F41">
        <f t="shared" si="14"/>
        <v>4.1364128746770561</v>
      </c>
      <c r="G41">
        <f t="shared" si="14"/>
        <v>50.576788607729668</v>
      </c>
      <c r="I41">
        <f t="shared" si="17"/>
        <v>631.70427602082111</v>
      </c>
      <c r="J41">
        <f t="shared" si="15"/>
        <v>0</v>
      </c>
      <c r="K41">
        <f t="shared" si="15"/>
        <v>0</v>
      </c>
      <c r="L41">
        <f t="shared" si="15"/>
        <v>4.3901463803543086</v>
      </c>
      <c r="M41">
        <f t="shared" si="15"/>
        <v>41.364128746770561</v>
      </c>
      <c r="N41">
        <f t="shared" si="15"/>
        <v>505.76788607729668</v>
      </c>
    </row>
    <row r="42" spans="1:14" x14ac:dyDescent="0.2">
      <c r="A42">
        <v>6</v>
      </c>
      <c r="B42">
        <f t="shared" si="16"/>
        <v>59.696961514023812</v>
      </c>
      <c r="E42">
        <f t="shared" si="14"/>
        <v>0.41853154808176857</v>
      </c>
      <c r="F42">
        <f t="shared" si="14"/>
        <v>3.944912278627192</v>
      </c>
      <c r="G42">
        <f t="shared" si="14"/>
        <v>47.789793889460505</v>
      </c>
      <c r="I42">
        <f t="shared" si="17"/>
        <v>596.96961514023815</v>
      </c>
      <c r="J42">
        <f t="shared" si="15"/>
        <v>0</v>
      </c>
      <c r="K42">
        <f t="shared" si="15"/>
        <v>0</v>
      </c>
      <c r="L42">
        <f t="shared" si="15"/>
        <v>4.1853154808176853</v>
      </c>
      <c r="M42">
        <f t="shared" si="15"/>
        <v>39.449122786271921</v>
      </c>
      <c r="N42">
        <f t="shared" si="15"/>
        <v>477.89793889460503</v>
      </c>
    </row>
    <row r="43" spans="1:14" x14ac:dyDescent="0.2">
      <c r="A43">
        <v>7</v>
      </c>
      <c r="B43">
        <f t="shared" si="16"/>
        <v>56.414798999743866</v>
      </c>
      <c r="E43">
        <f t="shared" si="14"/>
        <v>0.39900554589592935</v>
      </c>
      <c r="F43">
        <f t="shared" si="14"/>
        <v>3.7622774509129697</v>
      </c>
      <c r="G43">
        <f t="shared" si="14"/>
        <v>45.156575411509564</v>
      </c>
      <c r="I43">
        <f t="shared" si="17"/>
        <v>564.14798999743869</v>
      </c>
      <c r="J43">
        <f t="shared" si="15"/>
        <v>0</v>
      </c>
      <c r="K43">
        <f t="shared" si="15"/>
        <v>0</v>
      </c>
      <c r="L43">
        <f t="shared" si="15"/>
        <v>3.9900554589592936</v>
      </c>
      <c r="M43">
        <f t="shared" si="15"/>
        <v>37.622774509129698</v>
      </c>
      <c r="N43">
        <f t="shared" si="15"/>
        <v>451.56575411509561</v>
      </c>
    </row>
    <row r="44" spans="1:14" x14ac:dyDescent="0.2">
      <c r="A44">
        <v>8</v>
      </c>
      <c r="B44">
        <f t="shared" si="16"/>
        <v>53.313389247941963</v>
      </c>
      <c r="E44">
        <f t="shared" si="14"/>
        <v>0.38039183316090663</v>
      </c>
      <c r="F44">
        <f t="shared" si="14"/>
        <v>3.5880979392966288</v>
      </c>
      <c r="G44">
        <f t="shared" si="14"/>
        <v>42.668638975321457</v>
      </c>
      <c r="I44">
        <f t="shared" si="17"/>
        <v>533.13389247941961</v>
      </c>
      <c r="J44">
        <f t="shared" si="15"/>
        <v>0</v>
      </c>
      <c r="K44">
        <f t="shared" si="15"/>
        <v>0</v>
      </c>
      <c r="L44">
        <f t="shared" si="15"/>
        <v>3.8039183316090663</v>
      </c>
      <c r="M44">
        <f t="shared" si="15"/>
        <v>35.880979392966289</v>
      </c>
      <c r="N44">
        <f t="shared" si="15"/>
        <v>426.6863897532146</v>
      </c>
    </row>
    <row r="45" spans="1:14" x14ac:dyDescent="0.2">
      <c r="A45">
        <v>9</v>
      </c>
      <c r="B45">
        <f t="shared" si="16"/>
        <v>50.38276403104647</v>
      </c>
      <c r="E45">
        <f t="shared" si="14"/>
        <v>0.36264771270574742</v>
      </c>
      <c r="F45">
        <f t="shared" si="14"/>
        <v>3.4219822939588216</v>
      </c>
      <c r="G45">
        <f t="shared" si="14"/>
        <v>40.317960017172318</v>
      </c>
      <c r="I45">
        <f t="shared" si="17"/>
        <v>503.82764031046469</v>
      </c>
      <c r="J45">
        <f t="shared" si="15"/>
        <v>0</v>
      </c>
      <c r="K45">
        <f t="shared" si="15"/>
        <v>0</v>
      </c>
      <c r="L45">
        <f t="shared" si="15"/>
        <v>3.6264771270574743</v>
      </c>
      <c r="M45">
        <f t="shared" si="15"/>
        <v>34.219822939588212</v>
      </c>
      <c r="N45">
        <f t="shared" si="15"/>
        <v>403.17960017172317</v>
      </c>
    </row>
    <row r="46" spans="1:14" x14ac:dyDescent="0.2">
      <c r="A46">
        <v>10</v>
      </c>
      <c r="B46">
        <f t="shared" si="16"/>
        <v>47.613505504843154</v>
      </c>
      <c r="E46">
        <f t="shared" si="14"/>
        <v>0.34573248972194481</v>
      </c>
      <c r="F46">
        <f t="shared" si="14"/>
        <v>3.2635571877570242</v>
      </c>
      <c r="G46">
        <f t="shared" si="14"/>
        <v>38.09695762221088</v>
      </c>
      <c r="I46">
        <f t="shared" si="17"/>
        <v>476.13505504843152</v>
      </c>
      <c r="J46">
        <f t="shared" si="15"/>
        <v>0</v>
      </c>
      <c r="K46">
        <f t="shared" si="15"/>
        <v>0</v>
      </c>
      <c r="L46">
        <f t="shared" si="15"/>
        <v>3.4573248972194479</v>
      </c>
      <c r="M46">
        <f t="shared" si="15"/>
        <v>32.635571877570243</v>
      </c>
      <c r="N46">
        <f t="shared" si="15"/>
        <v>380.9695762221088</v>
      </c>
    </row>
    <row r="47" spans="1:14" x14ac:dyDescent="0.2">
      <c r="A47">
        <v>11</v>
      </c>
      <c r="B47">
        <f t="shared" si="16"/>
        <v>44.996715789356429</v>
      </c>
      <c r="E47">
        <f t="shared" si="14"/>
        <v>0.32960737763694065</v>
      </c>
      <c r="F47">
        <f t="shared" si="14"/>
        <v>3.1124665772127171</v>
      </c>
      <c r="G47">
        <f t="shared" si="14"/>
        <v>35.998469977309384</v>
      </c>
      <c r="I47">
        <f>B47*$E$3</f>
        <v>449.96715789356426</v>
      </c>
      <c r="J47">
        <f t="shared" si="15"/>
        <v>0</v>
      </c>
      <c r="K47">
        <f t="shared" si="15"/>
        <v>0</v>
      </c>
      <c r="L47">
        <f t="shared" si="15"/>
        <v>3.2960737763694063</v>
      </c>
      <c r="M47">
        <f t="shared" si="15"/>
        <v>31.124665772127173</v>
      </c>
      <c r="N47">
        <f t="shared" si="15"/>
        <v>359.98469977309384</v>
      </c>
    </row>
    <row r="49" spans="1:5" x14ac:dyDescent="0.2">
      <c r="E49" s="5"/>
    </row>
    <row r="50" spans="1:5" x14ac:dyDescent="0.2">
      <c r="A50" t="s">
        <v>26</v>
      </c>
      <c r="B50" t="s">
        <v>33</v>
      </c>
      <c r="C50" t="s">
        <v>27</v>
      </c>
      <c r="D50" t="s">
        <v>32</v>
      </c>
      <c r="E50" s="5" t="s">
        <v>34</v>
      </c>
    </row>
    <row r="51" spans="1:5" x14ac:dyDescent="0.2">
      <c r="B51" s="2">
        <v>24270000</v>
      </c>
      <c r="C51">
        <v>271</v>
      </c>
      <c r="D51" s="2">
        <f>B51/C51</f>
        <v>89557.195571955715</v>
      </c>
      <c r="E51" s="5">
        <f>D51/$E$3</f>
        <v>8955.7195571955708</v>
      </c>
    </row>
    <row r="52" spans="1:5" x14ac:dyDescent="0.2">
      <c r="B52" s="2">
        <v>443700000</v>
      </c>
      <c r="C52">
        <v>6556</v>
      </c>
      <c r="D52" s="2">
        <f t="shared" ref="D52:D53" si="18">B52/C52</f>
        <v>67678.462477120192</v>
      </c>
      <c r="E52" s="5">
        <f t="shared" ref="E52:E55" si="19">D52/$E$3</f>
        <v>6767.8462477120192</v>
      </c>
    </row>
    <row r="53" spans="1:5" x14ac:dyDescent="0.2">
      <c r="B53" s="2">
        <v>100600000</v>
      </c>
      <c r="C53">
        <v>1933</v>
      </c>
      <c r="D53" s="2">
        <f t="shared" si="18"/>
        <v>52043.455768235901</v>
      </c>
      <c r="E53" s="5">
        <f t="shared" si="19"/>
        <v>5204.3455768235899</v>
      </c>
    </row>
    <row r="54" spans="1:5" x14ac:dyDescent="0.2">
      <c r="B54">
        <f>(1.00727*0.57)*1000000000</f>
        <v>574143900</v>
      </c>
      <c r="C54">
        <v>8760</v>
      </c>
      <c r="D54">
        <f>B54/C54</f>
        <v>65541.54109589041</v>
      </c>
      <c r="E54" s="5">
        <f t="shared" si="19"/>
        <v>6554.1541095890407</v>
      </c>
    </row>
    <row r="55" spans="1:5" x14ac:dyDescent="0.2">
      <c r="B55">
        <f xml:space="preserve"> 0.009469*0.57*1000000000</f>
        <v>5397330</v>
      </c>
      <c r="C55">
        <v>8760</v>
      </c>
      <c r="D55" s="2">
        <f>B55/C55</f>
        <v>616.13356164383561</v>
      </c>
      <c r="E55" s="5">
        <f t="shared" si="19"/>
        <v>61.613356164383561</v>
      </c>
    </row>
    <row r="56" spans="1:5" x14ac:dyDescent="0.2">
      <c r="E56" s="5"/>
    </row>
    <row r="57" spans="1:5" x14ac:dyDescent="0.2">
      <c r="A57" t="s">
        <v>28</v>
      </c>
      <c r="B57">
        <f xml:space="preserve"> 1.041188*9.37</f>
        <v>9.7559315599999987</v>
      </c>
      <c r="E57" s="2"/>
    </row>
    <row r="58" spans="1:5" x14ac:dyDescent="0.2">
      <c r="A58" t="s">
        <v>29</v>
      </c>
      <c r="B58">
        <f xml:space="preserve"> B57/1.028</f>
        <v>9.490205797665368</v>
      </c>
    </row>
    <row r="59" spans="1:5" x14ac:dyDescent="0.2">
      <c r="B59">
        <f>0.085521*9.37</f>
        <v>0.80133176999999989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9C38-C695-0144-9E79-A0ED481D18D8}">
  <dimension ref="A1:H14"/>
  <sheetViews>
    <sheetView tabSelected="1" topLeftCell="A3" zoomScale="298" workbookViewId="0">
      <selection activeCell="E6" sqref="E6"/>
    </sheetView>
  </sheetViews>
  <sheetFormatPr baseColWidth="10" defaultRowHeight="16" x14ac:dyDescent="0.2"/>
  <cols>
    <col min="1" max="1" width="11.6640625" bestFit="1" customWidth="1"/>
    <col min="2" max="2" width="8.83203125" bestFit="1" customWidth="1"/>
  </cols>
  <sheetData>
    <row r="1" spans="1:8" x14ac:dyDescent="0.2">
      <c r="A1" s="5">
        <v>24270000</v>
      </c>
      <c r="B1" s="5">
        <f>A1/271</f>
        <v>89557.195571955715</v>
      </c>
    </row>
    <row r="8" spans="1:8" x14ac:dyDescent="0.2">
      <c r="A8" s="3">
        <v>1130</v>
      </c>
      <c r="B8" s="3">
        <v>390</v>
      </c>
      <c r="C8" s="3">
        <v>380</v>
      </c>
      <c r="D8" s="3">
        <v>1180</v>
      </c>
      <c r="E8" s="3">
        <v>175</v>
      </c>
      <c r="F8" s="3">
        <v>560</v>
      </c>
    </row>
    <row r="9" spans="1:8" x14ac:dyDescent="0.2">
      <c r="A9">
        <v>4</v>
      </c>
      <c r="B9">
        <v>10</v>
      </c>
      <c r="C9">
        <v>10</v>
      </c>
      <c r="D9">
        <v>1</v>
      </c>
      <c r="E9">
        <v>45</v>
      </c>
      <c r="F9">
        <v>4</v>
      </c>
    </row>
    <row r="10" spans="1:8" x14ac:dyDescent="0.2">
      <c r="A10">
        <f>A8*A9</f>
        <v>4520</v>
      </c>
      <c r="B10">
        <f t="shared" ref="B10:F10" si="0">B8*B9</f>
        <v>3900</v>
      </c>
      <c r="C10">
        <f t="shared" si="0"/>
        <v>3800</v>
      </c>
      <c r="D10">
        <f t="shared" si="0"/>
        <v>1180</v>
      </c>
      <c r="E10">
        <f t="shared" si="0"/>
        <v>7875</v>
      </c>
      <c r="F10">
        <f t="shared" si="0"/>
        <v>2240</v>
      </c>
      <c r="G10">
        <f>SUM(A10:F10)</f>
        <v>23515</v>
      </c>
    </row>
    <row r="14" spans="1:8" x14ac:dyDescent="0.2">
      <c r="A14">
        <v>1.0072700000000001</v>
      </c>
      <c r="B14">
        <v>0.56999999999999995</v>
      </c>
      <c r="C14">
        <f>A14*B14</f>
        <v>0.57414390000000004</v>
      </c>
      <c r="D14" s="2">
        <v>1000000000</v>
      </c>
      <c r="E14" s="2">
        <f>C14*D14</f>
        <v>574143900</v>
      </c>
      <c r="F14">
        <v>8760</v>
      </c>
      <c r="G14" s="5">
        <f>E14/F14</f>
        <v>65541.54109589041</v>
      </c>
      <c r="H14">
        <f>G14*1.38</f>
        <v>90447.326712328766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Akul Bansal</dc:creator>
  <cp:lastModifiedBy>Akul Bansal</cp:lastModifiedBy>
  <dcterms:created xsi:type="dcterms:W3CDTF">2023-10-10T04:55:37Z</dcterms:created>
  <dcterms:modified xsi:type="dcterms:W3CDTF">2023-10-12T06:00:11Z</dcterms:modified>
</cp:coreProperties>
</file>