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-my.sharepoint.com/personal/adarsh_kulkarni_team_telstra_com/Documents/Desktop/akulraj/"/>
    </mc:Choice>
  </mc:AlternateContent>
  <xr:revisionPtr revIDLastSave="623" documentId="13_ncr:1_{60D09A6D-5C13-4755-90E8-D73E62C80033}" xr6:coauthVersionLast="47" xr6:coauthVersionMax="47" xr10:uidLastSave="{61055FB9-1C23-4217-BABB-C807AA604C4B}"/>
  <bookViews>
    <workbookView xWindow="-110" yWindow="-110" windowWidth="19420" windowHeight="10420" activeTab="1" xr2:uid="{0D3B937D-15AF-4334-896B-BE61D4252B61}"/>
  </bookViews>
  <sheets>
    <sheet name="Adarsh" sheetId="1" r:id="rId1"/>
    <sheet name="SIP" sheetId="2" r:id="rId2"/>
    <sheet name="Loan calculator" sheetId="5" r:id="rId3"/>
    <sheet name="Loan" sheetId="6" r:id="rId4"/>
    <sheet name="Shares" sheetId="3" r:id="rId5"/>
  </sheets>
  <definedNames>
    <definedName name="_xlnm._FilterDatabase" localSheetId="0" hidden="1">Adarsh!$A$1:$H$6</definedName>
    <definedName name="ColumnTitle1">Loan[[#Headers],[Pmt no.]]</definedName>
    <definedName name="EndingBalance">-FV(InterestRate/12,PaymentNumber,-MonthlyPayment,LoanAmount)</definedName>
    <definedName name="HeaderRow">ROW('Loan calculator'!$16:$16)</definedName>
    <definedName name="InterestAmt">-IPMT(InterestRate/12,PaymentNumber,NumberOfPayments,LoanAmount)</definedName>
    <definedName name="InterestRate">'Loan calculator'!$D$6</definedName>
    <definedName name="LastCol">COUNTA('Loan calculator'!$16:$16)</definedName>
    <definedName name="LastRow">MATCH(9.99E+307,'Loan calculator'!$B:$B)</definedName>
    <definedName name="LoanAmount">'Loan calculator'!$D$5</definedName>
    <definedName name="LoanIsGood">IF(LoanAmount*InterestRate*LoanYears*LoanStartDate&gt;0,1,0)</definedName>
    <definedName name="LoanIsNotPaid">IF(PaymentNumber&lt;=NumberOfPayments,1,0)</definedName>
    <definedName name="LoanStartDate">'Loan calculator'!$D$8</definedName>
    <definedName name="LoanValue">-FV(InterestRate/12,PaymentNumber-1,-MonthlyPayment,LoanAmount)</definedName>
    <definedName name="LoanYears">'Loan calculator'!$D$7</definedName>
    <definedName name="MonthlyPayment">-PMT(InterestRate/12,NumberOfPayments,LoanAmount)</definedName>
    <definedName name="NumberOfPayments">'Loan calculator'!$D$12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Area" localSheetId="2">'Loan calculator'!$A:$I</definedName>
    <definedName name="_xlnm.Print_Titles" localSheetId="2">'Loan calculator'!$16:$16</definedName>
    <definedName name="PrintArea_SET">OFFSET('Loan calculator'!$B$2,,,LastRow,LastCol)</definedName>
    <definedName name="RowTitleRegion1..D6">'Loan calculator'!$B$5</definedName>
    <definedName name="RowTitleRegion2..H6">'Loan calculator'!$B$11</definedName>
    <definedName name="Total_Interest">'Loan calculator'!$D$13</definedName>
    <definedName name="TotalLoanCost">'Loan calculator'!$D$14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O4" i="2"/>
  <c r="O5" i="2"/>
  <c r="O6" i="2"/>
  <c r="O7" i="2"/>
  <c r="O8" i="2"/>
  <c r="O9" i="2"/>
  <c r="O10" i="2"/>
  <c r="O11" i="2"/>
  <c r="O2" i="2"/>
  <c r="O29" i="2"/>
  <c r="N2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E39" i="1"/>
  <c r="D12" i="5"/>
  <c r="B74" i="6" l="1"/>
  <c r="B54" i="6"/>
  <c r="B76" i="6"/>
  <c r="B60" i="6"/>
  <c r="B75" i="6"/>
  <c r="B67" i="6"/>
  <c r="B59" i="6"/>
  <c r="B51" i="6"/>
  <c r="B66" i="6"/>
  <c r="B73" i="6"/>
  <c r="B65" i="6"/>
  <c r="B57" i="6"/>
  <c r="B49" i="6"/>
  <c r="B58" i="6"/>
  <c r="B50" i="6"/>
  <c r="B72" i="6"/>
  <c r="B64" i="6"/>
  <c r="B56" i="6"/>
  <c r="B48" i="6"/>
  <c r="B71" i="6"/>
  <c r="B63" i="6"/>
  <c r="B55" i="6"/>
  <c r="B47" i="6"/>
  <c r="B70" i="6"/>
  <c r="B69" i="6"/>
  <c r="B61" i="6"/>
  <c r="B53" i="6"/>
  <c r="B62" i="6"/>
  <c r="B68" i="6"/>
  <c r="B52" i="6"/>
  <c r="C17" i="5"/>
  <c r="B44" i="5"/>
  <c r="E55" i="5"/>
  <c r="E58" i="5"/>
  <c r="G61" i="5"/>
  <c r="F64" i="5"/>
  <c r="F67" i="5"/>
  <c r="H69" i="5"/>
  <c r="G71" i="5"/>
  <c r="E73" i="5"/>
  <c r="E75" i="5"/>
  <c r="C77" i="5"/>
  <c r="B79" i="5"/>
  <c r="H80" i="5"/>
  <c r="F82" i="5"/>
  <c r="F84" i="5"/>
  <c r="D86" i="5"/>
  <c r="C88" i="5"/>
  <c r="C99" i="5"/>
  <c r="G108" i="5"/>
  <c r="D117" i="5"/>
  <c r="D125" i="5"/>
  <c r="D133" i="5"/>
  <c r="B47" i="5"/>
  <c r="B56" i="5"/>
  <c r="H58" i="5"/>
  <c r="H61" i="5"/>
  <c r="C65" i="5"/>
  <c r="B68" i="5"/>
  <c r="B70" i="5"/>
  <c r="B72" i="5"/>
  <c r="G73" i="5"/>
  <c r="F75" i="5"/>
  <c r="E77" i="5"/>
  <c r="C79" i="5"/>
  <c r="C81" i="5"/>
  <c r="H82" i="5"/>
  <c r="G84" i="5"/>
  <c r="F86" i="5"/>
  <c r="D88" i="5"/>
  <c r="D90" i="5"/>
  <c r="B92" i="5"/>
  <c r="H93" i="5"/>
  <c r="G95" i="5"/>
  <c r="E97" i="5"/>
  <c r="E99" i="5"/>
  <c r="H100" i="5"/>
  <c r="D102" i="5"/>
  <c r="G103" i="5"/>
  <c r="B105" i="5"/>
  <c r="D106" i="5"/>
  <c r="F107" i="5"/>
  <c r="H108" i="5"/>
  <c r="C110" i="5"/>
  <c r="E111" i="5"/>
  <c r="H112" i="5"/>
  <c r="B114" i="5"/>
  <c r="C115" i="5"/>
  <c r="D116" i="5"/>
  <c r="E117" i="5"/>
  <c r="F118" i="5"/>
  <c r="G119" i="5"/>
  <c r="H120" i="5"/>
  <c r="B122" i="5"/>
  <c r="C123" i="5"/>
  <c r="D124" i="5"/>
  <c r="E125" i="5"/>
  <c r="F126" i="5"/>
  <c r="G127" i="5"/>
  <c r="H128" i="5"/>
  <c r="B130" i="5"/>
  <c r="C131" i="5"/>
  <c r="D132" i="5"/>
  <c r="E133" i="5"/>
  <c r="F134" i="5"/>
  <c r="G135" i="5"/>
  <c r="H136" i="5"/>
  <c r="H90" i="5"/>
  <c r="F101" i="5"/>
  <c r="G106" i="5"/>
  <c r="B112" i="5"/>
  <c r="G116" i="5"/>
  <c r="D121" i="5"/>
  <c r="B127" i="5"/>
  <c r="D129" i="5"/>
  <c r="H133" i="5"/>
  <c r="H109" i="5"/>
  <c r="C117" i="5"/>
  <c r="B124" i="5"/>
  <c r="F128" i="5"/>
  <c r="E135" i="5"/>
  <c r="D97" i="5"/>
  <c r="C106" i="5"/>
  <c r="H113" i="5"/>
  <c r="B123" i="5"/>
  <c r="B131" i="5"/>
  <c r="H22" i="5"/>
  <c r="D49" i="5"/>
  <c r="C56" i="5"/>
  <c r="E59" i="5"/>
  <c r="D62" i="5"/>
  <c r="D65" i="5"/>
  <c r="F68" i="5"/>
  <c r="D70" i="5"/>
  <c r="C72" i="5"/>
  <c r="B74" i="5"/>
  <c r="G75" i="5"/>
  <c r="G77" i="5"/>
  <c r="E79" i="5"/>
  <c r="D81" i="5"/>
  <c r="C83" i="5"/>
  <c r="H84" i="5"/>
  <c r="H86" i="5"/>
  <c r="F88" i="5"/>
  <c r="E90" i="5"/>
  <c r="D92" i="5"/>
  <c r="B94" i="5"/>
  <c r="B96" i="5"/>
  <c r="G97" i="5"/>
  <c r="F99" i="5"/>
  <c r="C101" i="5"/>
  <c r="F102" i="5"/>
  <c r="H103" i="5"/>
  <c r="C105" i="5"/>
  <c r="E106" i="5"/>
  <c r="G107" i="5"/>
  <c r="B109" i="5"/>
  <c r="D110" i="5"/>
  <c r="G111" i="5"/>
  <c r="B113" i="5"/>
  <c r="C114" i="5"/>
  <c r="D115" i="5"/>
  <c r="E116" i="5"/>
  <c r="F117" i="5"/>
  <c r="G118" i="5"/>
  <c r="H119" i="5"/>
  <c r="B121" i="5"/>
  <c r="C122" i="5"/>
  <c r="D123" i="5"/>
  <c r="E124" i="5"/>
  <c r="F125" i="5"/>
  <c r="G126" i="5"/>
  <c r="H127" i="5"/>
  <c r="B129" i="5"/>
  <c r="C130" i="5"/>
  <c r="D131" i="5"/>
  <c r="E132" i="5"/>
  <c r="F133" i="5"/>
  <c r="G134" i="5"/>
  <c r="H135" i="5"/>
  <c r="D130" i="5"/>
  <c r="F132" i="5"/>
  <c r="B136" i="5"/>
  <c r="G52" i="5"/>
  <c r="B63" i="5"/>
  <c r="H68" i="5"/>
  <c r="F72" i="5"/>
  <c r="D76" i="5"/>
  <c r="G81" i="5"/>
  <c r="E85" i="5"/>
  <c r="G92" i="5"/>
  <c r="D98" i="5"/>
  <c r="C104" i="5"/>
  <c r="E109" i="5"/>
  <c r="F115" i="5"/>
  <c r="C120" i="5"/>
  <c r="H125" i="5"/>
  <c r="E130" i="5"/>
  <c r="C136" i="5"/>
  <c r="C111" i="5"/>
  <c r="H122" i="5"/>
  <c r="H130" i="5"/>
  <c r="B90" i="5"/>
  <c r="E103" i="5"/>
  <c r="F112" i="5"/>
  <c r="H121" i="5"/>
  <c r="C132" i="5"/>
  <c r="G28" i="5"/>
  <c r="E51" i="5"/>
  <c r="F56" i="5"/>
  <c r="F59" i="5"/>
  <c r="H62" i="5"/>
  <c r="G65" i="5"/>
  <c r="G68" i="5"/>
  <c r="F70" i="5"/>
  <c r="D72" i="5"/>
  <c r="D74" i="5"/>
  <c r="B76" i="5"/>
  <c r="H77" i="5"/>
  <c r="G79" i="5"/>
  <c r="E81" i="5"/>
  <c r="E83" i="5"/>
  <c r="C85" i="5"/>
  <c r="B87" i="5"/>
  <c r="H88" i="5"/>
  <c r="F90" i="5"/>
  <c r="F92" i="5"/>
  <c r="D94" i="5"/>
  <c r="C96" i="5"/>
  <c r="B98" i="5"/>
  <c r="G99" i="5"/>
  <c r="E101" i="5"/>
  <c r="G102" i="5"/>
  <c r="B104" i="5"/>
  <c r="D105" i="5"/>
  <c r="F106" i="5"/>
  <c r="H107" i="5"/>
  <c r="C109" i="5"/>
  <c r="F110" i="5"/>
  <c r="H111" i="5"/>
  <c r="C113" i="5"/>
  <c r="D114" i="5"/>
  <c r="E115" i="5"/>
  <c r="F116" i="5"/>
  <c r="G117" i="5"/>
  <c r="H118" i="5"/>
  <c r="B120" i="5"/>
  <c r="C121" i="5"/>
  <c r="D122" i="5"/>
  <c r="E123" i="5"/>
  <c r="F124" i="5"/>
  <c r="G125" i="5"/>
  <c r="H126" i="5"/>
  <c r="B128" i="5"/>
  <c r="C129" i="5"/>
  <c r="E131" i="5"/>
  <c r="G133" i="5"/>
  <c r="H134" i="5"/>
  <c r="B32" i="5"/>
  <c r="B60" i="5"/>
  <c r="D66" i="5"/>
  <c r="H70" i="5"/>
  <c r="E74" i="5"/>
  <c r="B78" i="5"/>
  <c r="B80" i="5"/>
  <c r="F83" i="5"/>
  <c r="C89" i="5"/>
  <c r="F94" i="5"/>
  <c r="B100" i="5"/>
  <c r="E105" i="5"/>
  <c r="G110" i="5"/>
  <c r="D113" i="5"/>
  <c r="H117" i="5"/>
  <c r="E122" i="5"/>
  <c r="F123" i="5"/>
  <c r="C128" i="5"/>
  <c r="G132" i="5"/>
  <c r="B106" i="5"/>
  <c r="B116" i="5"/>
  <c r="F120" i="5"/>
  <c r="E127" i="5"/>
  <c r="D134" i="5"/>
  <c r="G93" i="5"/>
  <c r="E107" i="5"/>
  <c r="C116" i="5"/>
  <c r="F119" i="5"/>
  <c r="E126" i="5"/>
  <c r="E134" i="5"/>
  <c r="C57" i="5"/>
  <c r="C87" i="5"/>
  <c r="D96" i="5"/>
  <c r="H102" i="5"/>
  <c r="B108" i="5"/>
  <c r="E114" i="5"/>
  <c r="B119" i="5"/>
  <c r="G124" i="5"/>
  <c r="F131" i="5"/>
  <c r="B135" i="5"/>
  <c r="E112" i="5"/>
  <c r="G121" i="5"/>
  <c r="G129" i="5"/>
  <c r="F136" i="5"/>
  <c r="G100" i="5"/>
  <c r="B110" i="5"/>
  <c r="E118" i="5"/>
  <c r="F127" i="5"/>
  <c r="F135" i="5"/>
  <c r="H34" i="5"/>
  <c r="D54" i="5"/>
  <c r="D57" i="5"/>
  <c r="F60" i="5"/>
  <c r="E63" i="5"/>
  <c r="E66" i="5"/>
  <c r="C69" i="5"/>
  <c r="B71" i="5"/>
  <c r="H72" i="5"/>
  <c r="F74" i="5"/>
  <c r="F76" i="5"/>
  <c r="D78" i="5"/>
  <c r="C80" i="5"/>
  <c r="B82" i="5"/>
  <c r="G83" i="5"/>
  <c r="G85" i="5"/>
  <c r="E87" i="5"/>
  <c r="D89" i="5"/>
  <c r="C91" i="5"/>
  <c r="H92" i="5"/>
  <c r="H94" i="5"/>
  <c r="F96" i="5"/>
  <c r="E98" i="5"/>
  <c r="D100" i="5"/>
  <c r="G101" i="5"/>
  <c r="B103" i="5"/>
  <c r="D104" i="5"/>
  <c r="F105" i="5"/>
  <c r="H106" i="5"/>
  <c r="D108" i="5"/>
  <c r="F109" i="5"/>
  <c r="H110" i="5"/>
  <c r="C112" i="5"/>
  <c r="E113" i="5"/>
  <c r="F114" i="5"/>
  <c r="G115" i="5"/>
  <c r="H116" i="5"/>
  <c r="B118" i="5"/>
  <c r="C119" i="5"/>
  <c r="D120" i="5"/>
  <c r="E121" i="5"/>
  <c r="F122" i="5"/>
  <c r="G123" i="5"/>
  <c r="H124" i="5"/>
  <c r="B126" i="5"/>
  <c r="C127" i="5"/>
  <c r="D128" i="5"/>
  <c r="E129" i="5"/>
  <c r="F130" i="5"/>
  <c r="G131" i="5"/>
  <c r="H132" i="5"/>
  <c r="B134" i="5"/>
  <c r="C135" i="5"/>
  <c r="D136" i="5"/>
  <c r="D73" i="5"/>
  <c r="F80" i="5"/>
  <c r="E82" i="5"/>
  <c r="B86" i="5"/>
  <c r="G89" i="5"/>
  <c r="E93" i="5"/>
  <c r="C97" i="5"/>
  <c r="B102" i="5"/>
  <c r="F104" i="5"/>
  <c r="F108" i="5"/>
  <c r="H114" i="5"/>
  <c r="E119" i="5"/>
  <c r="D126" i="5"/>
  <c r="C133" i="5"/>
  <c r="E95" i="5"/>
  <c r="H104" i="5"/>
  <c r="B115" i="5"/>
  <c r="C124" i="5"/>
  <c r="H129" i="5"/>
  <c r="H37" i="5"/>
  <c r="H54" i="5"/>
  <c r="G57" i="5"/>
  <c r="G60" i="5"/>
  <c r="B64" i="5"/>
  <c r="H66" i="5"/>
  <c r="E69" i="5"/>
  <c r="C71" i="5"/>
  <c r="C73" i="5"/>
  <c r="H74" i="5"/>
  <c r="G76" i="5"/>
  <c r="F78" i="5"/>
  <c r="D80" i="5"/>
  <c r="D82" i="5"/>
  <c r="B84" i="5"/>
  <c r="H85" i="5"/>
  <c r="G87" i="5"/>
  <c r="E89" i="5"/>
  <c r="E91" i="5"/>
  <c r="C93" i="5"/>
  <c r="B95" i="5"/>
  <c r="H96" i="5"/>
  <c r="F98" i="5"/>
  <c r="E100" i="5"/>
  <c r="H101" i="5"/>
  <c r="C103" i="5"/>
  <c r="E104" i="5"/>
  <c r="G105" i="5"/>
  <c r="C107" i="5"/>
  <c r="E108" i="5"/>
  <c r="G109" i="5"/>
  <c r="B111" i="5"/>
  <c r="D112" i="5"/>
  <c r="F113" i="5"/>
  <c r="G114" i="5"/>
  <c r="H115" i="5"/>
  <c r="B117" i="5"/>
  <c r="C118" i="5"/>
  <c r="D119" i="5"/>
  <c r="E120" i="5"/>
  <c r="F121" i="5"/>
  <c r="G122" i="5"/>
  <c r="H123" i="5"/>
  <c r="B125" i="5"/>
  <c r="C126" i="5"/>
  <c r="D127" i="5"/>
  <c r="E128" i="5"/>
  <c r="F129" i="5"/>
  <c r="G130" i="5"/>
  <c r="H131" i="5"/>
  <c r="B133" i="5"/>
  <c r="C134" i="5"/>
  <c r="D135" i="5"/>
  <c r="E136" i="5"/>
  <c r="C41" i="5"/>
  <c r="B55" i="5"/>
  <c r="D58" i="5"/>
  <c r="C61" i="5"/>
  <c r="C64" i="5"/>
  <c r="E67" i="5"/>
  <c r="G69" i="5"/>
  <c r="E71" i="5"/>
  <c r="C75" i="5"/>
  <c r="H76" i="5"/>
  <c r="H78" i="5"/>
  <c r="D84" i="5"/>
  <c r="B88" i="5"/>
  <c r="F91" i="5"/>
  <c r="C95" i="5"/>
  <c r="H98" i="5"/>
  <c r="F100" i="5"/>
  <c r="D103" i="5"/>
  <c r="D107" i="5"/>
  <c r="G113" i="5"/>
  <c r="D118" i="5"/>
  <c r="C125" i="5"/>
  <c r="B132" i="5"/>
  <c r="G91" i="5"/>
  <c r="C102" i="5"/>
  <c r="D111" i="5"/>
  <c r="G120" i="5"/>
  <c r="G128" i="5"/>
  <c r="G136" i="5"/>
  <c r="G53" i="5"/>
  <c r="D50" i="5"/>
  <c r="H45" i="5"/>
  <c r="B40" i="5"/>
  <c r="G33" i="5"/>
  <c r="F27" i="5"/>
  <c r="G21" i="5"/>
  <c r="C53" i="5"/>
  <c r="G49" i="5"/>
  <c r="G45" i="5"/>
  <c r="E39" i="5"/>
  <c r="D33" i="5"/>
  <c r="E27" i="5"/>
  <c r="C21" i="5"/>
  <c r="G25" i="5"/>
  <c r="F19" i="5"/>
  <c r="F52" i="5"/>
  <c r="C49" i="5"/>
  <c r="E43" i="5"/>
  <c r="C37" i="5"/>
  <c r="B31" i="5"/>
  <c r="C25" i="5"/>
  <c r="H18" i="5"/>
  <c r="B52" i="5"/>
  <c r="F48" i="5"/>
  <c r="H42" i="5"/>
  <c r="G36" i="5"/>
  <c r="H30" i="5"/>
  <c r="F24" i="5"/>
  <c r="E18" i="5"/>
  <c r="F51" i="5"/>
  <c r="C48" i="5"/>
  <c r="E42" i="5"/>
  <c r="F36" i="5"/>
  <c r="D30" i="5"/>
  <c r="C24" i="5"/>
  <c r="D18" i="5"/>
  <c r="H53" i="5"/>
  <c r="E50" i="5"/>
  <c r="D46" i="5"/>
  <c r="C40" i="5"/>
  <c r="D34" i="5"/>
  <c r="B28" i="5"/>
  <c r="H21" i="5"/>
  <c r="C45" i="5"/>
  <c r="D42" i="5"/>
  <c r="B39" i="5"/>
  <c r="B36" i="5"/>
  <c r="C33" i="5"/>
  <c r="H29" i="5"/>
  <c r="H26" i="5"/>
  <c r="B24" i="5"/>
  <c r="G20" i="5"/>
  <c r="G17" i="5"/>
  <c r="H50" i="5"/>
  <c r="B48" i="5"/>
  <c r="G44" i="5"/>
  <c r="G41" i="5"/>
  <c r="H38" i="5"/>
  <c r="F35" i="5"/>
  <c r="F32" i="5"/>
  <c r="G29" i="5"/>
  <c r="E26" i="5"/>
  <c r="E23" i="5"/>
  <c r="F20" i="5"/>
  <c r="D17" i="5"/>
  <c r="E47" i="5"/>
  <c r="F44" i="5"/>
  <c r="D41" i="5"/>
  <c r="D38" i="5"/>
  <c r="E35" i="5"/>
  <c r="C32" i="5"/>
  <c r="C29" i="5"/>
  <c r="D26" i="5"/>
  <c r="B23" i="5"/>
  <c r="B20" i="5"/>
  <c r="E17" i="5"/>
  <c r="F18" i="5"/>
  <c r="G19" i="5"/>
  <c r="H20" i="5"/>
  <c r="B22" i="5"/>
  <c r="C23" i="5"/>
  <c r="D24" i="5"/>
  <c r="E25" i="5"/>
  <c r="F26" i="5"/>
  <c r="G27" i="5"/>
  <c r="H28" i="5"/>
  <c r="B30" i="5"/>
  <c r="C31" i="5"/>
  <c r="D32" i="5"/>
  <c r="E33" i="5"/>
  <c r="F34" i="5"/>
  <c r="G35" i="5"/>
  <c r="H36" i="5"/>
  <c r="B38" i="5"/>
  <c r="C39" i="5"/>
  <c r="D40" i="5"/>
  <c r="E41" i="5"/>
  <c r="F42" i="5"/>
  <c r="G43" i="5"/>
  <c r="H44" i="5"/>
  <c r="B46" i="5"/>
  <c r="C47" i="5"/>
  <c r="D48" i="5"/>
  <c r="E49" i="5"/>
  <c r="F50" i="5"/>
  <c r="G51" i="5"/>
  <c r="H52" i="5"/>
  <c r="B54" i="5"/>
  <c r="C55" i="5"/>
  <c r="D56" i="5"/>
  <c r="E57" i="5"/>
  <c r="F58" i="5"/>
  <c r="G59" i="5"/>
  <c r="H60" i="5"/>
  <c r="B62" i="5"/>
  <c r="C63" i="5"/>
  <c r="D64" i="5"/>
  <c r="E65" i="5"/>
  <c r="F66" i="5"/>
  <c r="G67" i="5"/>
  <c r="F17" i="5"/>
  <c r="G18" i="5"/>
  <c r="H19" i="5"/>
  <c r="B21" i="5"/>
  <c r="C22" i="5"/>
  <c r="D23" i="5"/>
  <c r="E24" i="5"/>
  <c r="F25" i="5"/>
  <c r="G26" i="5"/>
  <c r="H27" i="5"/>
  <c r="B29" i="5"/>
  <c r="C30" i="5"/>
  <c r="D31" i="5"/>
  <c r="E32" i="5"/>
  <c r="F33" i="5"/>
  <c r="G34" i="5"/>
  <c r="H35" i="5"/>
  <c r="B37" i="5"/>
  <c r="C38" i="5"/>
  <c r="D39" i="5"/>
  <c r="E40" i="5"/>
  <c r="F41" i="5"/>
  <c r="G42" i="5"/>
  <c r="H43" i="5"/>
  <c r="B45" i="5"/>
  <c r="C46" i="5"/>
  <c r="D47" i="5"/>
  <c r="E48" i="5"/>
  <c r="F49" i="5"/>
  <c r="G50" i="5"/>
  <c r="H51" i="5"/>
  <c r="B53" i="5"/>
  <c r="C54" i="5"/>
  <c r="D55" i="5"/>
  <c r="E56" i="5"/>
  <c r="F57" i="5"/>
  <c r="G58" i="5"/>
  <c r="H59" i="5"/>
  <c r="B61" i="5"/>
  <c r="C62" i="5"/>
  <c r="D63" i="5"/>
  <c r="E64" i="5"/>
  <c r="F65" i="5"/>
  <c r="G66" i="5"/>
  <c r="H67" i="5"/>
  <c r="B69" i="5"/>
  <c r="C70" i="5"/>
  <c r="D71" i="5"/>
  <c r="E72" i="5"/>
  <c r="F73" i="5"/>
  <c r="G74" i="5"/>
  <c r="H75" i="5"/>
  <c r="B77" i="5"/>
  <c r="C78" i="5"/>
  <c r="D79" i="5"/>
  <c r="E80" i="5"/>
  <c r="F81" i="5"/>
  <c r="G82" i="5"/>
  <c r="H83" i="5"/>
  <c r="B85" i="5"/>
  <c r="C86" i="5"/>
  <c r="D87" i="5"/>
  <c r="E88" i="5"/>
  <c r="F89" i="5"/>
  <c r="G90" i="5"/>
  <c r="H91" i="5"/>
  <c r="B93" i="5"/>
  <c r="C94" i="5"/>
  <c r="D95" i="5"/>
  <c r="E96" i="5"/>
  <c r="F97" i="5"/>
  <c r="G98" i="5"/>
  <c r="H99" i="5"/>
  <c r="B101" i="5"/>
  <c r="H17" i="5"/>
  <c r="B19" i="5"/>
  <c r="C20" i="5"/>
  <c r="D21" i="5"/>
  <c r="E22" i="5"/>
  <c r="F23" i="5"/>
  <c r="G24" i="5"/>
  <c r="H25" i="5"/>
  <c r="B27" i="5"/>
  <c r="C28" i="5"/>
  <c r="D29" i="5"/>
  <c r="E30" i="5"/>
  <c r="F31" i="5"/>
  <c r="G32" i="5"/>
  <c r="H33" i="5"/>
  <c r="B35" i="5"/>
  <c r="C36" i="5"/>
  <c r="D37" i="5"/>
  <c r="E38" i="5"/>
  <c r="F39" i="5"/>
  <c r="G40" i="5"/>
  <c r="H41" i="5"/>
  <c r="B43" i="5"/>
  <c r="C44" i="5"/>
  <c r="D45" i="5"/>
  <c r="E46" i="5"/>
  <c r="F47" i="5"/>
  <c r="G48" i="5"/>
  <c r="H49" i="5"/>
  <c r="B51" i="5"/>
  <c r="C52" i="5"/>
  <c r="D53" i="5"/>
  <c r="E54" i="5"/>
  <c r="F55" i="5"/>
  <c r="G56" i="5"/>
  <c r="H57" i="5"/>
  <c r="B59" i="5"/>
  <c r="C60" i="5"/>
  <c r="D61" i="5"/>
  <c r="E62" i="5"/>
  <c r="F63" i="5"/>
  <c r="G64" i="5"/>
  <c r="H65" i="5"/>
  <c r="B67" i="5"/>
  <c r="C68" i="5"/>
  <c r="D69" i="5"/>
  <c r="E70" i="5"/>
  <c r="F71" i="5"/>
  <c r="G72" i="5"/>
  <c r="H73" i="5"/>
  <c r="B75" i="5"/>
  <c r="C76" i="5"/>
  <c r="D77" i="5"/>
  <c r="E78" i="5"/>
  <c r="F79" i="5"/>
  <c r="G80" i="5"/>
  <c r="H81" i="5"/>
  <c r="B83" i="5"/>
  <c r="C84" i="5"/>
  <c r="D85" i="5"/>
  <c r="E86" i="5"/>
  <c r="F87" i="5"/>
  <c r="G88" i="5"/>
  <c r="H89" i="5"/>
  <c r="B91" i="5"/>
  <c r="C92" i="5"/>
  <c r="D93" i="5"/>
  <c r="E94" i="5"/>
  <c r="F95" i="5"/>
  <c r="G96" i="5"/>
  <c r="H97" i="5"/>
  <c r="B99" i="5"/>
  <c r="C100" i="5"/>
  <c r="D101" i="5"/>
  <c r="E102" i="5"/>
  <c r="F103" i="5"/>
  <c r="G104" i="5"/>
  <c r="H105" i="5"/>
  <c r="B107" i="5"/>
  <c r="C108" i="5"/>
  <c r="D109" i="5"/>
  <c r="E110" i="5"/>
  <c r="F111" i="5"/>
  <c r="G112" i="5"/>
  <c r="B18" i="5"/>
  <c r="C19" i="5"/>
  <c r="D20" i="5"/>
  <c r="E21" i="5"/>
  <c r="F22" i="5"/>
  <c r="G23" i="5"/>
  <c r="H24" i="5"/>
  <c r="B26" i="5"/>
  <c r="C27" i="5"/>
  <c r="D28" i="5"/>
  <c r="E29" i="5"/>
  <c r="F30" i="5"/>
  <c r="G31" i="5"/>
  <c r="H32" i="5"/>
  <c r="B34" i="5"/>
  <c r="C35" i="5"/>
  <c r="D36" i="5"/>
  <c r="E37" i="5"/>
  <c r="F38" i="5"/>
  <c r="G39" i="5"/>
  <c r="H40" i="5"/>
  <c r="B42" i="5"/>
  <c r="C43" i="5"/>
  <c r="D44" i="5"/>
  <c r="E45" i="5"/>
  <c r="F46" i="5"/>
  <c r="G47" i="5"/>
  <c r="H48" i="5"/>
  <c r="B50" i="5"/>
  <c r="C51" i="5"/>
  <c r="D52" i="5"/>
  <c r="E53" i="5"/>
  <c r="F54" i="5"/>
  <c r="G55" i="5"/>
  <c r="H56" i="5"/>
  <c r="B58" i="5"/>
  <c r="C59" i="5"/>
  <c r="D60" i="5"/>
  <c r="E61" i="5"/>
  <c r="F62" i="5"/>
  <c r="G63" i="5"/>
  <c r="H64" i="5"/>
  <c r="B66" i="5"/>
  <c r="C67" i="5"/>
  <c r="D68" i="5"/>
  <c r="B17" i="5"/>
  <c r="C18" i="5"/>
  <c r="D19" i="5"/>
  <c r="E20" i="5"/>
  <c r="F21" i="5"/>
  <c r="G22" i="5"/>
  <c r="H23" i="5"/>
  <c r="B25" i="5"/>
  <c r="C26" i="5"/>
  <c r="D27" i="5"/>
  <c r="E28" i="5"/>
  <c r="F29" i="5"/>
  <c r="G30" i="5"/>
  <c r="H31" i="5"/>
  <c r="B33" i="5"/>
  <c r="C34" i="5"/>
  <c r="D35" i="5"/>
  <c r="E36" i="5"/>
  <c r="F37" i="5"/>
  <c r="G38" i="5"/>
  <c r="H39" i="5"/>
  <c r="B41" i="5"/>
  <c r="C42" i="5"/>
  <c r="D43" i="5"/>
  <c r="E44" i="5"/>
  <c r="F45" i="5"/>
  <c r="G46" i="5"/>
  <c r="H47" i="5"/>
  <c r="B49" i="5"/>
  <c r="C50" i="5"/>
  <c r="D51" i="5"/>
  <c r="E52" i="5"/>
  <c r="F53" i="5"/>
  <c r="G54" i="5"/>
  <c r="H55" i="5"/>
  <c r="B57" i="5"/>
  <c r="C58" i="5"/>
  <c r="D59" i="5"/>
  <c r="E60" i="5"/>
  <c r="F61" i="5"/>
  <c r="G62" i="5"/>
  <c r="H63" i="5"/>
  <c r="B65" i="5"/>
  <c r="C66" i="5"/>
  <c r="D67" i="5"/>
  <c r="E68" i="5"/>
  <c r="F69" i="5"/>
  <c r="G70" i="5"/>
  <c r="H71" i="5"/>
  <c r="B73" i="5"/>
  <c r="C74" i="5"/>
  <c r="D75" i="5"/>
  <c r="E76" i="5"/>
  <c r="F77" i="5"/>
  <c r="G78" i="5"/>
  <c r="H79" i="5"/>
  <c r="B81" i="5"/>
  <c r="C82" i="5"/>
  <c r="D83" i="5"/>
  <c r="E84" i="5"/>
  <c r="F85" i="5"/>
  <c r="G86" i="5"/>
  <c r="H87" i="5"/>
  <c r="B89" i="5"/>
  <c r="C90" i="5"/>
  <c r="D91" i="5"/>
  <c r="E92" i="5"/>
  <c r="F93" i="5"/>
  <c r="G94" i="5"/>
  <c r="H95" i="5"/>
  <c r="B97" i="5"/>
  <c r="C98" i="5"/>
  <c r="D99" i="5"/>
  <c r="H46" i="5"/>
  <c r="F43" i="5"/>
  <c r="F40" i="5"/>
  <c r="G37" i="5"/>
  <c r="E34" i="5"/>
  <c r="E31" i="5"/>
  <c r="F28" i="5"/>
  <c r="D25" i="5"/>
  <c r="D22" i="5"/>
  <c r="E19" i="5"/>
  <c r="D11" i="5"/>
  <c r="D14" i="5"/>
  <c r="D13" i="5" s="1"/>
  <c r="F4" i="3"/>
  <c r="F5" i="3"/>
  <c r="F6" i="3"/>
  <c r="F7" i="3"/>
  <c r="F8" i="3"/>
  <c r="F9" i="3"/>
  <c r="F10" i="3"/>
  <c r="F11" i="3"/>
  <c r="F3" i="3"/>
  <c r="F12" i="3" l="1"/>
</calcChain>
</file>

<file path=xl/sharedStrings.xml><?xml version="1.0" encoding="utf-8"?>
<sst xmlns="http://schemas.openxmlformats.org/spreadsheetml/2006/main" count="318" uniqueCount="153">
  <si>
    <t xml:space="preserve">Type </t>
  </si>
  <si>
    <t>Financial Year</t>
  </si>
  <si>
    <t>Asset Value</t>
  </si>
  <si>
    <t>Total</t>
  </si>
  <si>
    <t>Fixed Deposits</t>
  </si>
  <si>
    <t>2010-11</t>
  </si>
  <si>
    <t>2014-15</t>
  </si>
  <si>
    <t>2019-20</t>
  </si>
  <si>
    <t>2022-23</t>
  </si>
  <si>
    <t>SBI Life Smart Wealth Builder</t>
  </si>
  <si>
    <t>2017-18</t>
  </si>
  <si>
    <t>2018-19</t>
  </si>
  <si>
    <t>2020-21</t>
  </si>
  <si>
    <t>2021-22</t>
  </si>
  <si>
    <t>SBI Life Smart Platina Plus</t>
  </si>
  <si>
    <t>2023-24</t>
  </si>
  <si>
    <t>LIC Jeevan Shikhar</t>
  </si>
  <si>
    <t>2015-16</t>
  </si>
  <si>
    <t>Due Date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</si>
  <si>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</si>
  <si>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</si>
  <si>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</si>
  <si>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</si>
  <si>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</si>
  <si>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</si>
  <si>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</si>
  <si>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</si>
  <si>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Return details</t>
  </si>
  <si>
    <t>RBI Gold Bonds</t>
  </si>
  <si>
    <t>SIP Mutual Funds</t>
  </si>
  <si>
    <t>National Pension Scheme</t>
  </si>
  <si>
    <t>Max Life Term Insurance</t>
  </si>
  <si>
    <t>4453000 (178120*25)</t>
  </si>
  <si>
    <t>Remarks</t>
  </si>
  <si>
    <t>Marriage Gifts</t>
  </si>
  <si>
    <t>Gifted by Grandfather</t>
  </si>
  <si>
    <t>All installments completed and is</t>
  </si>
  <si>
    <t>currently in waiting period</t>
  </si>
  <si>
    <t xml:space="preserve">Returns based on market </t>
  </si>
  <si>
    <t>Returns based on market</t>
  </si>
  <si>
    <t>till 2057 for next 25 years</t>
  </si>
  <si>
    <t xml:space="preserve">optional to withdraw at 65 years </t>
  </si>
  <si>
    <t>Month</t>
  </si>
  <si>
    <t>Jan</t>
  </si>
  <si>
    <t>Apr</t>
  </si>
  <si>
    <t>May</t>
  </si>
  <si>
    <t>Oct</t>
  </si>
  <si>
    <t>Dec</t>
  </si>
  <si>
    <t>Mar</t>
  </si>
  <si>
    <t>Aug</t>
  </si>
  <si>
    <t>Feb</t>
  </si>
  <si>
    <t>Fixed return from 2033</t>
  </si>
  <si>
    <t>Jun</t>
  </si>
  <si>
    <t>Jul</t>
  </si>
  <si>
    <t>Sep</t>
  </si>
  <si>
    <t>Nov</t>
  </si>
  <si>
    <t>Provident Fund</t>
  </si>
  <si>
    <t>Every month</t>
  </si>
  <si>
    <t>Monthly</t>
  </si>
  <si>
    <t>Franklin</t>
  </si>
  <si>
    <t>Sum of amount till Dec 2022(approx)</t>
  </si>
  <si>
    <t>Date</t>
  </si>
  <si>
    <t>Shares</t>
  </si>
  <si>
    <t>Quantity</t>
  </si>
  <si>
    <t>Value</t>
  </si>
  <si>
    <t>HCLTech</t>
  </si>
  <si>
    <t>INFY</t>
  </si>
  <si>
    <t>Dwarkesh</t>
  </si>
  <si>
    <t>May(150000)</t>
  </si>
  <si>
    <t>Oct(200000)</t>
  </si>
  <si>
    <t>Apr(50000)</t>
  </si>
  <si>
    <t>Jan(50000)</t>
  </si>
  <si>
    <t>PPAS</t>
  </si>
  <si>
    <t xml:space="preserve">ITI </t>
  </si>
  <si>
    <t>Grand Total</t>
  </si>
  <si>
    <t>Ending 
balance</t>
  </si>
  <si>
    <t>Interest</t>
  </si>
  <si>
    <t>Principal</t>
  </si>
  <si>
    <t>Payment</t>
  </si>
  <si>
    <t>Beginning 
balance</t>
  </si>
  <si>
    <t>Payment
date</t>
  </si>
  <si>
    <t>Pmt no.</t>
  </si>
  <si>
    <t>2033</t>
  </si>
  <si>
    <t>2032</t>
  </si>
  <si>
    <t>Total cost of loan</t>
  </si>
  <si>
    <t>2031</t>
  </si>
  <si>
    <t>Total interest</t>
  </si>
  <si>
    <t>2030</t>
  </si>
  <si>
    <t>Number of payments</t>
  </si>
  <si>
    <t>2029</t>
  </si>
  <si>
    <t>Monthly payment</t>
  </si>
  <si>
    <t>2028</t>
  </si>
  <si>
    <t>Loan summary</t>
  </si>
  <si>
    <t>2027</t>
  </si>
  <si>
    <t>2026</t>
  </si>
  <si>
    <t>Start date of loan</t>
  </si>
  <si>
    <t>2025</t>
  </si>
  <si>
    <t>Loan period in years</t>
  </si>
  <si>
    <t>2024</t>
  </si>
  <si>
    <t>Annual interest rate</t>
  </si>
  <si>
    <t>2023</t>
  </si>
  <si>
    <t>Loan amount</t>
  </si>
  <si>
    <t>Balance Paid</t>
  </si>
  <si>
    <t>Interest Paid</t>
  </si>
  <si>
    <t>Principal Paid</t>
  </si>
  <si>
    <t>Row Labels</t>
  </si>
  <si>
    <t>Loan details</t>
  </si>
  <si>
    <t>(All)</t>
  </si>
  <si>
    <t>Simple loan calculator</t>
  </si>
  <si>
    <t xml:space="preserve"> </t>
  </si>
  <si>
    <t>Manual</t>
  </si>
  <si>
    <t>Comments</t>
  </si>
  <si>
    <t xml:space="preserve">Account No:    702399833 </t>
  </si>
  <si>
    <t>EMI</t>
  </si>
  <si>
    <t>Disbursement Details</t>
  </si>
  <si>
    <t>Amount</t>
  </si>
  <si>
    <t>119580 (69580 TO BE ADDED) - Gifts savings value as of May 2024(Started on 01/01/2011)</t>
  </si>
  <si>
    <t>85498 (35498 TO BE ADDED) - First Salary value as of May 2024(Started on 05/04/2015)</t>
  </si>
  <si>
    <t>5611/gram(55 grams), Lock period of 5 years and extendable up to 8 years</t>
  </si>
  <si>
    <t>Closed the policy and got return amont of Rs 768627/-</t>
  </si>
  <si>
    <t>Ref</t>
  </si>
  <si>
    <t xml:space="preserve">15 ajji + 5 Shruti </t>
  </si>
  <si>
    <t>1 Adarsh + 1 Shruti</t>
  </si>
  <si>
    <t xml:space="preserve">2 shruti </t>
  </si>
  <si>
    <t xml:space="preserve">Adarsh </t>
  </si>
  <si>
    <t>Shruti</t>
  </si>
  <si>
    <t>1 Shruti + 0.5 Adarsh</t>
  </si>
  <si>
    <t>1 Shruti + 0.2 Adarsh</t>
  </si>
  <si>
    <t xml:space="preserve">Shriyan </t>
  </si>
  <si>
    <t>Dec(50000)</t>
  </si>
  <si>
    <t>1 Shruti + 2 Adarsh</t>
  </si>
  <si>
    <t>shriyan gifts</t>
  </si>
  <si>
    <t>1 Shruti + 0.21 Adarsh</t>
  </si>
  <si>
    <t>Adarsh</t>
  </si>
  <si>
    <t>Others</t>
  </si>
  <si>
    <t>HDFC</t>
  </si>
  <si>
    <t>ICICI</t>
  </si>
  <si>
    <t>ABSL</t>
  </si>
  <si>
    <t xml:space="preserve">Gain </t>
  </si>
  <si>
    <t>40000/month, Based on the financial advisor</t>
  </si>
  <si>
    <t>1000/month own</t>
  </si>
  <si>
    <t>a</t>
  </si>
  <si>
    <t>b</t>
  </si>
  <si>
    <t>c</t>
  </si>
  <si>
    <t>loan release 3</t>
  </si>
  <si>
    <t>loan rleease 1</t>
  </si>
  <si>
    <t xml:space="preserve">loan release 2 </t>
  </si>
  <si>
    <t xml:space="preserve">Interest for release 1 </t>
  </si>
  <si>
    <t>Manual Interest</t>
  </si>
  <si>
    <t xml:space="preserve">Interest for release 2 </t>
  </si>
  <si>
    <t xml:space="preserve">Interest for release 3 </t>
  </si>
  <si>
    <t>EdelWs</t>
  </si>
  <si>
    <t xml:space="preserve">May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</si>
</sst>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name val="Tahoma"/>
      <family val="2"/>
    </font>
    <font>
      <sz val="11"/>
      <name val="Arial"/>
      <family val="2"/>
    </font>
    <font>
      <sz val="9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0"/>
      <color theme="1" tint="0.249977111117893"/>
      <name val="Calibri"/>
      <family val="2"/>
      <charset val="238"/>
      <scheme val="minor"/>
    </font>
    <font>
      <b/>
      <sz val="10"/>
      <color theme="1" tint="0.24994659260841701"/>
      <name val="Calibri Light"/>
      <family val="2"/>
      <scheme val="major"/>
    </font>
    <font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Calibri"/>
      <family val="2"/>
      <charset val="238"/>
      <scheme val="minor"/>
    </font>
    <font>
      <b/>
      <sz val="16"/>
      <color theme="1" tint="0.24994659260841701"/>
      <name val="Calibri Light"/>
      <family val="2"/>
      <scheme val="major"/>
    </font>
    <font>
      <b/>
      <sz val="16"/>
      <color theme="5" tint="-0.499984740745262"/>
      <name val="Calibri Light"/>
      <family val="2"/>
      <scheme val="major"/>
    </font>
    <font>
      <sz val="28"/>
      <color theme="0"/>
      <name val="Calibri Light"/>
      <family val="2"/>
      <scheme val="major"/>
    </font>
    <font>
      <sz val="28"/>
      <name val="Calibri Light"/>
      <family val="2"/>
      <scheme val="major"/>
    </font>
    <font>
      <sz val="8"/>
      <color theme="1" tint="0.2499465926084170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gradientFill>
        <stop position="0">
          <color theme="6" tint="0.40000610370189521"/>
        </stop>
        <stop position="1">
          <color theme="6" tint="-0.25098422193060094"/>
        </stop>
      </gradient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8" tint="-9.9978637043366805E-2"/>
      </left>
      <right/>
      <top style="thick">
        <color theme="8" tint="-9.9978637043366805E-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8" tint="-9.9978637043366805E-2"/>
      </top>
      <bottom/>
      <diagonal/>
    </border>
    <border>
      <left/>
      <right style="thick">
        <color theme="8" tint="-9.9978637043366805E-2"/>
      </right>
      <top style="thick">
        <color theme="8" tint="-9.9978637043366805E-2"/>
      </top>
      <bottom style="thick">
        <color theme="8" tint="-9.9978637043366805E-2"/>
      </bottom>
      <diagonal/>
    </border>
    <border>
      <left style="thick">
        <color theme="8" tint="-9.9978637043366805E-2"/>
      </left>
      <right/>
      <top style="thick">
        <color theme="8" tint="-9.9978637043366805E-2"/>
      </top>
      <bottom style="thick">
        <color theme="8" tint="-9.9978637043366805E-2"/>
      </bottom>
      <diagonal/>
    </border>
    <border>
      <left/>
      <right style="thick">
        <color theme="8" tint="-9.9978637043366805E-2"/>
      </right>
      <top style="thick">
        <color theme="8" tint="-9.9978637043366805E-2"/>
      </top>
      <bottom/>
      <diagonal/>
    </border>
    <border>
      <left/>
      <right/>
      <top style="thick">
        <color theme="8" tint="-9.9978637043366805E-2"/>
      </top>
      <bottom style="thick">
        <color theme="8" tint="-9.9978637043366805E-2"/>
      </bottom>
      <diagonal/>
    </border>
    <border>
      <left style="thick">
        <color theme="8" tint="-9.9978637043366805E-2"/>
      </left>
      <right/>
      <top/>
      <bottom style="thick">
        <color theme="8" tint="-9.9978637043366805E-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ck">
        <color theme="8" tint="-9.9978637043366805E-2"/>
      </right>
      <top/>
      <bottom/>
      <diagonal/>
    </border>
    <border>
      <left/>
      <right style="thick">
        <color theme="8" tint="-9.9978637043366805E-2"/>
      </right>
      <top/>
      <bottom style="thick">
        <color theme="8" tint="-9.9978637043366805E-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>
      <alignment vertical="center"/>
    </xf>
    <xf numFmtId="165" fontId="5" fillId="0" borderId="0" applyFont="0" applyFill="0" applyBorder="0" applyProtection="0">
      <alignment horizontal="right"/>
    </xf>
    <xf numFmtId="14" fontId="3" fillId="0" borderId="0" applyFont="0" applyFill="0" applyBorder="0" applyAlignment="0">
      <alignment vertical="center"/>
    </xf>
    <xf numFmtId="3" fontId="3" fillId="0" borderId="0" applyFont="0" applyFill="0" applyBorder="0" applyAlignment="0" applyProtection="0"/>
    <xf numFmtId="0" fontId="8" fillId="0" borderId="6" applyNumberFormat="0" applyProtection="0">
      <alignment vertical="center"/>
    </xf>
    <xf numFmtId="0" fontId="10" fillId="0" borderId="13" applyNumberFormat="0" applyFill="0" applyProtection="0"/>
    <xf numFmtId="10" fontId="3" fillId="0" borderId="0" applyFont="0" applyFill="0" applyBorder="0" applyAlignment="0" applyProtection="0"/>
    <xf numFmtId="0" fontId="14" fillId="4" borderId="16" applyNumberForma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 vertical="center"/>
    </xf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3" fillId="0" borderId="0" xfId="1">
      <alignment vertical="center"/>
    </xf>
    <xf numFmtId="0" fontId="4" fillId="0" borderId="0" xfId="1" applyFont="1" applyAlignment="1">
      <alignment horizontal="center"/>
    </xf>
    <xf numFmtId="0" fontId="3" fillId="2" borderId="0" xfId="1" applyFill="1">
      <alignment vertical="center"/>
    </xf>
    <xf numFmtId="165" fontId="6" fillId="0" borderId="0" xfId="2" applyFont="1" applyFill="1" applyBorder="1" applyAlignment="1">
      <alignment horizontal="center" vertical="center"/>
    </xf>
    <xf numFmtId="14" fontId="6" fillId="0" borderId="0" xfId="3" applyFont="1" applyFill="1" applyBorder="1" applyAlignment="1">
      <alignment horizontal="center" vertical="center"/>
    </xf>
    <xf numFmtId="3" fontId="6" fillId="0" borderId="0" xfId="4" applyFont="1" applyFill="1" applyBorder="1" applyAlignment="1">
      <alignment horizontal="center" vertical="center"/>
    </xf>
    <xf numFmtId="164" fontId="3" fillId="0" borderId="0" xfId="1" applyNumberFormat="1">
      <alignment vertical="center"/>
    </xf>
    <xf numFmtId="0" fontId="3" fillId="0" borderId="0" xfId="1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0" fontId="3" fillId="2" borderId="0" xfId="1" applyFill="1" applyAlignment="1">
      <alignment horizontal="center" vertical="center"/>
    </xf>
    <xf numFmtId="165" fontId="7" fillId="2" borderId="5" xfId="2" applyFont="1" applyFill="1" applyBorder="1" applyAlignment="1">
      <alignment horizontal="left" vertical="center" indent="1"/>
    </xf>
    <xf numFmtId="0" fontId="9" fillId="2" borderId="0" xfId="5" applyFont="1" applyFill="1" applyBorder="1" applyAlignment="1">
      <alignment horizontal="right" vertical="center" indent="1"/>
    </xf>
    <xf numFmtId="0" fontId="9" fillId="2" borderId="7" xfId="5" applyFont="1" applyFill="1" applyBorder="1">
      <alignment vertical="center"/>
    </xf>
    <xf numFmtId="0" fontId="9" fillId="2" borderId="8" xfId="5" applyFont="1" applyFill="1" applyBorder="1" applyAlignment="1">
      <alignment horizontal="right" vertical="center" indent="1"/>
    </xf>
    <xf numFmtId="0" fontId="9" fillId="2" borderId="0" xfId="5" applyFont="1" applyFill="1" applyBorder="1">
      <alignment vertical="center"/>
    </xf>
    <xf numFmtId="3" fontId="7" fillId="2" borderId="9" xfId="4" applyFont="1" applyFill="1" applyBorder="1" applyAlignment="1">
      <alignment horizontal="left" vertical="center" indent="1"/>
    </xf>
    <xf numFmtId="0" fontId="9" fillId="2" borderId="10" xfId="5" applyFont="1" applyFill="1" applyBorder="1" applyAlignment="1">
      <alignment horizontal="right" vertical="center" indent="1"/>
    </xf>
    <xf numFmtId="0" fontId="9" fillId="2" borderId="11" xfId="5" applyFont="1" applyFill="1" applyBorder="1">
      <alignment vertical="center"/>
    </xf>
    <xf numFmtId="165" fontId="7" fillId="2" borderId="12" xfId="2" applyFont="1" applyFill="1" applyBorder="1" applyAlignment="1">
      <alignment horizontal="left" vertical="center" indent="1"/>
    </xf>
    <xf numFmtId="0" fontId="4" fillId="2" borderId="0" xfId="1" applyFont="1" applyFill="1" applyAlignment="1">
      <alignment horizontal="center"/>
    </xf>
    <xf numFmtId="14" fontId="13" fillId="2" borderId="5" xfId="3" applyFont="1" applyFill="1" applyBorder="1" applyAlignment="1">
      <alignment horizontal="left" vertical="center" indent="1"/>
    </xf>
    <xf numFmtId="3" fontId="13" fillId="2" borderId="9" xfId="4" applyFont="1" applyFill="1" applyBorder="1" applyAlignment="1">
      <alignment horizontal="left" vertical="center" indent="1"/>
    </xf>
    <xf numFmtId="10" fontId="13" fillId="2" borderId="0" xfId="7" applyFont="1" applyFill="1" applyBorder="1" applyAlignment="1">
      <alignment horizontal="left" vertical="center" indent="1"/>
    </xf>
    <xf numFmtId="0" fontId="9" fillId="2" borderId="14" xfId="5" applyFont="1" applyFill="1" applyBorder="1" applyAlignment="1">
      <alignment horizontal="right" vertical="center" indent="1"/>
    </xf>
    <xf numFmtId="165" fontId="13" fillId="2" borderId="12" xfId="2" applyFont="1" applyFill="1" applyBorder="1" applyAlignment="1">
      <alignment horizontal="left" vertical="center" indent="1"/>
    </xf>
    <xf numFmtId="0" fontId="9" fillId="2" borderId="15" xfId="5" applyFont="1" applyFill="1" applyBorder="1" applyAlignment="1">
      <alignment horizontal="right" vertical="center" indent="1"/>
    </xf>
    <xf numFmtId="0" fontId="3" fillId="0" borderId="0" xfId="1" pivotButton="1">
      <alignment vertical="center"/>
    </xf>
    <xf numFmtId="0" fontId="15" fillId="2" borderId="0" xfId="8" applyFont="1" applyFill="1" applyBorder="1">
      <alignment vertical="center"/>
    </xf>
    <xf numFmtId="0" fontId="15" fillId="2" borderId="0" xfId="8" applyFont="1" applyFill="1" applyBorder="1" applyAlignment="1">
      <alignment horizontal="center" vertical="center"/>
    </xf>
    <xf numFmtId="0" fontId="18" fillId="2" borderId="0" xfId="1" applyFont="1" applyFill="1">
      <alignment vertical="center"/>
    </xf>
    <xf numFmtId="0" fontId="0" fillId="5" borderId="0" xfId="0" applyFill="1"/>
    <xf numFmtId="14" fontId="0" fillId="5" borderId="0" xfId="0" applyNumberFormat="1" applyFill="1"/>
    <xf numFmtId="0" fontId="1" fillId="5" borderId="0" xfId="0" applyFont="1" applyFill="1"/>
    <xf numFmtId="0" fontId="19" fillId="5" borderId="0" xfId="0" applyFont="1" applyFill="1"/>
    <xf numFmtId="10" fontId="0" fillId="5" borderId="0" xfId="0" applyNumberFormat="1" applyFill="1"/>
    <xf numFmtId="0" fontId="1" fillId="0" borderId="3" xfId="0" applyFont="1" applyBorder="1"/>
    <xf numFmtId="0" fontId="1" fillId="0" borderId="17" xfId="0" applyFont="1" applyBorder="1"/>
    <xf numFmtId="0" fontId="0" fillId="0" borderId="17" xfId="0" applyBorder="1"/>
    <xf numFmtId="14" fontId="0" fillId="0" borderId="17" xfId="0" applyNumberFormat="1" applyBorder="1"/>
    <xf numFmtId="0" fontId="6" fillId="0" borderId="1" xfId="1" applyFont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3" fontId="6" fillId="0" borderId="1" xfId="4" applyFont="1" applyFill="1" applyBorder="1" applyAlignment="1">
      <alignment horizontal="center" vertical="center"/>
    </xf>
    <xf numFmtId="14" fontId="6" fillId="0" borderId="1" xfId="3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3" borderId="0" xfId="6" applyFont="1" applyFill="1" applyBorder="1" applyAlignment="1">
      <alignment horizontal="center" vertical="center"/>
    </xf>
    <xf numFmtId="0" fontId="11" fillId="3" borderId="0" xfId="6" applyFont="1" applyFill="1" applyBorder="1" applyAlignment="1">
      <alignment horizontal="center" vertical="center"/>
    </xf>
    <xf numFmtId="0" fontId="17" fillId="3" borderId="0" xfId="8" applyFont="1" applyFill="1" applyBorder="1" applyAlignment="1">
      <alignment horizontal="center" vertical="center"/>
    </xf>
    <xf numFmtId="0" fontId="16" fillId="3" borderId="0" xfId="8" applyFont="1" applyFill="1" applyBorder="1" applyAlignment="1">
      <alignment horizontal="center" vertical="center"/>
    </xf>
  </cellXfs>
  <cellStyles count="9">
    <cellStyle name="Comma 2" xfId="4" xr:uid="{28AF9B16-14B4-446E-91CC-5FED8D2BD6DE}"/>
    <cellStyle name="Currency 2" xfId="2" xr:uid="{AF14F786-C6BD-4C34-B352-CF6F6971355E}"/>
    <cellStyle name="Date" xfId="3" xr:uid="{EF847DC6-03F2-4A18-8276-15B0DCA301CE}"/>
    <cellStyle name="Explanatory Text 2" xfId="5" xr:uid="{A1F6319D-E56A-44A4-A873-79F80EFC4ECB}"/>
    <cellStyle name="Heading 1 2" xfId="6" xr:uid="{FF98CD64-4F63-4339-B2D8-F40BA48244D1}"/>
    <cellStyle name="Normal" xfId="0" builtinId="0"/>
    <cellStyle name="Normal 2" xfId="1" xr:uid="{36555C6E-D771-4BC8-992B-E6C6ED0619C1}"/>
    <cellStyle name="Percent 2" xfId="7" xr:uid="{27FF0DC7-5D57-491C-9B11-8D8B51DC0B4C}"/>
    <cellStyle name="Title 2" xfId="8" xr:uid="{2052737F-AB31-4BDC-AFD6-B2126EC0BAE3}"/>
  </cellStyles>
  <dxfs count="138"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auto="1"/>
      </font>
      <fill>
        <patternFill patternType="solid">
          <fgColor theme="4"/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oan Calculator" pivot="0" count="3" xr9:uid="{0B067DE2-07D9-4392-9190-90040BCD07C8}">
      <tableStyleElement type="wholeTable" dxfId="137"/>
      <tableStyleElement type="headerRow" dxfId="136"/>
      <tableStyleElement type="totalRow" dxfId="1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00259081600605"/>
          <c:y val="4.569055036344756E-2"/>
          <c:w val="0.52482583199795985"/>
          <c:h val="0.90861889927310491"/>
        </c:manualLayout>
      </c:layout>
      <c:lineChart>
        <c:grouping val="standard"/>
        <c:varyColors val="0"/>
        <c:ser>
          <c:idx val="11"/>
          <c:order val="11"/>
          <c:tx>
            <c:strRef>
              <c:f>SIP!$L$1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month</c:v>
              </c:pt>
            </c:strLit>
          </c:cat>
          <c:val>
            <c:numRef>
              <c:f>SIP!$L$2:$L$41</c:f>
              <c:numCache>
                <c:formatCode>General</c:formatCode>
                <c:ptCount val="4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180000</c:v>
                </c:pt>
                <c:pt idx="7">
                  <c:v>210000</c:v>
                </c:pt>
                <c:pt idx="8">
                  <c:v>240000</c:v>
                </c:pt>
                <c:pt idx="9">
                  <c:v>270000</c:v>
                </c:pt>
                <c:pt idx="10">
                  <c:v>300000</c:v>
                </c:pt>
                <c:pt idx="11">
                  <c:v>330000</c:v>
                </c:pt>
                <c:pt idx="12">
                  <c:v>360000</c:v>
                </c:pt>
                <c:pt idx="13">
                  <c:v>390000</c:v>
                </c:pt>
                <c:pt idx="14">
                  <c:v>420000</c:v>
                </c:pt>
                <c:pt idx="15">
                  <c:v>450000</c:v>
                </c:pt>
                <c:pt idx="16">
                  <c:v>480000</c:v>
                </c:pt>
                <c:pt idx="17">
                  <c:v>510000</c:v>
                </c:pt>
                <c:pt idx="18">
                  <c:v>540000</c:v>
                </c:pt>
                <c:pt idx="19">
                  <c:v>570000</c:v>
                </c:pt>
                <c:pt idx="20">
                  <c:v>600000</c:v>
                </c:pt>
                <c:pt idx="21">
                  <c:v>630000</c:v>
                </c:pt>
                <c:pt idx="22">
                  <c:v>660000</c:v>
                </c:pt>
                <c:pt idx="23">
                  <c:v>690000</c:v>
                </c:pt>
                <c:pt idx="24">
                  <c:v>720000</c:v>
                </c:pt>
                <c:pt idx="25">
                  <c:v>750000</c:v>
                </c:pt>
                <c:pt idx="26">
                  <c:v>791000</c:v>
                </c:pt>
                <c:pt idx="27">
                  <c:v>832000</c:v>
                </c:pt>
                <c:pt idx="28">
                  <c:v>873000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98-4B1A-BA6A-207131C13892}"/>
            </c:ext>
          </c:extLst>
        </c:ser>
        <c:ser>
          <c:idx val="12"/>
          <c:order val="12"/>
          <c:tx>
            <c:strRef>
              <c:f>SIP!$M$1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month</c:v>
              </c:pt>
            </c:strLit>
          </c:cat>
          <c:val>
            <c:numRef>
              <c:f>SIP!$M$2:$M$41</c:f>
              <c:numCache>
                <c:formatCode>General</c:formatCode>
                <c:ptCount val="40"/>
                <c:pt idx="0">
                  <c:v>24999</c:v>
                </c:pt>
                <c:pt idx="1">
                  <c:v>49192</c:v>
                </c:pt>
                <c:pt idx="2">
                  <c:v>74636</c:v>
                </c:pt>
                <c:pt idx="3">
                  <c:v>102965</c:v>
                </c:pt>
                <c:pt idx="4">
                  <c:v>133093</c:v>
                </c:pt>
                <c:pt idx="5">
                  <c:v>165120</c:v>
                </c:pt>
                <c:pt idx="6">
                  <c:v>198818</c:v>
                </c:pt>
                <c:pt idx="7">
                  <c:v>238136</c:v>
                </c:pt>
                <c:pt idx="8">
                  <c:v>273594</c:v>
                </c:pt>
                <c:pt idx="9">
                  <c:v>297360</c:v>
                </c:pt>
                <c:pt idx="10">
                  <c:v>353105</c:v>
                </c:pt>
                <c:pt idx="11">
                  <c:v>408851</c:v>
                </c:pt>
                <c:pt idx="12">
                  <c:v>453638</c:v>
                </c:pt>
                <c:pt idx="13">
                  <c:v>494112</c:v>
                </c:pt>
                <c:pt idx="14">
                  <c:v>545405</c:v>
                </c:pt>
                <c:pt idx="15">
                  <c:v>596698</c:v>
                </c:pt>
                <c:pt idx="16">
                  <c:v>647991</c:v>
                </c:pt>
                <c:pt idx="17">
                  <c:v>699285</c:v>
                </c:pt>
                <c:pt idx="18">
                  <c:v>757397</c:v>
                </c:pt>
                <c:pt idx="19">
                  <c:v>800271</c:v>
                </c:pt>
                <c:pt idx="20">
                  <c:v>845485</c:v>
                </c:pt>
                <c:pt idx="21">
                  <c:v>831234</c:v>
                </c:pt>
                <c:pt idx="22">
                  <c:v>867030</c:v>
                </c:pt>
                <c:pt idx="23">
                  <c:v>897937</c:v>
                </c:pt>
                <c:pt idx="24">
                  <c:v>876028</c:v>
                </c:pt>
                <c:pt idx="25">
                  <c:v>829002</c:v>
                </c:pt>
                <c:pt idx="26">
                  <c:v>929115</c:v>
                </c:pt>
                <c:pt idx="27">
                  <c:v>1004580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98-4B1A-BA6A-207131C13892}"/>
            </c:ext>
          </c:extLst>
        </c:ser>
        <c:ser>
          <c:idx val="13"/>
          <c:order val="13"/>
          <c:tx>
            <c:strRef>
              <c:f>SIP!$N$1</c:f>
              <c:strCache>
                <c:ptCount val="1"/>
                <c:pt idx="0">
                  <c:v>Gain 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cat>
            <c:strLit>
              <c:ptCount val="1"/>
              <c:pt idx="0">
                <c:v>month</c:v>
              </c:pt>
            </c:strLit>
          </c:cat>
          <c:val>
            <c:numRef>
              <c:f>SIP!$N$2:$N$41</c:f>
              <c:numCache>
                <c:formatCode>General</c:formatCode>
                <c:ptCount val="40"/>
                <c:pt idx="0">
                  <c:v>-1</c:v>
                </c:pt>
                <c:pt idx="1">
                  <c:v>-808</c:v>
                </c:pt>
                <c:pt idx="2">
                  <c:v>-364</c:v>
                </c:pt>
                <c:pt idx="3">
                  <c:v>2965</c:v>
                </c:pt>
                <c:pt idx="4">
                  <c:v>8093</c:v>
                </c:pt>
                <c:pt idx="5">
                  <c:v>15120</c:v>
                </c:pt>
                <c:pt idx="6">
                  <c:v>18818</c:v>
                </c:pt>
                <c:pt idx="7">
                  <c:v>28136</c:v>
                </c:pt>
                <c:pt idx="8">
                  <c:v>33594</c:v>
                </c:pt>
                <c:pt idx="9">
                  <c:v>27360</c:v>
                </c:pt>
                <c:pt idx="10">
                  <c:v>53105</c:v>
                </c:pt>
                <c:pt idx="11">
                  <c:v>78851</c:v>
                </c:pt>
                <c:pt idx="12">
                  <c:v>93638</c:v>
                </c:pt>
                <c:pt idx="13">
                  <c:v>104112</c:v>
                </c:pt>
                <c:pt idx="14">
                  <c:v>125405</c:v>
                </c:pt>
                <c:pt idx="15">
                  <c:v>146698</c:v>
                </c:pt>
                <c:pt idx="16">
                  <c:v>167991</c:v>
                </c:pt>
                <c:pt idx="17">
                  <c:v>189285</c:v>
                </c:pt>
                <c:pt idx="18">
                  <c:v>217397</c:v>
                </c:pt>
                <c:pt idx="19">
                  <c:v>230271</c:v>
                </c:pt>
                <c:pt idx="20">
                  <c:v>245485</c:v>
                </c:pt>
                <c:pt idx="21">
                  <c:v>201234</c:v>
                </c:pt>
                <c:pt idx="22">
                  <c:v>207030</c:v>
                </c:pt>
                <c:pt idx="23">
                  <c:v>207937</c:v>
                </c:pt>
                <c:pt idx="24">
                  <c:v>156028</c:v>
                </c:pt>
                <c:pt idx="25">
                  <c:v>79002</c:v>
                </c:pt>
                <c:pt idx="26">
                  <c:v>138115</c:v>
                </c:pt>
                <c:pt idx="27">
                  <c:v>172580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98-4B1A-BA6A-207131C1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83007"/>
        <c:axId val="86042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SIP!$A$1</c15:sqref>
                        </c15:formulaRef>
                      </c:ext>
                    </c:extLst>
                    <c:strCache>
                      <c:ptCount val="1"/>
                      <c:pt idx="0">
                        <c:v>Type 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SIP!$A$2:$A$41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98-4B1A-BA6A-207131C138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SIP!$B$1</c15:sqref>
                        </c15:formulaRef>
                      </c:ext>
                    </c:extLst>
                    <c:strCache>
                      <c:ptCount val="1"/>
                      <c:pt idx="0">
                        <c:v>Financial Year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SIP!$B$2:$B$41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3">
                        <c:v>0</c:v>
                      </c:pt>
                      <c:pt idx="15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98-4B1A-BA6A-207131C138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SIP!$C$1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98-4B1A-BA6A-207131C138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SIP!$D$1</c15:sqref>
                        </c15:formulaRef>
                      </c:ext>
                    </c:extLst>
                    <c:strCache>
                      <c:ptCount val="1"/>
                      <c:pt idx="0">
                        <c:v>Franklin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SIP!$D$2:$D$41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98-4B1A-BA6A-207131C1389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SIP!$E$1</c15:sqref>
                        </c15:formulaRef>
                      </c:ext>
                    </c:extLst>
                    <c:strCache>
                      <c:ptCount val="1"/>
                      <c:pt idx="0">
                        <c:v>ITI 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SIP!$E$2:$E$41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98-4B1A-BA6A-207131C138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SIP!$F$1</c15:sqref>
                        </c15:formulaRef>
                      </c:ext>
                    </c:extLst>
                    <c:strCache>
                      <c:ptCount val="1"/>
                      <c:pt idx="0">
                        <c:v>EdelWs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  <c:pt idx="18">
                        <c:v>5000</c:v>
                      </c:pt>
                      <c:pt idx="19">
                        <c:v>5000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5000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98-4B1A-BA6A-207131C138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SIP!$G$1</c15:sqref>
                        </c15:formulaRef>
                      </c:ext>
                    </c:extLst>
                    <c:strCache>
                      <c:ptCount val="1"/>
                      <c:pt idx="0">
                        <c:v>PPAS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SIP!$G$2:$G$41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  <c:pt idx="18">
                        <c:v>5000</c:v>
                      </c:pt>
                      <c:pt idx="19">
                        <c:v>5000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5000</c:v>
                      </c:pt>
                      <c:pt idx="26">
                        <c:v>1000</c:v>
                      </c:pt>
                      <c:pt idx="27">
                        <c:v>1000</c:v>
                      </c:pt>
                      <c:pt idx="28">
                        <c:v>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98-4B1A-BA6A-207131C138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SIP!$H$1</c15:sqref>
                        </c15:formulaRef>
                      </c:ext>
                    </c:extLst>
                    <c:strCache>
                      <c:ptCount val="1"/>
                      <c:pt idx="0">
                        <c:v>HDFC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98-4B1A-BA6A-207131C1389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SIP!$I$1</c15:sqref>
                        </c15:formulaRef>
                      </c:ext>
                    </c:extLst>
                    <c:strCache>
                      <c:ptCount val="1"/>
                      <c:pt idx="0">
                        <c:v>ICICI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SIP!$I$2:$I$41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98-4B1A-BA6A-207131C1389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SIP!$J$1</c15:sqref>
                        </c15:formulaRef>
                      </c:ext>
                    </c:extLst>
                    <c:strCache>
                      <c:ptCount val="1"/>
                      <c:pt idx="0">
                        <c:v>ABSL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5000</c:v>
                      </c:pt>
                      <c:pt idx="27">
                        <c:v>5000</c:v>
                      </c:pt>
                      <c:pt idx="28">
                        <c:v>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A98-4B1A-BA6A-207131C1389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SIP!$K$1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"/>
                    <c:pt idx="0">
                      <c:v>month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SIP!$K$2:$K$41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30000</c:v>
                      </c:pt>
                      <c:pt idx="7">
                        <c:v>30000</c:v>
                      </c:pt>
                      <c:pt idx="8">
                        <c:v>30000</c:v>
                      </c:pt>
                      <c:pt idx="9">
                        <c:v>30000</c:v>
                      </c:pt>
                      <c:pt idx="10">
                        <c:v>30000</c:v>
                      </c:pt>
                      <c:pt idx="11">
                        <c:v>30000</c:v>
                      </c:pt>
                      <c:pt idx="12">
                        <c:v>30000</c:v>
                      </c:pt>
                      <c:pt idx="13">
                        <c:v>30000</c:v>
                      </c:pt>
                      <c:pt idx="14">
                        <c:v>30000</c:v>
                      </c:pt>
                      <c:pt idx="15">
                        <c:v>30000</c:v>
                      </c:pt>
                      <c:pt idx="16">
                        <c:v>30000</c:v>
                      </c:pt>
                      <c:pt idx="17">
                        <c:v>30000</c:v>
                      </c:pt>
                      <c:pt idx="18">
                        <c:v>30000</c:v>
                      </c:pt>
                      <c:pt idx="19">
                        <c:v>30000</c:v>
                      </c:pt>
                      <c:pt idx="20">
                        <c:v>30000</c:v>
                      </c:pt>
                      <c:pt idx="21">
                        <c:v>30000</c:v>
                      </c:pt>
                      <c:pt idx="22">
                        <c:v>30000</c:v>
                      </c:pt>
                      <c:pt idx="23">
                        <c:v>30000</c:v>
                      </c:pt>
                      <c:pt idx="24">
                        <c:v>30000</c:v>
                      </c:pt>
                      <c:pt idx="25">
                        <c:v>30000</c:v>
                      </c:pt>
                      <c:pt idx="26">
                        <c:v>41000</c:v>
                      </c:pt>
                      <c:pt idx="27">
                        <c:v>41000</c:v>
                      </c:pt>
                      <c:pt idx="28">
                        <c:v>41000</c:v>
                      </c:pt>
                      <c:pt idx="39">
                        <c:v>791000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A98-4B1A-BA6A-207131C13892}"/>
                  </c:ext>
                </c:extLst>
              </c15:ser>
            </c15:filteredLineSeries>
          </c:ext>
        </c:extLst>
      </c:lineChart>
      <c:catAx>
        <c:axId val="10648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2159"/>
        <c:crosses val="autoZero"/>
        <c:auto val="1"/>
        <c:lblAlgn val="ctr"/>
        <c:lblOffset val="100"/>
        <c:noMultiLvlLbl val="0"/>
      </c:catAx>
      <c:valAx>
        <c:axId val="860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30381815480613"/>
          <c:y val="0.13809891385242759"/>
          <c:w val="0.84302322587035117"/>
          <c:h val="0.7231557060199878"/>
        </c:manualLayout>
      </c:layout>
      <c:barChart>
        <c:barDir val="col"/>
        <c:grouping val="stacked"/>
        <c:varyColors val="0"/>
        <c:ser>
          <c:idx val="0"/>
          <c:order val="0"/>
          <c:tx>
            <c:v>Principal Paid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509.66332694737332</c:v>
              </c:pt>
              <c:pt idx="1">
                <c:v>1309.9850431417162</c:v>
              </c:pt>
              <c:pt idx="2">
                <c:v>2155.4511949666617</c:v>
              </c:pt>
              <c:pt idx="3">
                <c:v>3048.6082834444446</c:v>
              </c:pt>
              <c:pt idx="4">
                <c:v>3992.1464522714336</c:v>
              </c:pt>
              <c:pt idx="5">
                <c:v>4988.9075903940393</c:v>
              </c:pt>
              <c:pt idx="6">
                <c:v>6041.8938916335919</c:v>
              </c:pt>
              <c:pt idx="7">
                <c:v>7154.2768971413461</c:v>
              </c:pt>
              <c:pt idx="8">
                <c:v>8329.407047919025</c:v>
              </c:pt>
              <c:pt idx="9">
                <c:v>9570.8237761766031</c:v>
              </c:pt>
              <c:pt idx="10">
                <c:v>9999.9999999999964</c:v>
              </c:pt>
            </c:numLit>
          </c:val>
          <c:extLst>
            <c:ext xmlns:c16="http://schemas.microsoft.com/office/drawing/2014/chart" uri="{C3380CC4-5D6E-409C-BE32-E72D297353CC}">
              <c16:uniqueId val="{00000000-3256-440C-AA3D-9C10AA13CDCB}"/>
            </c:ext>
          </c:extLst>
        </c:ser>
        <c:ser>
          <c:idx val="1"/>
          <c:order val="1"/>
          <c:tx>
            <c:v>Interest Paid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358.54689673647249</c:v>
              </c:pt>
              <c:pt idx="1">
                <c:v>860.54051606789812</c:v>
              </c:pt>
              <c:pt idx="2">
                <c:v>1317.3896997687211</c:v>
              </c:pt>
              <c:pt idx="3">
                <c:v>1726.5479468167068</c:v>
              </c:pt>
              <c:pt idx="4">
                <c:v>2085.3251135154865</c:v>
              </c:pt>
              <c:pt idx="5">
                <c:v>2390.8793109186499</c:v>
              </c:pt>
              <c:pt idx="6">
                <c:v>2640.208345204866</c:v>
              </c:pt>
              <c:pt idx="7">
                <c:v>2830.14067522288</c:v>
              </c:pt>
              <c:pt idx="8">
                <c:v>2957.3258599709702</c:v>
              </c:pt>
              <c:pt idx="9">
                <c:v>3018.2244672391603</c:v>
              </c:pt>
              <c:pt idx="10">
                <c:v>3023.1533552576898</c:v>
              </c:pt>
            </c:numLit>
          </c:val>
          <c:extLst>
            <c:ext xmlns:c16="http://schemas.microsoft.com/office/drawing/2014/chart" uri="{C3380CC4-5D6E-409C-BE32-E72D297353CC}">
              <c16:uniqueId val="{00000001-3256-440C-AA3D-9C10AA13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1749560"/>
        <c:axId val="321742672"/>
      </c:barChart>
      <c:lineChart>
        <c:grouping val="standard"/>
        <c:varyColors val="0"/>
        <c:ser>
          <c:idx val="2"/>
          <c:order val="2"/>
          <c:tx>
            <c:v>Loan Balance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9490.336673052625</c:v>
              </c:pt>
              <c:pt idx="1">
                <c:v>8690.0149568582819</c:v>
              </c:pt>
              <c:pt idx="2">
                <c:v>7844.5488050333342</c:v>
              </c:pt>
              <c:pt idx="3">
                <c:v>6951.3917165555513</c:v>
              </c:pt>
              <c:pt idx="4">
                <c:v>6007.8535477285577</c:v>
              </c:pt>
              <c:pt idx="5">
                <c:v>5011.092409605948</c:v>
              </c:pt>
              <c:pt idx="6">
                <c:v>3958.1061083663935</c:v>
              </c:pt>
              <c:pt idx="7">
                <c:v>2845.7231028586375</c:v>
              </c:pt>
              <c:pt idx="8">
                <c:v>1670.5929520809568</c:v>
              </c:pt>
              <c:pt idx="9">
                <c:v>429.1762238233714</c:v>
              </c:pt>
              <c:pt idx="10">
                <c:v>-2.5465851649641991E-11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56-440C-AA3D-9C10AA13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49560"/>
        <c:axId val="321742672"/>
      </c:lineChart>
      <c:catAx>
        <c:axId val="32174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2672"/>
        <c:crosses val="autoZero"/>
        <c:auto val="1"/>
        <c:lblAlgn val="ctr"/>
        <c:lblOffset val="100"/>
        <c:noMultiLvlLbl val="0"/>
      </c:catAx>
      <c:valAx>
        <c:axId val="32174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495188101487805E-4"/>
          <c:y val="1.3888888888888888E-2"/>
          <c:w val="0.74759316975385826"/>
          <c:h val="6.16901498273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52000"/>
      </a:srgbClr>
    </a:solidFill>
    <a:ln w="9525" cap="flat" cmpd="sng" algn="ctr">
      <a:solidFill>
        <a:schemeClr val="accent1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120650</xdr:colOff>
      <xdr:row>0</xdr:row>
      <xdr:rowOff>19050</xdr:rowOff>
    </xdr:from>
    <xdr:to>
      <xdr:col>20</xdr:col>
      <xdr:colOff>292099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4F270-E422-6BB6-4141-2D9D00D5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304802</xdr:colOff>
      <xdr:row>3</xdr:row>
      <xdr:rowOff>0</xdr:rowOff>
    </xdr:from>
    <xdr:to>
      <xdr:col>7</xdr:col>
      <xdr:colOff>1175703</xdr:colOff>
      <xdr:row>14</xdr:row>
      <xdr:rowOff>167630</xdr:rowOff>
    </xdr:to>
    <xdr:graphicFrame macro="">
      <xdr:nvGraphicFramePr>
        <xdr:cNvPr id="2" name="Chart 1" descr="Loan Calculator Chart">
          <a:extLst>
            <a:ext uri="{FF2B5EF4-FFF2-40B4-BE49-F238E27FC236}">
              <a16:creationId xmlns:a16="http://schemas.microsoft.com/office/drawing/2014/main" id="{8DD5E88F-47B7-44B1-A080-EC3D952AF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an%20calculator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84.738776851853" createdVersion="8" refreshedVersion="8" minRefreshableVersion="3" recordCount="120" xr:uid="{274320BD-B19D-495F-9970-2F2CD6F4CA68}">
  <cacheSource type="worksheet">
    <worksheetSource name="Loan" r:id="rId2"/>
  </cacheSource>
  <cacheFields count="10">
    <cacheField name="Pmt no." numFmtId="3">
      <sharedItems containsSemiMixedTypes="0" containsString="0" containsNumber="1" containsInteger="1" minValue="1" maxValue="120" count="1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Payment_x000a_date" numFmtId="14">
      <sharedItems containsSemiMixedTypes="0" containsNonDate="0" containsDate="1" containsString="0" minDate="2023-07-07T00:00:00" maxDate="2033-06-08T00:00:00" count="120">
        <d v="2023-07-07T00:00:00"/>
        <d v="2023-08-07T00:00:00"/>
        <d v="2023-09-07T00:00:00"/>
        <d v="2023-10-07T00:00:00"/>
        <d v="2023-11-07T00:00:00"/>
        <d v="2023-12-07T00:00:00"/>
        <d v="2024-01-07T00:00:00"/>
        <d v="2024-02-07T00:00:00"/>
        <d v="2024-03-07T00:00:00"/>
        <d v="2024-04-07T00:00:00"/>
        <d v="2024-05-07T00:00:00"/>
        <d v="2024-06-07T00:00:00"/>
        <d v="2024-07-07T00:00:00"/>
        <d v="2024-08-07T00:00:00"/>
        <d v="2024-09-07T00:00:00"/>
        <d v="2024-10-07T00:00:00"/>
        <d v="2024-11-07T00:00:00"/>
        <d v="2024-12-07T00:00:00"/>
        <d v="2025-01-07T00:00:00"/>
        <d v="2025-02-07T00:00:00"/>
        <d v="2025-03-07T00:00:00"/>
        <d v="2025-04-07T00:00:00"/>
        <d v="2025-05-07T00:00:00"/>
        <d v="2025-06-07T00:00:00"/>
        <d v="2025-07-07T00:00:00"/>
        <d v="2025-08-07T00:00:00"/>
        <d v="2025-09-07T00:00:00"/>
        <d v="2025-10-07T00:00:00"/>
        <d v="2025-11-07T00:00:00"/>
        <d v="2025-12-07T00:00:00"/>
        <d v="2026-01-07T00:00:00"/>
        <d v="2026-02-07T00:00:00"/>
        <d v="2026-03-07T00:00:00"/>
        <d v="2026-04-07T00:00:00"/>
        <d v="2026-05-07T00:00:00"/>
        <d v="2026-06-07T00:00:00"/>
        <d v="2026-07-07T00:00:00"/>
        <d v="2026-08-07T00:00:00"/>
        <d v="2026-09-07T00:00:00"/>
        <d v="2026-10-07T00:00:00"/>
        <d v="2026-11-07T00:00:00"/>
        <d v="2026-12-07T00:00:00"/>
        <d v="2027-01-07T00:00:00"/>
        <d v="2027-02-07T00:00:00"/>
        <d v="2027-03-07T00:00:00"/>
        <d v="2027-04-07T00:00:00"/>
        <d v="2027-05-07T00:00:00"/>
        <d v="2027-06-07T00:00:00"/>
        <d v="2027-07-07T00:00:00"/>
        <d v="2027-08-07T00:00:00"/>
        <d v="2027-09-07T00:00:00"/>
        <d v="2027-10-07T00:00:00"/>
        <d v="2027-11-07T00:00:00"/>
        <d v="2027-12-07T00:00:00"/>
        <d v="2028-01-07T00:00:00"/>
        <d v="2028-02-07T00:00:00"/>
        <d v="2028-03-07T00:00:00"/>
        <d v="2028-04-07T00:00:00"/>
        <d v="2028-05-07T00:00:00"/>
        <d v="2028-06-07T00:00:00"/>
        <d v="2028-07-07T00:00:00"/>
        <d v="2028-08-07T00:00:00"/>
        <d v="2028-09-07T00:00:00"/>
        <d v="2028-10-07T00:00:00"/>
        <d v="2028-11-07T00:00:00"/>
        <d v="2028-12-07T00:00:00"/>
        <d v="2029-01-07T00:00:00"/>
        <d v="2029-02-07T00:00:00"/>
        <d v="2029-03-07T00:00:00"/>
        <d v="2029-04-07T00:00:00"/>
        <d v="2029-05-07T00:00:00"/>
        <d v="2029-06-07T00:00:00"/>
        <d v="2029-07-07T00:00:00"/>
        <d v="2029-08-07T00:00:00"/>
        <d v="2029-09-07T00:00:00"/>
        <d v="2029-10-07T00:00:00"/>
        <d v="2029-11-07T00:00:00"/>
        <d v="2029-12-07T00:00:00"/>
        <d v="2030-01-07T00:00:00"/>
        <d v="2030-02-07T00:00:00"/>
        <d v="2030-03-07T00:00:00"/>
        <d v="2030-04-07T00:00:00"/>
        <d v="2030-05-07T00:00:00"/>
        <d v="2030-06-07T00:00:00"/>
        <d v="2030-07-07T00:00:00"/>
        <d v="2030-08-07T00:00:00"/>
        <d v="2030-09-07T00:00:00"/>
        <d v="2030-10-07T00:00:00"/>
        <d v="2030-11-07T00:00:00"/>
        <d v="2030-12-07T00:00:00"/>
        <d v="2031-01-07T00:00:00"/>
        <d v="2031-02-07T00:00:00"/>
        <d v="2031-03-07T00:00:00"/>
        <d v="2031-04-07T00:00:00"/>
        <d v="2031-05-07T00:00:00"/>
        <d v="2031-06-07T00:00:00"/>
        <d v="2031-07-07T00:00:00"/>
        <d v="2031-08-07T00:00:00"/>
        <d v="2031-09-07T00:00:00"/>
        <d v="2031-10-07T00:00:00"/>
        <d v="2031-11-07T00:00:00"/>
        <d v="2031-12-07T00:00:00"/>
        <d v="2032-01-07T00:00:00"/>
        <d v="2032-02-07T00:00:00"/>
        <d v="2032-03-07T00:00:00"/>
        <d v="2032-04-07T00:00:00"/>
        <d v="2032-05-07T00:00:00"/>
        <d v="2032-06-07T00:00:00"/>
        <d v="2032-07-07T00:00:00"/>
        <d v="2032-08-07T00:00:00"/>
        <d v="2032-09-07T00:00:00"/>
        <d v="2032-10-07T00:00:00"/>
        <d v="2032-11-07T00:00:00"/>
        <d v="2032-12-07T00:00:00"/>
        <d v="2033-01-07T00:00:00"/>
        <d v="2033-02-07T00:00:00"/>
        <d v="2033-03-07T00:00:00"/>
        <d v="2033-04-07T00:00:00"/>
        <d v="2033-05-07T00:00:00"/>
        <d v="2033-06-07T00:00:00"/>
      </sharedItems>
      <fieldGroup par="9"/>
    </cacheField>
    <cacheField name="Beginning _x000a_balance" numFmtId="165">
      <sharedItems containsSemiMixedTypes="0" containsString="0" containsNumber="1" minValue="108.03113525719527" maxValue="10000"/>
    </cacheField>
    <cacheField name="Payment" numFmtId="165">
      <sharedItems containsSemiMixedTypes="0" containsString="0" containsNumber="1" minValue="108.52627796048073" maxValue="108.52627796048073"/>
    </cacheField>
    <cacheField name="Principal" numFmtId="165">
      <sharedItems containsSemiMixedTypes="0" containsString="0" containsNumber="1" minValue="62.692944627147391" maxValue="108.03113525721848"/>
    </cacheField>
    <cacheField name="Interest" numFmtId="165">
      <sharedItems containsSemiMixedTypes="0" containsString="0" containsNumber="1" minValue="0.49514270326225146" maxValue="45.833333333333336"/>
    </cacheField>
    <cacheField name="Ending _x000a_balance" numFmtId="165">
      <sharedItems containsSemiMixedTypes="0" containsString="0" containsNumber="1" minValue="-2.5465851649641991E-11" maxValue="9937.3070553728521"/>
    </cacheField>
    <cacheField name="Months (Payment_x000a_date)" numFmtId="0" databaseField="0">
      <fieldGroup base="1">
        <rangePr groupBy="months" startDate="2023-07-07T00:00:00" endDate="2033-06-08T00:00:00"/>
        <groupItems count="14">
          <s v="&lt;7/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8/2033"/>
        </groupItems>
      </fieldGroup>
    </cacheField>
    <cacheField name="Quarters (Payment_x000a_date)" numFmtId="0" databaseField="0">
      <fieldGroup base="1">
        <rangePr groupBy="quarters" startDate="2023-07-07T00:00:00" endDate="2033-06-08T00:00:00"/>
        <groupItems count="6">
          <s v="&lt;7/7/2023"/>
          <s v="Qtr1"/>
          <s v="Qtr2"/>
          <s v="Qtr3"/>
          <s v="Qtr4"/>
          <s v="&gt;6/8/2033"/>
        </groupItems>
      </fieldGroup>
    </cacheField>
    <cacheField name="Years (Payment_x000a_date)" numFmtId="0" databaseField="0">
      <fieldGroup base="1">
        <rangePr groupBy="years" startDate="2023-07-07T00:00:00" endDate="2033-06-08T00:00:00"/>
        <groupItems count="13">
          <s v="&lt;7/7/2023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&gt;6/8/203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10000"/>
    <n v="108.52627796048073"/>
    <n v="62.692944627147391"/>
    <n v="45.833333333333336"/>
    <n v="9937.3070553728521"/>
  </r>
  <r>
    <x v="1"/>
    <x v="1"/>
    <n v="9937.3070553728521"/>
    <n v="108.52627796048073"/>
    <n v="62.98028729002182"/>
    <n v="45.545990670458906"/>
    <n v="9874.3267680828303"/>
  </r>
  <r>
    <x v="2"/>
    <x v="2"/>
    <n v="9874.3267680828303"/>
    <n v="108.52627796048073"/>
    <n v="63.268946940101095"/>
    <n v="45.257331020379645"/>
    <n v="9811.0578211427292"/>
  </r>
  <r>
    <x v="3"/>
    <x v="3"/>
    <n v="9811.0578211427292"/>
    <n v="108.52627796048073"/>
    <n v="63.558929613576559"/>
    <n v="44.967348346904167"/>
    <n v="9747.4988915291524"/>
  </r>
  <r>
    <x v="4"/>
    <x v="4"/>
    <n v="9747.4988915291524"/>
    <n v="108.52627796048073"/>
    <n v="63.850241374305455"/>
    <n v="44.676036586175272"/>
    <n v="9683.6486501548461"/>
  </r>
  <r>
    <x v="5"/>
    <x v="5"/>
    <n v="9683.6486501548461"/>
    <n v="108.52627796048073"/>
    <n v="64.142888313937675"/>
    <n v="44.383389646543044"/>
    <n v="9619.5057618409082"/>
  </r>
  <r>
    <x v="6"/>
    <x v="6"/>
    <n v="9619.5057618409082"/>
    <n v="108.52627796048073"/>
    <n v="64.436876552043231"/>
    <n v="44.089401408437496"/>
    <n v="9555.068885288867"/>
  </r>
  <r>
    <x v="7"/>
    <x v="7"/>
    <n v="9555.068885288867"/>
    <n v="108.52627796048073"/>
    <n v="64.732212236240088"/>
    <n v="43.794065724240632"/>
    <n v="9490.336673052625"/>
  </r>
  <r>
    <x v="8"/>
    <x v="8"/>
    <n v="9490.336673052625"/>
    <n v="108.52627796048073"/>
    <n v="65.02890154232287"/>
    <n v="43.497376418157863"/>
    <n v="9425.3077715103027"/>
  </r>
  <r>
    <x v="9"/>
    <x v="9"/>
    <n v="9425.3077715103027"/>
    <n v="108.52627796048073"/>
    <n v="65.326950674391838"/>
    <n v="43.199327286088888"/>
    <n v="9359.98082083591"/>
  </r>
  <r>
    <x v="10"/>
    <x v="10"/>
    <n v="9359.98082083591"/>
    <n v="108.52627796048073"/>
    <n v="65.626365864982802"/>
    <n v="42.899912095497918"/>
    <n v="9294.3544549709277"/>
  </r>
  <r>
    <x v="11"/>
    <x v="11"/>
    <n v="9294.3544549709277"/>
    <n v="108.52627796048073"/>
    <n v="65.927153375197321"/>
    <n v="42.59912458528342"/>
    <n v="9228.4273015957333"/>
  </r>
  <r>
    <x v="12"/>
    <x v="12"/>
    <n v="9228.4273015957333"/>
    <n v="108.52627796048073"/>
    <n v="66.229319494833618"/>
    <n v="42.296958465647094"/>
    <n v="9162.1979821008972"/>
  </r>
  <r>
    <x v="13"/>
    <x v="13"/>
    <n v="9162.1979821008972"/>
    <n v="108.52627796048073"/>
    <n v="66.532870542518282"/>
    <n v="41.993407417962437"/>
    <n v="9095.6651115583772"/>
  </r>
  <r>
    <x v="14"/>
    <x v="14"/>
    <n v="9095.6651115583772"/>
    <n v="108.52627796048073"/>
    <n v="66.83781286583816"/>
    <n v="41.688465094642559"/>
    <n v="9028.8272986925404"/>
  </r>
  <r>
    <x v="15"/>
    <x v="15"/>
    <n v="9028.8272986925404"/>
    <n v="108.52627796048073"/>
    <n v="67.144152841473243"/>
    <n v="41.382125119007476"/>
    <n v="8961.6831458510678"/>
  </r>
  <r>
    <x v="16"/>
    <x v="16"/>
    <n v="8961.6831458510678"/>
    <n v="108.52627796048073"/>
    <n v="67.451896875330007"/>
    <n v="41.074381085150726"/>
    <n v="8894.2312489757351"/>
  </r>
  <r>
    <x v="17"/>
    <x v="17"/>
    <n v="8894.2312489757351"/>
    <n v="108.52627796048073"/>
    <n v="67.761051402675264"/>
    <n v="40.765226557805462"/>
    <n v="8826.4701975730604"/>
  </r>
  <r>
    <x v="18"/>
    <x v="18"/>
    <n v="8826.4701975730604"/>
    <n v="108.52627796048073"/>
    <n v="68.071622888270852"/>
    <n v="40.454655072209867"/>
    <n v="8758.398574684792"/>
  </r>
  <r>
    <x v="19"/>
    <x v="19"/>
    <n v="8758.398574684792"/>
    <n v="108.52627796048073"/>
    <n v="68.383617826508768"/>
    <n v="40.142660133971965"/>
    <n v="8690.0149568582819"/>
  </r>
  <r>
    <x v="20"/>
    <x v="20"/>
    <n v="8690.0149568582819"/>
    <n v="108.52627796048073"/>
    <n v="68.697042741546923"/>
    <n v="39.829235218933789"/>
    <n v="8621.3179141167348"/>
  </r>
  <r>
    <x v="21"/>
    <x v="21"/>
    <n v="8621.3179141167348"/>
    <n v="108.52627796048073"/>
    <n v="69.01190418744568"/>
    <n v="39.51437377303504"/>
    <n v="8552.3060099292852"/>
  </r>
  <r>
    <x v="22"/>
    <x v="22"/>
    <n v="8552.3060099292852"/>
    <n v="108.52627796048073"/>
    <n v="69.328208748304817"/>
    <n v="39.198069212175909"/>
    <n v="8482.9778011809831"/>
  </r>
  <r>
    <x v="23"/>
    <x v="23"/>
    <n v="8482.9778011809831"/>
    <n v="108.52627796048073"/>
    <n v="69.645963038401206"/>
    <n v="38.880314922079506"/>
    <n v="8413.3318381425815"/>
  </r>
  <r>
    <x v="24"/>
    <x v="24"/>
    <n v="8413.3318381425815"/>
    <n v="108.52627796048073"/>
    <n v="69.96517370232722"/>
    <n v="38.561104258153506"/>
    <n v="8343.3666644402547"/>
  </r>
  <r>
    <x v="25"/>
    <x v="25"/>
    <n v="8343.3666644402547"/>
    <n v="108.52627796048073"/>
    <n v="70.285847415129552"/>
    <n v="38.240430545351174"/>
    <n v="8273.0808170251257"/>
  </r>
  <r>
    <x v="26"/>
    <x v="26"/>
    <n v="8273.0808170251257"/>
    <n v="108.52627796048073"/>
    <n v="70.607990882448902"/>
    <n v="37.918287078031838"/>
    <n v="8202.472826142679"/>
  </r>
  <r>
    <x v="27"/>
    <x v="27"/>
    <n v="8202.472826142679"/>
    <n v="108.52627796048073"/>
    <n v="70.931610840660113"/>
    <n v="37.594667119820613"/>
    <n v="8131.541215302017"/>
  </r>
  <r>
    <x v="28"/>
    <x v="28"/>
    <n v="8131.541215302017"/>
    <n v="108.52627796048073"/>
    <n v="71.256714057013141"/>
    <n v="37.269563903467585"/>
    <n v="8060.2845012450034"/>
  </r>
  <r>
    <x v="29"/>
    <x v="29"/>
    <n v="8060.2845012450034"/>
    <n v="108.52627796048073"/>
    <n v="71.583307329774456"/>
    <n v="36.94297063070627"/>
    <n v="7988.7011939152289"/>
  </r>
  <r>
    <x v="30"/>
    <x v="30"/>
    <n v="7988.7011939152289"/>
    <n v="108.52627796048073"/>
    <n v="71.911397488369261"/>
    <n v="36.614880472111473"/>
    <n v="7916.7897964268595"/>
  </r>
  <r>
    <x v="31"/>
    <x v="31"/>
    <n v="7916.7897964268595"/>
    <n v="108.52627796048073"/>
    <n v="72.240991393524283"/>
    <n v="36.285286566956444"/>
    <n v="7844.5488050333342"/>
  </r>
  <r>
    <x v="32"/>
    <x v="32"/>
    <n v="7844.5488050333342"/>
    <n v="108.52627796048073"/>
    <n v="72.572095937411277"/>
    <n v="35.954182023069457"/>
    <n v="7771.9767090959203"/>
  </r>
  <r>
    <x v="33"/>
    <x v="33"/>
    <n v="7771.9767090959203"/>
    <n v="108.52627796048073"/>
    <n v="72.904718043791064"/>
    <n v="35.621559916689655"/>
    <n v="7699.0719910521302"/>
  </r>
  <r>
    <x v="34"/>
    <x v="34"/>
    <n v="7699.0719910521302"/>
    <n v="108.52627796048073"/>
    <n v="73.238864668158442"/>
    <n v="35.287413292322277"/>
    <n v="7625.8331263839718"/>
  </r>
  <r>
    <x v="35"/>
    <x v="35"/>
    <n v="7625.8331263839718"/>
    <n v="108.52627796048073"/>
    <n v="73.574542797887503"/>
    <n v="34.951735162593224"/>
    <n v="7552.2585835860846"/>
  </r>
  <r>
    <x v="36"/>
    <x v="36"/>
    <n v="7552.2585835860846"/>
    <n v="108.52627796048073"/>
    <n v="73.911759452377822"/>
    <n v="34.614518508102904"/>
    <n v="7478.346824133705"/>
  </r>
  <r>
    <x v="37"/>
    <x v="37"/>
    <n v="7478.346824133705"/>
    <n v="108.52627796048073"/>
    <n v="74.250521683201214"/>
    <n v="34.275756277279505"/>
    <n v="7404.0963024505027"/>
  </r>
  <r>
    <x v="38"/>
    <x v="38"/>
    <n v="7404.0963024505027"/>
    <n v="108.52627796048073"/>
    <n v="74.590836574249224"/>
    <n v="33.935441386231503"/>
    <n v="7329.5054658762574"/>
  </r>
  <r>
    <x v="39"/>
    <x v="39"/>
    <n v="7329.5054658762574"/>
    <n v="108.52627796048073"/>
    <n v="74.932711241881194"/>
    <n v="33.593566718599526"/>
    <n v="7254.572754634376"/>
  </r>
  <r>
    <x v="40"/>
    <x v="40"/>
    <n v="7254.572754634376"/>
    <n v="108.52627796048073"/>
    <n v="75.276152835073148"/>
    <n v="33.250125125407571"/>
    <n v="7179.2966017993012"/>
  </r>
  <r>
    <x v="41"/>
    <x v="41"/>
    <n v="7179.2966017993012"/>
    <n v="108.52627796048073"/>
    <n v="75.621168535567236"/>
    <n v="32.905109424913483"/>
    <n v="7103.6754332637338"/>
  </r>
  <r>
    <x v="42"/>
    <x v="42"/>
    <n v="7103.6754332637338"/>
    <n v="108.52627796048073"/>
    <n v="75.967765558021924"/>
    <n v="32.558512402458796"/>
    <n v="7027.7076677057094"/>
  </r>
  <r>
    <x v="43"/>
    <x v="43"/>
    <n v="7027.7076677057094"/>
    <n v="108.52627796048073"/>
    <n v="76.31595115016286"/>
    <n v="32.210326810317866"/>
    <n v="6951.3917165555513"/>
  </r>
  <r>
    <x v="44"/>
    <x v="44"/>
    <n v="6951.3917165555513"/>
    <n v="108.52627796048073"/>
    <n v="76.665732592934432"/>
    <n v="31.860545367546287"/>
    <n v="6874.7259839626149"/>
  </r>
  <r>
    <x v="45"/>
    <x v="45"/>
    <n v="6874.7259839626149"/>
    <n v="108.52627796048073"/>
    <n v="77.017117200652066"/>
    <n v="31.509160759828674"/>
    <n v="6797.7088667619601"/>
  </r>
  <r>
    <x v="46"/>
    <x v="46"/>
    <n v="6797.7088667619601"/>
    <n v="108.52627796048073"/>
    <n v="77.370112321155034"/>
    <n v="31.156165639325678"/>
    <n v="6720.3387544408088"/>
  </r>
  <r>
    <x v="47"/>
    <x v="47"/>
    <n v="6720.3387544408088"/>
    <n v="108.52627796048073"/>
    <n v="77.724725335960343"/>
    <n v="30.80155262452039"/>
    <n v="6642.6140291048468"/>
  </r>
  <r>
    <x v="48"/>
    <x v="48"/>
    <n v="6642.6140291048468"/>
    <n v="108.52627796048073"/>
    <n v="78.080963660416828"/>
    <n v="30.445314300063902"/>
    <n v="6564.5330654444297"/>
  </r>
  <r>
    <x v="49"/>
    <x v="49"/>
    <n v="6564.5330654444297"/>
    <n v="108.52627796048073"/>
    <n v="78.438834743860411"/>
    <n v="30.087443216620329"/>
    <n v="6486.0942307005689"/>
  </r>
  <r>
    <x v="50"/>
    <x v="50"/>
    <n v="6486.0942307005689"/>
    <n v="108.52627796048073"/>
    <n v="78.79834606976975"/>
    <n v="29.727931890710963"/>
    <n v="6407.2958846307993"/>
  </r>
  <r>
    <x v="51"/>
    <x v="51"/>
    <n v="6407.2958846307993"/>
    <n v="108.52627796048073"/>
    <n v="79.159505155922872"/>
    <n v="29.366772804557851"/>
    <n v="6328.1363794748759"/>
  </r>
  <r>
    <x v="52"/>
    <x v="52"/>
    <n v="6328.1363794748759"/>
    <n v="108.52627796048073"/>
    <n v="79.522319554554173"/>
    <n v="29.003958405926536"/>
    <n v="6248.6140599203191"/>
  </r>
  <r>
    <x v="53"/>
    <x v="53"/>
    <n v="6248.6140599203191"/>
    <n v="108.52627796048073"/>
    <n v="79.88679685251256"/>
    <n v="28.639481107968166"/>
    <n v="6168.7272630678062"/>
  </r>
  <r>
    <x v="54"/>
    <x v="54"/>
    <n v="6168.7272630678062"/>
    <n v="108.52627796048073"/>
    <n v="80.252944671419897"/>
    <n v="28.273333289060815"/>
    <n v="6088.4743183963874"/>
  </r>
  <r>
    <x v="55"/>
    <x v="55"/>
    <n v="6088.4743183963874"/>
    <n v="108.52627796048073"/>
    <n v="80.620770667830584"/>
    <n v="27.905507292650142"/>
    <n v="6007.8535477285577"/>
  </r>
  <r>
    <x v="56"/>
    <x v="56"/>
    <n v="6007.8535477285577"/>
    <n v="108.52627796048073"/>
    <n v="80.990282533391465"/>
    <n v="27.535995427089251"/>
    <n v="5926.8632651951666"/>
  </r>
  <r>
    <x v="57"/>
    <x v="57"/>
    <n v="5926.8632651951666"/>
    <n v="108.52627796048073"/>
    <n v="81.361487995002847"/>
    <n v="27.164789965477876"/>
    <n v="5845.5017772001638"/>
  </r>
  <r>
    <x v="58"/>
    <x v="58"/>
    <n v="5845.5017772001638"/>
    <n v="108.52627796048073"/>
    <n v="81.73439481497995"/>
    <n v="26.79188314550078"/>
    <n v="5763.7673823851828"/>
  </r>
  <r>
    <x v="59"/>
    <x v="59"/>
    <n v="5763.7673823851828"/>
    <n v="108.52627796048073"/>
    <n v="82.109010791215269"/>
    <n v="26.417267169265454"/>
    <n v="5681.6583715939678"/>
  </r>
  <r>
    <x v="60"/>
    <x v="60"/>
    <n v="5681.6583715939678"/>
    <n v="108.52627796048073"/>
    <n v="82.485343757341667"/>
    <n v="26.040934203139052"/>
    <n v="5599.1730278366231"/>
  </r>
  <r>
    <x v="61"/>
    <x v="61"/>
    <n v="5599.1730278366231"/>
    <n v="108.52627796048073"/>
    <n v="82.863401582896159"/>
    <n v="25.662876377584567"/>
    <n v="5516.3096262537292"/>
  </r>
  <r>
    <x v="62"/>
    <x v="62"/>
    <n v="5516.3096262537292"/>
    <n v="108.52627796048073"/>
    <n v="83.243192173484431"/>
    <n v="25.283085786996288"/>
    <n v="5433.0664340802459"/>
  </r>
  <r>
    <x v="63"/>
    <x v="63"/>
    <n v="5433.0664340802459"/>
    <n v="108.52627796048073"/>
    <n v="83.62472347094625"/>
    <n v="24.90155448953449"/>
    <n v="5349.4417106092969"/>
  </r>
  <r>
    <x v="64"/>
    <x v="64"/>
    <n v="5349.4417106092969"/>
    <n v="108.52627796048073"/>
    <n v="84.008003453521411"/>
    <n v="24.518274506959319"/>
    <n v="5265.4337071557729"/>
  </r>
  <r>
    <x v="65"/>
    <x v="65"/>
    <n v="5265.4337071557729"/>
    <n v="108.52627796048073"/>
    <n v="84.393040136016708"/>
    <n v="24.133237824464011"/>
    <n v="5181.0406670197572"/>
  </r>
  <r>
    <x v="66"/>
    <x v="66"/>
    <n v="5181.0406670197572"/>
    <n v="108.52627796048073"/>
    <n v="84.779841569973442"/>
    <n v="23.74643639050727"/>
    <n v="5096.2608254497845"/>
  </r>
  <r>
    <x v="67"/>
    <x v="67"/>
    <n v="5096.2608254497845"/>
    <n v="108.52627796048073"/>
    <n v="85.168415843835817"/>
    <n v="23.357862116644892"/>
    <n v="5011.092409605948"/>
  </r>
  <r>
    <x v="68"/>
    <x v="68"/>
    <n v="5011.092409605948"/>
    <n v="108.52627796048073"/>
    <n v="85.558771083120078"/>
    <n v="22.967506877360641"/>
    <n v="4925.5336385228238"/>
  </r>
  <r>
    <x v="69"/>
    <x v="69"/>
    <n v="4925.5336385228238"/>
    <n v="108.52627796048073"/>
    <n v="85.950915450584375"/>
    <n v="22.575362509896344"/>
    <n v="4839.5827230722389"/>
  </r>
  <r>
    <x v="70"/>
    <x v="70"/>
    <n v="4839.5827230722389"/>
    <n v="108.52627796048073"/>
    <n v="86.344857146399562"/>
    <n v="22.181420814081161"/>
    <n v="4753.2378659258429"/>
  </r>
  <r>
    <x v="71"/>
    <x v="71"/>
    <n v="4753.2378659258429"/>
    <n v="108.52627796048073"/>
    <n v="86.740604408320564"/>
    <n v="21.785673552160162"/>
    <n v="4666.4972615175229"/>
  </r>
  <r>
    <x v="72"/>
    <x v="72"/>
    <n v="4666.4972615175229"/>
    <n v="108.52627796048073"/>
    <n v="87.138165511858702"/>
    <n v="21.388112448622032"/>
    <n v="4579.3590960056645"/>
  </r>
  <r>
    <x v="73"/>
    <x v="73"/>
    <n v="4579.3590960056645"/>
    <n v="108.52627796048073"/>
    <n v="87.53754877045472"/>
    <n v="20.988729190026014"/>
    <n v="4491.8215472352076"/>
  </r>
  <r>
    <x v="74"/>
    <x v="74"/>
    <n v="4491.8215472352076"/>
    <n v="108.52627796048073"/>
    <n v="87.938762535652629"/>
    <n v="20.587515424828098"/>
    <n v="4403.8827846995555"/>
  </r>
  <r>
    <x v="75"/>
    <x v="75"/>
    <n v="4403.8827846995555"/>
    <n v="108.52627796048073"/>
    <n v="88.341815197274386"/>
    <n v="20.184462763206355"/>
    <n v="4315.5409695022809"/>
  </r>
  <r>
    <x v="76"/>
    <x v="76"/>
    <n v="4315.5409695022809"/>
    <n v="108.52627796048073"/>
    <n v="88.746715183595214"/>
    <n v="19.779562776885513"/>
    <n v="4226.7942543186837"/>
  </r>
  <r>
    <x v="77"/>
    <x v="77"/>
    <n v="4226.7942543186837"/>
    <n v="108.52627796048073"/>
    <n v="89.153470961520028"/>
    <n v="19.372806998960701"/>
    <n v="4137.6407833571648"/>
  </r>
  <r>
    <x v="78"/>
    <x v="78"/>
    <n v="4137.6407833571648"/>
    <n v="108.52627796048073"/>
    <n v="89.562091036760322"/>
    <n v="18.964186923720401"/>
    <n v="4048.0786923204068"/>
  </r>
  <r>
    <x v="79"/>
    <x v="79"/>
    <n v="4048.0786923204068"/>
    <n v="108.52627796048073"/>
    <n v="89.972583954012137"/>
    <n v="18.553694006468582"/>
    <n v="3958.1061083663935"/>
  </r>
  <r>
    <x v="80"/>
    <x v="80"/>
    <n v="3958.1061083663935"/>
    <n v="108.52627796048073"/>
    <n v="90.384958297134702"/>
    <n v="18.141319663346028"/>
    <n v="3867.7211500692556"/>
  </r>
  <r>
    <x v="81"/>
    <x v="81"/>
    <n v="3867.7211500692556"/>
    <n v="108.52627796048073"/>
    <n v="90.799222689329909"/>
    <n v="17.727055271150828"/>
    <n v="3776.9219273799263"/>
  </r>
  <r>
    <x v="82"/>
    <x v="82"/>
    <n v="3776.9219273799263"/>
    <n v="108.52627796048073"/>
    <n v="91.215385793322653"/>
    <n v="17.310892167158062"/>
    <n v="3685.7065415866073"/>
  </r>
  <r>
    <x v="83"/>
    <x v="83"/>
    <n v="3685.7065415866073"/>
    <n v="108.52627796048073"/>
    <n v="91.633456311542048"/>
    <n v="16.892821648938668"/>
    <n v="3594.0730852750621"/>
  </r>
  <r>
    <x v="84"/>
    <x v="84"/>
    <n v="3594.0730852750621"/>
    <n v="108.52627796048073"/>
    <n v="92.053442986303295"/>
    <n v="16.472834974177438"/>
    <n v="3502.0196422887584"/>
  </r>
  <r>
    <x v="85"/>
    <x v="85"/>
    <n v="3502.0196422887584"/>
    <n v="108.52627796048073"/>
    <n v="92.47535459999051"/>
    <n v="16.050923360490213"/>
    <n v="3409.5442876887664"/>
  </r>
  <r>
    <x v="86"/>
    <x v="86"/>
    <n v="3409.5442876887664"/>
    <n v="108.52627796048073"/>
    <n v="92.899199975240464"/>
    <n v="15.627077985240252"/>
    <n v="3316.6450877135267"/>
  </r>
  <r>
    <x v="87"/>
    <x v="87"/>
    <n v="3316.6450877135267"/>
    <n v="108.52627796048073"/>
    <n v="93.324987975126987"/>
    <n v="15.201289985353732"/>
    <n v="3223.3200997383992"/>
  </r>
  <r>
    <x v="88"/>
    <x v="88"/>
    <n v="3223.3200997383992"/>
    <n v="108.52627796048073"/>
    <n v="93.752727503346321"/>
    <n v="14.7735504571344"/>
    <n v="3129.5673722350548"/>
  </r>
  <r>
    <x v="89"/>
    <x v="89"/>
    <n v="3129.5673722350548"/>
    <n v="108.52627796048073"/>
    <n v="94.182427504403321"/>
    <n v="14.343850456077401"/>
    <n v="3035.3849447306511"/>
  </r>
  <r>
    <x v="90"/>
    <x v="90"/>
    <n v="3035.3849447306511"/>
    <n v="108.52627796048073"/>
    <n v="94.614096963798517"/>
    <n v="13.912180996682217"/>
    <n v="2940.770847766853"/>
  </r>
  <r>
    <x v="91"/>
    <x v="91"/>
    <n v="2940.770847766853"/>
    <n v="108.52627796048073"/>
    <n v="95.047744908215918"/>
    <n v="13.478533052264805"/>
    <n v="2845.7231028586375"/>
  </r>
  <r>
    <x v="92"/>
    <x v="92"/>
    <n v="2845.7231028586375"/>
    <n v="108.52627796048073"/>
    <n v="95.483380405711912"/>
    <n v="13.042897554768816"/>
    <n v="2750.2397224529232"/>
  </r>
  <r>
    <x v="93"/>
    <x v="93"/>
    <n v="2750.2397224529232"/>
    <n v="108.52627796048073"/>
    <n v="95.921012565904761"/>
    <n v="12.605265394575971"/>
    <n v="2654.3187098870203"/>
  </r>
  <r>
    <x v="94"/>
    <x v="94"/>
    <n v="2654.3187098870203"/>
    <n v="108.52627796048073"/>
    <n v="96.360650540165153"/>
    <n v="12.165627420315575"/>
    <n v="2557.9580593468545"/>
  </r>
  <r>
    <x v="95"/>
    <x v="95"/>
    <n v="2557.9580593468545"/>
    <n v="108.52627796048073"/>
    <n v="96.802303521807588"/>
    <n v="11.723974438673149"/>
    <n v="2461.1557558250443"/>
  </r>
  <r>
    <x v="96"/>
    <x v="96"/>
    <n v="2461.1557558250443"/>
    <n v="108.52627796048073"/>
    <n v="97.245980746282527"/>
    <n v="11.280297214198198"/>
    <n v="2363.9097750787605"/>
  </r>
  <r>
    <x v="97"/>
    <x v="97"/>
    <n v="2363.9097750787605"/>
    <n v="108.52627796048073"/>
    <n v="97.691691491369653"/>
    <n v="10.834586469111072"/>
    <n v="2266.2180835873896"/>
  </r>
  <r>
    <x v="98"/>
    <x v="98"/>
    <n v="2266.2180835873896"/>
    <n v="108.52627796048073"/>
    <n v="98.139445077371761"/>
    <n v="10.386832883108958"/>
    <n v="2168.07863851002"/>
  </r>
  <r>
    <x v="99"/>
    <x v="99"/>
    <n v="2168.07863851002"/>
    <n v="108.52627796048073"/>
    <n v="98.58925086730973"/>
    <n v="9.9370270931710039"/>
    <n v="2069.4893876427104"/>
  </r>
  <r>
    <x v="100"/>
    <x v="100"/>
    <n v="2069.4893876427104"/>
    <n v="108.52627796048073"/>
    <n v="99.041118267118222"/>
    <n v="9.4851596933625029"/>
    <n v="1970.4482693755872"/>
  </r>
  <r>
    <x v="101"/>
    <x v="101"/>
    <n v="1970.4482693755872"/>
    <n v="108.52627796048073"/>
    <n v="99.495056725842531"/>
    <n v="9.0312212346382097"/>
    <n v="1870.9532126497452"/>
  </r>
  <r>
    <x v="102"/>
    <x v="102"/>
    <n v="1870.9532126497452"/>
    <n v="108.52627796048073"/>
    <n v="99.951075735835957"/>
    <n v="8.5752022246447659"/>
    <n v="1771.0021369139104"/>
  </r>
  <r>
    <x v="103"/>
    <x v="103"/>
    <n v="1771.0021369139104"/>
    <n v="108.52627796048073"/>
    <n v="100.40918483295853"/>
    <n v="8.1170931275221836"/>
    <n v="1670.5929520809568"/>
  </r>
  <r>
    <x v="104"/>
    <x v="104"/>
    <n v="1670.5929520809568"/>
    <n v="108.52627796048073"/>
    <n v="100.86939359677626"/>
    <n v="7.6568843637044584"/>
    <n v="1569.7235584841746"/>
  </r>
  <r>
    <x v="105"/>
    <x v="105"/>
    <n v="1569.7235584841746"/>
    <n v="108.52627796048073"/>
    <n v="101.33171165076151"/>
    <n v="7.1945663097192325"/>
    <n v="1468.3918468334177"/>
  </r>
  <r>
    <x v="106"/>
    <x v="106"/>
    <n v="1468.3918468334177"/>
    <n v="108.52627796048073"/>
    <n v="101.79614866249415"/>
    <n v="6.7301292979865748"/>
    <n v="1366.5956981709169"/>
  </r>
  <r>
    <x v="107"/>
    <x v="107"/>
    <n v="1366.5956981709169"/>
    <n v="108.52627796048073"/>
    <n v="102.26271434386391"/>
    <n v="6.2635636166168105"/>
    <n v="1264.3329838270583"/>
  </r>
  <r>
    <x v="108"/>
    <x v="108"/>
    <n v="1264.3329838270583"/>
    <n v="108.52627796048073"/>
    <n v="102.73141845127329"/>
    <n v="5.7948595092074351"/>
    <n v="1161.6015653757859"/>
  </r>
  <r>
    <x v="109"/>
    <x v="109"/>
    <n v="1161.6015653757859"/>
    <n v="108.52627796048073"/>
    <n v="103.20227078584162"/>
    <n v="5.3240071746390987"/>
    <n v="1058.3992945899427"/>
  </r>
  <r>
    <x v="110"/>
    <x v="110"/>
    <n v="1058.3992945899427"/>
    <n v="108.52627796048073"/>
    <n v="103.67528119361006"/>
    <n v="4.850996766870658"/>
    <n v="954.72401339633325"/>
  </r>
  <r>
    <x v="111"/>
    <x v="111"/>
    <n v="954.72401339633325"/>
    <n v="108.52627796048073"/>
    <n v="104.15045956574744"/>
    <n v="4.3758183947332787"/>
    <n v="850.57355383058166"/>
  </r>
  <r>
    <x v="112"/>
    <x v="112"/>
    <n v="850.57355383058166"/>
    <n v="108.52627796048073"/>
    <n v="104.62781583875713"/>
    <n v="3.8984621217236026"/>
    <n v="745.94573799182399"/>
  </r>
  <r>
    <x v="113"/>
    <x v="113"/>
    <n v="745.94573799182399"/>
    <n v="108.52627796048073"/>
    <n v="105.10735999468474"/>
    <n v="3.4189179657959654"/>
    <n v="640.83837799713729"/>
  </r>
  <r>
    <x v="114"/>
    <x v="114"/>
    <n v="640.83837799713729"/>
    <n v="108.52627796048073"/>
    <n v="105.58910206132707"/>
    <n v="2.9371758991536607"/>
    <n v="535.24927593581015"/>
  </r>
  <r>
    <x v="115"/>
    <x v="115"/>
    <n v="535.24927593581015"/>
    <n v="108.52627796048073"/>
    <n v="106.07305211244147"/>
    <n v="2.4532258480392444"/>
    <n v="429.1762238233714"/>
  </r>
  <r>
    <x v="116"/>
    <x v="116"/>
    <n v="429.1762238233714"/>
    <n v="108.52627796048073"/>
    <n v="106.55922026795685"/>
    <n v="1.9670576925238876"/>
    <n v="322.61700355541325"/>
  </r>
  <r>
    <x v="117"/>
    <x v="117"/>
    <n v="322.61700355541325"/>
    <n v="108.52627796048073"/>
    <n v="107.04761669418498"/>
    <n v="1.4786612662957521"/>
    <n v="215.56938686122521"/>
  </r>
  <r>
    <x v="118"/>
    <x v="118"/>
    <n v="215.56938686122521"/>
    <n v="108.52627796048073"/>
    <n v="107.53825160403331"/>
    <n v="0.98802635644740411"/>
    <n v="108.03113525719527"/>
  </r>
  <r>
    <x v="119"/>
    <x v="119"/>
    <n v="108.03113525719527"/>
    <n v="108.52627796048073"/>
    <n v="108.03113525721848"/>
    <n v="0.49514270326225146"/>
    <n v="-2.5465851649641991E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DB879-FF86-4E68-8673-EC9C788AD22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N16" firstHeaderRow="0" firstDataRow="1" firstDataCol="1" rowPageCount="1" colPageCount="1"/>
  <pivotFields count="10">
    <pivotField axis="axisPage" numFmtId="3" multipleItemSelectionAllowe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umFmtId="165" showAll="0"/>
    <pivotField numFmtId="165" showAll="0"/>
    <pivotField dataField="1" numFmtId="165" showAll="0"/>
    <pivotField dataField="1" numFmtId="165" showAll="0"/>
    <pivotField dataField="1" numFmtId="165"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Principal Paid" fld="4" baseField="9" baseItem="1" numFmtId="164"/>
    <dataField name="Interest Paid" fld="5" baseField="9" baseItem="1" numFmtId="164"/>
    <dataField name="Balance Paid" fld="6" baseField="9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15BB3-FBF7-4458-A3B3-9E4D4A267CF7}" name="Loan" displayName="Loan" ref="B16:H136" totalsRowShown="0">
  <tableColumns count="7">
    <tableColumn id="1" xr3:uid="{00000000-0010-0000-0000-000001000000}" name="Pmt no.">
      <calculatedColumnFormula>IFERROR(IF(LoanIsNotPaid*LoanIsGood,PaymentNumber,""), "")</calculatedColumnFormula>
    </tableColumn>
    <tableColumn id="2" xr3:uid="{00000000-0010-0000-0000-000002000000}" name="Payment_x000a_date">
      <calculatedColumnFormula>IFERROR(IF(LoanIsNotPaid*LoanIsGood,PaymentDate,LoanStartDate), LoanStartDate)</calculatedColumnFormula>
    </tableColumn>
    <tableColumn id="3" xr3:uid="{00000000-0010-0000-0000-000003000000}" name="Beginning _x000a_balance">
      <calculatedColumnFormula>IFERROR(IF(LoanIsNotPaid*LoanIsGood,LoanValue,""), "")</calculatedColumnFormula>
    </tableColumn>
    <tableColumn id="4" xr3:uid="{00000000-0010-0000-0000-000004000000}" name="Payment">
      <calculatedColumnFormula>IFERROR(IF(LoanIsNotPaid*LoanIsGood,MonthlyPayment,0), 0)</calculatedColumnFormula>
    </tableColumn>
    <tableColumn id="5" xr3:uid="{00000000-0010-0000-0000-000005000000}" name="Principal">
      <calculatedColumnFormula>IFERROR(IF(LoanIsNotPaid*LoanIsGood,Principal,0), 0)</calculatedColumnFormula>
    </tableColumn>
    <tableColumn id="6" xr3:uid="{00000000-0010-0000-0000-000006000000}" name="Interest">
      <calculatedColumnFormula>IFERROR(IF(LoanIsNotPaid*LoanIsGood,InterestAmt,0), 0)</calculatedColumnFormula>
    </tableColumn>
    <tableColumn id="7" xr3:uid="{00000000-0010-0000-0000-000007000000}" name="Ending _x000a_balance">
      <calculatedColumnFormula>IFERROR(IF(LoanIsNotPaid*LoanIsGood,EndingBalance,0), 0)</calculatedColumnFormula>
    </tableColumn>
  </tableColumns>
  <tableStyleInfo name="Loan Calculator" showFirstColumn="0" showLastColumn="0" showRowStripes="0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3A7ED-4F1C-4C83-B47B-E1070AA5B036}" name="Loan3" displayName="Loan3" ref="A1:L142" totalsRowShown="0">
  <autoFilter ref="A1:L142" xr:uid="{BE33A7ED-4F1C-4C83-B47B-E1070AA5B036}"/>
  <tableColumns count="12">
    <tableColumn id="1" xr3:uid="{A917CDE4-5A28-4CC2-BFBE-E2A71F51E68A}" name="Pmt no.">
      <calculatedColumnFormula>IFERROR(IF(LoanIsNotPaid*LoanIsGood,PaymentNumber,""), "")</calculatedColumnFormula>
    </tableColumn>
    <tableColumn id="2" xr3:uid="{7B1147B1-D416-4C4C-BC76-74EBA5C76F27}" name="Payment_x000a_date">
      <calculatedColumnFormula>IFERROR(IF(LoanIsNotPaid*LoanIsGood,PaymentDate,LoanStartDate), LoanStartDate)</calculatedColumnFormula>
    </tableColumn>
    <tableColumn id="3" xr3:uid="{A8F32EAE-8E3D-4644-9DC1-40B7C6DFA4FA}" name="Beginning _x000a_balance">
      <calculatedColumnFormula>IFERROR(IF(LoanIsNotPaid*LoanIsGood,LoanValue,""), "")</calculatedColumnFormula>
    </tableColumn>
    <tableColumn id="4" xr3:uid="{7A79AF53-BF06-4AF3-B5CC-F649E76AAB42}" name="Payment">
      <calculatedColumnFormula>IFERROR(IF(LoanIsNotPaid*LoanIsGood,MonthlyPayment,0), 0)</calculatedColumnFormula>
    </tableColumn>
    <tableColumn id="5" xr3:uid="{C1292FDF-39C7-4C14-AE72-EDD83EDE0FE6}" name="Principal">
      <calculatedColumnFormula>IFERROR(IF(LoanIsNotPaid*LoanIsGood,Principal,0), 0)</calculatedColumnFormula>
    </tableColumn>
    <tableColumn id="6" xr3:uid="{D8AB046A-B494-4F47-B821-12F61EAA1677}" name="Interest">
      <calculatedColumnFormula>IFERROR(IF(LoanIsNotPaid*LoanIsGood,InterestAmt,0), 0)</calculatedColumnFormula>
    </tableColumn>
    <tableColumn id="7" xr3:uid="{07A8A78A-E319-499D-BBD6-315C2622CF91}" name="Ending _x000a_balance">
      <calculatedColumnFormula>IFERROR(IF(LoanIsNotPaid*LoanIsGood,EndingBalance,0), 0)</calculatedColumnFormula>
    </tableColumn>
    <tableColumn id="8" xr3:uid="{5D31DB2D-FB44-4767-9546-275D3E0B0563}" name="Comments"/>
    <tableColumn id="9" xr3:uid="{091C471D-18F2-4EF7-88D2-64A54A011D4B}" name="Ref"/>
    <tableColumn id="10" xr3:uid="{12EA07C5-42F8-4750-B43B-58819DFC26F9}" name="Shruti"/>
    <tableColumn id="11" xr3:uid="{D0478EF1-20F9-446B-BE7F-49AD0BE4FF77}" name="Adarsh"/>
    <tableColumn id="12" xr3:uid="{6BACC838-AE31-4C8F-BED4-4E456BDF8AA4}" name="Others"/>
  </tableColumns>
  <tableStyleInfo name="Loan Calculator" showFirstColumn="0" showLastColumn="0" showRowStripes="0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B031-94FB-490A-B75B-33EA51D16886}">
  <dimension ref="A1:H66"/>
  <sheetViews>
    <sheetView topLeftCell="A22" workbookViewId="0">
      <selection activeCell="D40" sqref="D40"/>
    </sheetView>
  </sheetViews>
  <sheetFormatPr defaultRowHeight="14.5" x14ac:dyDescent="0.35"/>
  <cols>
    <col min="1" max="1" width="25.453125" customWidth="1"/>
    <col min="2" max="3" width="14.90625" customWidth="1"/>
    <col min="4" max="4" width="14.36328125" customWidth="1"/>
    <col min="5" max="5" width="17.26953125" customWidth="1"/>
    <col min="6" max="6" width="17.6328125" customWidth="1"/>
    <col min="7" max="7" width="19.90625" customWidth="1"/>
    <col min="8" max="8" width="26.26953125" customWidth="1"/>
  </cols>
  <sheetData>
    <row r="1" spans="1:8" x14ac:dyDescent="0.35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18</v>
      </c>
      <c r="G1" s="1" t="s">
        <v>27</v>
      </c>
      <c r="H1" s="1" t="s">
        <v>33</v>
      </c>
    </row>
    <row r="2" spans="1:8" x14ac:dyDescent="0.35">
      <c r="A2" t="s">
        <v>4</v>
      </c>
      <c r="B2" s="37" t="s">
        <v>5</v>
      </c>
      <c r="C2" s="37" t="s">
        <v>71</v>
      </c>
      <c r="D2" s="37">
        <v>50000</v>
      </c>
      <c r="E2" s="37"/>
      <c r="F2" s="38">
        <v>45418</v>
      </c>
      <c r="G2" s="41">
        <v>7.1999999999999995E-2</v>
      </c>
      <c r="H2" s="37" t="s">
        <v>116</v>
      </c>
    </row>
    <row r="3" spans="1:8" x14ac:dyDescent="0.35">
      <c r="B3" s="37" t="s">
        <v>6</v>
      </c>
      <c r="C3" s="37" t="s">
        <v>70</v>
      </c>
      <c r="D3" s="37">
        <v>50000</v>
      </c>
      <c r="E3" s="37"/>
      <c r="F3" s="38">
        <v>45418</v>
      </c>
      <c r="G3" s="41">
        <v>7.1999999999999995E-2</v>
      </c>
      <c r="H3" s="37" t="s">
        <v>117</v>
      </c>
    </row>
    <row r="4" spans="1:8" x14ac:dyDescent="0.35">
      <c r="B4" t="s">
        <v>7</v>
      </c>
      <c r="C4" t="s">
        <v>68</v>
      </c>
      <c r="D4">
        <v>170000</v>
      </c>
      <c r="F4" s="2">
        <v>45793</v>
      </c>
      <c r="G4">
        <v>202897</v>
      </c>
      <c r="H4" t="s">
        <v>34</v>
      </c>
    </row>
    <row r="5" spans="1:8" x14ac:dyDescent="0.35">
      <c r="B5" t="s">
        <v>15</v>
      </c>
      <c r="C5" t="s">
        <v>69</v>
      </c>
      <c r="D5">
        <v>200000</v>
      </c>
      <c r="F5" s="2">
        <v>46027</v>
      </c>
      <c r="G5">
        <v>234747</v>
      </c>
    </row>
    <row r="6" spans="1:8" x14ac:dyDescent="0.35">
      <c r="F6" s="2"/>
    </row>
    <row r="7" spans="1:8" x14ac:dyDescent="0.35">
      <c r="A7" t="s">
        <v>128</v>
      </c>
      <c r="B7" t="s">
        <v>19</v>
      </c>
      <c r="C7" t="s">
        <v>129</v>
      </c>
      <c r="D7">
        <v>50000</v>
      </c>
      <c r="E7" s="1"/>
      <c r="F7" s="2">
        <v>46018</v>
      </c>
      <c r="G7">
        <v>53967</v>
      </c>
      <c r="H7" t="s">
        <v>131</v>
      </c>
    </row>
    <row r="8" spans="1:8" x14ac:dyDescent="0.35">
      <c r="E8" s="1">
        <v>420000</v>
      </c>
      <c r="F8" s="2"/>
    </row>
    <row r="10" spans="1:8" x14ac:dyDescent="0.35">
      <c r="A10" t="s">
        <v>56</v>
      </c>
      <c r="B10" t="s">
        <v>6</v>
      </c>
      <c r="C10" t="s">
        <v>47</v>
      </c>
      <c r="D10">
        <v>350000</v>
      </c>
      <c r="E10" s="1">
        <v>350000</v>
      </c>
      <c r="F10" s="3" t="s">
        <v>57</v>
      </c>
      <c r="H10" t="s">
        <v>60</v>
      </c>
    </row>
    <row r="11" spans="1:8" x14ac:dyDescent="0.35">
      <c r="E11" s="1"/>
    </row>
    <row r="12" spans="1:8" x14ac:dyDescent="0.35">
      <c r="A12" t="s">
        <v>16</v>
      </c>
      <c r="B12" t="s">
        <v>17</v>
      </c>
      <c r="C12" t="s">
        <v>48</v>
      </c>
      <c r="D12">
        <v>165520</v>
      </c>
      <c r="E12" s="1">
        <v>165520</v>
      </c>
      <c r="F12" s="2">
        <v>47915</v>
      </c>
      <c r="G12">
        <v>400000</v>
      </c>
      <c r="H12" t="s">
        <v>35</v>
      </c>
    </row>
    <row r="13" spans="1:8" x14ac:dyDescent="0.35">
      <c r="E13" s="1"/>
    </row>
    <row r="14" spans="1:8" x14ac:dyDescent="0.35">
      <c r="A14" s="37" t="s">
        <v>9</v>
      </c>
      <c r="B14" s="37" t="s">
        <v>10</v>
      </c>
      <c r="C14" s="37" t="s">
        <v>49</v>
      </c>
      <c r="D14" s="37">
        <v>100000</v>
      </c>
      <c r="E14" s="37"/>
      <c r="F14" s="38">
        <v>48443</v>
      </c>
      <c r="G14" s="37"/>
      <c r="H14" s="37" t="s">
        <v>36</v>
      </c>
    </row>
    <row r="15" spans="1:8" x14ac:dyDescent="0.35">
      <c r="A15" s="37"/>
      <c r="B15" s="37" t="s">
        <v>11</v>
      </c>
      <c r="C15" s="37" t="s">
        <v>49</v>
      </c>
      <c r="D15" s="37">
        <v>100000</v>
      </c>
      <c r="E15" s="37"/>
      <c r="F15" s="38">
        <v>48443</v>
      </c>
      <c r="G15" s="37"/>
      <c r="H15" s="37" t="s">
        <v>37</v>
      </c>
    </row>
    <row r="16" spans="1:8" x14ac:dyDescent="0.35">
      <c r="A16" s="37"/>
      <c r="B16" s="37" t="s">
        <v>7</v>
      </c>
      <c r="C16" s="37" t="s">
        <v>49</v>
      </c>
      <c r="D16" s="37">
        <v>100000</v>
      </c>
      <c r="E16" s="37"/>
      <c r="F16" s="38">
        <v>48443</v>
      </c>
      <c r="G16" s="37"/>
      <c r="H16" s="37" t="s">
        <v>39</v>
      </c>
    </row>
    <row r="17" spans="1:8" x14ac:dyDescent="0.35">
      <c r="A17" s="37"/>
      <c r="B17" s="37" t="s">
        <v>12</v>
      </c>
      <c r="C17" s="37" t="s">
        <v>49</v>
      </c>
      <c r="D17" s="37">
        <v>100000</v>
      </c>
      <c r="E17" s="37"/>
      <c r="F17" s="38">
        <v>48443</v>
      </c>
      <c r="G17" s="37"/>
      <c r="H17" s="40" t="s">
        <v>119</v>
      </c>
    </row>
    <row r="18" spans="1:8" x14ac:dyDescent="0.35">
      <c r="A18" s="37"/>
      <c r="B18" s="37" t="s">
        <v>13</v>
      </c>
      <c r="C18" s="37" t="s">
        <v>49</v>
      </c>
      <c r="D18" s="37">
        <v>100000</v>
      </c>
      <c r="E18" s="37"/>
      <c r="F18" s="38">
        <v>48443</v>
      </c>
      <c r="G18" s="37"/>
      <c r="H18" s="37"/>
    </row>
    <row r="19" spans="1:8" x14ac:dyDescent="0.35">
      <c r="A19" s="37"/>
      <c r="B19" s="37"/>
      <c r="C19" s="37"/>
      <c r="D19" s="39">
        <v>500000</v>
      </c>
      <c r="F19" s="37"/>
      <c r="G19" s="37"/>
      <c r="H19" s="37"/>
    </row>
    <row r="20" spans="1:8" x14ac:dyDescent="0.35">
      <c r="E20" s="1"/>
    </row>
    <row r="21" spans="1:8" x14ac:dyDescent="0.35">
      <c r="A21" t="s">
        <v>30</v>
      </c>
      <c r="B21" t="s">
        <v>12</v>
      </c>
      <c r="C21" t="s">
        <v>48</v>
      </c>
      <c r="D21">
        <v>100000</v>
      </c>
      <c r="F21" s="2">
        <v>55700</v>
      </c>
      <c r="H21" t="s">
        <v>38</v>
      </c>
    </row>
    <row r="22" spans="1:8" x14ac:dyDescent="0.35">
      <c r="B22" t="s">
        <v>13</v>
      </c>
      <c r="C22" t="s">
        <v>47</v>
      </c>
      <c r="D22">
        <v>100000</v>
      </c>
      <c r="F22" s="2">
        <v>55700</v>
      </c>
    </row>
    <row r="23" spans="1:8" x14ac:dyDescent="0.35">
      <c r="B23" t="s">
        <v>8</v>
      </c>
      <c r="C23" t="s">
        <v>47</v>
      </c>
      <c r="D23">
        <v>100000</v>
      </c>
      <c r="F23" s="2">
        <v>55700</v>
      </c>
    </row>
    <row r="24" spans="1:8" x14ac:dyDescent="0.35">
      <c r="B24" t="s">
        <v>15</v>
      </c>
      <c r="C24" t="s">
        <v>52</v>
      </c>
      <c r="D24">
        <v>100000</v>
      </c>
      <c r="F24" s="2">
        <v>55700</v>
      </c>
    </row>
    <row r="25" spans="1:8" x14ac:dyDescent="0.35">
      <c r="B25" t="s">
        <v>19</v>
      </c>
      <c r="C25" t="s">
        <v>46</v>
      </c>
      <c r="D25">
        <v>50000</v>
      </c>
      <c r="F25" s="2">
        <v>55700</v>
      </c>
    </row>
    <row r="26" spans="1:8" x14ac:dyDescent="0.35">
      <c r="B26" t="s">
        <v>20</v>
      </c>
      <c r="C26" t="s">
        <v>152</v>
      </c>
      <c r="D26">
        <v>50000</v>
      </c>
      <c r="F26" s="2">
        <v>55700</v>
      </c>
    </row>
    <row r="27" spans="1:8" x14ac:dyDescent="0.35">
      <c r="E27" s="1">
        <v>500000</v>
      </c>
    </row>
    <row r="28" spans="1:8" x14ac:dyDescent="0.35">
      <c r="E28" s="1"/>
    </row>
    <row r="29" spans="1:8" x14ac:dyDescent="0.35">
      <c r="A29" t="s">
        <v>14</v>
      </c>
      <c r="B29" t="s">
        <v>8</v>
      </c>
      <c r="C29" t="s">
        <v>45</v>
      </c>
      <c r="D29">
        <v>209000</v>
      </c>
      <c r="F29" s="2">
        <v>57485</v>
      </c>
      <c r="G29" t="s">
        <v>32</v>
      </c>
      <c r="H29" t="s">
        <v>51</v>
      </c>
    </row>
    <row r="30" spans="1:8" x14ac:dyDescent="0.35">
      <c r="B30" t="s">
        <v>15</v>
      </c>
      <c r="C30" t="s">
        <v>45</v>
      </c>
      <c r="D30">
        <v>204500</v>
      </c>
      <c r="F30" s="2">
        <v>57485</v>
      </c>
      <c r="H30" t="s">
        <v>40</v>
      </c>
    </row>
    <row r="31" spans="1:8" x14ac:dyDescent="0.35">
      <c r="B31" t="s">
        <v>19</v>
      </c>
      <c r="C31" t="s">
        <v>45</v>
      </c>
      <c r="D31">
        <v>204500</v>
      </c>
      <c r="F31" s="2">
        <v>57485</v>
      </c>
    </row>
    <row r="32" spans="1:8" x14ac:dyDescent="0.35">
      <c r="B32" t="s">
        <v>20</v>
      </c>
      <c r="C32" t="s">
        <v>45</v>
      </c>
      <c r="F32" s="2">
        <v>57485</v>
      </c>
    </row>
    <row r="33" spans="1:8" x14ac:dyDescent="0.35">
      <c r="B33" t="s">
        <v>21</v>
      </c>
      <c r="C33" t="s">
        <v>45</v>
      </c>
      <c r="F33" s="2">
        <v>57485</v>
      </c>
    </row>
    <row r="34" spans="1:8" x14ac:dyDescent="0.35">
      <c r="B34" t="s">
        <v>22</v>
      </c>
      <c r="C34" t="s">
        <v>45</v>
      </c>
      <c r="F34" s="2">
        <v>57485</v>
      </c>
    </row>
    <row r="35" spans="1:8" x14ac:dyDescent="0.35">
      <c r="B35" t="s">
        <v>23</v>
      </c>
      <c r="C35" t="s">
        <v>45</v>
      </c>
      <c r="F35" s="2">
        <v>57485</v>
      </c>
    </row>
    <row r="36" spans="1:8" x14ac:dyDescent="0.35">
      <c r="B36" t="s">
        <v>24</v>
      </c>
      <c r="C36" t="s">
        <v>45</v>
      </c>
      <c r="F36" s="2">
        <v>57485</v>
      </c>
    </row>
    <row r="37" spans="1:8" x14ac:dyDescent="0.35">
      <c r="B37" t="s">
        <v>25</v>
      </c>
      <c r="C37" t="s">
        <v>45</v>
      </c>
      <c r="F37" s="2">
        <v>57485</v>
      </c>
    </row>
    <row r="38" spans="1:8" x14ac:dyDescent="0.35">
      <c r="B38" t="s">
        <v>26</v>
      </c>
      <c r="C38" t="s">
        <v>45</v>
      </c>
      <c r="F38" s="2">
        <v>57485</v>
      </c>
      <c r="G38">
        <v>2200000</v>
      </c>
    </row>
    <row r="39" spans="1:8" x14ac:dyDescent="0.35">
      <c r="E39" s="1">
        <f>SUM(D29:D38)</f>
        <v>618000</v>
      </c>
    </row>
    <row r="40" spans="1:8" x14ac:dyDescent="0.35">
      <c r="E40" s="1"/>
    </row>
    <row r="41" spans="1:8" x14ac:dyDescent="0.35">
      <c r="A41" t="s">
        <v>31</v>
      </c>
      <c r="B41" t="s">
        <v>8</v>
      </c>
      <c r="C41" t="s">
        <v>49</v>
      </c>
      <c r="D41">
        <v>29459</v>
      </c>
      <c r="E41" s="1"/>
      <c r="F41" s="2">
        <v>57509</v>
      </c>
      <c r="H41" t="s">
        <v>41</v>
      </c>
    </row>
    <row r="42" spans="1:8" x14ac:dyDescent="0.35">
      <c r="B42" t="s">
        <v>15</v>
      </c>
      <c r="C42" t="s">
        <v>49</v>
      </c>
      <c r="D42">
        <v>29459</v>
      </c>
      <c r="E42" s="1"/>
      <c r="F42" s="2">
        <v>57509</v>
      </c>
    </row>
    <row r="43" spans="1:8" x14ac:dyDescent="0.35">
      <c r="B43" t="s">
        <v>19</v>
      </c>
      <c r="C43" t="s">
        <v>49</v>
      </c>
      <c r="D43">
        <v>29459</v>
      </c>
      <c r="E43" s="1"/>
      <c r="F43" s="2">
        <v>57509</v>
      </c>
    </row>
    <row r="44" spans="1:8" x14ac:dyDescent="0.35">
      <c r="B44" t="s">
        <v>20</v>
      </c>
      <c r="C44" t="s">
        <v>49</v>
      </c>
      <c r="E44" s="1"/>
      <c r="F44" s="2"/>
    </row>
    <row r="45" spans="1:8" x14ac:dyDescent="0.35">
      <c r="E45" s="1">
        <v>88377</v>
      </c>
      <c r="F45" s="2"/>
    </row>
    <row r="47" spans="1:8" x14ac:dyDescent="0.35">
      <c r="A47" t="s">
        <v>28</v>
      </c>
      <c r="B47" t="s">
        <v>8</v>
      </c>
      <c r="C47" t="s">
        <v>48</v>
      </c>
      <c r="D47">
        <v>308605</v>
      </c>
      <c r="E47" s="1">
        <v>308605</v>
      </c>
      <c r="F47" s="2">
        <v>47915</v>
      </c>
      <c r="H47" t="s">
        <v>118</v>
      </c>
    </row>
    <row r="48" spans="1:8" x14ac:dyDescent="0.35">
      <c r="E48" s="1"/>
    </row>
    <row r="49" spans="1:8" x14ac:dyDescent="0.35">
      <c r="A49" t="s">
        <v>29</v>
      </c>
      <c r="B49" t="s">
        <v>8</v>
      </c>
      <c r="C49" t="s">
        <v>58</v>
      </c>
      <c r="D49">
        <v>75000</v>
      </c>
      <c r="H49" t="s">
        <v>139</v>
      </c>
    </row>
    <row r="50" spans="1:8" x14ac:dyDescent="0.35">
      <c r="B50" t="s">
        <v>15</v>
      </c>
      <c r="C50" t="s">
        <v>58</v>
      </c>
      <c r="D50">
        <v>345000</v>
      </c>
      <c r="H50" t="s">
        <v>140</v>
      </c>
    </row>
    <row r="51" spans="1:8" x14ac:dyDescent="0.35">
      <c r="B51" t="s">
        <v>19</v>
      </c>
      <c r="C51" t="s">
        <v>58</v>
      </c>
      <c r="D51">
        <v>371000</v>
      </c>
    </row>
    <row r="52" spans="1:8" x14ac:dyDescent="0.35">
      <c r="B52" t="s">
        <v>20</v>
      </c>
      <c r="C52" t="s">
        <v>58</v>
      </c>
    </row>
    <row r="53" spans="1:8" x14ac:dyDescent="0.35">
      <c r="E53" s="1">
        <v>791000</v>
      </c>
    </row>
    <row r="66" spans="5:5" x14ac:dyDescent="0.35">
      <c r="E66" s="1"/>
    </row>
  </sheetData>
  <autoFilter ref="A1:H6" xr:uid="{C3D9B031-94FB-490A-B75B-33EA51D16886}"/>
  <phoneticPr fontId="2" type="noConversion"/>
  <pageMargins left="0.7" right="0.7" top="0.75" bottom="0.75" header="0.3" footer="0.3"/>
  <pageSetup paperSize="9" orientation="portrait" r:id="rId1"/>
  <headerFooter>
    <oddFooter>&amp;C_x000D_&amp;1#&amp;"Calibri"&amp;10&amp;K000000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172F-1EB3-4249-A842-7E4622BB33B3}">
  <dimension ref="A1:O41"/>
  <sheetViews>
    <sheetView tabSelected="1" topLeftCell="A2" workbookViewId="0">
      <selection activeCell="D31" sqref="D31:K40"/>
    </sheetView>
  </sheetViews>
  <sheetFormatPr defaultRowHeight="14.5" x14ac:dyDescent="0.35"/>
  <cols>
    <col min="1" max="1" width="14.90625" customWidth="1"/>
    <col min="2" max="2" width="11.7265625" customWidth="1"/>
    <col min="3" max="3" width="6.54296875" customWidth="1"/>
    <col min="4" max="4" width="7.7265625" customWidth="1"/>
    <col min="5" max="5" width="6.6328125" customWidth="1"/>
    <col min="6" max="6" width="6.90625" customWidth="1"/>
    <col min="7" max="7" width="6.36328125" customWidth="1"/>
    <col min="8" max="8" width="6.81640625" customWidth="1"/>
    <col min="9" max="9" width="6.36328125" customWidth="1"/>
    <col min="10" max="10" width="6.7265625" customWidth="1"/>
    <col min="11" max="12" width="7.453125" customWidth="1"/>
    <col min="13" max="13" width="7.90625" customWidth="1"/>
    <col min="14" max="14" width="8.1796875" customWidth="1"/>
  </cols>
  <sheetData>
    <row r="1" spans="1:15" x14ac:dyDescent="0.35">
      <c r="A1" s="1" t="s">
        <v>0</v>
      </c>
      <c r="B1" s="4" t="s">
        <v>1</v>
      </c>
      <c r="C1" s="4" t="s">
        <v>42</v>
      </c>
      <c r="D1" s="4" t="s">
        <v>59</v>
      </c>
      <c r="E1" s="4" t="s">
        <v>73</v>
      </c>
      <c r="F1" s="4" t="s">
        <v>151</v>
      </c>
      <c r="G1" s="4" t="s">
        <v>72</v>
      </c>
      <c r="H1" s="4" t="s">
        <v>135</v>
      </c>
      <c r="I1" s="4" t="s">
        <v>136</v>
      </c>
      <c r="J1" s="4" t="s">
        <v>137</v>
      </c>
      <c r="K1" s="4" t="s">
        <v>115</v>
      </c>
      <c r="L1" s="42" t="s">
        <v>3</v>
      </c>
      <c r="M1" s="4" t="s">
        <v>64</v>
      </c>
      <c r="N1" s="4" t="s">
        <v>138</v>
      </c>
    </row>
    <row r="2" spans="1:15" x14ac:dyDescent="0.35">
      <c r="A2" t="s">
        <v>29</v>
      </c>
      <c r="B2" s="50" t="s">
        <v>8</v>
      </c>
      <c r="C2" s="5" t="s">
        <v>43</v>
      </c>
      <c r="D2" s="5">
        <v>10000</v>
      </c>
      <c r="E2" s="5">
        <v>10000</v>
      </c>
      <c r="F2" s="5">
        <v>5000</v>
      </c>
      <c r="G2" s="5">
        <v>0</v>
      </c>
      <c r="H2" s="5">
        <v>0</v>
      </c>
      <c r="I2" s="5">
        <v>0</v>
      </c>
      <c r="J2" s="5">
        <v>0</v>
      </c>
      <c r="K2" s="5">
        <v>25000</v>
      </c>
      <c r="L2" s="5">
        <v>25000</v>
      </c>
      <c r="M2" s="5">
        <v>24999</v>
      </c>
      <c r="N2" s="5">
        <f>M2-L2</f>
        <v>-1</v>
      </c>
      <c r="O2">
        <f>((M2/L2)*100)-100</f>
        <v>-4.0000000000048885E-3</v>
      </c>
    </row>
    <row r="3" spans="1:15" x14ac:dyDescent="0.35">
      <c r="B3" s="51"/>
      <c r="C3" s="5" t="s">
        <v>50</v>
      </c>
      <c r="D3" s="5">
        <v>10000</v>
      </c>
      <c r="E3" s="5">
        <v>10000</v>
      </c>
      <c r="F3" s="5">
        <v>5000</v>
      </c>
      <c r="G3" s="5">
        <v>0</v>
      </c>
      <c r="H3" s="5">
        <v>0</v>
      </c>
      <c r="I3" s="5">
        <v>0</v>
      </c>
      <c r="J3" s="5">
        <v>0</v>
      </c>
      <c r="K3" s="5">
        <v>25000</v>
      </c>
      <c r="L3" s="5">
        <v>50000</v>
      </c>
      <c r="M3" s="5">
        <v>49192</v>
      </c>
      <c r="N3" s="5">
        <f t="shared" ref="N3:N29" si="0">M3-L3</f>
        <v>-808</v>
      </c>
      <c r="O3">
        <f t="shared" ref="O3:O28" si="1">((M3/L3)*100)-100</f>
        <v>-1.6159999999999997</v>
      </c>
    </row>
    <row r="4" spans="1:15" x14ac:dyDescent="0.35">
      <c r="B4" s="52"/>
      <c r="C4" s="5" t="s">
        <v>48</v>
      </c>
      <c r="D4" s="5">
        <v>10000</v>
      </c>
      <c r="E4" s="5">
        <v>10000</v>
      </c>
      <c r="F4" s="5">
        <v>5000</v>
      </c>
      <c r="G4" s="5">
        <v>0</v>
      </c>
      <c r="H4" s="5">
        <v>0</v>
      </c>
      <c r="I4" s="5">
        <v>0</v>
      </c>
      <c r="J4" s="5">
        <v>0</v>
      </c>
      <c r="K4" s="5">
        <v>25000</v>
      </c>
      <c r="L4" s="5">
        <v>75000</v>
      </c>
      <c r="M4" s="5">
        <v>74636</v>
      </c>
      <c r="N4" s="5">
        <f t="shared" si="0"/>
        <v>-364</v>
      </c>
      <c r="O4">
        <f t="shared" si="1"/>
        <v>-0.48533333333334383</v>
      </c>
    </row>
    <row r="5" spans="1:15" x14ac:dyDescent="0.35">
      <c r="B5" s="50" t="s">
        <v>15</v>
      </c>
      <c r="C5" s="5" t="s">
        <v>44</v>
      </c>
      <c r="D5" s="5">
        <v>10000</v>
      </c>
      <c r="E5" s="5">
        <v>10000</v>
      </c>
      <c r="F5" s="5">
        <v>5000</v>
      </c>
      <c r="G5" s="5">
        <v>0</v>
      </c>
      <c r="H5" s="5">
        <v>0</v>
      </c>
      <c r="I5" s="5">
        <v>0</v>
      </c>
      <c r="J5" s="5">
        <v>0</v>
      </c>
      <c r="K5" s="5">
        <v>25000</v>
      </c>
      <c r="L5" s="5">
        <v>100000</v>
      </c>
      <c r="M5" s="5">
        <v>102965</v>
      </c>
      <c r="N5" s="5">
        <f t="shared" si="0"/>
        <v>2965</v>
      </c>
      <c r="O5">
        <f t="shared" si="1"/>
        <v>2.9649999999999892</v>
      </c>
    </row>
    <row r="6" spans="1:15" x14ac:dyDescent="0.35">
      <c r="B6" s="51"/>
      <c r="C6" s="5" t="s">
        <v>45</v>
      </c>
      <c r="D6" s="5">
        <v>10000</v>
      </c>
      <c r="E6" s="5">
        <v>10000</v>
      </c>
      <c r="F6" s="5">
        <v>5000</v>
      </c>
      <c r="G6" s="5">
        <v>0</v>
      </c>
      <c r="H6" s="5">
        <v>0</v>
      </c>
      <c r="I6" s="5">
        <v>0</v>
      </c>
      <c r="J6" s="5">
        <v>0</v>
      </c>
      <c r="K6" s="5">
        <v>25000</v>
      </c>
      <c r="L6" s="5">
        <v>125000</v>
      </c>
      <c r="M6" s="5">
        <v>133093</v>
      </c>
      <c r="N6" s="5">
        <f t="shared" si="0"/>
        <v>8093</v>
      </c>
      <c r="O6">
        <f t="shared" si="1"/>
        <v>6.4743999999999886</v>
      </c>
    </row>
    <row r="7" spans="1:15" x14ac:dyDescent="0.35">
      <c r="B7" s="51"/>
      <c r="C7" s="5" t="s">
        <v>52</v>
      </c>
      <c r="D7" s="5">
        <v>10000</v>
      </c>
      <c r="E7" s="5">
        <v>10000</v>
      </c>
      <c r="F7" s="5">
        <v>5000</v>
      </c>
      <c r="G7" s="5">
        <v>0</v>
      </c>
      <c r="H7" s="5">
        <v>0</v>
      </c>
      <c r="I7" s="5">
        <v>0</v>
      </c>
      <c r="J7" s="5">
        <v>0</v>
      </c>
      <c r="K7" s="5">
        <v>25000</v>
      </c>
      <c r="L7" s="5">
        <v>150000</v>
      </c>
      <c r="M7" s="5">
        <v>165120</v>
      </c>
      <c r="N7" s="5">
        <f t="shared" si="0"/>
        <v>15120</v>
      </c>
      <c r="O7">
        <f t="shared" si="1"/>
        <v>10.079999999999998</v>
      </c>
    </row>
    <row r="8" spans="1:15" x14ac:dyDescent="0.35">
      <c r="B8" s="51"/>
      <c r="C8" s="5" t="s">
        <v>53</v>
      </c>
      <c r="D8" s="5">
        <v>10000</v>
      </c>
      <c r="E8" s="5">
        <v>10000</v>
      </c>
      <c r="F8" s="5">
        <v>5000</v>
      </c>
      <c r="G8" s="5">
        <v>5000</v>
      </c>
      <c r="H8" s="5">
        <v>0</v>
      </c>
      <c r="I8" s="5">
        <v>0</v>
      </c>
      <c r="J8" s="5">
        <v>0</v>
      </c>
      <c r="K8" s="5">
        <v>30000</v>
      </c>
      <c r="L8" s="5">
        <v>180000</v>
      </c>
      <c r="M8" s="5">
        <v>198818</v>
      </c>
      <c r="N8" s="5">
        <f t="shared" si="0"/>
        <v>18818</v>
      </c>
      <c r="O8">
        <f t="shared" si="1"/>
        <v>10.454444444444448</v>
      </c>
    </row>
    <row r="9" spans="1:15" x14ac:dyDescent="0.35">
      <c r="B9" s="51"/>
      <c r="C9" s="5" t="s">
        <v>49</v>
      </c>
      <c r="D9" s="5">
        <v>10000</v>
      </c>
      <c r="E9" s="5">
        <v>10000</v>
      </c>
      <c r="F9" s="5">
        <v>5000</v>
      </c>
      <c r="G9" s="5">
        <v>5000</v>
      </c>
      <c r="H9" s="5">
        <v>0</v>
      </c>
      <c r="I9" s="5">
        <v>0</v>
      </c>
      <c r="J9" s="5">
        <v>0</v>
      </c>
      <c r="K9" s="5">
        <v>30000</v>
      </c>
      <c r="L9" s="5">
        <v>210000</v>
      </c>
      <c r="M9" s="5">
        <v>238136</v>
      </c>
      <c r="N9" s="5">
        <f t="shared" si="0"/>
        <v>28136</v>
      </c>
      <c r="O9">
        <f t="shared" si="1"/>
        <v>13.398095238095237</v>
      </c>
    </row>
    <row r="10" spans="1:15" x14ac:dyDescent="0.35">
      <c r="B10" s="51"/>
      <c r="C10" s="5" t="s">
        <v>54</v>
      </c>
      <c r="D10" s="5">
        <v>10000</v>
      </c>
      <c r="E10" s="5">
        <v>10000</v>
      </c>
      <c r="F10" s="5">
        <v>5000</v>
      </c>
      <c r="G10" s="5">
        <v>5000</v>
      </c>
      <c r="H10" s="5">
        <v>0</v>
      </c>
      <c r="I10" s="5">
        <v>0</v>
      </c>
      <c r="J10" s="5">
        <v>0</v>
      </c>
      <c r="K10" s="5">
        <v>30000</v>
      </c>
      <c r="L10" s="5">
        <v>240000</v>
      </c>
      <c r="M10" s="5">
        <v>273594</v>
      </c>
      <c r="N10" s="5">
        <f t="shared" si="0"/>
        <v>33594</v>
      </c>
      <c r="O10">
        <f t="shared" si="1"/>
        <v>13.997500000000002</v>
      </c>
    </row>
    <row r="11" spans="1:15" x14ac:dyDescent="0.35">
      <c r="B11" s="51"/>
      <c r="C11" s="5" t="s">
        <v>46</v>
      </c>
      <c r="D11" s="5">
        <v>10000</v>
      </c>
      <c r="E11" s="5">
        <v>10000</v>
      </c>
      <c r="F11" s="5">
        <v>5000</v>
      </c>
      <c r="G11" s="5">
        <v>5000</v>
      </c>
      <c r="H11" s="5">
        <v>0</v>
      </c>
      <c r="I11" s="5">
        <v>0</v>
      </c>
      <c r="J11" s="5">
        <v>0</v>
      </c>
      <c r="K11" s="5">
        <v>30000</v>
      </c>
      <c r="L11" s="5">
        <v>270000</v>
      </c>
      <c r="M11" s="5">
        <v>297360</v>
      </c>
      <c r="N11" s="5">
        <f t="shared" si="0"/>
        <v>27360</v>
      </c>
      <c r="O11">
        <f t="shared" si="1"/>
        <v>10.133333333333326</v>
      </c>
    </row>
    <row r="12" spans="1:15" x14ac:dyDescent="0.35">
      <c r="B12" s="51"/>
      <c r="C12" s="5" t="s">
        <v>55</v>
      </c>
      <c r="D12" s="5">
        <v>10000</v>
      </c>
      <c r="E12" s="5">
        <v>10000</v>
      </c>
      <c r="F12" s="5">
        <v>5000</v>
      </c>
      <c r="G12" s="5">
        <v>5000</v>
      </c>
      <c r="H12" s="5">
        <v>0</v>
      </c>
      <c r="I12" s="5">
        <v>0</v>
      </c>
      <c r="J12" s="5">
        <v>0</v>
      </c>
      <c r="K12" s="5">
        <v>30000</v>
      </c>
      <c r="L12" s="5">
        <v>300000</v>
      </c>
      <c r="M12" s="5">
        <v>353105</v>
      </c>
      <c r="N12" s="5">
        <f t="shared" si="0"/>
        <v>53105</v>
      </c>
      <c r="O12">
        <f t="shared" si="1"/>
        <v>17.701666666666654</v>
      </c>
    </row>
    <row r="13" spans="1:15" x14ac:dyDescent="0.35">
      <c r="B13" s="51"/>
      <c r="C13" s="5" t="s">
        <v>47</v>
      </c>
      <c r="D13" s="5">
        <v>10000</v>
      </c>
      <c r="E13" s="5">
        <v>10000</v>
      </c>
      <c r="F13" s="5">
        <v>5000</v>
      </c>
      <c r="G13" s="5">
        <v>5000</v>
      </c>
      <c r="H13" s="5">
        <v>0</v>
      </c>
      <c r="I13" s="5">
        <v>0</v>
      </c>
      <c r="J13" s="5">
        <v>0</v>
      </c>
      <c r="K13" s="5">
        <v>30000</v>
      </c>
      <c r="L13" s="5">
        <v>330000</v>
      </c>
      <c r="M13" s="5">
        <v>408851</v>
      </c>
      <c r="N13" s="5">
        <f t="shared" si="0"/>
        <v>78851</v>
      </c>
      <c r="O13">
        <f t="shared" si="1"/>
        <v>23.894242424242435</v>
      </c>
    </row>
    <row r="14" spans="1:15" x14ac:dyDescent="0.35">
      <c r="B14" s="51"/>
      <c r="C14" s="5" t="s">
        <v>43</v>
      </c>
      <c r="D14" s="5">
        <v>10000</v>
      </c>
      <c r="E14" s="5">
        <v>10000</v>
      </c>
      <c r="F14" s="5">
        <v>5000</v>
      </c>
      <c r="G14" s="5">
        <v>5000</v>
      </c>
      <c r="H14" s="5">
        <v>0</v>
      </c>
      <c r="I14" s="5">
        <v>0</v>
      </c>
      <c r="J14" s="5">
        <v>0</v>
      </c>
      <c r="K14" s="5">
        <v>30000</v>
      </c>
      <c r="L14" s="5">
        <v>360000</v>
      </c>
      <c r="M14" s="5">
        <v>453638</v>
      </c>
      <c r="N14" s="5">
        <f t="shared" si="0"/>
        <v>93638</v>
      </c>
      <c r="O14">
        <f t="shared" si="1"/>
        <v>26.010555555555555</v>
      </c>
    </row>
    <row r="15" spans="1:15" x14ac:dyDescent="0.35">
      <c r="B15" s="51"/>
      <c r="C15" s="5" t="s">
        <v>50</v>
      </c>
      <c r="D15" s="5">
        <v>10000</v>
      </c>
      <c r="E15" s="5">
        <v>10000</v>
      </c>
      <c r="F15" s="5">
        <v>5000</v>
      </c>
      <c r="G15" s="5">
        <v>5000</v>
      </c>
      <c r="H15" s="5">
        <v>0</v>
      </c>
      <c r="I15" s="5">
        <v>0</v>
      </c>
      <c r="J15" s="5">
        <v>0</v>
      </c>
      <c r="K15" s="5">
        <v>30000</v>
      </c>
      <c r="L15" s="5">
        <v>390000</v>
      </c>
      <c r="M15" s="5">
        <v>494112</v>
      </c>
      <c r="N15" s="5">
        <f t="shared" si="0"/>
        <v>104112</v>
      </c>
      <c r="O15">
        <f t="shared" si="1"/>
        <v>26.695384615384611</v>
      </c>
    </row>
    <row r="16" spans="1:15" x14ac:dyDescent="0.35">
      <c r="B16" s="52"/>
      <c r="C16" s="5" t="s">
        <v>48</v>
      </c>
      <c r="D16" s="5">
        <v>10000</v>
      </c>
      <c r="E16" s="5">
        <v>10000</v>
      </c>
      <c r="F16" s="5">
        <v>5000</v>
      </c>
      <c r="G16" s="5">
        <v>5000</v>
      </c>
      <c r="H16" s="5">
        <v>0</v>
      </c>
      <c r="I16" s="5">
        <v>0</v>
      </c>
      <c r="J16" s="5">
        <v>0</v>
      </c>
      <c r="K16" s="5">
        <v>30000</v>
      </c>
      <c r="L16" s="5">
        <v>420000</v>
      </c>
      <c r="M16" s="5">
        <v>545405</v>
      </c>
      <c r="N16" s="5">
        <f t="shared" si="0"/>
        <v>125405</v>
      </c>
      <c r="O16">
        <f t="shared" si="1"/>
        <v>29.858333333333348</v>
      </c>
    </row>
    <row r="17" spans="2:15" x14ac:dyDescent="0.35">
      <c r="B17" s="53" t="s">
        <v>19</v>
      </c>
      <c r="C17" s="5" t="s">
        <v>44</v>
      </c>
      <c r="D17" s="5">
        <v>10000</v>
      </c>
      <c r="E17" s="5">
        <v>10000</v>
      </c>
      <c r="F17" s="5">
        <v>5000</v>
      </c>
      <c r="G17" s="5">
        <v>5000</v>
      </c>
      <c r="H17" s="5">
        <v>0</v>
      </c>
      <c r="I17" s="5">
        <v>0</v>
      </c>
      <c r="J17" s="5">
        <v>0</v>
      </c>
      <c r="K17" s="5">
        <v>30000</v>
      </c>
      <c r="L17" s="5">
        <v>450000</v>
      </c>
      <c r="M17" s="5">
        <v>596698</v>
      </c>
      <c r="N17" s="5">
        <f t="shared" si="0"/>
        <v>146698</v>
      </c>
      <c r="O17">
        <f t="shared" si="1"/>
        <v>32.599555555555554</v>
      </c>
    </row>
    <row r="18" spans="2:15" x14ac:dyDescent="0.35">
      <c r="B18" s="53"/>
      <c r="C18" s="5" t="s">
        <v>45</v>
      </c>
      <c r="D18" s="5">
        <v>10000</v>
      </c>
      <c r="E18" s="5">
        <v>10000</v>
      </c>
      <c r="F18" s="5">
        <v>5000</v>
      </c>
      <c r="G18" s="5">
        <v>5000</v>
      </c>
      <c r="H18" s="5">
        <v>0</v>
      </c>
      <c r="I18" s="5">
        <v>0</v>
      </c>
      <c r="J18" s="5">
        <v>0</v>
      </c>
      <c r="K18" s="5">
        <v>30000</v>
      </c>
      <c r="L18" s="5">
        <v>480000</v>
      </c>
      <c r="M18" s="5">
        <v>647991</v>
      </c>
      <c r="N18" s="5">
        <f t="shared" si="0"/>
        <v>167991</v>
      </c>
      <c r="O18">
        <f t="shared" si="1"/>
        <v>34.998124999999987</v>
      </c>
    </row>
    <row r="19" spans="2:15" x14ac:dyDescent="0.35">
      <c r="B19" s="53"/>
      <c r="C19" s="5" t="s">
        <v>52</v>
      </c>
      <c r="D19" s="5">
        <v>10000</v>
      </c>
      <c r="E19" s="5">
        <v>10000</v>
      </c>
      <c r="F19" s="5">
        <v>5000</v>
      </c>
      <c r="G19" s="5">
        <v>5000</v>
      </c>
      <c r="H19" s="5">
        <v>0</v>
      </c>
      <c r="I19" s="5">
        <v>0</v>
      </c>
      <c r="J19" s="5">
        <v>0</v>
      </c>
      <c r="K19" s="5">
        <v>30000</v>
      </c>
      <c r="L19" s="5">
        <v>510000</v>
      </c>
      <c r="M19" s="5">
        <v>699285</v>
      </c>
      <c r="N19" s="5">
        <f t="shared" si="0"/>
        <v>189285</v>
      </c>
      <c r="O19">
        <f t="shared" si="1"/>
        <v>37.114705882352951</v>
      </c>
    </row>
    <row r="20" spans="2:15" x14ac:dyDescent="0.35">
      <c r="B20" s="53"/>
      <c r="C20" s="5" t="s">
        <v>53</v>
      </c>
      <c r="D20" s="5">
        <v>10000</v>
      </c>
      <c r="E20" s="5">
        <v>10000</v>
      </c>
      <c r="F20" s="5">
        <v>5000</v>
      </c>
      <c r="G20" s="5">
        <v>5000</v>
      </c>
      <c r="H20" s="5">
        <v>0</v>
      </c>
      <c r="I20" s="5">
        <v>0</v>
      </c>
      <c r="J20" s="5">
        <v>0</v>
      </c>
      <c r="K20" s="5">
        <v>30000</v>
      </c>
      <c r="L20" s="5">
        <v>540000</v>
      </c>
      <c r="M20" s="5">
        <v>757397</v>
      </c>
      <c r="N20" s="5">
        <f t="shared" si="0"/>
        <v>217397</v>
      </c>
      <c r="O20">
        <f t="shared" si="1"/>
        <v>40.258703703703702</v>
      </c>
    </row>
    <row r="21" spans="2:15" x14ac:dyDescent="0.35">
      <c r="B21" s="53"/>
      <c r="C21" s="5" t="s">
        <v>49</v>
      </c>
      <c r="D21" s="5">
        <v>10000</v>
      </c>
      <c r="E21" s="5">
        <v>10000</v>
      </c>
      <c r="F21" s="5">
        <v>5000</v>
      </c>
      <c r="G21" s="5">
        <v>5000</v>
      </c>
      <c r="H21" s="5">
        <v>0</v>
      </c>
      <c r="I21" s="5">
        <v>0</v>
      </c>
      <c r="J21" s="5">
        <v>0</v>
      </c>
      <c r="K21" s="5">
        <v>30000</v>
      </c>
      <c r="L21" s="5">
        <v>570000</v>
      </c>
      <c r="M21" s="5">
        <v>800271</v>
      </c>
      <c r="N21" s="5">
        <f t="shared" si="0"/>
        <v>230271</v>
      </c>
      <c r="O21">
        <f t="shared" si="1"/>
        <v>40.398421052631591</v>
      </c>
    </row>
    <row r="22" spans="2:15" x14ac:dyDescent="0.35">
      <c r="B22" s="53"/>
      <c r="C22" s="5" t="s">
        <v>54</v>
      </c>
      <c r="D22" s="5">
        <v>10000</v>
      </c>
      <c r="E22" s="5">
        <v>10000</v>
      </c>
      <c r="F22" s="5">
        <v>5000</v>
      </c>
      <c r="G22" s="5">
        <v>5000</v>
      </c>
      <c r="H22" s="5">
        <v>0</v>
      </c>
      <c r="I22" s="5">
        <v>0</v>
      </c>
      <c r="J22" s="5">
        <v>0</v>
      </c>
      <c r="K22" s="5">
        <v>30000</v>
      </c>
      <c r="L22" s="5">
        <v>600000</v>
      </c>
      <c r="M22" s="5">
        <v>845485</v>
      </c>
      <c r="N22" s="5">
        <f t="shared" si="0"/>
        <v>245485</v>
      </c>
      <c r="O22">
        <f t="shared" si="1"/>
        <v>40.914166666666688</v>
      </c>
    </row>
    <row r="23" spans="2:15" x14ac:dyDescent="0.35">
      <c r="B23" s="53"/>
      <c r="C23" s="5" t="s">
        <v>46</v>
      </c>
      <c r="D23" s="5">
        <v>10000</v>
      </c>
      <c r="E23" s="5">
        <v>10000</v>
      </c>
      <c r="F23" s="5">
        <v>5000</v>
      </c>
      <c r="G23" s="5">
        <v>5000</v>
      </c>
      <c r="H23" s="5">
        <v>0</v>
      </c>
      <c r="I23" s="5">
        <v>0</v>
      </c>
      <c r="J23" s="5">
        <v>0</v>
      </c>
      <c r="K23" s="5">
        <v>30000</v>
      </c>
      <c r="L23" s="5">
        <v>630000</v>
      </c>
      <c r="M23" s="5">
        <v>831234</v>
      </c>
      <c r="N23" s="5">
        <f t="shared" si="0"/>
        <v>201234</v>
      </c>
      <c r="O23">
        <f t="shared" si="1"/>
        <v>31.941904761904766</v>
      </c>
    </row>
    <row r="24" spans="2:15" x14ac:dyDescent="0.35">
      <c r="B24" s="53"/>
      <c r="C24" s="5" t="s">
        <v>55</v>
      </c>
      <c r="D24" s="5">
        <v>10000</v>
      </c>
      <c r="E24" s="5">
        <v>10000</v>
      </c>
      <c r="F24" s="5">
        <v>5000</v>
      </c>
      <c r="G24" s="5">
        <v>5000</v>
      </c>
      <c r="H24" s="5">
        <v>0</v>
      </c>
      <c r="I24" s="5">
        <v>0</v>
      </c>
      <c r="J24" s="5">
        <v>0</v>
      </c>
      <c r="K24" s="5">
        <v>30000</v>
      </c>
      <c r="L24" s="5">
        <v>660000</v>
      </c>
      <c r="M24" s="5">
        <v>867030</v>
      </c>
      <c r="N24" s="5">
        <f t="shared" si="0"/>
        <v>207030</v>
      </c>
      <c r="O24">
        <f t="shared" si="1"/>
        <v>31.368181818181824</v>
      </c>
    </row>
    <row r="25" spans="2:15" x14ac:dyDescent="0.35">
      <c r="B25" s="53"/>
      <c r="C25" s="5" t="s">
        <v>47</v>
      </c>
      <c r="D25" s="5">
        <v>10000</v>
      </c>
      <c r="E25" s="5">
        <v>10000</v>
      </c>
      <c r="F25" s="5">
        <v>5000</v>
      </c>
      <c r="G25" s="5">
        <v>5000</v>
      </c>
      <c r="H25" s="5">
        <v>0</v>
      </c>
      <c r="I25" s="5">
        <v>0</v>
      </c>
      <c r="J25" s="5">
        <v>0</v>
      </c>
      <c r="K25" s="5">
        <v>30000</v>
      </c>
      <c r="L25" s="5">
        <v>690000</v>
      </c>
      <c r="M25" s="5">
        <v>897937</v>
      </c>
      <c r="N25" s="5">
        <f t="shared" si="0"/>
        <v>207937</v>
      </c>
      <c r="O25">
        <f t="shared" si="1"/>
        <v>30.13579710144927</v>
      </c>
    </row>
    <row r="26" spans="2:15" x14ac:dyDescent="0.35">
      <c r="B26" s="53"/>
      <c r="C26" s="5" t="s">
        <v>43</v>
      </c>
      <c r="D26" s="5">
        <v>10000</v>
      </c>
      <c r="E26" s="5">
        <v>10000</v>
      </c>
      <c r="F26" s="5">
        <v>5000</v>
      </c>
      <c r="G26" s="5">
        <v>5000</v>
      </c>
      <c r="H26" s="5">
        <v>0</v>
      </c>
      <c r="I26" s="5">
        <v>0</v>
      </c>
      <c r="J26" s="5">
        <v>0</v>
      </c>
      <c r="K26" s="5">
        <v>30000</v>
      </c>
      <c r="L26" s="5">
        <v>720000</v>
      </c>
      <c r="M26" s="5">
        <v>876028</v>
      </c>
      <c r="N26" s="5">
        <f t="shared" si="0"/>
        <v>156028</v>
      </c>
      <c r="O26">
        <f t="shared" si="1"/>
        <v>21.670555555555552</v>
      </c>
    </row>
    <row r="27" spans="2:15" x14ac:dyDescent="0.35">
      <c r="B27" s="53"/>
      <c r="C27" s="5" t="s">
        <v>50</v>
      </c>
      <c r="D27" s="5">
        <v>10000</v>
      </c>
      <c r="E27" s="5">
        <v>10000</v>
      </c>
      <c r="F27" s="5">
        <v>5000</v>
      </c>
      <c r="G27" s="5">
        <v>5000</v>
      </c>
      <c r="H27" s="5">
        <v>0</v>
      </c>
      <c r="I27" s="5">
        <v>0</v>
      </c>
      <c r="J27" s="5">
        <v>0</v>
      </c>
      <c r="K27" s="5">
        <v>30000</v>
      </c>
      <c r="L27" s="5">
        <v>750000</v>
      </c>
      <c r="M27" s="5">
        <v>829002</v>
      </c>
      <c r="N27" s="5">
        <f t="shared" si="0"/>
        <v>79002</v>
      </c>
      <c r="O27">
        <f t="shared" si="1"/>
        <v>10.533600000000007</v>
      </c>
    </row>
    <row r="28" spans="2:15" x14ac:dyDescent="0.35">
      <c r="B28" s="53"/>
      <c r="C28" s="5" t="s">
        <v>48</v>
      </c>
      <c r="D28" s="5">
        <v>10000</v>
      </c>
      <c r="E28" s="5">
        <v>10000</v>
      </c>
      <c r="F28" s="5">
        <v>5000</v>
      </c>
      <c r="G28" s="5">
        <v>1000</v>
      </c>
      <c r="H28" s="5">
        <v>5000</v>
      </c>
      <c r="I28" s="5">
        <v>5000</v>
      </c>
      <c r="J28" s="5">
        <v>5000</v>
      </c>
      <c r="K28" s="5">
        <v>41000</v>
      </c>
      <c r="L28" s="5">
        <v>791000</v>
      </c>
      <c r="M28" s="5">
        <v>929115</v>
      </c>
      <c r="N28" s="5">
        <f t="shared" si="0"/>
        <v>138115</v>
      </c>
      <c r="O28">
        <f t="shared" si="1"/>
        <v>17.460809102402024</v>
      </c>
    </row>
    <row r="29" spans="2:15" x14ac:dyDescent="0.35">
      <c r="B29" s="53" t="s">
        <v>20</v>
      </c>
      <c r="C29" s="5" t="s">
        <v>44</v>
      </c>
      <c r="D29" s="5">
        <v>10000</v>
      </c>
      <c r="E29" s="5">
        <v>10000</v>
      </c>
      <c r="F29" s="5">
        <v>5000</v>
      </c>
      <c r="G29" s="5">
        <v>1000</v>
      </c>
      <c r="H29" s="5">
        <v>5000</v>
      </c>
      <c r="I29" s="5">
        <v>5000</v>
      </c>
      <c r="J29" s="5">
        <v>5000</v>
      </c>
      <c r="K29" s="5">
        <v>41000</v>
      </c>
      <c r="L29" s="5">
        <v>832000</v>
      </c>
      <c r="M29" s="5">
        <v>1004580</v>
      </c>
      <c r="N29" s="5">
        <f t="shared" si="0"/>
        <v>172580</v>
      </c>
      <c r="O29">
        <f>((M29/L29)*100)-100</f>
        <v>20.742788461538453</v>
      </c>
    </row>
    <row r="30" spans="2:15" x14ac:dyDescent="0.35">
      <c r="B30" s="53"/>
      <c r="C30" s="5" t="s">
        <v>45</v>
      </c>
      <c r="D30" s="5">
        <v>10000</v>
      </c>
      <c r="E30" s="5">
        <v>10000</v>
      </c>
      <c r="F30" s="5">
        <v>5000</v>
      </c>
      <c r="G30" s="5">
        <v>1000</v>
      </c>
      <c r="H30" s="5">
        <v>5000</v>
      </c>
      <c r="I30" s="5">
        <v>5000</v>
      </c>
      <c r="J30" s="5">
        <v>5000</v>
      </c>
      <c r="K30" s="5">
        <v>41000</v>
      </c>
      <c r="L30" s="5">
        <v>873000</v>
      </c>
      <c r="M30" s="5"/>
      <c r="N30" s="5"/>
    </row>
    <row r="31" spans="2:15" x14ac:dyDescent="0.35">
      <c r="B31" s="53"/>
      <c r="C31" s="5" t="s">
        <v>52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x14ac:dyDescent="0.35">
      <c r="B32" s="53"/>
      <c r="C32" s="5" t="s">
        <v>53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35">
      <c r="B33" s="53"/>
      <c r="C33" s="5" t="s">
        <v>49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x14ac:dyDescent="0.35">
      <c r="B34" s="53"/>
      <c r="C34" s="5" t="s">
        <v>54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x14ac:dyDescent="0.35">
      <c r="B35" s="53"/>
      <c r="C35" s="5" t="s">
        <v>46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x14ac:dyDescent="0.35">
      <c r="B36" s="53"/>
      <c r="C36" s="5" t="s">
        <v>55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x14ac:dyDescent="0.35">
      <c r="B37" s="53"/>
      <c r="C37" s="5" t="s">
        <v>47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x14ac:dyDescent="0.35">
      <c r="B38" s="53"/>
      <c r="C38" s="5" t="s">
        <v>43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x14ac:dyDescent="0.35">
      <c r="B39" s="53"/>
      <c r="C39" s="5" t="s">
        <v>50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x14ac:dyDescent="0.35">
      <c r="B40" s="53"/>
      <c r="C40" s="5" t="s">
        <v>48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x14ac:dyDescent="0.35">
      <c r="B41" s="5"/>
      <c r="C41" s="5"/>
      <c r="D41" s="5"/>
      <c r="E41" s="5"/>
      <c r="F41" s="5"/>
      <c r="G41" s="5"/>
      <c r="H41" s="5"/>
      <c r="I41" s="5"/>
      <c r="J41" s="5"/>
      <c r="K41" s="5">
        <v>791000</v>
      </c>
      <c r="L41" s="5"/>
      <c r="M41" s="4"/>
      <c r="N41" s="5"/>
    </row>
  </sheetData>
  <mergeCells count="4">
    <mergeCell ref="B2:B4"/>
    <mergeCell ref="B5:B16"/>
    <mergeCell ref="B17:B28"/>
    <mergeCell ref="B29:B4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5248-DC79-431A-9515-93D4FFCDB04C}">
  <sheetPr>
    <pageSetUpPr fitToPage="1"/>
  </sheetPr>
  <dimension ref="A1:N136"/>
  <sheetViews>
    <sheetView showGridLines="0" topLeftCell="A24" zoomScaleNormal="100" workbookViewId="0">
      <selection activeCell="D41" sqref="D41"/>
    </sheetView>
  </sheetViews>
  <sheetFormatPr defaultRowHeight="14.5" x14ac:dyDescent="0.25"/>
  <cols>
    <col min="1" max="1" width="3.7265625" style="7" customWidth="1"/>
    <col min="2" max="2" width="10" style="8" customWidth="1"/>
    <col min="3" max="3" width="14.36328125" style="8" customWidth="1"/>
    <col min="4" max="8" width="17.08984375" style="8" customWidth="1"/>
    <col min="9" max="9" width="3.7265625" style="7" customWidth="1"/>
    <col min="10" max="10" width="9.81640625" style="7" hidden="1" customWidth="1"/>
    <col min="11" max="11" width="18.08984375" style="7" hidden="1" customWidth="1"/>
    <col min="12" max="12" width="17.08984375" style="7" hidden="1" customWidth="1"/>
    <col min="13" max="13" width="15.6328125" style="7" hidden="1" customWidth="1"/>
    <col min="14" max="14" width="16.54296875" style="7" hidden="1" customWidth="1"/>
    <col min="15" max="15" width="1.1796875" style="7" customWidth="1"/>
    <col min="16" max="16384" width="8.7265625" style="7"/>
  </cols>
  <sheetData>
    <row r="1" spans="1:14" ht="19.5" customHeight="1" x14ac:dyDescent="0.25">
      <c r="A1" s="9"/>
      <c r="B1" s="26"/>
      <c r="C1" s="26"/>
      <c r="D1" s="26"/>
      <c r="E1" s="26"/>
      <c r="F1" s="26"/>
      <c r="G1" s="26"/>
      <c r="H1" s="26"/>
      <c r="I1" s="36" t="s">
        <v>109</v>
      </c>
    </row>
    <row r="2" spans="1:14" ht="60.75" customHeight="1" x14ac:dyDescent="0.35">
      <c r="A2" s="9"/>
      <c r="B2" s="56" t="s">
        <v>108</v>
      </c>
      <c r="C2" s="57"/>
      <c r="D2" s="57"/>
      <c r="E2" s="57"/>
      <c r="F2" s="57"/>
      <c r="G2" s="57"/>
      <c r="H2" s="57"/>
      <c r="I2" s="9"/>
      <c r="K2" s="33" t="s">
        <v>81</v>
      </c>
      <c r="L2" s="7" t="s">
        <v>107</v>
      </c>
    </row>
    <row r="3" spans="1:14" ht="24" customHeight="1" x14ac:dyDescent="0.35">
      <c r="A3" s="9"/>
      <c r="B3" s="35"/>
      <c r="C3" s="34"/>
      <c r="D3" s="34"/>
      <c r="E3" s="34"/>
      <c r="F3" s="34"/>
      <c r="G3" s="34"/>
      <c r="H3" s="34"/>
      <c r="I3" s="9"/>
    </row>
    <row r="4" spans="1:14" ht="24" customHeight="1" x14ac:dyDescent="0.25">
      <c r="A4" s="9"/>
      <c r="B4" s="54" t="s">
        <v>106</v>
      </c>
      <c r="C4" s="55"/>
      <c r="D4" s="55"/>
      <c r="E4" s="9"/>
      <c r="F4" s="26"/>
      <c r="G4" s="26"/>
      <c r="H4" s="26"/>
      <c r="I4" s="9"/>
      <c r="K4" s="33" t="s">
        <v>105</v>
      </c>
      <c r="L4" s="7" t="s">
        <v>104</v>
      </c>
      <c r="M4" s="7" t="s">
        <v>103</v>
      </c>
      <c r="N4" s="7" t="s">
        <v>102</v>
      </c>
    </row>
    <row r="5" spans="1:14" ht="24" customHeight="1" thickBot="1" x14ac:dyDescent="0.3">
      <c r="A5" s="9"/>
      <c r="B5" s="21"/>
      <c r="C5" s="32" t="s">
        <v>101</v>
      </c>
      <c r="D5" s="31">
        <v>4400000</v>
      </c>
      <c r="E5" s="9"/>
      <c r="F5" s="26"/>
      <c r="G5" s="26"/>
      <c r="H5" s="26"/>
      <c r="I5" s="9"/>
      <c r="K5" s="14" t="s">
        <v>100</v>
      </c>
      <c r="L5" s="13">
        <v>380.49423815908995</v>
      </c>
      <c r="M5" s="13">
        <v>270.66342960379438</v>
      </c>
      <c r="N5" s="13">
        <v>58673.344948123311</v>
      </c>
    </row>
    <row r="6" spans="1:14" ht="24" customHeight="1" thickTop="1" thickBot="1" x14ac:dyDescent="0.3">
      <c r="A6" s="9"/>
      <c r="B6" s="19"/>
      <c r="C6" s="30" t="s">
        <v>99</v>
      </c>
      <c r="D6" s="29">
        <v>8.1000000000000003E-2</v>
      </c>
      <c r="E6" s="9"/>
      <c r="F6" s="26"/>
      <c r="G6" s="26"/>
      <c r="H6" s="26"/>
      <c r="I6" s="9"/>
      <c r="K6" s="14" t="s">
        <v>98</v>
      </c>
      <c r="L6" s="13">
        <v>793.03556426784667</v>
      </c>
      <c r="M6" s="13">
        <v>509.27977125792194</v>
      </c>
      <c r="N6" s="13">
        <v>110322.55089200605</v>
      </c>
    </row>
    <row r="7" spans="1:14" ht="24" customHeight="1" thickTop="1" thickBot="1" x14ac:dyDescent="0.3">
      <c r="A7" s="9"/>
      <c r="B7" s="24"/>
      <c r="C7" s="20" t="s">
        <v>97</v>
      </c>
      <c r="D7" s="28">
        <v>2</v>
      </c>
      <c r="E7" s="9"/>
      <c r="F7" s="26"/>
      <c r="G7" s="26"/>
      <c r="H7" s="26"/>
      <c r="I7" s="9"/>
      <c r="K7" s="14" t="s">
        <v>96</v>
      </c>
      <c r="L7" s="13">
        <v>837.7690036578316</v>
      </c>
      <c r="M7" s="13">
        <v>464.54633186793706</v>
      </c>
      <c r="N7" s="13">
        <v>100517.79431298297</v>
      </c>
    </row>
    <row r="8" spans="1:14" ht="24" customHeight="1" thickTop="1" x14ac:dyDescent="0.25">
      <c r="A8" s="9"/>
      <c r="B8" s="21"/>
      <c r="C8" s="18" t="s">
        <v>95</v>
      </c>
      <c r="D8" s="27">
        <v>45748</v>
      </c>
      <c r="E8" s="9"/>
      <c r="F8" s="26"/>
      <c r="G8" s="26"/>
      <c r="H8" s="26"/>
      <c r="I8" s="9"/>
      <c r="K8" s="14" t="s">
        <v>94</v>
      </c>
      <c r="L8" s="13">
        <v>885.02576065149162</v>
      </c>
      <c r="M8" s="13">
        <v>417.28957487427698</v>
      </c>
      <c r="N8" s="13">
        <v>90159.97239373617</v>
      </c>
    </row>
    <row r="9" spans="1:14" ht="9" customHeight="1" x14ac:dyDescent="0.35">
      <c r="A9" s="9"/>
      <c r="B9" s="16"/>
      <c r="C9" s="9"/>
      <c r="D9" s="9"/>
      <c r="E9" s="9"/>
      <c r="F9" s="9"/>
      <c r="G9" s="9"/>
      <c r="H9" s="9"/>
      <c r="I9" s="9"/>
      <c r="K9" s="14" t="s">
        <v>93</v>
      </c>
      <c r="L9" s="13">
        <v>934.94817019592324</v>
      </c>
      <c r="M9" s="13">
        <v>367.36716532984542</v>
      </c>
      <c r="N9" s="13">
        <v>79217.887901770286</v>
      </c>
    </row>
    <row r="10" spans="1:14" ht="24" customHeight="1" x14ac:dyDescent="0.35">
      <c r="A10" s="9"/>
      <c r="B10" s="54" t="s">
        <v>92</v>
      </c>
      <c r="C10" s="55"/>
      <c r="D10" s="55"/>
      <c r="E10" s="9"/>
      <c r="F10" s="9"/>
      <c r="G10" s="9"/>
      <c r="H10" s="9"/>
      <c r="I10" s="9"/>
      <c r="K10" s="14" t="s">
        <v>91</v>
      </c>
      <c r="L10" s="13">
        <v>987.68659604804657</v>
      </c>
      <c r="M10" s="13">
        <v>314.62873947772204</v>
      </c>
      <c r="N10" s="13">
        <v>67658.583835454861</v>
      </c>
    </row>
    <row r="11" spans="1:14" ht="24" customHeight="1" thickBot="1" x14ac:dyDescent="0.4">
      <c r="A11" s="9"/>
      <c r="B11" s="21"/>
      <c r="C11" s="18" t="s">
        <v>90</v>
      </c>
      <c r="D11" s="25">
        <f>IFERROR(IF(LoanIsGood,MonthlyPayment,""), "")</f>
        <v>199200.81892537026</v>
      </c>
      <c r="E11" s="9"/>
      <c r="F11" s="9"/>
      <c r="G11" s="9"/>
      <c r="H11" s="9"/>
      <c r="I11" s="9"/>
      <c r="K11" s="14" t="s">
        <v>89</v>
      </c>
      <c r="L11" s="13">
        <v>1043.3998836625894</v>
      </c>
      <c r="M11" s="13">
        <v>258.91545186317921</v>
      </c>
      <c r="N11" s="13">
        <v>55447.244159212722</v>
      </c>
    </row>
    <row r="12" spans="1:14" ht="24" customHeight="1" thickTop="1" thickBot="1" x14ac:dyDescent="0.4">
      <c r="A12" s="9"/>
      <c r="B12" s="24"/>
      <c r="C12" s="23" t="s">
        <v>88</v>
      </c>
      <c r="D12" s="22">
        <f>IFERROR(IF(LoanIsGood,LoanYears*12,""), "")</f>
        <v>24</v>
      </c>
      <c r="E12" s="9"/>
      <c r="F12" s="9"/>
      <c r="G12" s="9"/>
      <c r="H12" s="9"/>
      <c r="I12" s="9"/>
      <c r="K12" s="14" t="s">
        <v>87</v>
      </c>
      <c r="L12" s="13">
        <v>1102.2558386265125</v>
      </c>
      <c r="M12" s="13">
        <v>200.05949689925598</v>
      </c>
      <c r="N12" s="13">
        <v>42547.088939392808</v>
      </c>
    </row>
    <row r="13" spans="1:14" ht="24" customHeight="1" thickTop="1" thickBot="1" x14ac:dyDescent="0.4">
      <c r="A13" s="9"/>
      <c r="B13" s="21"/>
      <c r="C13" s="20" t="s">
        <v>86</v>
      </c>
      <c r="D13" s="17">
        <f>IFERROR(IF(LoanIsGood,TotalLoanCost-LoanAmount,""), "")</f>
        <v>380819.65420888644</v>
      </c>
      <c r="E13" s="9"/>
      <c r="F13" s="9"/>
      <c r="G13" s="9"/>
      <c r="H13" s="9"/>
      <c r="I13" s="9"/>
      <c r="K13" s="14" t="s">
        <v>85</v>
      </c>
      <c r="L13" s="13">
        <v>1164.4317320808982</v>
      </c>
      <c r="M13" s="13">
        <v>137.88360344487046</v>
      </c>
      <c r="N13" s="13">
        <v>28919.263564981542</v>
      </c>
    </row>
    <row r="14" spans="1:14" ht="24" customHeight="1" thickTop="1" x14ac:dyDescent="0.35">
      <c r="A14" s="9"/>
      <c r="B14" s="19"/>
      <c r="C14" s="18" t="s">
        <v>84</v>
      </c>
      <c r="D14" s="17">
        <f>IFERROR(IF(LoanIsGood,MonthlyPayment*NumberOfPayments,""), "")</f>
        <v>4780819.6542088864</v>
      </c>
      <c r="E14" s="9"/>
      <c r="F14" s="9"/>
      <c r="G14" s="9"/>
      <c r="H14" s="9"/>
      <c r="I14" s="9"/>
      <c r="K14" s="14" t="s">
        <v>83</v>
      </c>
      <c r="L14" s="13">
        <v>1230.1148346526047</v>
      </c>
      <c r="M14" s="13">
        <v>72.20050087316406</v>
      </c>
      <c r="N14" s="13">
        <v>14522.721719492039</v>
      </c>
    </row>
    <row r="15" spans="1:14" ht="24" customHeight="1" x14ac:dyDescent="0.35">
      <c r="A15" s="9"/>
      <c r="B15" s="16"/>
      <c r="C15" s="9"/>
      <c r="D15" s="9"/>
      <c r="E15" s="9"/>
      <c r="F15" s="9"/>
      <c r="G15" s="9"/>
      <c r="H15" s="9"/>
      <c r="I15" s="9"/>
      <c r="K15" s="14" t="s">
        <v>82</v>
      </c>
      <c r="L15" s="13">
        <v>640.83837799716218</v>
      </c>
      <c r="M15" s="13">
        <v>10.319289765722202</v>
      </c>
      <c r="N15" s="13">
        <v>1610.6430254329898</v>
      </c>
    </row>
    <row r="16" spans="1:14" ht="41.15" customHeight="1" x14ac:dyDescent="0.35">
      <c r="A16" s="9"/>
      <c r="B16" s="15" t="s">
        <v>81</v>
      </c>
      <c r="C16" s="15" t="s">
        <v>80</v>
      </c>
      <c r="D16" s="15" t="s">
        <v>79</v>
      </c>
      <c r="E16" s="15" t="s">
        <v>78</v>
      </c>
      <c r="F16" s="15" t="s">
        <v>77</v>
      </c>
      <c r="G16" s="15" t="s">
        <v>76</v>
      </c>
      <c r="H16" s="15" t="s">
        <v>75</v>
      </c>
      <c r="I16" s="9"/>
      <c r="K16" s="14" t="s">
        <v>74</v>
      </c>
      <c r="L16" s="13">
        <v>9999.9999999999964</v>
      </c>
      <c r="M16" s="13">
        <v>3023.1533552576893</v>
      </c>
      <c r="N16" s="13">
        <v>649597.09569258557</v>
      </c>
    </row>
    <row r="17" spans="1:9" ht="20.149999999999999" customHeight="1" x14ac:dyDescent="0.35">
      <c r="A17" s="9"/>
      <c r="B17" s="12">
        <f>IFERROR(IF(LoanIsNotPaid*LoanIsGood,PaymentNumber,""), "")</f>
        <v>1</v>
      </c>
      <c r="C17" s="11">
        <f>IFERROR(IF(LoanIsNotPaid*LoanIsGood,PaymentDate,LoanStartDate), LoanStartDate)</f>
        <v>45778</v>
      </c>
      <c r="D17" s="10">
        <f>IFERROR(IF(LoanIsNotPaid*LoanIsGood,LoanValue,""), "")</f>
        <v>4400000</v>
      </c>
      <c r="E17" s="10">
        <f>IFERROR(IF(LoanIsNotPaid*LoanIsGood,MonthlyPayment,0), 0)</f>
        <v>199200.81892537026</v>
      </c>
      <c r="F17" s="10">
        <f>IFERROR(IF(LoanIsNotPaid*LoanIsGood,Principal,0), 0)</f>
        <v>169500.81892537026</v>
      </c>
      <c r="G17" s="10">
        <f>IFERROR(IF(LoanIsNotPaid*LoanIsGood,InterestAmt,0), 0)</f>
        <v>29700</v>
      </c>
      <c r="H17" s="10">
        <f>IFERROR(IF(LoanIsNotPaid*LoanIsGood,EndingBalance,0), 0)</f>
        <v>4230499.1810746286</v>
      </c>
      <c r="I17" s="9"/>
    </row>
    <row r="18" spans="1:9" ht="20.25" customHeight="1" x14ac:dyDescent="0.35">
      <c r="A18" s="9"/>
      <c r="B18" s="12">
        <f>IFERROR(IF(LoanIsNotPaid*LoanIsGood,PaymentNumber,""), "")</f>
        <v>2</v>
      </c>
      <c r="C18" s="11">
        <f>IFERROR(IF(LoanIsNotPaid*LoanIsGood,PaymentDate,LoanStartDate), LoanStartDate)</f>
        <v>45809</v>
      </c>
      <c r="D18" s="10">
        <f>IFERROR(IF(LoanIsNotPaid*LoanIsGood,LoanValue,""), "")</f>
        <v>4230499.1810746286</v>
      </c>
      <c r="E18" s="10">
        <f>IFERROR(IF(LoanIsNotPaid*LoanIsGood,MonthlyPayment,0), 0)</f>
        <v>199200.81892537026</v>
      </c>
      <c r="F18" s="10">
        <f>IFERROR(IF(LoanIsNotPaid*LoanIsGood,Principal,0), 0)</f>
        <v>170644.94945311654</v>
      </c>
      <c r="G18" s="10">
        <f>IFERROR(IF(LoanIsNotPaid*LoanIsGood,InterestAmt,0), 0)</f>
        <v>28555.869472253748</v>
      </c>
      <c r="H18" s="10">
        <f>IFERROR(IF(LoanIsNotPaid*LoanIsGood,EndingBalance,0), 0)</f>
        <v>4059854.2316215122</v>
      </c>
      <c r="I18" s="9"/>
    </row>
    <row r="19" spans="1:9" ht="20.25" customHeight="1" x14ac:dyDescent="0.35">
      <c r="A19" s="9"/>
      <c r="B19" s="12">
        <f>IFERROR(IF(LoanIsNotPaid*LoanIsGood,PaymentNumber,""), "")</f>
        <v>3</v>
      </c>
      <c r="C19" s="11">
        <f>IFERROR(IF(LoanIsNotPaid*LoanIsGood,PaymentDate,LoanStartDate), LoanStartDate)</f>
        <v>45839</v>
      </c>
      <c r="D19" s="10">
        <f>IFERROR(IF(LoanIsNotPaid*LoanIsGood,LoanValue,""), "")</f>
        <v>4059854.2316215122</v>
      </c>
      <c r="E19" s="10">
        <f>IFERROR(IF(LoanIsNotPaid*LoanIsGood,MonthlyPayment,0), 0)</f>
        <v>199200.81892537026</v>
      </c>
      <c r="F19" s="10">
        <f>IFERROR(IF(LoanIsNotPaid*LoanIsGood,Principal,0), 0)</f>
        <v>171796.80286192507</v>
      </c>
      <c r="G19" s="10">
        <f>IFERROR(IF(LoanIsNotPaid*LoanIsGood,InterestAmt,0), 0)</f>
        <v>27404.016063445215</v>
      </c>
      <c r="H19" s="10">
        <f>IFERROR(IF(LoanIsNotPaid*LoanIsGood,EndingBalance,0), 0)</f>
        <v>3888057.4287595851</v>
      </c>
      <c r="I19" s="9"/>
    </row>
    <row r="20" spans="1:9" ht="20.25" customHeight="1" x14ac:dyDescent="0.35">
      <c r="A20" s="9"/>
      <c r="B20" s="12">
        <f>IFERROR(IF(LoanIsNotPaid*LoanIsGood,PaymentNumber,""), "")</f>
        <v>4</v>
      </c>
      <c r="C20" s="11">
        <f>IFERROR(IF(LoanIsNotPaid*LoanIsGood,PaymentDate,LoanStartDate), LoanStartDate)</f>
        <v>45870</v>
      </c>
      <c r="D20" s="10">
        <f>IFERROR(IF(LoanIsNotPaid*LoanIsGood,LoanValue,""), "")</f>
        <v>3888057.4287595851</v>
      </c>
      <c r="E20" s="10">
        <f>IFERROR(IF(LoanIsNotPaid*LoanIsGood,MonthlyPayment,0), 0)</f>
        <v>199200.81892537026</v>
      </c>
      <c r="F20" s="10">
        <f>IFERROR(IF(LoanIsNotPaid*LoanIsGood,Principal,0), 0)</f>
        <v>172956.43128124307</v>
      </c>
      <c r="G20" s="10">
        <f>IFERROR(IF(LoanIsNotPaid*LoanIsGood,InterestAmt,0), 0)</f>
        <v>26244.387644127215</v>
      </c>
      <c r="H20" s="10">
        <f>IFERROR(IF(LoanIsNotPaid*LoanIsGood,EndingBalance,0), 0)</f>
        <v>3715100.9974783412</v>
      </c>
      <c r="I20" s="9"/>
    </row>
    <row r="21" spans="1:9" ht="20.25" customHeight="1" x14ac:dyDescent="0.35">
      <c r="A21" s="9"/>
      <c r="B21" s="12">
        <f>IFERROR(IF(LoanIsNotPaid*LoanIsGood,PaymentNumber,""), "")</f>
        <v>5</v>
      </c>
      <c r="C21" s="11">
        <f>IFERROR(IF(LoanIsNotPaid*LoanIsGood,PaymentDate,LoanStartDate), LoanStartDate)</f>
        <v>45901</v>
      </c>
      <c r="D21" s="10">
        <f>IFERROR(IF(LoanIsNotPaid*LoanIsGood,LoanValue,""), "")</f>
        <v>3715100.9974783412</v>
      </c>
      <c r="E21" s="10">
        <f>IFERROR(IF(LoanIsNotPaid*LoanIsGood,MonthlyPayment,0), 0)</f>
        <v>199200.81892537026</v>
      </c>
      <c r="F21" s="10">
        <f>IFERROR(IF(LoanIsNotPaid*LoanIsGood,Principal,0), 0)</f>
        <v>174123.88719239144</v>
      </c>
      <c r="G21" s="10">
        <f>IFERROR(IF(LoanIsNotPaid*LoanIsGood,InterestAmt,0), 0)</f>
        <v>25076.931732978825</v>
      </c>
      <c r="H21" s="10">
        <f>IFERROR(IF(LoanIsNotPaid*LoanIsGood,EndingBalance,0), 0)</f>
        <v>3540977.1102859494</v>
      </c>
      <c r="I21" s="9"/>
    </row>
    <row r="22" spans="1:9" ht="20.25" customHeight="1" x14ac:dyDescent="0.35">
      <c r="A22" s="9"/>
      <c r="B22" s="12">
        <f>IFERROR(IF(LoanIsNotPaid*LoanIsGood,PaymentNumber,""), "")</f>
        <v>6</v>
      </c>
      <c r="C22" s="11">
        <f>IFERROR(IF(LoanIsNotPaid*LoanIsGood,PaymentDate,LoanStartDate), LoanStartDate)</f>
        <v>45931</v>
      </c>
      <c r="D22" s="10">
        <f>IFERROR(IF(LoanIsNotPaid*LoanIsGood,LoanValue,""), "")</f>
        <v>3540977.1102859494</v>
      </c>
      <c r="E22" s="10">
        <f>IFERROR(IF(LoanIsNotPaid*LoanIsGood,MonthlyPayment,0), 0)</f>
        <v>199200.81892537026</v>
      </c>
      <c r="F22" s="10">
        <f>IFERROR(IF(LoanIsNotPaid*LoanIsGood,Principal,0), 0)</f>
        <v>175299.2234309401</v>
      </c>
      <c r="G22" s="10">
        <f>IFERROR(IF(LoanIsNotPaid*LoanIsGood,InterestAmt,0), 0)</f>
        <v>23901.595494430181</v>
      </c>
      <c r="H22" s="10">
        <f>IFERROR(IF(LoanIsNotPaid*LoanIsGood,EndingBalance,0), 0)</f>
        <v>3365677.886855009</v>
      </c>
      <c r="I22" s="9"/>
    </row>
    <row r="23" spans="1:9" ht="20.25" customHeight="1" x14ac:dyDescent="0.35">
      <c r="A23" s="9"/>
      <c r="B23" s="12">
        <f>IFERROR(IF(LoanIsNotPaid*LoanIsGood,PaymentNumber,""), "")</f>
        <v>7</v>
      </c>
      <c r="C23" s="11">
        <f>IFERROR(IF(LoanIsNotPaid*LoanIsGood,PaymentDate,LoanStartDate), LoanStartDate)</f>
        <v>45962</v>
      </c>
      <c r="D23" s="10">
        <f>IFERROR(IF(LoanIsNotPaid*LoanIsGood,LoanValue,""), "")</f>
        <v>3365677.886855009</v>
      </c>
      <c r="E23" s="10">
        <f>IFERROR(IF(LoanIsNotPaid*LoanIsGood,MonthlyPayment,0), 0)</f>
        <v>199200.81892537026</v>
      </c>
      <c r="F23" s="10">
        <f>IFERROR(IF(LoanIsNotPaid*LoanIsGood,Principal,0), 0)</f>
        <v>176482.49318909892</v>
      </c>
      <c r="G23" s="10">
        <f>IFERROR(IF(LoanIsNotPaid*LoanIsGood,InterestAmt,0), 0)</f>
        <v>22718.325736271338</v>
      </c>
      <c r="H23" s="10">
        <f>IFERROR(IF(LoanIsNotPaid*LoanIsGood,EndingBalance,0), 0)</f>
        <v>3189195.3936659102</v>
      </c>
      <c r="I23" s="9"/>
    </row>
    <row r="24" spans="1:9" ht="20.25" customHeight="1" x14ac:dyDescent="0.35">
      <c r="A24" s="9"/>
      <c r="B24" s="12">
        <f>IFERROR(IF(LoanIsNotPaid*LoanIsGood,PaymentNumber,""), "")</f>
        <v>8</v>
      </c>
      <c r="C24" s="11">
        <f>IFERROR(IF(LoanIsNotPaid*LoanIsGood,PaymentDate,LoanStartDate), LoanStartDate)</f>
        <v>45992</v>
      </c>
      <c r="D24" s="10">
        <f>IFERROR(IF(LoanIsNotPaid*LoanIsGood,LoanValue,""), "")</f>
        <v>3189195.3936659102</v>
      </c>
      <c r="E24" s="10">
        <f>IFERROR(IF(LoanIsNotPaid*LoanIsGood,MonthlyPayment,0), 0)</f>
        <v>199200.81892537026</v>
      </c>
      <c r="F24" s="10">
        <f>IFERROR(IF(LoanIsNotPaid*LoanIsGood,Principal,0), 0)</f>
        <v>177673.75001812534</v>
      </c>
      <c r="G24" s="10">
        <f>IFERROR(IF(LoanIsNotPaid*LoanIsGood,InterestAmt,0), 0)</f>
        <v>21527.06890724492</v>
      </c>
      <c r="H24" s="10">
        <f>IFERROR(IF(LoanIsNotPaid*LoanIsGood,EndingBalance,0), 0)</f>
        <v>3011521.6436477797</v>
      </c>
      <c r="I24" s="9"/>
    </row>
    <row r="25" spans="1:9" ht="20.25" customHeight="1" x14ac:dyDescent="0.35">
      <c r="A25" s="9"/>
      <c r="B25" s="12">
        <f>IFERROR(IF(LoanIsNotPaid*LoanIsGood,PaymentNumber,""), "")</f>
        <v>9</v>
      </c>
      <c r="C25" s="11">
        <f>IFERROR(IF(LoanIsNotPaid*LoanIsGood,PaymentDate,LoanStartDate), LoanStartDate)</f>
        <v>46023</v>
      </c>
      <c r="D25" s="10">
        <f>IFERROR(IF(LoanIsNotPaid*LoanIsGood,LoanValue,""), "")</f>
        <v>3011521.6436477797</v>
      </c>
      <c r="E25" s="10">
        <f>IFERROR(IF(LoanIsNotPaid*LoanIsGood,MonthlyPayment,0), 0)</f>
        <v>199200.81892537026</v>
      </c>
      <c r="F25" s="10">
        <f>IFERROR(IF(LoanIsNotPaid*LoanIsGood,Principal,0), 0)</f>
        <v>178873.0478307477</v>
      </c>
      <c r="G25" s="10">
        <f>IFERROR(IF(LoanIsNotPaid*LoanIsGood,InterestAmt,0), 0)</f>
        <v>20327.771094622574</v>
      </c>
      <c r="H25" s="10">
        <f>IFERROR(IF(LoanIsNotPaid*LoanIsGood,EndingBalance,0), 0)</f>
        <v>2832648.5958170313</v>
      </c>
      <c r="I25" s="9"/>
    </row>
    <row r="26" spans="1:9" ht="20.25" customHeight="1" x14ac:dyDescent="0.35">
      <c r="A26" s="9"/>
      <c r="B26" s="12">
        <f>IFERROR(IF(LoanIsNotPaid*LoanIsGood,PaymentNumber,""), "")</f>
        <v>10</v>
      </c>
      <c r="C26" s="11">
        <f>IFERROR(IF(LoanIsNotPaid*LoanIsGood,PaymentDate,LoanStartDate), LoanStartDate)</f>
        <v>46054</v>
      </c>
      <c r="D26" s="10">
        <f>IFERROR(IF(LoanIsNotPaid*LoanIsGood,LoanValue,""), "")</f>
        <v>2832648.5958170313</v>
      </c>
      <c r="E26" s="10">
        <f>IFERROR(IF(LoanIsNotPaid*LoanIsGood,MonthlyPayment,0), 0)</f>
        <v>199200.81892537026</v>
      </c>
      <c r="F26" s="10">
        <f>IFERROR(IF(LoanIsNotPaid*LoanIsGood,Principal,0), 0)</f>
        <v>180080.44090360525</v>
      </c>
      <c r="G26" s="10">
        <f>IFERROR(IF(LoanIsNotPaid*LoanIsGood,InterestAmt,0), 0)</f>
        <v>19120.37802176502</v>
      </c>
      <c r="H26" s="10">
        <f>IFERROR(IF(LoanIsNotPaid*LoanIsGood,EndingBalance,0), 0)</f>
        <v>2652568.1549134273</v>
      </c>
      <c r="I26" s="9"/>
    </row>
    <row r="27" spans="1:9" ht="20.25" customHeight="1" x14ac:dyDescent="0.35">
      <c r="A27" s="9"/>
      <c r="B27" s="12">
        <f>IFERROR(IF(LoanIsNotPaid*LoanIsGood,PaymentNumber,""), "")</f>
        <v>11</v>
      </c>
      <c r="C27" s="11">
        <f>IFERROR(IF(LoanIsNotPaid*LoanIsGood,PaymentDate,LoanStartDate), LoanStartDate)</f>
        <v>46082</v>
      </c>
      <c r="D27" s="10">
        <f>IFERROR(IF(LoanIsNotPaid*LoanIsGood,LoanValue,""), "")</f>
        <v>2652568.1549134273</v>
      </c>
      <c r="E27" s="10">
        <f>IFERROR(IF(LoanIsNotPaid*LoanIsGood,MonthlyPayment,0), 0)</f>
        <v>199200.81892537026</v>
      </c>
      <c r="F27" s="10">
        <f>IFERROR(IF(LoanIsNotPaid*LoanIsGood,Principal,0), 0)</f>
        <v>181295.98387970458</v>
      </c>
      <c r="G27" s="10">
        <f>IFERROR(IF(LoanIsNotPaid*LoanIsGood,InterestAmt,0), 0)</f>
        <v>17904.835045665692</v>
      </c>
      <c r="H27" s="10">
        <f>IFERROR(IF(LoanIsNotPaid*LoanIsGood,EndingBalance,0), 0)</f>
        <v>2471272.1710337177</v>
      </c>
      <c r="I27" s="9"/>
    </row>
    <row r="28" spans="1:9" ht="20.25" customHeight="1" x14ac:dyDescent="0.35">
      <c r="A28" s="9"/>
      <c r="B28" s="12">
        <f>IFERROR(IF(LoanIsNotPaid*LoanIsGood,PaymentNumber,""), "")</f>
        <v>12</v>
      </c>
      <c r="C28" s="11">
        <f>IFERROR(IF(LoanIsNotPaid*LoanIsGood,PaymentDate,LoanStartDate), LoanStartDate)</f>
        <v>46113</v>
      </c>
      <c r="D28" s="10">
        <f>IFERROR(IF(LoanIsNotPaid*LoanIsGood,LoanValue,""), "")</f>
        <v>2471272.1710337177</v>
      </c>
      <c r="E28" s="10">
        <f>IFERROR(IF(LoanIsNotPaid*LoanIsGood,MonthlyPayment,0), 0)</f>
        <v>199200.81892537026</v>
      </c>
      <c r="F28" s="10">
        <f>IFERROR(IF(LoanIsNotPaid*LoanIsGood,Principal,0), 0)</f>
        <v>182519.73177089257</v>
      </c>
      <c r="G28" s="10">
        <f>IFERROR(IF(LoanIsNotPaid*LoanIsGood,InterestAmt,0), 0)</f>
        <v>16681.087154477682</v>
      </c>
      <c r="H28" s="10">
        <f>IFERROR(IF(LoanIsNotPaid*LoanIsGood,EndingBalance,0), 0)</f>
        <v>2288752.4392628265</v>
      </c>
      <c r="I28" s="9"/>
    </row>
    <row r="29" spans="1:9" ht="20.25" customHeight="1" x14ac:dyDescent="0.35">
      <c r="A29" s="9"/>
      <c r="B29" s="12">
        <f>IFERROR(IF(LoanIsNotPaid*LoanIsGood,PaymentNumber,""), "")</f>
        <v>13</v>
      </c>
      <c r="C29" s="11">
        <f>IFERROR(IF(LoanIsNotPaid*LoanIsGood,PaymentDate,LoanStartDate), LoanStartDate)</f>
        <v>46143</v>
      </c>
      <c r="D29" s="10">
        <f>IFERROR(IF(LoanIsNotPaid*LoanIsGood,LoanValue,""), "")</f>
        <v>2288752.4392628265</v>
      </c>
      <c r="E29" s="10">
        <f>IFERROR(IF(LoanIsNotPaid*LoanIsGood,MonthlyPayment,0), 0)</f>
        <v>199200.81892537026</v>
      </c>
      <c r="F29" s="10">
        <f>IFERROR(IF(LoanIsNotPaid*LoanIsGood,Principal,0), 0)</f>
        <v>183751.73996034611</v>
      </c>
      <c r="G29" s="10">
        <f>IFERROR(IF(LoanIsNotPaid*LoanIsGood,InterestAmt,0), 0)</f>
        <v>15449.078965024157</v>
      </c>
      <c r="H29" s="10">
        <f>IFERROR(IF(LoanIsNotPaid*LoanIsGood,EndingBalance,0), 0)</f>
        <v>2105000.6993024782</v>
      </c>
      <c r="I29" s="9"/>
    </row>
    <row r="30" spans="1:9" ht="20.25" customHeight="1" x14ac:dyDescent="0.35">
      <c r="A30" s="9"/>
      <c r="B30" s="12">
        <f>IFERROR(IF(LoanIsNotPaid*LoanIsGood,PaymentNumber,""), "")</f>
        <v>14</v>
      </c>
      <c r="C30" s="11">
        <f>IFERROR(IF(LoanIsNotPaid*LoanIsGood,PaymentDate,LoanStartDate), LoanStartDate)</f>
        <v>46174</v>
      </c>
      <c r="D30" s="10">
        <f>IFERROR(IF(LoanIsNotPaid*LoanIsGood,LoanValue,""), "")</f>
        <v>2105000.6993024782</v>
      </c>
      <c r="E30" s="10">
        <f>IFERROR(IF(LoanIsNotPaid*LoanIsGood,MonthlyPayment,0), 0)</f>
        <v>199200.81892537026</v>
      </c>
      <c r="F30" s="10">
        <f>IFERROR(IF(LoanIsNotPaid*LoanIsGood,Principal,0), 0)</f>
        <v>184992.06420507847</v>
      </c>
      <c r="G30" s="10">
        <f>IFERROR(IF(LoanIsNotPaid*LoanIsGood,InterestAmt,0), 0)</f>
        <v>14208.754720291821</v>
      </c>
      <c r="H30" s="10">
        <f>IFERROR(IF(LoanIsNotPaid*LoanIsGood,EndingBalance,0), 0)</f>
        <v>1920008.6350974012</v>
      </c>
      <c r="I30" s="9"/>
    </row>
    <row r="31" spans="1:9" ht="20.25" customHeight="1" x14ac:dyDescent="0.35">
      <c r="A31" s="9"/>
      <c r="B31" s="12">
        <f>IFERROR(IF(LoanIsNotPaid*LoanIsGood,PaymentNumber,""), "")</f>
        <v>15</v>
      </c>
      <c r="C31" s="11">
        <f>IFERROR(IF(LoanIsNotPaid*LoanIsGood,PaymentDate,LoanStartDate), LoanStartDate)</f>
        <v>46204</v>
      </c>
      <c r="D31" s="10">
        <f>IFERROR(IF(LoanIsNotPaid*LoanIsGood,LoanValue,""), "")</f>
        <v>1920008.6350974012</v>
      </c>
      <c r="E31" s="10">
        <f>IFERROR(IF(LoanIsNotPaid*LoanIsGood,MonthlyPayment,0), 0)</f>
        <v>199200.81892537026</v>
      </c>
      <c r="F31" s="10">
        <f>IFERROR(IF(LoanIsNotPaid*LoanIsGood,Principal,0), 0)</f>
        <v>186240.76063846273</v>
      </c>
      <c r="G31" s="10">
        <f>IFERROR(IF(LoanIsNotPaid*LoanIsGood,InterestAmt,0), 0)</f>
        <v>12960.058286907541</v>
      </c>
      <c r="H31" s="10">
        <f>IFERROR(IF(LoanIsNotPaid*LoanIsGood,EndingBalance,0), 0)</f>
        <v>1733767.8744589379</v>
      </c>
      <c r="I31" s="9"/>
    </row>
    <row r="32" spans="1:9" ht="20.25" customHeight="1" x14ac:dyDescent="0.35">
      <c r="A32" s="9"/>
      <c r="B32" s="12">
        <f>IFERROR(IF(LoanIsNotPaid*LoanIsGood,PaymentNumber,""), "")</f>
        <v>16</v>
      </c>
      <c r="C32" s="11">
        <f>IFERROR(IF(LoanIsNotPaid*LoanIsGood,PaymentDate,LoanStartDate), LoanStartDate)</f>
        <v>46235</v>
      </c>
      <c r="D32" s="10">
        <f>IFERROR(IF(LoanIsNotPaid*LoanIsGood,LoanValue,""), "")</f>
        <v>1733767.8744589379</v>
      </c>
      <c r="E32" s="10">
        <f>IFERROR(IF(LoanIsNotPaid*LoanIsGood,MonthlyPayment,0), 0)</f>
        <v>199200.81892537026</v>
      </c>
      <c r="F32" s="10">
        <f>IFERROR(IF(LoanIsNotPaid*LoanIsGood,Principal,0), 0)</f>
        <v>187497.88577277237</v>
      </c>
      <c r="G32" s="10">
        <f>IFERROR(IF(LoanIsNotPaid*LoanIsGood,InterestAmt,0), 0)</f>
        <v>11702.933152597918</v>
      </c>
      <c r="H32" s="10">
        <f>IFERROR(IF(LoanIsNotPaid*LoanIsGood,EndingBalance,0), 0)</f>
        <v>1546269.9886861597</v>
      </c>
      <c r="I32" s="9"/>
    </row>
    <row r="33" spans="1:9" ht="20.25" customHeight="1" x14ac:dyDescent="0.35">
      <c r="A33" s="9"/>
      <c r="B33" s="12">
        <f>IFERROR(IF(LoanIsNotPaid*LoanIsGood,PaymentNumber,""), "")</f>
        <v>17</v>
      </c>
      <c r="C33" s="11">
        <f>IFERROR(IF(LoanIsNotPaid*LoanIsGood,PaymentDate,LoanStartDate), LoanStartDate)</f>
        <v>46266</v>
      </c>
      <c r="D33" s="10">
        <f>IFERROR(IF(LoanIsNotPaid*LoanIsGood,LoanValue,""), "")</f>
        <v>1546269.9886861597</v>
      </c>
      <c r="E33" s="10">
        <f>IFERROR(IF(LoanIsNotPaid*LoanIsGood,MonthlyPayment,0), 0)</f>
        <v>199200.81892537026</v>
      </c>
      <c r="F33" s="10">
        <f>IFERROR(IF(LoanIsNotPaid*LoanIsGood,Principal,0), 0)</f>
        <v>188763.49650173855</v>
      </c>
      <c r="G33" s="10">
        <f>IFERROR(IF(LoanIsNotPaid*LoanIsGood,InterestAmt,0), 0)</f>
        <v>10437.322423631704</v>
      </c>
      <c r="H33" s="10">
        <f>IFERROR(IF(LoanIsNotPaid*LoanIsGood,EndingBalance,0), 0)</f>
        <v>1357506.4921844206</v>
      </c>
      <c r="I33" s="9"/>
    </row>
    <row r="34" spans="1:9" ht="20.25" customHeight="1" x14ac:dyDescent="0.35">
      <c r="A34" s="9"/>
      <c r="B34" s="12">
        <f>IFERROR(IF(LoanIsNotPaid*LoanIsGood,PaymentNumber,""), "")</f>
        <v>18</v>
      </c>
      <c r="C34" s="11">
        <f>IFERROR(IF(LoanIsNotPaid*LoanIsGood,PaymentDate,LoanStartDate), LoanStartDate)</f>
        <v>46296</v>
      </c>
      <c r="D34" s="10">
        <f>IFERROR(IF(LoanIsNotPaid*LoanIsGood,LoanValue,""), "")</f>
        <v>1357506.4921844206</v>
      </c>
      <c r="E34" s="10">
        <f>IFERROR(IF(LoanIsNotPaid*LoanIsGood,MonthlyPayment,0), 0)</f>
        <v>199200.81892537026</v>
      </c>
      <c r="F34" s="10">
        <f>IFERROR(IF(LoanIsNotPaid*LoanIsGood,Principal,0), 0)</f>
        <v>190037.65010312531</v>
      </c>
      <c r="G34" s="10">
        <f>IFERROR(IF(LoanIsNotPaid*LoanIsGood,InterestAmt,0), 0)</f>
        <v>9163.1688222449684</v>
      </c>
      <c r="H34" s="10">
        <f>IFERROR(IF(LoanIsNotPaid*LoanIsGood,EndingBalance,0), 0)</f>
        <v>1167468.8420812972</v>
      </c>
      <c r="I34" s="9"/>
    </row>
    <row r="35" spans="1:9" ht="20.25" customHeight="1" x14ac:dyDescent="0.35">
      <c r="A35" s="9"/>
      <c r="B35" s="12">
        <f>IFERROR(IF(LoanIsNotPaid*LoanIsGood,PaymentNumber,""), "")</f>
        <v>19</v>
      </c>
      <c r="C35" s="11">
        <f>IFERROR(IF(LoanIsNotPaid*LoanIsGood,PaymentDate,LoanStartDate), LoanStartDate)</f>
        <v>46327</v>
      </c>
      <c r="D35" s="10">
        <f>IFERROR(IF(LoanIsNotPaid*LoanIsGood,LoanValue,""), "")</f>
        <v>1167468.8420812972</v>
      </c>
      <c r="E35" s="10">
        <f>IFERROR(IF(LoanIsNotPaid*LoanIsGood,MonthlyPayment,0), 0)</f>
        <v>199200.81892537026</v>
      </c>
      <c r="F35" s="10">
        <f>IFERROR(IF(LoanIsNotPaid*LoanIsGood,Principal,0), 0)</f>
        <v>191320.40424132138</v>
      </c>
      <c r="G35" s="10">
        <f>IFERROR(IF(LoanIsNotPaid*LoanIsGood,InterestAmt,0), 0)</f>
        <v>7880.4146840488738</v>
      </c>
      <c r="H35" s="10">
        <f>IFERROR(IF(LoanIsNotPaid*LoanIsGood,EndingBalance,0), 0)</f>
        <v>976148.43783997279</v>
      </c>
      <c r="I35" s="9"/>
    </row>
    <row r="36" spans="1:9" ht="20.25" customHeight="1" x14ac:dyDescent="0.35">
      <c r="A36" s="9"/>
      <c r="B36" s="12">
        <f>IFERROR(IF(LoanIsNotPaid*LoanIsGood,PaymentNumber,""), "")</f>
        <v>20</v>
      </c>
      <c r="C36" s="11">
        <f>IFERROR(IF(LoanIsNotPaid*LoanIsGood,PaymentDate,LoanStartDate), LoanStartDate)</f>
        <v>46357</v>
      </c>
      <c r="D36" s="10">
        <f>IFERROR(IF(LoanIsNotPaid*LoanIsGood,LoanValue,""), "")</f>
        <v>976148.43783997279</v>
      </c>
      <c r="E36" s="10">
        <f>IFERROR(IF(LoanIsNotPaid*LoanIsGood,MonthlyPayment,0), 0)</f>
        <v>199200.81892537026</v>
      </c>
      <c r="F36" s="10">
        <f>IFERROR(IF(LoanIsNotPaid*LoanIsGood,Principal,0), 0)</f>
        <v>192611.81696995033</v>
      </c>
      <c r="G36" s="10">
        <f>IFERROR(IF(LoanIsNotPaid*LoanIsGood,InterestAmt,0), 0)</f>
        <v>6589.0019554199525</v>
      </c>
      <c r="H36" s="10">
        <f>IFERROR(IF(LoanIsNotPaid*LoanIsGood,EndingBalance,0), 0)</f>
        <v>783536.62087001745</v>
      </c>
      <c r="I36" s="9"/>
    </row>
    <row r="37" spans="1:9" ht="20.25" customHeight="1" x14ac:dyDescent="0.35">
      <c r="A37" s="9"/>
      <c r="B37" s="12">
        <f>IFERROR(IF(LoanIsNotPaid*LoanIsGood,PaymentNumber,""), "")</f>
        <v>21</v>
      </c>
      <c r="C37" s="11">
        <f>IFERROR(IF(LoanIsNotPaid*LoanIsGood,PaymentDate,LoanStartDate), LoanStartDate)</f>
        <v>46388</v>
      </c>
      <c r="D37" s="10">
        <f>IFERROR(IF(LoanIsNotPaid*LoanIsGood,LoanValue,""), "")</f>
        <v>783536.62087001745</v>
      </c>
      <c r="E37" s="10">
        <f>IFERROR(IF(LoanIsNotPaid*LoanIsGood,MonthlyPayment,0), 0)</f>
        <v>199200.81892537026</v>
      </c>
      <c r="F37" s="10">
        <f>IFERROR(IF(LoanIsNotPaid*LoanIsGood,Principal,0), 0)</f>
        <v>193911.94673449747</v>
      </c>
      <c r="G37" s="10">
        <f>IFERROR(IF(LoanIsNotPaid*LoanIsGood,InterestAmt,0), 0)</f>
        <v>5288.8721908727885</v>
      </c>
      <c r="H37" s="10">
        <f>IFERROR(IF(LoanIsNotPaid*LoanIsGood,EndingBalance,0), 0)</f>
        <v>589624.67413552199</v>
      </c>
      <c r="I37" s="9"/>
    </row>
    <row r="38" spans="1:9" ht="20.25" customHeight="1" x14ac:dyDescent="0.35">
      <c r="A38" s="9"/>
      <c r="B38" s="12">
        <f>IFERROR(IF(LoanIsNotPaid*LoanIsGood,PaymentNumber,""), "")</f>
        <v>22</v>
      </c>
      <c r="C38" s="11">
        <f>IFERROR(IF(LoanIsNotPaid*LoanIsGood,PaymentDate,LoanStartDate), LoanStartDate)</f>
        <v>46419</v>
      </c>
      <c r="D38" s="10">
        <f>IFERROR(IF(LoanIsNotPaid*LoanIsGood,LoanValue,""), "")</f>
        <v>589624.67413552199</v>
      </c>
      <c r="E38" s="10">
        <f>IFERROR(IF(LoanIsNotPaid*LoanIsGood,MonthlyPayment,0), 0)</f>
        <v>199200.81892537026</v>
      </c>
      <c r="F38" s="10">
        <f>IFERROR(IF(LoanIsNotPaid*LoanIsGood,Principal,0), 0)</f>
        <v>195220.85237495534</v>
      </c>
      <c r="G38" s="10">
        <f>IFERROR(IF(LoanIsNotPaid*LoanIsGood,InterestAmt,0), 0)</f>
        <v>3979.9665504149311</v>
      </c>
      <c r="H38" s="10">
        <f>IFERROR(IF(LoanIsNotPaid*LoanIsGood,EndingBalance,0), 0)</f>
        <v>394403.82176056597</v>
      </c>
      <c r="I38" s="9"/>
    </row>
    <row r="39" spans="1:9" ht="20.25" customHeight="1" x14ac:dyDescent="0.35">
      <c r="A39" s="9"/>
      <c r="B39" s="12">
        <f>IFERROR(IF(LoanIsNotPaid*LoanIsGood,PaymentNumber,""), "")</f>
        <v>23</v>
      </c>
      <c r="C39" s="11">
        <f>IFERROR(IF(LoanIsNotPaid*LoanIsGood,PaymentDate,LoanStartDate), LoanStartDate)</f>
        <v>46447</v>
      </c>
      <c r="D39" s="10">
        <f>IFERROR(IF(LoanIsNotPaid*LoanIsGood,LoanValue,""), "")</f>
        <v>394403.82176056597</v>
      </c>
      <c r="E39" s="10">
        <f>IFERROR(IF(LoanIsNotPaid*LoanIsGood,MonthlyPayment,0), 0)</f>
        <v>199200.81892537026</v>
      </c>
      <c r="F39" s="10">
        <f>IFERROR(IF(LoanIsNotPaid*LoanIsGood,Principal,0), 0)</f>
        <v>196538.59312848627</v>
      </c>
      <c r="G39" s="10">
        <f>IFERROR(IF(LoanIsNotPaid*LoanIsGood,InterestAmt,0), 0)</f>
        <v>2662.2257968839817</v>
      </c>
      <c r="H39" s="10">
        <f>IFERROR(IF(LoanIsNotPaid*LoanIsGood,EndingBalance,0), 0)</f>
        <v>197865.22863207851</v>
      </c>
      <c r="I39" s="9"/>
    </row>
    <row r="40" spans="1:9" ht="20.25" customHeight="1" x14ac:dyDescent="0.35">
      <c r="A40" s="9"/>
      <c r="B40" s="12">
        <f>IFERROR(IF(LoanIsNotPaid*LoanIsGood,PaymentNumber,""), "")</f>
        <v>24</v>
      </c>
      <c r="C40" s="11">
        <f>IFERROR(IF(LoanIsNotPaid*LoanIsGood,PaymentDate,LoanStartDate), LoanStartDate)</f>
        <v>46478</v>
      </c>
      <c r="D40" s="10">
        <f>IFERROR(IF(LoanIsNotPaid*LoanIsGood,LoanValue,""), "")</f>
        <v>197865.22863207851</v>
      </c>
      <c r="E40" s="10">
        <f>IFERROR(IF(LoanIsNotPaid*LoanIsGood,MonthlyPayment,0), 0)</f>
        <v>199200.81892537026</v>
      </c>
      <c r="F40" s="10">
        <f>IFERROR(IF(LoanIsNotPaid*LoanIsGood,Principal,0), 0)</f>
        <v>197865.22863210356</v>
      </c>
      <c r="G40" s="10">
        <f>IFERROR(IF(LoanIsNotPaid*LoanIsGood,InterestAmt,0), 0)</f>
        <v>1335.5902932666993</v>
      </c>
      <c r="H40" s="10">
        <f>IFERROR(IF(LoanIsNotPaid*LoanIsGood,EndingBalance,0), 0)</f>
        <v>-2.7008354663848877E-8</v>
      </c>
      <c r="I40" s="9"/>
    </row>
    <row r="41" spans="1:9" ht="20.25" customHeight="1" x14ac:dyDescent="0.35">
      <c r="A41" s="9"/>
      <c r="B41" s="12" t="str">
        <f>IFERROR(IF(LoanIsNotPaid*LoanIsGood,PaymentNumber,""), "")</f>
        <v/>
      </c>
      <c r="C41" s="11">
        <f>IFERROR(IF(LoanIsNotPaid*LoanIsGood,PaymentDate,LoanStartDate), LoanStartDate)</f>
        <v>45748</v>
      </c>
      <c r="D41" s="10" t="str">
        <f>IFERROR(IF(LoanIsNotPaid*LoanIsGood,LoanValue,""), "")</f>
        <v/>
      </c>
      <c r="E41" s="10">
        <f>IFERROR(IF(LoanIsNotPaid*LoanIsGood,MonthlyPayment,0), 0)</f>
        <v>0</v>
      </c>
      <c r="F41" s="10">
        <f>IFERROR(IF(LoanIsNotPaid*LoanIsGood,Principal,0), 0)</f>
        <v>0</v>
      </c>
      <c r="G41" s="10">
        <f>IFERROR(IF(LoanIsNotPaid*LoanIsGood,InterestAmt,0), 0)</f>
        <v>0</v>
      </c>
      <c r="H41" s="10">
        <f>IFERROR(IF(LoanIsNotPaid*LoanIsGood,EndingBalance,0), 0)</f>
        <v>0</v>
      </c>
      <c r="I41" s="9"/>
    </row>
    <row r="42" spans="1:9" ht="20.25" customHeight="1" x14ac:dyDescent="0.35">
      <c r="A42" s="9"/>
      <c r="B42" s="12" t="str">
        <f>IFERROR(IF(LoanIsNotPaid*LoanIsGood,PaymentNumber,""), "")</f>
        <v/>
      </c>
      <c r="C42" s="11">
        <f>IFERROR(IF(LoanIsNotPaid*LoanIsGood,PaymentDate,LoanStartDate), LoanStartDate)</f>
        <v>45748</v>
      </c>
      <c r="D42" s="10" t="str">
        <f>IFERROR(IF(LoanIsNotPaid*LoanIsGood,LoanValue,""), "")</f>
        <v/>
      </c>
      <c r="E42" s="10">
        <f>IFERROR(IF(LoanIsNotPaid*LoanIsGood,MonthlyPayment,0), 0)</f>
        <v>0</v>
      </c>
      <c r="F42" s="10">
        <f>IFERROR(IF(LoanIsNotPaid*LoanIsGood,Principal,0), 0)</f>
        <v>0</v>
      </c>
      <c r="G42" s="10">
        <f>IFERROR(IF(LoanIsNotPaid*LoanIsGood,InterestAmt,0), 0)</f>
        <v>0</v>
      </c>
      <c r="H42" s="10">
        <f>IFERROR(IF(LoanIsNotPaid*LoanIsGood,EndingBalance,0), 0)</f>
        <v>0</v>
      </c>
      <c r="I42" s="9"/>
    </row>
    <row r="43" spans="1:9" ht="20.25" customHeight="1" x14ac:dyDescent="0.35">
      <c r="A43" s="9"/>
      <c r="B43" s="12" t="str">
        <f>IFERROR(IF(LoanIsNotPaid*LoanIsGood,PaymentNumber,""), "")</f>
        <v/>
      </c>
      <c r="C43" s="11">
        <f>IFERROR(IF(LoanIsNotPaid*LoanIsGood,PaymentDate,LoanStartDate), LoanStartDate)</f>
        <v>45748</v>
      </c>
      <c r="D43" s="10" t="str">
        <f>IFERROR(IF(LoanIsNotPaid*LoanIsGood,LoanValue,""), "")</f>
        <v/>
      </c>
      <c r="E43" s="10">
        <f>IFERROR(IF(LoanIsNotPaid*LoanIsGood,MonthlyPayment,0), 0)</f>
        <v>0</v>
      </c>
      <c r="F43" s="10">
        <f>IFERROR(IF(LoanIsNotPaid*LoanIsGood,Principal,0), 0)</f>
        <v>0</v>
      </c>
      <c r="G43" s="10">
        <f>IFERROR(IF(LoanIsNotPaid*LoanIsGood,InterestAmt,0), 0)</f>
        <v>0</v>
      </c>
      <c r="H43" s="10">
        <f>IFERROR(IF(LoanIsNotPaid*LoanIsGood,EndingBalance,0), 0)</f>
        <v>0</v>
      </c>
      <c r="I43" s="9"/>
    </row>
    <row r="44" spans="1:9" ht="20.25" customHeight="1" x14ac:dyDescent="0.35">
      <c r="A44" s="9"/>
      <c r="B44" s="12" t="str">
        <f>IFERROR(IF(LoanIsNotPaid*LoanIsGood,PaymentNumber,""), "")</f>
        <v/>
      </c>
      <c r="C44" s="11">
        <f>IFERROR(IF(LoanIsNotPaid*LoanIsGood,PaymentDate,LoanStartDate), LoanStartDate)</f>
        <v>45748</v>
      </c>
      <c r="D44" s="10" t="str">
        <f>IFERROR(IF(LoanIsNotPaid*LoanIsGood,LoanValue,""), "")</f>
        <v/>
      </c>
      <c r="E44" s="10">
        <f>IFERROR(IF(LoanIsNotPaid*LoanIsGood,MonthlyPayment,0), 0)</f>
        <v>0</v>
      </c>
      <c r="F44" s="10">
        <f>IFERROR(IF(LoanIsNotPaid*LoanIsGood,Principal,0), 0)</f>
        <v>0</v>
      </c>
      <c r="G44" s="10">
        <f>IFERROR(IF(LoanIsNotPaid*LoanIsGood,InterestAmt,0), 0)</f>
        <v>0</v>
      </c>
      <c r="H44" s="10">
        <f>IFERROR(IF(LoanIsNotPaid*LoanIsGood,EndingBalance,0), 0)</f>
        <v>0</v>
      </c>
      <c r="I44" s="9"/>
    </row>
    <row r="45" spans="1:9" ht="20.25" customHeight="1" x14ac:dyDescent="0.35">
      <c r="A45" s="9"/>
      <c r="B45" s="12" t="str">
        <f>IFERROR(IF(LoanIsNotPaid*LoanIsGood,PaymentNumber,""), "")</f>
        <v/>
      </c>
      <c r="C45" s="11">
        <f>IFERROR(IF(LoanIsNotPaid*LoanIsGood,PaymentDate,LoanStartDate), LoanStartDate)</f>
        <v>45748</v>
      </c>
      <c r="D45" s="10" t="str">
        <f>IFERROR(IF(LoanIsNotPaid*LoanIsGood,LoanValue,""), "")</f>
        <v/>
      </c>
      <c r="E45" s="10">
        <f>IFERROR(IF(LoanIsNotPaid*LoanIsGood,MonthlyPayment,0), 0)</f>
        <v>0</v>
      </c>
      <c r="F45" s="10">
        <f>IFERROR(IF(LoanIsNotPaid*LoanIsGood,Principal,0), 0)</f>
        <v>0</v>
      </c>
      <c r="G45" s="10">
        <f>IFERROR(IF(LoanIsNotPaid*LoanIsGood,InterestAmt,0), 0)</f>
        <v>0</v>
      </c>
      <c r="H45" s="10">
        <f>IFERROR(IF(LoanIsNotPaid*LoanIsGood,EndingBalance,0), 0)</f>
        <v>0</v>
      </c>
      <c r="I45" s="9"/>
    </row>
    <row r="46" spans="1:9" ht="20.25" customHeight="1" x14ac:dyDescent="0.35">
      <c r="A46" s="9"/>
      <c r="B46" s="12" t="str">
        <f>IFERROR(IF(LoanIsNotPaid*LoanIsGood,PaymentNumber,""), "")</f>
        <v/>
      </c>
      <c r="C46" s="11">
        <f>IFERROR(IF(LoanIsNotPaid*LoanIsGood,PaymentDate,LoanStartDate), LoanStartDate)</f>
        <v>45748</v>
      </c>
      <c r="D46" s="10" t="str">
        <f>IFERROR(IF(LoanIsNotPaid*LoanIsGood,LoanValue,""), "")</f>
        <v/>
      </c>
      <c r="E46" s="10">
        <f>IFERROR(IF(LoanIsNotPaid*LoanIsGood,MonthlyPayment,0), 0)</f>
        <v>0</v>
      </c>
      <c r="F46" s="10">
        <f>IFERROR(IF(LoanIsNotPaid*LoanIsGood,Principal,0), 0)</f>
        <v>0</v>
      </c>
      <c r="G46" s="10">
        <f>IFERROR(IF(LoanIsNotPaid*LoanIsGood,InterestAmt,0), 0)</f>
        <v>0</v>
      </c>
      <c r="H46" s="10">
        <f>IFERROR(IF(LoanIsNotPaid*LoanIsGood,EndingBalance,0), 0)</f>
        <v>0</v>
      </c>
      <c r="I46" s="9"/>
    </row>
    <row r="47" spans="1:9" ht="20.25" customHeight="1" x14ac:dyDescent="0.35">
      <c r="A47" s="9"/>
      <c r="B47" s="12" t="str">
        <f>IFERROR(IF(LoanIsNotPaid*LoanIsGood,PaymentNumber,""), "")</f>
        <v/>
      </c>
      <c r="C47" s="11">
        <f>IFERROR(IF(LoanIsNotPaid*LoanIsGood,PaymentDate,LoanStartDate), LoanStartDate)</f>
        <v>45748</v>
      </c>
      <c r="D47" s="10" t="str">
        <f>IFERROR(IF(LoanIsNotPaid*LoanIsGood,LoanValue,""), "")</f>
        <v/>
      </c>
      <c r="E47" s="10">
        <f>IFERROR(IF(LoanIsNotPaid*LoanIsGood,MonthlyPayment,0), 0)</f>
        <v>0</v>
      </c>
      <c r="F47" s="10">
        <f>IFERROR(IF(LoanIsNotPaid*LoanIsGood,Principal,0), 0)</f>
        <v>0</v>
      </c>
      <c r="G47" s="10">
        <f>IFERROR(IF(LoanIsNotPaid*LoanIsGood,InterestAmt,0), 0)</f>
        <v>0</v>
      </c>
      <c r="H47" s="10">
        <f>IFERROR(IF(LoanIsNotPaid*LoanIsGood,EndingBalance,0), 0)</f>
        <v>0</v>
      </c>
      <c r="I47" s="9"/>
    </row>
    <row r="48" spans="1:9" ht="20.25" customHeight="1" x14ac:dyDescent="0.35">
      <c r="A48" s="9"/>
      <c r="B48" s="12" t="str">
        <f>IFERROR(IF(LoanIsNotPaid*LoanIsGood,PaymentNumber,""), "")</f>
        <v/>
      </c>
      <c r="C48" s="11">
        <f>IFERROR(IF(LoanIsNotPaid*LoanIsGood,PaymentDate,LoanStartDate), LoanStartDate)</f>
        <v>45748</v>
      </c>
      <c r="D48" s="10" t="str">
        <f>IFERROR(IF(LoanIsNotPaid*LoanIsGood,LoanValue,""), "")</f>
        <v/>
      </c>
      <c r="E48" s="10">
        <f>IFERROR(IF(LoanIsNotPaid*LoanIsGood,MonthlyPayment,0), 0)</f>
        <v>0</v>
      </c>
      <c r="F48" s="10">
        <f>IFERROR(IF(LoanIsNotPaid*LoanIsGood,Principal,0), 0)</f>
        <v>0</v>
      </c>
      <c r="G48" s="10">
        <f>IFERROR(IF(LoanIsNotPaid*LoanIsGood,InterestAmt,0), 0)</f>
        <v>0</v>
      </c>
      <c r="H48" s="10">
        <f>IFERROR(IF(LoanIsNotPaid*LoanIsGood,EndingBalance,0), 0)</f>
        <v>0</v>
      </c>
      <c r="I48" s="9"/>
    </row>
    <row r="49" spans="1:9" ht="20.25" customHeight="1" x14ac:dyDescent="0.35">
      <c r="A49" s="9"/>
      <c r="B49" s="12" t="str">
        <f>IFERROR(IF(LoanIsNotPaid*LoanIsGood,PaymentNumber,""), "")</f>
        <v/>
      </c>
      <c r="C49" s="11">
        <f>IFERROR(IF(LoanIsNotPaid*LoanIsGood,PaymentDate,LoanStartDate), LoanStartDate)</f>
        <v>45748</v>
      </c>
      <c r="D49" s="10" t="str">
        <f>IFERROR(IF(LoanIsNotPaid*LoanIsGood,LoanValue,""), "")</f>
        <v/>
      </c>
      <c r="E49" s="10">
        <f>IFERROR(IF(LoanIsNotPaid*LoanIsGood,MonthlyPayment,0), 0)</f>
        <v>0</v>
      </c>
      <c r="F49" s="10">
        <f>IFERROR(IF(LoanIsNotPaid*LoanIsGood,Principal,0), 0)</f>
        <v>0</v>
      </c>
      <c r="G49" s="10">
        <f>IFERROR(IF(LoanIsNotPaid*LoanIsGood,InterestAmt,0), 0)</f>
        <v>0</v>
      </c>
      <c r="H49" s="10">
        <f>IFERROR(IF(LoanIsNotPaid*LoanIsGood,EndingBalance,0), 0)</f>
        <v>0</v>
      </c>
      <c r="I49" s="9"/>
    </row>
    <row r="50" spans="1:9" ht="20.25" customHeight="1" x14ac:dyDescent="0.35">
      <c r="A50" s="9"/>
      <c r="B50" s="12" t="str">
        <f>IFERROR(IF(LoanIsNotPaid*LoanIsGood,PaymentNumber,""), "")</f>
        <v/>
      </c>
      <c r="C50" s="11">
        <f>IFERROR(IF(LoanIsNotPaid*LoanIsGood,PaymentDate,LoanStartDate), LoanStartDate)</f>
        <v>45748</v>
      </c>
      <c r="D50" s="10" t="str">
        <f>IFERROR(IF(LoanIsNotPaid*LoanIsGood,LoanValue,""), "")</f>
        <v/>
      </c>
      <c r="E50" s="10">
        <f>IFERROR(IF(LoanIsNotPaid*LoanIsGood,MonthlyPayment,0), 0)</f>
        <v>0</v>
      </c>
      <c r="F50" s="10">
        <f>IFERROR(IF(LoanIsNotPaid*LoanIsGood,Principal,0), 0)</f>
        <v>0</v>
      </c>
      <c r="G50" s="10">
        <f>IFERROR(IF(LoanIsNotPaid*LoanIsGood,InterestAmt,0), 0)</f>
        <v>0</v>
      </c>
      <c r="H50" s="10">
        <f>IFERROR(IF(LoanIsNotPaid*LoanIsGood,EndingBalance,0), 0)</f>
        <v>0</v>
      </c>
      <c r="I50" s="9"/>
    </row>
    <row r="51" spans="1:9" ht="20.25" customHeight="1" x14ac:dyDescent="0.35">
      <c r="A51" s="9"/>
      <c r="B51" s="12" t="str">
        <f>IFERROR(IF(LoanIsNotPaid*LoanIsGood,PaymentNumber,""), "")</f>
        <v/>
      </c>
      <c r="C51" s="11">
        <f>IFERROR(IF(LoanIsNotPaid*LoanIsGood,PaymentDate,LoanStartDate), LoanStartDate)</f>
        <v>45748</v>
      </c>
      <c r="D51" s="10" t="str">
        <f>IFERROR(IF(LoanIsNotPaid*LoanIsGood,LoanValue,""), "")</f>
        <v/>
      </c>
      <c r="E51" s="10">
        <f>IFERROR(IF(LoanIsNotPaid*LoanIsGood,MonthlyPayment,0), 0)</f>
        <v>0</v>
      </c>
      <c r="F51" s="10">
        <f>IFERROR(IF(LoanIsNotPaid*LoanIsGood,Principal,0), 0)</f>
        <v>0</v>
      </c>
      <c r="G51" s="10">
        <f>IFERROR(IF(LoanIsNotPaid*LoanIsGood,InterestAmt,0), 0)</f>
        <v>0</v>
      </c>
      <c r="H51" s="10">
        <f>IFERROR(IF(LoanIsNotPaid*LoanIsGood,EndingBalance,0), 0)</f>
        <v>0</v>
      </c>
      <c r="I51" s="9"/>
    </row>
    <row r="52" spans="1:9" ht="20.25" customHeight="1" x14ac:dyDescent="0.35">
      <c r="A52" s="9"/>
      <c r="B52" s="12" t="str">
        <f>IFERROR(IF(LoanIsNotPaid*LoanIsGood,PaymentNumber,""), "")</f>
        <v/>
      </c>
      <c r="C52" s="11">
        <f>IFERROR(IF(LoanIsNotPaid*LoanIsGood,PaymentDate,LoanStartDate), LoanStartDate)</f>
        <v>45748</v>
      </c>
      <c r="D52" s="10" t="str">
        <f>IFERROR(IF(LoanIsNotPaid*LoanIsGood,LoanValue,""), "")</f>
        <v/>
      </c>
      <c r="E52" s="10">
        <f>IFERROR(IF(LoanIsNotPaid*LoanIsGood,MonthlyPayment,0), 0)</f>
        <v>0</v>
      </c>
      <c r="F52" s="10">
        <f>IFERROR(IF(LoanIsNotPaid*LoanIsGood,Principal,0), 0)</f>
        <v>0</v>
      </c>
      <c r="G52" s="10">
        <f>IFERROR(IF(LoanIsNotPaid*LoanIsGood,InterestAmt,0), 0)</f>
        <v>0</v>
      </c>
      <c r="H52" s="10">
        <f>IFERROR(IF(LoanIsNotPaid*LoanIsGood,EndingBalance,0), 0)</f>
        <v>0</v>
      </c>
      <c r="I52" s="9"/>
    </row>
    <row r="53" spans="1:9" ht="20.25" customHeight="1" x14ac:dyDescent="0.35">
      <c r="A53" s="9"/>
      <c r="B53" s="12" t="str">
        <f>IFERROR(IF(LoanIsNotPaid*LoanIsGood,PaymentNumber,""), "")</f>
        <v/>
      </c>
      <c r="C53" s="11">
        <f>IFERROR(IF(LoanIsNotPaid*LoanIsGood,PaymentDate,LoanStartDate), LoanStartDate)</f>
        <v>45748</v>
      </c>
      <c r="D53" s="10" t="str">
        <f>IFERROR(IF(LoanIsNotPaid*LoanIsGood,LoanValue,""), "")</f>
        <v/>
      </c>
      <c r="E53" s="10">
        <f>IFERROR(IF(LoanIsNotPaid*LoanIsGood,MonthlyPayment,0), 0)</f>
        <v>0</v>
      </c>
      <c r="F53" s="10">
        <f>IFERROR(IF(LoanIsNotPaid*LoanIsGood,Principal,0), 0)</f>
        <v>0</v>
      </c>
      <c r="G53" s="10">
        <f>IFERROR(IF(LoanIsNotPaid*LoanIsGood,InterestAmt,0), 0)</f>
        <v>0</v>
      </c>
      <c r="H53" s="10">
        <f>IFERROR(IF(LoanIsNotPaid*LoanIsGood,EndingBalance,0), 0)</f>
        <v>0</v>
      </c>
      <c r="I53" s="9"/>
    </row>
    <row r="54" spans="1:9" ht="20.25" customHeight="1" x14ac:dyDescent="0.35">
      <c r="A54" s="9"/>
      <c r="B54" s="12" t="str">
        <f>IFERROR(IF(LoanIsNotPaid*LoanIsGood,PaymentNumber,""), "")</f>
        <v/>
      </c>
      <c r="C54" s="11">
        <f>IFERROR(IF(LoanIsNotPaid*LoanIsGood,PaymentDate,LoanStartDate), LoanStartDate)</f>
        <v>45748</v>
      </c>
      <c r="D54" s="10" t="str">
        <f>IFERROR(IF(LoanIsNotPaid*LoanIsGood,LoanValue,""), "")</f>
        <v/>
      </c>
      <c r="E54" s="10">
        <f>IFERROR(IF(LoanIsNotPaid*LoanIsGood,MonthlyPayment,0), 0)</f>
        <v>0</v>
      </c>
      <c r="F54" s="10">
        <f>IFERROR(IF(LoanIsNotPaid*LoanIsGood,Principal,0), 0)</f>
        <v>0</v>
      </c>
      <c r="G54" s="10">
        <f>IFERROR(IF(LoanIsNotPaid*LoanIsGood,InterestAmt,0), 0)</f>
        <v>0</v>
      </c>
      <c r="H54" s="10">
        <f>IFERROR(IF(LoanIsNotPaid*LoanIsGood,EndingBalance,0), 0)</f>
        <v>0</v>
      </c>
      <c r="I54" s="9"/>
    </row>
    <row r="55" spans="1:9" ht="20.25" customHeight="1" x14ac:dyDescent="0.35">
      <c r="A55" s="9"/>
      <c r="B55" s="12" t="str">
        <f>IFERROR(IF(LoanIsNotPaid*LoanIsGood,PaymentNumber,""), "")</f>
        <v/>
      </c>
      <c r="C55" s="11">
        <f>IFERROR(IF(LoanIsNotPaid*LoanIsGood,PaymentDate,LoanStartDate), LoanStartDate)</f>
        <v>45748</v>
      </c>
      <c r="D55" s="10" t="str">
        <f>IFERROR(IF(LoanIsNotPaid*LoanIsGood,LoanValue,""), "")</f>
        <v/>
      </c>
      <c r="E55" s="10">
        <f>IFERROR(IF(LoanIsNotPaid*LoanIsGood,MonthlyPayment,0), 0)</f>
        <v>0</v>
      </c>
      <c r="F55" s="10">
        <f>IFERROR(IF(LoanIsNotPaid*LoanIsGood,Principal,0), 0)</f>
        <v>0</v>
      </c>
      <c r="G55" s="10">
        <f>IFERROR(IF(LoanIsNotPaid*LoanIsGood,InterestAmt,0), 0)</f>
        <v>0</v>
      </c>
      <c r="H55" s="10">
        <f>IFERROR(IF(LoanIsNotPaid*LoanIsGood,EndingBalance,0), 0)</f>
        <v>0</v>
      </c>
      <c r="I55" s="9"/>
    </row>
    <row r="56" spans="1:9" ht="20.25" customHeight="1" x14ac:dyDescent="0.35">
      <c r="A56" s="9"/>
      <c r="B56" s="12" t="str">
        <f>IFERROR(IF(LoanIsNotPaid*LoanIsGood,PaymentNumber,""), "")</f>
        <v/>
      </c>
      <c r="C56" s="11">
        <f>IFERROR(IF(LoanIsNotPaid*LoanIsGood,PaymentDate,LoanStartDate), LoanStartDate)</f>
        <v>45748</v>
      </c>
      <c r="D56" s="10" t="str">
        <f>IFERROR(IF(LoanIsNotPaid*LoanIsGood,LoanValue,""), "")</f>
        <v/>
      </c>
      <c r="E56" s="10">
        <f>IFERROR(IF(LoanIsNotPaid*LoanIsGood,MonthlyPayment,0), 0)</f>
        <v>0</v>
      </c>
      <c r="F56" s="10">
        <f>IFERROR(IF(LoanIsNotPaid*LoanIsGood,Principal,0), 0)</f>
        <v>0</v>
      </c>
      <c r="G56" s="10">
        <f>IFERROR(IF(LoanIsNotPaid*LoanIsGood,InterestAmt,0), 0)</f>
        <v>0</v>
      </c>
      <c r="H56" s="10">
        <f>IFERROR(IF(LoanIsNotPaid*LoanIsGood,EndingBalance,0), 0)</f>
        <v>0</v>
      </c>
      <c r="I56" s="9"/>
    </row>
    <row r="57" spans="1:9" ht="20.25" customHeight="1" x14ac:dyDescent="0.35">
      <c r="A57" s="9"/>
      <c r="B57" s="12" t="str">
        <f>IFERROR(IF(LoanIsNotPaid*LoanIsGood,PaymentNumber,""), "")</f>
        <v/>
      </c>
      <c r="C57" s="11">
        <f>IFERROR(IF(LoanIsNotPaid*LoanIsGood,PaymentDate,LoanStartDate), LoanStartDate)</f>
        <v>45748</v>
      </c>
      <c r="D57" s="10" t="str">
        <f>IFERROR(IF(LoanIsNotPaid*LoanIsGood,LoanValue,""), "")</f>
        <v/>
      </c>
      <c r="E57" s="10">
        <f>IFERROR(IF(LoanIsNotPaid*LoanIsGood,MonthlyPayment,0), 0)</f>
        <v>0</v>
      </c>
      <c r="F57" s="10">
        <f>IFERROR(IF(LoanIsNotPaid*LoanIsGood,Principal,0), 0)</f>
        <v>0</v>
      </c>
      <c r="G57" s="10">
        <f>IFERROR(IF(LoanIsNotPaid*LoanIsGood,InterestAmt,0), 0)</f>
        <v>0</v>
      </c>
      <c r="H57" s="10">
        <f>IFERROR(IF(LoanIsNotPaid*LoanIsGood,EndingBalance,0), 0)</f>
        <v>0</v>
      </c>
      <c r="I57" s="9"/>
    </row>
    <row r="58" spans="1:9" ht="20.25" customHeight="1" x14ac:dyDescent="0.35">
      <c r="A58" s="9"/>
      <c r="B58" s="12" t="str">
        <f>IFERROR(IF(LoanIsNotPaid*LoanIsGood,PaymentNumber,""), "")</f>
        <v/>
      </c>
      <c r="C58" s="11">
        <f>IFERROR(IF(LoanIsNotPaid*LoanIsGood,PaymentDate,LoanStartDate), LoanStartDate)</f>
        <v>45748</v>
      </c>
      <c r="D58" s="10" t="str">
        <f>IFERROR(IF(LoanIsNotPaid*LoanIsGood,LoanValue,""), "")</f>
        <v/>
      </c>
      <c r="E58" s="10">
        <f>IFERROR(IF(LoanIsNotPaid*LoanIsGood,MonthlyPayment,0), 0)</f>
        <v>0</v>
      </c>
      <c r="F58" s="10">
        <f>IFERROR(IF(LoanIsNotPaid*LoanIsGood,Principal,0), 0)</f>
        <v>0</v>
      </c>
      <c r="G58" s="10">
        <f>IFERROR(IF(LoanIsNotPaid*LoanIsGood,InterestAmt,0), 0)</f>
        <v>0</v>
      </c>
      <c r="H58" s="10">
        <f>IFERROR(IF(LoanIsNotPaid*LoanIsGood,EndingBalance,0), 0)</f>
        <v>0</v>
      </c>
      <c r="I58" s="9"/>
    </row>
    <row r="59" spans="1:9" ht="20.25" customHeight="1" x14ac:dyDescent="0.35">
      <c r="A59" s="9"/>
      <c r="B59" s="12" t="str">
        <f>IFERROR(IF(LoanIsNotPaid*LoanIsGood,PaymentNumber,""), "")</f>
        <v/>
      </c>
      <c r="C59" s="11">
        <f>IFERROR(IF(LoanIsNotPaid*LoanIsGood,PaymentDate,LoanStartDate), LoanStartDate)</f>
        <v>45748</v>
      </c>
      <c r="D59" s="10" t="str">
        <f>IFERROR(IF(LoanIsNotPaid*LoanIsGood,LoanValue,""), "")</f>
        <v/>
      </c>
      <c r="E59" s="10">
        <f>IFERROR(IF(LoanIsNotPaid*LoanIsGood,MonthlyPayment,0), 0)</f>
        <v>0</v>
      </c>
      <c r="F59" s="10">
        <f>IFERROR(IF(LoanIsNotPaid*LoanIsGood,Principal,0), 0)</f>
        <v>0</v>
      </c>
      <c r="G59" s="10">
        <f>IFERROR(IF(LoanIsNotPaid*LoanIsGood,InterestAmt,0), 0)</f>
        <v>0</v>
      </c>
      <c r="H59" s="10">
        <f>IFERROR(IF(LoanIsNotPaid*LoanIsGood,EndingBalance,0), 0)</f>
        <v>0</v>
      </c>
      <c r="I59" s="9"/>
    </row>
    <row r="60" spans="1:9" ht="20.25" customHeight="1" x14ac:dyDescent="0.35">
      <c r="A60" s="9"/>
      <c r="B60" s="12" t="str">
        <f>IFERROR(IF(LoanIsNotPaid*LoanIsGood,PaymentNumber,""), "")</f>
        <v/>
      </c>
      <c r="C60" s="11">
        <f>IFERROR(IF(LoanIsNotPaid*LoanIsGood,PaymentDate,LoanStartDate), LoanStartDate)</f>
        <v>45748</v>
      </c>
      <c r="D60" s="10" t="str">
        <f>IFERROR(IF(LoanIsNotPaid*LoanIsGood,LoanValue,""), "")</f>
        <v/>
      </c>
      <c r="E60" s="10">
        <f>IFERROR(IF(LoanIsNotPaid*LoanIsGood,MonthlyPayment,0), 0)</f>
        <v>0</v>
      </c>
      <c r="F60" s="10">
        <f>IFERROR(IF(LoanIsNotPaid*LoanIsGood,Principal,0), 0)</f>
        <v>0</v>
      </c>
      <c r="G60" s="10">
        <f>IFERROR(IF(LoanIsNotPaid*LoanIsGood,InterestAmt,0), 0)</f>
        <v>0</v>
      </c>
      <c r="H60" s="10">
        <f>IFERROR(IF(LoanIsNotPaid*LoanIsGood,EndingBalance,0), 0)</f>
        <v>0</v>
      </c>
      <c r="I60" s="9"/>
    </row>
    <row r="61" spans="1:9" ht="20.25" customHeight="1" x14ac:dyDescent="0.35">
      <c r="A61" s="9"/>
      <c r="B61" s="12" t="str">
        <f>IFERROR(IF(LoanIsNotPaid*LoanIsGood,PaymentNumber,""), "")</f>
        <v/>
      </c>
      <c r="C61" s="11">
        <f>IFERROR(IF(LoanIsNotPaid*LoanIsGood,PaymentDate,LoanStartDate), LoanStartDate)</f>
        <v>45748</v>
      </c>
      <c r="D61" s="10" t="str">
        <f>IFERROR(IF(LoanIsNotPaid*LoanIsGood,LoanValue,""), "")</f>
        <v/>
      </c>
      <c r="E61" s="10">
        <f>IFERROR(IF(LoanIsNotPaid*LoanIsGood,MonthlyPayment,0), 0)</f>
        <v>0</v>
      </c>
      <c r="F61" s="10">
        <f>IFERROR(IF(LoanIsNotPaid*LoanIsGood,Principal,0), 0)</f>
        <v>0</v>
      </c>
      <c r="G61" s="10">
        <f>IFERROR(IF(LoanIsNotPaid*LoanIsGood,InterestAmt,0), 0)</f>
        <v>0</v>
      </c>
      <c r="H61" s="10">
        <f>IFERROR(IF(LoanIsNotPaid*LoanIsGood,EndingBalance,0), 0)</f>
        <v>0</v>
      </c>
      <c r="I61" s="9"/>
    </row>
    <row r="62" spans="1:9" ht="20.25" customHeight="1" x14ac:dyDescent="0.35">
      <c r="A62" s="9"/>
      <c r="B62" s="12" t="str">
        <f>IFERROR(IF(LoanIsNotPaid*LoanIsGood,PaymentNumber,""), "")</f>
        <v/>
      </c>
      <c r="C62" s="11">
        <f>IFERROR(IF(LoanIsNotPaid*LoanIsGood,PaymentDate,LoanStartDate), LoanStartDate)</f>
        <v>45748</v>
      </c>
      <c r="D62" s="10" t="str">
        <f>IFERROR(IF(LoanIsNotPaid*LoanIsGood,LoanValue,""), "")</f>
        <v/>
      </c>
      <c r="E62" s="10">
        <f>IFERROR(IF(LoanIsNotPaid*LoanIsGood,MonthlyPayment,0), 0)</f>
        <v>0</v>
      </c>
      <c r="F62" s="10">
        <f>IFERROR(IF(LoanIsNotPaid*LoanIsGood,Principal,0), 0)</f>
        <v>0</v>
      </c>
      <c r="G62" s="10">
        <f>IFERROR(IF(LoanIsNotPaid*LoanIsGood,InterestAmt,0), 0)</f>
        <v>0</v>
      </c>
      <c r="H62" s="10">
        <f>IFERROR(IF(LoanIsNotPaid*LoanIsGood,EndingBalance,0), 0)</f>
        <v>0</v>
      </c>
      <c r="I62" s="9"/>
    </row>
    <row r="63" spans="1:9" ht="20.25" customHeight="1" x14ac:dyDescent="0.35">
      <c r="A63" s="9"/>
      <c r="B63" s="12" t="str">
        <f>IFERROR(IF(LoanIsNotPaid*LoanIsGood,PaymentNumber,""), "")</f>
        <v/>
      </c>
      <c r="C63" s="11">
        <f>IFERROR(IF(LoanIsNotPaid*LoanIsGood,PaymentDate,LoanStartDate), LoanStartDate)</f>
        <v>45748</v>
      </c>
      <c r="D63" s="10" t="str">
        <f>IFERROR(IF(LoanIsNotPaid*LoanIsGood,LoanValue,""), "")</f>
        <v/>
      </c>
      <c r="E63" s="10">
        <f>IFERROR(IF(LoanIsNotPaid*LoanIsGood,MonthlyPayment,0), 0)</f>
        <v>0</v>
      </c>
      <c r="F63" s="10">
        <f>IFERROR(IF(LoanIsNotPaid*LoanIsGood,Principal,0), 0)</f>
        <v>0</v>
      </c>
      <c r="G63" s="10">
        <f>IFERROR(IF(LoanIsNotPaid*LoanIsGood,InterestAmt,0), 0)</f>
        <v>0</v>
      </c>
      <c r="H63" s="10">
        <f>IFERROR(IF(LoanIsNotPaid*LoanIsGood,EndingBalance,0), 0)</f>
        <v>0</v>
      </c>
      <c r="I63" s="9"/>
    </row>
    <row r="64" spans="1:9" ht="20.25" customHeight="1" x14ac:dyDescent="0.35">
      <c r="A64" s="9"/>
      <c r="B64" s="12" t="str">
        <f>IFERROR(IF(LoanIsNotPaid*LoanIsGood,PaymentNumber,""), "")</f>
        <v/>
      </c>
      <c r="C64" s="11">
        <f>IFERROR(IF(LoanIsNotPaid*LoanIsGood,PaymentDate,LoanStartDate), LoanStartDate)</f>
        <v>45748</v>
      </c>
      <c r="D64" s="10" t="str">
        <f>IFERROR(IF(LoanIsNotPaid*LoanIsGood,LoanValue,""), "")</f>
        <v/>
      </c>
      <c r="E64" s="10">
        <f>IFERROR(IF(LoanIsNotPaid*LoanIsGood,MonthlyPayment,0), 0)</f>
        <v>0</v>
      </c>
      <c r="F64" s="10">
        <f>IFERROR(IF(LoanIsNotPaid*LoanIsGood,Principal,0), 0)</f>
        <v>0</v>
      </c>
      <c r="G64" s="10">
        <f>IFERROR(IF(LoanIsNotPaid*LoanIsGood,InterestAmt,0), 0)</f>
        <v>0</v>
      </c>
      <c r="H64" s="10">
        <f>IFERROR(IF(LoanIsNotPaid*LoanIsGood,EndingBalance,0), 0)</f>
        <v>0</v>
      </c>
      <c r="I64" s="9"/>
    </row>
    <row r="65" spans="1:9" ht="20.25" customHeight="1" x14ac:dyDescent="0.35">
      <c r="A65" s="9"/>
      <c r="B65" s="12" t="str">
        <f>IFERROR(IF(LoanIsNotPaid*LoanIsGood,PaymentNumber,""), "")</f>
        <v/>
      </c>
      <c r="C65" s="11">
        <f>IFERROR(IF(LoanIsNotPaid*LoanIsGood,PaymentDate,LoanStartDate), LoanStartDate)</f>
        <v>45748</v>
      </c>
      <c r="D65" s="10" t="str">
        <f>IFERROR(IF(LoanIsNotPaid*LoanIsGood,LoanValue,""), "")</f>
        <v/>
      </c>
      <c r="E65" s="10">
        <f>IFERROR(IF(LoanIsNotPaid*LoanIsGood,MonthlyPayment,0), 0)</f>
        <v>0</v>
      </c>
      <c r="F65" s="10">
        <f>IFERROR(IF(LoanIsNotPaid*LoanIsGood,Principal,0), 0)</f>
        <v>0</v>
      </c>
      <c r="G65" s="10">
        <f>IFERROR(IF(LoanIsNotPaid*LoanIsGood,InterestAmt,0), 0)</f>
        <v>0</v>
      </c>
      <c r="H65" s="10">
        <f>IFERROR(IF(LoanIsNotPaid*LoanIsGood,EndingBalance,0), 0)</f>
        <v>0</v>
      </c>
      <c r="I65" s="9"/>
    </row>
    <row r="66" spans="1:9" ht="20.25" customHeight="1" x14ac:dyDescent="0.35">
      <c r="A66" s="9"/>
      <c r="B66" s="12" t="str">
        <f>IFERROR(IF(LoanIsNotPaid*LoanIsGood,PaymentNumber,""), "")</f>
        <v/>
      </c>
      <c r="C66" s="11">
        <f>IFERROR(IF(LoanIsNotPaid*LoanIsGood,PaymentDate,LoanStartDate), LoanStartDate)</f>
        <v>45748</v>
      </c>
      <c r="D66" s="10" t="str">
        <f>IFERROR(IF(LoanIsNotPaid*LoanIsGood,LoanValue,""), "")</f>
        <v/>
      </c>
      <c r="E66" s="10">
        <f>IFERROR(IF(LoanIsNotPaid*LoanIsGood,MonthlyPayment,0), 0)</f>
        <v>0</v>
      </c>
      <c r="F66" s="10">
        <f>IFERROR(IF(LoanIsNotPaid*LoanIsGood,Principal,0), 0)</f>
        <v>0</v>
      </c>
      <c r="G66" s="10">
        <f>IFERROR(IF(LoanIsNotPaid*LoanIsGood,InterestAmt,0), 0)</f>
        <v>0</v>
      </c>
      <c r="H66" s="10">
        <f>IFERROR(IF(LoanIsNotPaid*LoanIsGood,EndingBalance,0), 0)</f>
        <v>0</v>
      </c>
      <c r="I66" s="9"/>
    </row>
    <row r="67" spans="1:9" ht="20.25" customHeight="1" x14ac:dyDescent="0.35">
      <c r="A67" s="9"/>
      <c r="B67" s="12" t="str">
        <f>IFERROR(IF(LoanIsNotPaid*LoanIsGood,PaymentNumber,""), "")</f>
        <v/>
      </c>
      <c r="C67" s="11">
        <f>IFERROR(IF(LoanIsNotPaid*LoanIsGood,PaymentDate,LoanStartDate), LoanStartDate)</f>
        <v>45748</v>
      </c>
      <c r="D67" s="10" t="str">
        <f>IFERROR(IF(LoanIsNotPaid*LoanIsGood,LoanValue,""), "")</f>
        <v/>
      </c>
      <c r="E67" s="10">
        <f>IFERROR(IF(LoanIsNotPaid*LoanIsGood,MonthlyPayment,0), 0)</f>
        <v>0</v>
      </c>
      <c r="F67" s="10">
        <f>IFERROR(IF(LoanIsNotPaid*LoanIsGood,Principal,0), 0)</f>
        <v>0</v>
      </c>
      <c r="G67" s="10">
        <f>IFERROR(IF(LoanIsNotPaid*LoanIsGood,InterestAmt,0), 0)</f>
        <v>0</v>
      </c>
      <c r="H67" s="10">
        <f>IFERROR(IF(LoanIsNotPaid*LoanIsGood,EndingBalance,0), 0)</f>
        <v>0</v>
      </c>
      <c r="I67" s="9"/>
    </row>
    <row r="68" spans="1:9" ht="20.25" customHeight="1" x14ac:dyDescent="0.35">
      <c r="A68" s="9"/>
      <c r="B68" s="12" t="str">
        <f>IFERROR(IF(LoanIsNotPaid*LoanIsGood,PaymentNumber,""), "")</f>
        <v/>
      </c>
      <c r="C68" s="11">
        <f>IFERROR(IF(LoanIsNotPaid*LoanIsGood,PaymentDate,LoanStartDate), LoanStartDate)</f>
        <v>45748</v>
      </c>
      <c r="D68" s="10" t="str">
        <f>IFERROR(IF(LoanIsNotPaid*LoanIsGood,LoanValue,""), "")</f>
        <v/>
      </c>
      <c r="E68" s="10">
        <f>IFERROR(IF(LoanIsNotPaid*LoanIsGood,MonthlyPayment,0), 0)</f>
        <v>0</v>
      </c>
      <c r="F68" s="10">
        <f>IFERROR(IF(LoanIsNotPaid*LoanIsGood,Principal,0), 0)</f>
        <v>0</v>
      </c>
      <c r="G68" s="10">
        <f>IFERROR(IF(LoanIsNotPaid*LoanIsGood,InterestAmt,0), 0)</f>
        <v>0</v>
      </c>
      <c r="H68" s="10">
        <f>IFERROR(IF(LoanIsNotPaid*LoanIsGood,EndingBalance,0), 0)</f>
        <v>0</v>
      </c>
      <c r="I68" s="9"/>
    </row>
    <row r="69" spans="1:9" ht="20.25" customHeight="1" x14ac:dyDescent="0.35">
      <c r="A69" s="9"/>
      <c r="B69" s="12" t="str">
        <f>IFERROR(IF(LoanIsNotPaid*LoanIsGood,PaymentNumber,""), "")</f>
        <v/>
      </c>
      <c r="C69" s="11">
        <f>IFERROR(IF(LoanIsNotPaid*LoanIsGood,PaymentDate,LoanStartDate), LoanStartDate)</f>
        <v>45748</v>
      </c>
      <c r="D69" s="10" t="str">
        <f>IFERROR(IF(LoanIsNotPaid*LoanIsGood,LoanValue,""), "")</f>
        <v/>
      </c>
      <c r="E69" s="10">
        <f>IFERROR(IF(LoanIsNotPaid*LoanIsGood,MonthlyPayment,0), 0)</f>
        <v>0</v>
      </c>
      <c r="F69" s="10">
        <f>IFERROR(IF(LoanIsNotPaid*LoanIsGood,Principal,0), 0)</f>
        <v>0</v>
      </c>
      <c r="G69" s="10">
        <f>IFERROR(IF(LoanIsNotPaid*LoanIsGood,InterestAmt,0), 0)</f>
        <v>0</v>
      </c>
      <c r="H69" s="10">
        <f>IFERROR(IF(LoanIsNotPaid*LoanIsGood,EndingBalance,0), 0)</f>
        <v>0</v>
      </c>
      <c r="I69" s="9"/>
    </row>
    <row r="70" spans="1:9" ht="20.25" customHeight="1" x14ac:dyDescent="0.35">
      <c r="A70" s="9"/>
      <c r="B70" s="12" t="str">
        <f>IFERROR(IF(LoanIsNotPaid*LoanIsGood,PaymentNumber,""), "")</f>
        <v/>
      </c>
      <c r="C70" s="11">
        <f>IFERROR(IF(LoanIsNotPaid*LoanIsGood,PaymentDate,LoanStartDate), LoanStartDate)</f>
        <v>45748</v>
      </c>
      <c r="D70" s="10" t="str">
        <f>IFERROR(IF(LoanIsNotPaid*LoanIsGood,LoanValue,""), "")</f>
        <v/>
      </c>
      <c r="E70" s="10">
        <f>IFERROR(IF(LoanIsNotPaid*LoanIsGood,MonthlyPayment,0), 0)</f>
        <v>0</v>
      </c>
      <c r="F70" s="10">
        <f>IFERROR(IF(LoanIsNotPaid*LoanIsGood,Principal,0), 0)</f>
        <v>0</v>
      </c>
      <c r="G70" s="10">
        <f>IFERROR(IF(LoanIsNotPaid*LoanIsGood,InterestAmt,0), 0)</f>
        <v>0</v>
      </c>
      <c r="H70" s="10">
        <f>IFERROR(IF(LoanIsNotPaid*LoanIsGood,EndingBalance,0), 0)</f>
        <v>0</v>
      </c>
      <c r="I70" s="9"/>
    </row>
    <row r="71" spans="1:9" ht="20.25" customHeight="1" x14ac:dyDescent="0.35">
      <c r="A71" s="9"/>
      <c r="B71" s="12" t="str">
        <f>IFERROR(IF(LoanIsNotPaid*LoanIsGood,PaymentNumber,""), "")</f>
        <v/>
      </c>
      <c r="C71" s="11">
        <f>IFERROR(IF(LoanIsNotPaid*LoanIsGood,PaymentDate,LoanStartDate), LoanStartDate)</f>
        <v>45748</v>
      </c>
      <c r="D71" s="10" t="str">
        <f>IFERROR(IF(LoanIsNotPaid*LoanIsGood,LoanValue,""), "")</f>
        <v/>
      </c>
      <c r="E71" s="10">
        <f>IFERROR(IF(LoanIsNotPaid*LoanIsGood,MonthlyPayment,0), 0)</f>
        <v>0</v>
      </c>
      <c r="F71" s="10">
        <f>IFERROR(IF(LoanIsNotPaid*LoanIsGood,Principal,0), 0)</f>
        <v>0</v>
      </c>
      <c r="G71" s="10">
        <f>IFERROR(IF(LoanIsNotPaid*LoanIsGood,InterestAmt,0), 0)</f>
        <v>0</v>
      </c>
      <c r="H71" s="10">
        <f>IFERROR(IF(LoanIsNotPaid*LoanIsGood,EndingBalance,0), 0)</f>
        <v>0</v>
      </c>
      <c r="I71" s="9"/>
    </row>
    <row r="72" spans="1:9" ht="20.25" customHeight="1" x14ac:dyDescent="0.35">
      <c r="A72" s="9"/>
      <c r="B72" s="12" t="str">
        <f>IFERROR(IF(LoanIsNotPaid*LoanIsGood,PaymentNumber,""), "")</f>
        <v/>
      </c>
      <c r="C72" s="11">
        <f>IFERROR(IF(LoanIsNotPaid*LoanIsGood,PaymentDate,LoanStartDate), LoanStartDate)</f>
        <v>45748</v>
      </c>
      <c r="D72" s="10" t="str">
        <f>IFERROR(IF(LoanIsNotPaid*LoanIsGood,LoanValue,""), "")</f>
        <v/>
      </c>
      <c r="E72" s="10">
        <f>IFERROR(IF(LoanIsNotPaid*LoanIsGood,MonthlyPayment,0), 0)</f>
        <v>0</v>
      </c>
      <c r="F72" s="10">
        <f>IFERROR(IF(LoanIsNotPaid*LoanIsGood,Principal,0), 0)</f>
        <v>0</v>
      </c>
      <c r="G72" s="10">
        <f>IFERROR(IF(LoanIsNotPaid*LoanIsGood,InterestAmt,0), 0)</f>
        <v>0</v>
      </c>
      <c r="H72" s="10">
        <f>IFERROR(IF(LoanIsNotPaid*LoanIsGood,EndingBalance,0), 0)</f>
        <v>0</v>
      </c>
      <c r="I72" s="9"/>
    </row>
    <row r="73" spans="1:9" ht="20.25" customHeight="1" x14ac:dyDescent="0.35">
      <c r="A73" s="9"/>
      <c r="B73" s="12" t="str">
        <f>IFERROR(IF(LoanIsNotPaid*LoanIsGood,PaymentNumber,""), "")</f>
        <v/>
      </c>
      <c r="C73" s="11">
        <f>IFERROR(IF(LoanIsNotPaid*LoanIsGood,PaymentDate,LoanStartDate), LoanStartDate)</f>
        <v>45748</v>
      </c>
      <c r="D73" s="10" t="str">
        <f>IFERROR(IF(LoanIsNotPaid*LoanIsGood,LoanValue,""), "")</f>
        <v/>
      </c>
      <c r="E73" s="10">
        <f>IFERROR(IF(LoanIsNotPaid*LoanIsGood,MonthlyPayment,0), 0)</f>
        <v>0</v>
      </c>
      <c r="F73" s="10">
        <f>IFERROR(IF(LoanIsNotPaid*LoanIsGood,Principal,0), 0)</f>
        <v>0</v>
      </c>
      <c r="G73" s="10">
        <f>IFERROR(IF(LoanIsNotPaid*LoanIsGood,InterestAmt,0), 0)</f>
        <v>0</v>
      </c>
      <c r="H73" s="10">
        <f>IFERROR(IF(LoanIsNotPaid*LoanIsGood,EndingBalance,0), 0)</f>
        <v>0</v>
      </c>
      <c r="I73" s="9"/>
    </row>
    <row r="74" spans="1:9" ht="20.25" customHeight="1" x14ac:dyDescent="0.35">
      <c r="A74" s="9"/>
      <c r="B74" s="12" t="str">
        <f>IFERROR(IF(LoanIsNotPaid*LoanIsGood,PaymentNumber,""), "")</f>
        <v/>
      </c>
      <c r="C74" s="11">
        <f>IFERROR(IF(LoanIsNotPaid*LoanIsGood,PaymentDate,LoanStartDate), LoanStartDate)</f>
        <v>45748</v>
      </c>
      <c r="D74" s="10" t="str">
        <f>IFERROR(IF(LoanIsNotPaid*LoanIsGood,LoanValue,""), "")</f>
        <v/>
      </c>
      <c r="E74" s="10">
        <f>IFERROR(IF(LoanIsNotPaid*LoanIsGood,MonthlyPayment,0), 0)</f>
        <v>0</v>
      </c>
      <c r="F74" s="10">
        <f>IFERROR(IF(LoanIsNotPaid*LoanIsGood,Principal,0), 0)</f>
        <v>0</v>
      </c>
      <c r="G74" s="10">
        <f>IFERROR(IF(LoanIsNotPaid*LoanIsGood,InterestAmt,0), 0)</f>
        <v>0</v>
      </c>
      <c r="H74" s="10">
        <f>IFERROR(IF(LoanIsNotPaid*LoanIsGood,EndingBalance,0), 0)</f>
        <v>0</v>
      </c>
      <c r="I74" s="9"/>
    </row>
    <row r="75" spans="1:9" ht="20.25" customHeight="1" x14ac:dyDescent="0.35">
      <c r="A75" s="9"/>
      <c r="B75" s="12" t="str">
        <f>IFERROR(IF(LoanIsNotPaid*LoanIsGood,PaymentNumber,""), "")</f>
        <v/>
      </c>
      <c r="C75" s="11">
        <f>IFERROR(IF(LoanIsNotPaid*LoanIsGood,PaymentDate,LoanStartDate), LoanStartDate)</f>
        <v>45748</v>
      </c>
      <c r="D75" s="10" t="str">
        <f>IFERROR(IF(LoanIsNotPaid*LoanIsGood,LoanValue,""), "")</f>
        <v/>
      </c>
      <c r="E75" s="10">
        <f>IFERROR(IF(LoanIsNotPaid*LoanIsGood,MonthlyPayment,0), 0)</f>
        <v>0</v>
      </c>
      <c r="F75" s="10">
        <f>IFERROR(IF(LoanIsNotPaid*LoanIsGood,Principal,0), 0)</f>
        <v>0</v>
      </c>
      <c r="G75" s="10">
        <f>IFERROR(IF(LoanIsNotPaid*LoanIsGood,InterestAmt,0), 0)</f>
        <v>0</v>
      </c>
      <c r="H75" s="10">
        <f>IFERROR(IF(LoanIsNotPaid*LoanIsGood,EndingBalance,0), 0)</f>
        <v>0</v>
      </c>
      <c r="I75" s="9"/>
    </row>
    <row r="76" spans="1:9" ht="20.25" customHeight="1" x14ac:dyDescent="0.35">
      <c r="A76" s="9"/>
      <c r="B76" s="12" t="str">
        <f>IFERROR(IF(LoanIsNotPaid*LoanIsGood,PaymentNumber,""), "")</f>
        <v/>
      </c>
      <c r="C76" s="11">
        <f>IFERROR(IF(LoanIsNotPaid*LoanIsGood,PaymentDate,LoanStartDate), LoanStartDate)</f>
        <v>45748</v>
      </c>
      <c r="D76" s="10" t="str">
        <f>IFERROR(IF(LoanIsNotPaid*LoanIsGood,LoanValue,""), "")</f>
        <v/>
      </c>
      <c r="E76" s="10">
        <f>IFERROR(IF(LoanIsNotPaid*LoanIsGood,MonthlyPayment,0), 0)</f>
        <v>0</v>
      </c>
      <c r="F76" s="10">
        <f>IFERROR(IF(LoanIsNotPaid*LoanIsGood,Principal,0), 0)</f>
        <v>0</v>
      </c>
      <c r="G76" s="10">
        <f>IFERROR(IF(LoanIsNotPaid*LoanIsGood,InterestAmt,0), 0)</f>
        <v>0</v>
      </c>
      <c r="H76" s="10">
        <f>IFERROR(IF(LoanIsNotPaid*LoanIsGood,EndingBalance,0), 0)</f>
        <v>0</v>
      </c>
      <c r="I76" s="9"/>
    </row>
    <row r="77" spans="1:9" ht="20.25" customHeight="1" x14ac:dyDescent="0.35">
      <c r="A77" s="9"/>
      <c r="B77" s="12" t="str">
        <f>IFERROR(IF(LoanIsNotPaid*LoanIsGood,PaymentNumber,""), "")</f>
        <v/>
      </c>
      <c r="C77" s="11">
        <f>IFERROR(IF(LoanIsNotPaid*LoanIsGood,PaymentDate,LoanStartDate), LoanStartDate)</f>
        <v>45748</v>
      </c>
      <c r="D77" s="10" t="str">
        <f>IFERROR(IF(LoanIsNotPaid*LoanIsGood,LoanValue,""), "")</f>
        <v/>
      </c>
      <c r="E77" s="10">
        <f>IFERROR(IF(LoanIsNotPaid*LoanIsGood,MonthlyPayment,0), 0)</f>
        <v>0</v>
      </c>
      <c r="F77" s="10">
        <f>IFERROR(IF(LoanIsNotPaid*LoanIsGood,Principal,0), 0)</f>
        <v>0</v>
      </c>
      <c r="G77" s="10">
        <f>IFERROR(IF(LoanIsNotPaid*LoanIsGood,InterestAmt,0), 0)</f>
        <v>0</v>
      </c>
      <c r="H77" s="10">
        <f>IFERROR(IF(LoanIsNotPaid*LoanIsGood,EndingBalance,0), 0)</f>
        <v>0</v>
      </c>
      <c r="I77" s="9"/>
    </row>
    <row r="78" spans="1:9" ht="20.25" customHeight="1" x14ac:dyDescent="0.35">
      <c r="A78" s="9"/>
      <c r="B78" s="12" t="str">
        <f>IFERROR(IF(LoanIsNotPaid*LoanIsGood,PaymentNumber,""), "")</f>
        <v/>
      </c>
      <c r="C78" s="11">
        <f>IFERROR(IF(LoanIsNotPaid*LoanIsGood,PaymentDate,LoanStartDate), LoanStartDate)</f>
        <v>45748</v>
      </c>
      <c r="D78" s="10" t="str">
        <f>IFERROR(IF(LoanIsNotPaid*LoanIsGood,LoanValue,""), "")</f>
        <v/>
      </c>
      <c r="E78" s="10">
        <f>IFERROR(IF(LoanIsNotPaid*LoanIsGood,MonthlyPayment,0), 0)</f>
        <v>0</v>
      </c>
      <c r="F78" s="10">
        <f>IFERROR(IF(LoanIsNotPaid*LoanIsGood,Principal,0), 0)</f>
        <v>0</v>
      </c>
      <c r="G78" s="10">
        <f>IFERROR(IF(LoanIsNotPaid*LoanIsGood,InterestAmt,0), 0)</f>
        <v>0</v>
      </c>
      <c r="H78" s="10">
        <f>IFERROR(IF(LoanIsNotPaid*LoanIsGood,EndingBalance,0), 0)</f>
        <v>0</v>
      </c>
      <c r="I78" s="9"/>
    </row>
    <row r="79" spans="1:9" ht="20.25" customHeight="1" x14ac:dyDescent="0.35">
      <c r="A79" s="9"/>
      <c r="B79" s="12" t="str">
        <f>IFERROR(IF(LoanIsNotPaid*LoanIsGood,PaymentNumber,""), "")</f>
        <v/>
      </c>
      <c r="C79" s="11">
        <f>IFERROR(IF(LoanIsNotPaid*LoanIsGood,PaymentDate,LoanStartDate), LoanStartDate)</f>
        <v>45748</v>
      </c>
      <c r="D79" s="10" t="str">
        <f>IFERROR(IF(LoanIsNotPaid*LoanIsGood,LoanValue,""), "")</f>
        <v/>
      </c>
      <c r="E79" s="10">
        <f>IFERROR(IF(LoanIsNotPaid*LoanIsGood,MonthlyPayment,0), 0)</f>
        <v>0</v>
      </c>
      <c r="F79" s="10">
        <f>IFERROR(IF(LoanIsNotPaid*LoanIsGood,Principal,0), 0)</f>
        <v>0</v>
      </c>
      <c r="G79" s="10">
        <f>IFERROR(IF(LoanIsNotPaid*LoanIsGood,InterestAmt,0), 0)</f>
        <v>0</v>
      </c>
      <c r="H79" s="10">
        <f>IFERROR(IF(LoanIsNotPaid*LoanIsGood,EndingBalance,0), 0)</f>
        <v>0</v>
      </c>
      <c r="I79" s="9"/>
    </row>
    <row r="80" spans="1:9" ht="20.25" customHeight="1" x14ac:dyDescent="0.35">
      <c r="A80" s="9"/>
      <c r="B80" s="12" t="str">
        <f>IFERROR(IF(LoanIsNotPaid*LoanIsGood,PaymentNumber,""), "")</f>
        <v/>
      </c>
      <c r="C80" s="11">
        <f>IFERROR(IF(LoanIsNotPaid*LoanIsGood,PaymentDate,LoanStartDate), LoanStartDate)</f>
        <v>45748</v>
      </c>
      <c r="D80" s="10" t="str">
        <f>IFERROR(IF(LoanIsNotPaid*LoanIsGood,LoanValue,""), "")</f>
        <v/>
      </c>
      <c r="E80" s="10">
        <f>IFERROR(IF(LoanIsNotPaid*LoanIsGood,MonthlyPayment,0), 0)</f>
        <v>0</v>
      </c>
      <c r="F80" s="10">
        <f>IFERROR(IF(LoanIsNotPaid*LoanIsGood,Principal,0), 0)</f>
        <v>0</v>
      </c>
      <c r="G80" s="10">
        <f>IFERROR(IF(LoanIsNotPaid*LoanIsGood,InterestAmt,0), 0)</f>
        <v>0</v>
      </c>
      <c r="H80" s="10">
        <f>IFERROR(IF(LoanIsNotPaid*LoanIsGood,EndingBalance,0), 0)</f>
        <v>0</v>
      </c>
      <c r="I80" s="9"/>
    </row>
    <row r="81" spans="1:9" ht="20.25" customHeight="1" x14ac:dyDescent="0.35">
      <c r="A81" s="9"/>
      <c r="B81" s="12" t="str">
        <f>IFERROR(IF(LoanIsNotPaid*LoanIsGood,PaymentNumber,""), "")</f>
        <v/>
      </c>
      <c r="C81" s="11">
        <f>IFERROR(IF(LoanIsNotPaid*LoanIsGood,PaymentDate,LoanStartDate), LoanStartDate)</f>
        <v>45748</v>
      </c>
      <c r="D81" s="10" t="str">
        <f>IFERROR(IF(LoanIsNotPaid*LoanIsGood,LoanValue,""), "")</f>
        <v/>
      </c>
      <c r="E81" s="10">
        <f>IFERROR(IF(LoanIsNotPaid*LoanIsGood,MonthlyPayment,0), 0)</f>
        <v>0</v>
      </c>
      <c r="F81" s="10">
        <f>IFERROR(IF(LoanIsNotPaid*LoanIsGood,Principal,0), 0)</f>
        <v>0</v>
      </c>
      <c r="G81" s="10">
        <f>IFERROR(IF(LoanIsNotPaid*LoanIsGood,InterestAmt,0), 0)</f>
        <v>0</v>
      </c>
      <c r="H81" s="10">
        <f>IFERROR(IF(LoanIsNotPaid*LoanIsGood,EndingBalance,0), 0)</f>
        <v>0</v>
      </c>
      <c r="I81" s="9"/>
    </row>
    <row r="82" spans="1:9" ht="20.25" customHeight="1" x14ac:dyDescent="0.35">
      <c r="A82" s="9"/>
      <c r="B82" s="12" t="str">
        <f>IFERROR(IF(LoanIsNotPaid*LoanIsGood,PaymentNumber,""), "")</f>
        <v/>
      </c>
      <c r="C82" s="11">
        <f>IFERROR(IF(LoanIsNotPaid*LoanIsGood,PaymentDate,LoanStartDate), LoanStartDate)</f>
        <v>45748</v>
      </c>
      <c r="D82" s="10" t="str">
        <f>IFERROR(IF(LoanIsNotPaid*LoanIsGood,LoanValue,""), "")</f>
        <v/>
      </c>
      <c r="E82" s="10">
        <f>IFERROR(IF(LoanIsNotPaid*LoanIsGood,MonthlyPayment,0), 0)</f>
        <v>0</v>
      </c>
      <c r="F82" s="10">
        <f>IFERROR(IF(LoanIsNotPaid*LoanIsGood,Principal,0), 0)</f>
        <v>0</v>
      </c>
      <c r="G82" s="10">
        <f>IFERROR(IF(LoanIsNotPaid*LoanIsGood,InterestAmt,0), 0)</f>
        <v>0</v>
      </c>
      <c r="H82" s="10">
        <f>IFERROR(IF(LoanIsNotPaid*LoanIsGood,EndingBalance,0), 0)</f>
        <v>0</v>
      </c>
      <c r="I82" s="9"/>
    </row>
    <row r="83" spans="1:9" ht="20.25" customHeight="1" x14ac:dyDescent="0.35">
      <c r="A83" s="9"/>
      <c r="B83" s="12" t="str">
        <f>IFERROR(IF(LoanIsNotPaid*LoanIsGood,PaymentNumber,""), "")</f>
        <v/>
      </c>
      <c r="C83" s="11">
        <f>IFERROR(IF(LoanIsNotPaid*LoanIsGood,PaymentDate,LoanStartDate), LoanStartDate)</f>
        <v>45748</v>
      </c>
      <c r="D83" s="10" t="str">
        <f>IFERROR(IF(LoanIsNotPaid*LoanIsGood,LoanValue,""), "")</f>
        <v/>
      </c>
      <c r="E83" s="10">
        <f>IFERROR(IF(LoanIsNotPaid*LoanIsGood,MonthlyPayment,0), 0)</f>
        <v>0</v>
      </c>
      <c r="F83" s="10">
        <f>IFERROR(IF(LoanIsNotPaid*LoanIsGood,Principal,0), 0)</f>
        <v>0</v>
      </c>
      <c r="G83" s="10">
        <f>IFERROR(IF(LoanIsNotPaid*LoanIsGood,InterestAmt,0), 0)</f>
        <v>0</v>
      </c>
      <c r="H83" s="10">
        <f>IFERROR(IF(LoanIsNotPaid*LoanIsGood,EndingBalance,0), 0)</f>
        <v>0</v>
      </c>
      <c r="I83" s="9"/>
    </row>
    <row r="84" spans="1:9" ht="20.25" customHeight="1" x14ac:dyDescent="0.35">
      <c r="A84" s="9"/>
      <c r="B84" s="12" t="str">
        <f>IFERROR(IF(LoanIsNotPaid*LoanIsGood,PaymentNumber,""), "")</f>
        <v/>
      </c>
      <c r="C84" s="11">
        <f>IFERROR(IF(LoanIsNotPaid*LoanIsGood,PaymentDate,LoanStartDate), LoanStartDate)</f>
        <v>45748</v>
      </c>
      <c r="D84" s="10" t="str">
        <f>IFERROR(IF(LoanIsNotPaid*LoanIsGood,LoanValue,""), "")</f>
        <v/>
      </c>
      <c r="E84" s="10">
        <f>IFERROR(IF(LoanIsNotPaid*LoanIsGood,MonthlyPayment,0), 0)</f>
        <v>0</v>
      </c>
      <c r="F84" s="10">
        <f>IFERROR(IF(LoanIsNotPaid*LoanIsGood,Principal,0), 0)</f>
        <v>0</v>
      </c>
      <c r="G84" s="10">
        <f>IFERROR(IF(LoanIsNotPaid*LoanIsGood,InterestAmt,0), 0)</f>
        <v>0</v>
      </c>
      <c r="H84" s="10">
        <f>IFERROR(IF(LoanIsNotPaid*LoanIsGood,EndingBalance,0), 0)</f>
        <v>0</v>
      </c>
      <c r="I84" s="9"/>
    </row>
    <row r="85" spans="1:9" ht="20.25" customHeight="1" x14ac:dyDescent="0.35">
      <c r="A85" s="9"/>
      <c r="B85" s="12" t="str">
        <f>IFERROR(IF(LoanIsNotPaid*LoanIsGood,PaymentNumber,""), "")</f>
        <v/>
      </c>
      <c r="C85" s="11">
        <f>IFERROR(IF(LoanIsNotPaid*LoanIsGood,PaymentDate,LoanStartDate), LoanStartDate)</f>
        <v>45748</v>
      </c>
      <c r="D85" s="10" t="str">
        <f>IFERROR(IF(LoanIsNotPaid*LoanIsGood,LoanValue,""), "")</f>
        <v/>
      </c>
      <c r="E85" s="10">
        <f>IFERROR(IF(LoanIsNotPaid*LoanIsGood,MonthlyPayment,0), 0)</f>
        <v>0</v>
      </c>
      <c r="F85" s="10">
        <f>IFERROR(IF(LoanIsNotPaid*LoanIsGood,Principal,0), 0)</f>
        <v>0</v>
      </c>
      <c r="G85" s="10">
        <f>IFERROR(IF(LoanIsNotPaid*LoanIsGood,InterestAmt,0), 0)</f>
        <v>0</v>
      </c>
      <c r="H85" s="10">
        <f>IFERROR(IF(LoanIsNotPaid*LoanIsGood,EndingBalance,0), 0)</f>
        <v>0</v>
      </c>
      <c r="I85" s="9"/>
    </row>
    <row r="86" spans="1:9" ht="20.25" customHeight="1" x14ac:dyDescent="0.35">
      <c r="A86" s="9"/>
      <c r="B86" s="12" t="str">
        <f>IFERROR(IF(LoanIsNotPaid*LoanIsGood,PaymentNumber,""), "")</f>
        <v/>
      </c>
      <c r="C86" s="11">
        <f>IFERROR(IF(LoanIsNotPaid*LoanIsGood,PaymentDate,LoanStartDate), LoanStartDate)</f>
        <v>45748</v>
      </c>
      <c r="D86" s="10" t="str">
        <f>IFERROR(IF(LoanIsNotPaid*LoanIsGood,LoanValue,""), "")</f>
        <v/>
      </c>
      <c r="E86" s="10">
        <f>IFERROR(IF(LoanIsNotPaid*LoanIsGood,MonthlyPayment,0), 0)</f>
        <v>0</v>
      </c>
      <c r="F86" s="10">
        <f>IFERROR(IF(LoanIsNotPaid*LoanIsGood,Principal,0), 0)</f>
        <v>0</v>
      </c>
      <c r="G86" s="10">
        <f>IFERROR(IF(LoanIsNotPaid*LoanIsGood,InterestAmt,0), 0)</f>
        <v>0</v>
      </c>
      <c r="H86" s="10">
        <f>IFERROR(IF(LoanIsNotPaid*LoanIsGood,EndingBalance,0), 0)</f>
        <v>0</v>
      </c>
      <c r="I86" s="9"/>
    </row>
    <row r="87" spans="1:9" ht="20.25" customHeight="1" x14ac:dyDescent="0.35">
      <c r="A87" s="9"/>
      <c r="B87" s="12" t="str">
        <f>IFERROR(IF(LoanIsNotPaid*LoanIsGood,PaymentNumber,""), "")</f>
        <v/>
      </c>
      <c r="C87" s="11">
        <f>IFERROR(IF(LoanIsNotPaid*LoanIsGood,PaymentDate,LoanStartDate), LoanStartDate)</f>
        <v>45748</v>
      </c>
      <c r="D87" s="10" t="str">
        <f>IFERROR(IF(LoanIsNotPaid*LoanIsGood,LoanValue,""), "")</f>
        <v/>
      </c>
      <c r="E87" s="10">
        <f>IFERROR(IF(LoanIsNotPaid*LoanIsGood,MonthlyPayment,0), 0)</f>
        <v>0</v>
      </c>
      <c r="F87" s="10">
        <f>IFERROR(IF(LoanIsNotPaid*LoanIsGood,Principal,0), 0)</f>
        <v>0</v>
      </c>
      <c r="G87" s="10">
        <f>IFERROR(IF(LoanIsNotPaid*LoanIsGood,InterestAmt,0), 0)</f>
        <v>0</v>
      </c>
      <c r="H87" s="10">
        <f>IFERROR(IF(LoanIsNotPaid*LoanIsGood,EndingBalance,0), 0)</f>
        <v>0</v>
      </c>
      <c r="I87" s="9"/>
    </row>
    <row r="88" spans="1:9" ht="20.25" customHeight="1" x14ac:dyDescent="0.35">
      <c r="A88" s="9"/>
      <c r="B88" s="12" t="str">
        <f>IFERROR(IF(LoanIsNotPaid*LoanIsGood,PaymentNumber,""), "")</f>
        <v/>
      </c>
      <c r="C88" s="11">
        <f>IFERROR(IF(LoanIsNotPaid*LoanIsGood,PaymentDate,LoanStartDate), LoanStartDate)</f>
        <v>45748</v>
      </c>
      <c r="D88" s="10" t="str">
        <f>IFERROR(IF(LoanIsNotPaid*LoanIsGood,LoanValue,""), "")</f>
        <v/>
      </c>
      <c r="E88" s="10">
        <f>IFERROR(IF(LoanIsNotPaid*LoanIsGood,MonthlyPayment,0), 0)</f>
        <v>0</v>
      </c>
      <c r="F88" s="10">
        <f>IFERROR(IF(LoanIsNotPaid*LoanIsGood,Principal,0), 0)</f>
        <v>0</v>
      </c>
      <c r="G88" s="10">
        <f>IFERROR(IF(LoanIsNotPaid*LoanIsGood,InterestAmt,0), 0)</f>
        <v>0</v>
      </c>
      <c r="H88" s="10">
        <f>IFERROR(IF(LoanIsNotPaid*LoanIsGood,EndingBalance,0), 0)</f>
        <v>0</v>
      </c>
      <c r="I88" s="9"/>
    </row>
    <row r="89" spans="1:9" ht="20.25" customHeight="1" x14ac:dyDescent="0.35">
      <c r="A89" s="9"/>
      <c r="B89" s="12" t="str">
        <f>IFERROR(IF(LoanIsNotPaid*LoanIsGood,PaymentNumber,""), "")</f>
        <v/>
      </c>
      <c r="C89" s="11">
        <f>IFERROR(IF(LoanIsNotPaid*LoanIsGood,PaymentDate,LoanStartDate), LoanStartDate)</f>
        <v>45748</v>
      </c>
      <c r="D89" s="10" t="str">
        <f>IFERROR(IF(LoanIsNotPaid*LoanIsGood,LoanValue,""), "")</f>
        <v/>
      </c>
      <c r="E89" s="10">
        <f>IFERROR(IF(LoanIsNotPaid*LoanIsGood,MonthlyPayment,0), 0)</f>
        <v>0</v>
      </c>
      <c r="F89" s="10">
        <f>IFERROR(IF(LoanIsNotPaid*LoanIsGood,Principal,0), 0)</f>
        <v>0</v>
      </c>
      <c r="G89" s="10">
        <f>IFERROR(IF(LoanIsNotPaid*LoanIsGood,InterestAmt,0), 0)</f>
        <v>0</v>
      </c>
      <c r="H89" s="10">
        <f>IFERROR(IF(LoanIsNotPaid*LoanIsGood,EndingBalance,0), 0)</f>
        <v>0</v>
      </c>
      <c r="I89" s="9"/>
    </row>
    <row r="90" spans="1:9" ht="20.25" customHeight="1" x14ac:dyDescent="0.35">
      <c r="A90" s="9"/>
      <c r="B90" s="12" t="str">
        <f>IFERROR(IF(LoanIsNotPaid*LoanIsGood,PaymentNumber,""), "")</f>
        <v/>
      </c>
      <c r="C90" s="11">
        <f>IFERROR(IF(LoanIsNotPaid*LoanIsGood,PaymentDate,LoanStartDate), LoanStartDate)</f>
        <v>45748</v>
      </c>
      <c r="D90" s="10" t="str">
        <f>IFERROR(IF(LoanIsNotPaid*LoanIsGood,LoanValue,""), "")</f>
        <v/>
      </c>
      <c r="E90" s="10">
        <f>IFERROR(IF(LoanIsNotPaid*LoanIsGood,MonthlyPayment,0), 0)</f>
        <v>0</v>
      </c>
      <c r="F90" s="10">
        <f>IFERROR(IF(LoanIsNotPaid*LoanIsGood,Principal,0), 0)</f>
        <v>0</v>
      </c>
      <c r="G90" s="10">
        <f>IFERROR(IF(LoanIsNotPaid*LoanIsGood,InterestAmt,0), 0)</f>
        <v>0</v>
      </c>
      <c r="H90" s="10">
        <f>IFERROR(IF(LoanIsNotPaid*LoanIsGood,EndingBalance,0), 0)</f>
        <v>0</v>
      </c>
      <c r="I90" s="9"/>
    </row>
    <row r="91" spans="1:9" ht="20.25" customHeight="1" x14ac:dyDescent="0.35">
      <c r="A91" s="9"/>
      <c r="B91" s="12" t="str">
        <f>IFERROR(IF(LoanIsNotPaid*LoanIsGood,PaymentNumber,""), "")</f>
        <v/>
      </c>
      <c r="C91" s="11">
        <f>IFERROR(IF(LoanIsNotPaid*LoanIsGood,PaymentDate,LoanStartDate), LoanStartDate)</f>
        <v>45748</v>
      </c>
      <c r="D91" s="10" t="str">
        <f>IFERROR(IF(LoanIsNotPaid*LoanIsGood,LoanValue,""), "")</f>
        <v/>
      </c>
      <c r="E91" s="10">
        <f>IFERROR(IF(LoanIsNotPaid*LoanIsGood,MonthlyPayment,0), 0)</f>
        <v>0</v>
      </c>
      <c r="F91" s="10">
        <f>IFERROR(IF(LoanIsNotPaid*LoanIsGood,Principal,0), 0)</f>
        <v>0</v>
      </c>
      <c r="G91" s="10">
        <f>IFERROR(IF(LoanIsNotPaid*LoanIsGood,InterestAmt,0), 0)</f>
        <v>0</v>
      </c>
      <c r="H91" s="10">
        <f>IFERROR(IF(LoanIsNotPaid*LoanIsGood,EndingBalance,0), 0)</f>
        <v>0</v>
      </c>
      <c r="I91" s="9"/>
    </row>
    <row r="92" spans="1:9" ht="20.25" customHeight="1" x14ac:dyDescent="0.35">
      <c r="A92" s="9"/>
      <c r="B92" s="12" t="str">
        <f>IFERROR(IF(LoanIsNotPaid*LoanIsGood,PaymentNumber,""), "")</f>
        <v/>
      </c>
      <c r="C92" s="11">
        <f>IFERROR(IF(LoanIsNotPaid*LoanIsGood,PaymentDate,LoanStartDate), LoanStartDate)</f>
        <v>45748</v>
      </c>
      <c r="D92" s="10" t="str">
        <f>IFERROR(IF(LoanIsNotPaid*LoanIsGood,LoanValue,""), "")</f>
        <v/>
      </c>
      <c r="E92" s="10">
        <f>IFERROR(IF(LoanIsNotPaid*LoanIsGood,MonthlyPayment,0), 0)</f>
        <v>0</v>
      </c>
      <c r="F92" s="10">
        <f>IFERROR(IF(LoanIsNotPaid*LoanIsGood,Principal,0), 0)</f>
        <v>0</v>
      </c>
      <c r="G92" s="10">
        <f>IFERROR(IF(LoanIsNotPaid*LoanIsGood,InterestAmt,0), 0)</f>
        <v>0</v>
      </c>
      <c r="H92" s="10">
        <f>IFERROR(IF(LoanIsNotPaid*LoanIsGood,EndingBalance,0), 0)</f>
        <v>0</v>
      </c>
      <c r="I92" s="9"/>
    </row>
    <row r="93" spans="1:9" ht="20.25" customHeight="1" x14ac:dyDescent="0.35">
      <c r="A93" s="9"/>
      <c r="B93" s="12" t="str">
        <f>IFERROR(IF(LoanIsNotPaid*LoanIsGood,PaymentNumber,""), "")</f>
        <v/>
      </c>
      <c r="C93" s="11">
        <f>IFERROR(IF(LoanIsNotPaid*LoanIsGood,PaymentDate,LoanStartDate), LoanStartDate)</f>
        <v>45748</v>
      </c>
      <c r="D93" s="10" t="str">
        <f>IFERROR(IF(LoanIsNotPaid*LoanIsGood,LoanValue,""), "")</f>
        <v/>
      </c>
      <c r="E93" s="10">
        <f>IFERROR(IF(LoanIsNotPaid*LoanIsGood,MonthlyPayment,0), 0)</f>
        <v>0</v>
      </c>
      <c r="F93" s="10">
        <f>IFERROR(IF(LoanIsNotPaid*LoanIsGood,Principal,0), 0)</f>
        <v>0</v>
      </c>
      <c r="G93" s="10">
        <f>IFERROR(IF(LoanIsNotPaid*LoanIsGood,InterestAmt,0), 0)</f>
        <v>0</v>
      </c>
      <c r="H93" s="10">
        <f>IFERROR(IF(LoanIsNotPaid*LoanIsGood,EndingBalance,0), 0)</f>
        <v>0</v>
      </c>
      <c r="I93" s="9"/>
    </row>
    <row r="94" spans="1:9" ht="20.25" customHeight="1" x14ac:dyDescent="0.35">
      <c r="A94" s="9"/>
      <c r="B94" s="12" t="str">
        <f>IFERROR(IF(LoanIsNotPaid*LoanIsGood,PaymentNumber,""), "")</f>
        <v/>
      </c>
      <c r="C94" s="11">
        <f>IFERROR(IF(LoanIsNotPaid*LoanIsGood,PaymentDate,LoanStartDate), LoanStartDate)</f>
        <v>45748</v>
      </c>
      <c r="D94" s="10" t="str">
        <f>IFERROR(IF(LoanIsNotPaid*LoanIsGood,LoanValue,""), "")</f>
        <v/>
      </c>
      <c r="E94" s="10">
        <f>IFERROR(IF(LoanIsNotPaid*LoanIsGood,MonthlyPayment,0), 0)</f>
        <v>0</v>
      </c>
      <c r="F94" s="10">
        <f>IFERROR(IF(LoanIsNotPaid*LoanIsGood,Principal,0), 0)</f>
        <v>0</v>
      </c>
      <c r="G94" s="10">
        <f>IFERROR(IF(LoanIsNotPaid*LoanIsGood,InterestAmt,0), 0)</f>
        <v>0</v>
      </c>
      <c r="H94" s="10">
        <f>IFERROR(IF(LoanIsNotPaid*LoanIsGood,EndingBalance,0), 0)</f>
        <v>0</v>
      </c>
      <c r="I94" s="9"/>
    </row>
    <row r="95" spans="1:9" ht="20.25" customHeight="1" x14ac:dyDescent="0.35">
      <c r="A95" s="9"/>
      <c r="B95" s="12" t="str">
        <f>IFERROR(IF(LoanIsNotPaid*LoanIsGood,PaymentNumber,""), "")</f>
        <v/>
      </c>
      <c r="C95" s="11">
        <f>IFERROR(IF(LoanIsNotPaid*LoanIsGood,PaymentDate,LoanStartDate), LoanStartDate)</f>
        <v>45748</v>
      </c>
      <c r="D95" s="10" t="str">
        <f>IFERROR(IF(LoanIsNotPaid*LoanIsGood,LoanValue,""), "")</f>
        <v/>
      </c>
      <c r="E95" s="10">
        <f>IFERROR(IF(LoanIsNotPaid*LoanIsGood,MonthlyPayment,0), 0)</f>
        <v>0</v>
      </c>
      <c r="F95" s="10">
        <f>IFERROR(IF(LoanIsNotPaid*LoanIsGood,Principal,0), 0)</f>
        <v>0</v>
      </c>
      <c r="G95" s="10">
        <f>IFERROR(IF(LoanIsNotPaid*LoanIsGood,InterestAmt,0), 0)</f>
        <v>0</v>
      </c>
      <c r="H95" s="10">
        <f>IFERROR(IF(LoanIsNotPaid*LoanIsGood,EndingBalance,0), 0)</f>
        <v>0</v>
      </c>
      <c r="I95" s="9"/>
    </row>
    <row r="96" spans="1:9" ht="20.25" customHeight="1" x14ac:dyDescent="0.35">
      <c r="A96" s="9"/>
      <c r="B96" s="12" t="str">
        <f>IFERROR(IF(LoanIsNotPaid*LoanIsGood,PaymentNumber,""), "")</f>
        <v/>
      </c>
      <c r="C96" s="11">
        <f>IFERROR(IF(LoanIsNotPaid*LoanIsGood,PaymentDate,LoanStartDate), LoanStartDate)</f>
        <v>45748</v>
      </c>
      <c r="D96" s="10" t="str">
        <f>IFERROR(IF(LoanIsNotPaid*LoanIsGood,LoanValue,""), "")</f>
        <v/>
      </c>
      <c r="E96" s="10">
        <f>IFERROR(IF(LoanIsNotPaid*LoanIsGood,MonthlyPayment,0), 0)</f>
        <v>0</v>
      </c>
      <c r="F96" s="10">
        <f>IFERROR(IF(LoanIsNotPaid*LoanIsGood,Principal,0), 0)</f>
        <v>0</v>
      </c>
      <c r="G96" s="10">
        <f>IFERROR(IF(LoanIsNotPaid*LoanIsGood,InterestAmt,0), 0)</f>
        <v>0</v>
      </c>
      <c r="H96" s="10">
        <f>IFERROR(IF(LoanIsNotPaid*LoanIsGood,EndingBalance,0), 0)</f>
        <v>0</v>
      </c>
      <c r="I96" s="9"/>
    </row>
    <row r="97" spans="1:9" ht="20.25" customHeight="1" x14ac:dyDescent="0.35">
      <c r="A97" s="9"/>
      <c r="B97" s="12" t="str">
        <f>IFERROR(IF(LoanIsNotPaid*LoanIsGood,PaymentNumber,""), "")</f>
        <v/>
      </c>
      <c r="C97" s="11">
        <f>IFERROR(IF(LoanIsNotPaid*LoanIsGood,PaymentDate,LoanStartDate), LoanStartDate)</f>
        <v>45748</v>
      </c>
      <c r="D97" s="10" t="str">
        <f>IFERROR(IF(LoanIsNotPaid*LoanIsGood,LoanValue,""), "")</f>
        <v/>
      </c>
      <c r="E97" s="10">
        <f>IFERROR(IF(LoanIsNotPaid*LoanIsGood,MonthlyPayment,0), 0)</f>
        <v>0</v>
      </c>
      <c r="F97" s="10">
        <f>IFERROR(IF(LoanIsNotPaid*LoanIsGood,Principal,0), 0)</f>
        <v>0</v>
      </c>
      <c r="G97" s="10">
        <f>IFERROR(IF(LoanIsNotPaid*LoanIsGood,InterestAmt,0), 0)</f>
        <v>0</v>
      </c>
      <c r="H97" s="10">
        <f>IFERROR(IF(LoanIsNotPaid*LoanIsGood,EndingBalance,0), 0)</f>
        <v>0</v>
      </c>
      <c r="I97" s="9"/>
    </row>
    <row r="98" spans="1:9" ht="20.25" customHeight="1" x14ac:dyDescent="0.35">
      <c r="A98" s="9"/>
      <c r="B98" s="12" t="str">
        <f>IFERROR(IF(LoanIsNotPaid*LoanIsGood,PaymentNumber,""), "")</f>
        <v/>
      </c>
      <c r="C98" s="11">
        <f>IFERROR(IF(LoanIsNotPaid*LoanIsGood,PaymentDate,LoanStartDate), LoanStartDate)</f>
        <v>45748</v>
      </c>
      <c r="D98" s="10" t="str">
        <f>IFERROR(IF(LoanIsNotPaid*LoanIsGood,LoanValue,""), "")</f>
        <v/>
      </c>
      <c r="E98" s="10">
        <f>IFERROR(IF(LoanIsNotPaid*LoanIsGood,MonthlyPayment,0), 0)</f>
        <v>0</v>
      </c>
      <c r="F98" s="10">
        <f>IFERROR(IF(LoanIsNotPaid*LoanIsGood,Principal,0), 0)</f>
        <v>0</v>
      </c>
      <c r="G98" s="10">
        <f>IFERROR(IF(LoanIsNotPaid*LoanIsGood,InterestAmt,0), 0)</f>
        <v>0</v>
      </c>
      <c r="H98" s="10">
        <f>IFERROR(IF(LoanIsNotPaid*LoanIsGood,EndingBalance,0), 0)</f>
        <v>0</v>
      </c>
      <c r="I98" s="9"/>
    </row>
    <row r="99" spans="1:9" ht="20.25" customHeight="1" x14ac:dyDescent="0.35">
      <c r="A99" s="9"/>
      <c r="B99" s="12" t="str">
        <f>IFERROR(IF(LoanIsNotPaid*LoanIsGood,PaymentNumber,""), "")</f>
        <v/>
      </c>
      <c r="C99" s="11">
        <f>IFERROR(IF(LoanIsNotPaid*LoanIsGood,PaymentDate,LoanStartDate), LoanStartDate)</f>
        <v>45748</v>
      </c>
      <c r="D99" s="10" t="str">
        <f>IFERROR(IF(LoanIsNotPaid*LoanIsGood,LoanValue,""), "")</f>
        <v/>
      </c>
      <c r="E99" s="10">
        <f>IFERROR(IF(LoanIsNotPaid*LoanIsGood,MonthlyPayment,0), 0)</f>
        <v>0</v>
      </c>
      <c r="F99" s="10">
        <f>IFERROR(IF(LoanIsNotPaid*LoanIsGood,Principal,0), 0)</f>
        <v>0</v>
      </c>
      <c r="G99" s="10">
        <f>IFERROR(IF(LoanIsNotPaid*LoanIsGood,InterestAmt,0), 0)</f>
        <v>0</v>
      </c>
      <c r="H99" s="10">
        <f>IFERROR(IF(LoanIsNotPaid*LoanIsGood,EndingBalance,0), 0)</f>
        <v>0</v>
      </c>
      <c r="I99" s="9"/>
    </row>
    <row r="100" spans="1:9" ht="20.25" customHeight="1" x14ac:dyDescent="0.35">
      <c r="A100" s="9"/>
      <c r="B100" s="12" t="str">
        <f>IFERROR(IF(LoanIsNotPaid*LoanIsGood,PaymentNumber,""), "")</f>
        <v/>
      </c>
      <c r="C100" s="11">
        <f>IFERROR(IF(LoanIsNotPaid*LoanIsGood,PaymentDate,LoanStartDate), LoanStartDate)</f>
        <v>45748</v>
      </c>
      <c r="D100" s="10" t="str">
        <f>IFERROR(IF(LoanIsNotPaid*LoanIsGood,LoanValue,""), "")</f>
        <v/>
      </c>
      <c r="E100" s="10">
        <f>IFERROR(IF(LoanIsNotPaid*LoanIsGood,MonthlyPayment,0), 0)</f>
        <v>0</v>
      </c>
      <c r="F100" s="10">
        <f>IFERROR(IF(LoanIsNotPaid*LoanIsGood,Principal,0), 0)</f>
        <v>0</v>
      </c>
      <c r="G100" s="10">
        <f>IFERROR(IF(LoanIsNotPaid*LoanIsGood,InterestAmt,0), 0)</f>
        <v>0</v>
      </c>
      <c r="H100" s="10">
        <f>IFERROR(IF(LoanIsNotPaid*LoanIsGood,EndingBalance,0), 0)</f>
        <v>0</v>
      </c>
      <c r="I100" s="9"/>
    </row>
    <row r="101" spans="1:9" ht="20.25" customHeight="1" x14ac:dyDescent="0.35">
      <c r="A101" s="9"/>
      <c r="B101" s="12" t="str">
        <f>IFERROR(IF(LoanIsNotPaid*LoanIsGood,PaymentNumber,""), "")</f>
        <v/>
      </c>
      <c r="C101" s="11">
        <f>IFERROR(IF(LoanIsNotPaid*LoanIsGood,PaymentDate,LoanStartDate), LoanStartDate)</f>
        <v>45748</v>
      </c>
      <c r="D101" s="10" t="str">
        <f>IFERROR(IF(LoanIsNotPaid*LoanIsGood,LoanValue,""), "")</f>
        <v/>
      </c>
      <c r="E101" s="10">
        <f>IFERROR(IF(LoanIsNotPaid*LoanIsGood,MonthlyPayment,0), 0)</f>
        <v>0</v>
      </c>
      <c r="F101" s="10">
        <f>IFERROR(IF(LoanIsNotPaid*LoanIsGood,Principal,0), 0)</f>
        <v>0</v>
      </c>
      <c r="G101" s="10">
        <f>IFERROR(IF(LoanIsNotPaid*LoanIsGood,InterestAmt,0), 0)</f>
        <v>0</v>
      </c>
      <c r="H101" s="10">
        <f>IFERROR(IF(LoanIsNotPaid*LoanIsGood,EndingBalance,0), 0)</f>
        <v>0</v>
      </c>
      <c r="I101" s="9"/>
    </row>
    <row r="102" spans="1:9" ht="20.25" customHeight="1" x14ac:dyDescent="0.35">
      <c r="A102" s="9"/>
      <c r="B102" s="12" t="str">
        <f>IFERROR(IF(LoanIsNotPaid*LoanIsGood,PaymentNumber,""), "")</f>
        <v/>
      </c>
      <c r="C102" s="11">
        <f>IFERROR(IF(LoanIsNotPaid*LoanIsGood,PaymentDate,LoanStartDate), LoanStartDate)</f>
        <v>45748</v>
      </c>
      <c r="D102" s="10" t="str">
        <f>IFERROR(IF(LoanIsNotPaid*LoanIsGood,LoanValue,""), "")</f>
        <v/>
      </c>
      <c r="E102" s="10">
        <f>IFERROR(IF(LoanIsNotPaid*LoanIsGood,MonthlyPayment,0), 0)</f>
        <v>0</v>
      </c>
      <c r="F102" s="10">
        <f>IFERROR(IF(LoanIsNotPaid*LoanIsGood,Principal,0), 0)</f>
        <v>0</v>
      </c>
      <c r="G102" s="10">
        <f>IFERROR(IF(LoanIsNotPaid*LoanIsGood,InterestAmt,0), 0)</f>
        <v>0</v>
      </c>
      <c r="H102" s="10">
        <f>IFERROR(IF(LoanIsNotPaid*LoanIsGood,EndingBalance,0), 0)</f>
        <v>0</v>
      </c>
      <c r="I102" s="9"/>
    </row>
    <row r="103" spans="1:9" ht="20.25" customHeight="1" x14ac:dyDescent="0.35">
      <c r="A103" s="9"/>
      <c r="B103" s="12" t="str">
        <f>IFERROR(IF(LoanIsNotPaid*LoanIsGood,PaymentNumber,""), "")</f>
        <v/>
      </c>
      <c r="C103" s="11">
        <f>IFERROR(IF(LoanIsNotPaid*LoanIsGood,PaymentDate,LoanStartDate), LoanStartDate)</f>
        <v>45748</v>
      </c>
      <c r="D103" s="10" t="str">
        <f>IFERROR(IF(LoanIsNotPaid*LoanIsGood,LoanValue,""), "")</f>
        <v/>
      </c>
      <c r="E103" s="10">
        <f>IFERROR(IF(LoanIsNotPaid*LoanIsGood,MonthlyPayment,0), 0)</f>
        <v>0</v>
      </c>
      <c r="F103" s="10">
        <f>IFERROR(IF(LoanIsNotPaid*LoanIsGood,Principal,0), 0)</f>
        <v>0</v>
      </c>
      <c r="G103" s="10">
        <f>IFERROR(IF(LoanIsNotPaid*LoanIsGood,InterestAmt,0), 0)</f>
        <v>0</v>
      </c>
      <c r="H103" s="10">
        <f>IFERROR(IF(LoanIsNotPaid*LoanIsGood,EndingBalance,0), 0)</f>
        <v>0</v>
      </c>
      <c r="I103" s="9"/>
    </row>
    <row r="104" spans="1:9" ht="20.25" customHeight="1" x14ac:dyDescent="0.35">
      <c r="A104" s="9"/>
      <c r="B104" s="12" t="str">
        <f>IFERROR(IF(LoanIsNotPaid*LoanIsGood,PaymentNumber,""), "")</f>
        <v/>
      </c>
      <c r="C104" s="11">
        <f>IFERROR(IF(LoanIsNotPaid*LoanIsGood,PaymentDate,LoanStartDate), LoanStartDate)</f>
        <v>45748</v>
      </c>
      <c r="D104" s="10" t="str">
        <f>IFERROR(IF(LoanIsNotPaid*LoanIsGood,LoanValue,""), "")</f>
        <v/>
      </c>
      <c r="E104" s="10">
        <f>IFERROR(IF(LoanIsNotPaid*LoanIsGood,MonthlyPayment,0), 0)</f>
        <v>0</v>
      </c>
      <c r="F104" s="10">
        <f>IFERROR(IF(LoanIsNotPaid*LoanIsGood,Principal,0), 0)</f>
        <v>0</v>
      </c>
      <c r="G104" s="10">
        <f>IFERROR(IF(LoanIsNotPaid*LoanIsGood,InterestAmt,0), 0)</f>
        <v>0</v>
      </c>
      <c r="H104" s="10">
        <f>IFERROR(IF(LoanIsNotPaid*LoanIsGood,EndingBalance,0), 0)</f>
        <v>0</v>
      </c>
      <c r="I104" s="9"/>
    </row>
    <row r="105" spans="1:9" ht="20.25" customHeight="1" x14ac:dyDescent="0.35">
      <c r="A105" s="9"/>
      <c r="B105" s="12" t="str">
        <f>IFERROR(IF(LoanIsNotPaid*LoanIsGood,PaymentNumber,""), "")</f>
        <v/>
      </c>
      <c r="C105" s="11">
        <f>IFERROR(IF(LoanIsNotPaid*LoanIsGood,PaymentDate,LoanStartDate), LoanStartDate)</f>
        <v>45748</v>
      </c>
      <c r="D105" s="10" t="str">
        <f>IFERROR(IF(LoanIsNotPaid*LoanIsGood,LoanValue,""), "")</f>
        <v/>
      </c>
      <c r="E105" s="10">
        <f>IFERROR(IF(LoanIsNotPaid*LoanIsGood,MonthlyPayment,0), 0)</f>
        <v>0</v>
      </c>
      <c r="F105" s="10">
        <f>IFERROR(IF(LoanIsNotPaid*LoanIsGood,Principal,0), 0)</f>
        <v>0</v>
      </c>
      <c r="G105" s="10">
        <f>IFERROR(IF(LoanIsNotPaid*LoanIsGood,InterestAmt,0), 0)</f>
        <v>0</v>
      </c>
      <c r="H105" s="10">
        <f>IFERROR(IF(LoanIsNotPaid*LoanIsGood,EndingBalance,0), 0)</f>
        <v>0</v>
      </c>
      <c r="I105" s="9"/>
    </row>
    <row r="106" spans="1:9" ht="20.25" customHeight="1" x14ac:dyDescent="0.35">
      <c r="A106" s="9"/>
      <c r="B106" s="12" t="str">
        <f>IFERROR(IF(LoanIsNotPaid*LoanIsGood,PaymentNumber,""), "")</f>
        <v/>
      </c>
      <c r="C106" s="11">
        <f>IFERROR(IF(LoanIsNotPaid*LoanIsGood,PaymentDate,LoanStartDate), LoanStartDate)</f>
        <v>45748</v>
      </c>
      <c r="D106" s="10" t="str">
        <f>IFERROR(IF(LoanIsNotPaid*LoanIsGood,LoanValue,""), "")</f>
        <v/>
      </c>
      <c r="E106" s="10">
        <f>IFERROR(IF(LoanIsNotPaid*LoanIsGood,MonthlyPayment,0), 0)</f>
        <v>0</v>
      </c>
      <c r="F106" s="10">
        <f>IFERROR(IF(LoanIsNotPaid*LoanIsGood,Principal,0), 0)</f>
        <v>0</v>
      </c>
      <c r="G106" s="10">
        <f>IFERROR(IF(LoanIsNotPaid*LoanIsGood,InterestAmt,0), 0)</f>
        <v>0</v>
      </c>
      <c r="H106" s="10">
        <f>IFERROR(IF(LoanIsNotPaid*LoanIsGood,EndingBalance,0), 0)</f>
        <v>0</v>
      </c>
      <c r="I106" s="9"/>
    </row>
    <row r="107" spans="1:9" ht="20.25" customHeight="1" x14ac:dyDescent="0.35">
      <c r="A107" s="9"/>
      <c r="B107" s="12" t="str">
        <f>IFERROR(IF(LoanIsNotPaid*LoanIsGood,PaymentNumber,""), "")</f>
        <v/>
      </c>
      <c r="C107" s="11">
        <f>IFERROR(IF(LoanIsNotPaid*LoanIsGood,PaymentDate,LoanStartDate), LoanStartDate)</f>
        <v>45748</v>
      </c>
      <c r="D107" s="10" t="str">
        <f>IFERROR(IF(LoanIsNotPaid*LoanIsGood,LoanValue,""), "")</f>
        <v/>
      </c>
      <c r="E107" s="10">
        <f>IFERROR(IF(LoanIsNotPaid*LoanIsGood,MonthlyPayment,0), 0)</f>
        <v>0</v>
      </c>
      <c r="F107" s="10">
        <f>IFERROR(IF(LoanIsNotPaid*LoanIsGood,Principal,0), 0)</f>
        <v>0</v>
      </c>
      <c r="G107" s="10">
        <f>IFERROR(IF(LoanIsNotPaid*LoanIsGood,InterestAmt,0), 0)</f>
        <v>0</v>
      </c>
      <c r="H107" s="10">
        <f>IFERROR(IF(LoanIsNotPaid*LoanIsGood,EndingBalance,0), 0)</f>
        <v>0</v>
      </c>
      <c r="I107" s="9"/>
    </row>
    <row r="108" spans="1:9" ht="20.25" customHeight="1" x14ac:dyDescent="0.35">
      <c r="A108" s="9"/>
      <c r="B108" s="12" t="str">
        <f>IFERROR(IF(LoanIsNotPaid*LoanIsGood,PaymentNumber,""), "")</f>
        <v/>
      </c>
      <c r="C108" s="11">
        <f>IFERROR(IF(LoanIsNotPaid*LoanIsGood,PaymentDate,LoanStartDate), LoanStartDate)</f>
        <v>45748</v>
      </c>
      <c r="D108" s="10" t="str">
        <f>IFERROR(IF(LoanIsNotPaid*LoanIsGood,LoanValue,""), "")</f>
        <v/>
      </c>
      <c r="E108" s="10">
        <f>IFERROR(IF(LoanIsNotPaid*LoanIsGood,MonthlyPayment,0), 0)</f>
        <v>0</v>
      </c>
      <c r="F108" s="10">
        <f>IFERROR(IF(LoanIsNotPaid*LoanIsGood,Principal,0), 0)</f>
        <v>0</v>
      </c>
      <c r="G108" s="10">
        <f>IFERROR(IF(LoanIsNotPaid*LoanIsGood,InterestAmt,0), 0)</f>
        <v>0</v>
      </c>
      <c r="H108" s="10">
        <f>IFERROR(IF(LoanIsNotPaid*LoanIsGood,EndingBalance,0), 0)</f>
        <v>0</v>
      </c>
      <c r="I108" s="9"/>
    </row>
    <row r="109" spans="1:9" ht="20.25" customHeight="1" x14ac:dyDescent="0.35">
      <c r="A109" s="9"/>
      <c r="B109" s="12" t="str">
        <f>IFERROR(IF(LoanIsNotPaid*LoanIsGood,PaymentNumber,""), "")</f>
        <v/>
      </c>
      <c r="C109" s="11">
        <f>IFERROR(IF(LoanIsNotPaid*LoanIsGood,PaymentDate,LoanStartDate), LoanStartDate)</f>
        <v>45748</v>
      </c>
      <c r="D109" s="10" t="str">
        <f>IFERROR(IF(LoanIsNotPaid*LoanIsGood,LoanValue,""), "")</f>
        <v/>
      </c>
      <c r="E109" s="10">
        <f>IFERROR(IF(LoanIsNotPaid*LoanIsGood,MonthlyPayment,0), 0)</f>
        <v>0</v>
      </c>
      <c r="F109" s="10">
        <f>IFERROR(IF(LoanIsNotPaid*LoanIsGood,Principal,0), 0)</f>
        <v>0</v>
      </c>
      <c r="G109" s="10">
        <f>IFERROR(IF(LoanIsNotPaid*LoanIsGood,InterestAmt,0), 0)</f>
        <v>0</v>
      </c>
      <c r="H109" s="10">
        <f>IFERROR(IF(LoanIsNotPaid*LoanIsGood,EndingBalance,0), 0)</f>
        <v>0</v>
      </c>
      <c r="I109" s="9"/>
    </row>
    <row r="110" spans="1:9" ht="20.25" customHeight="1" x14ac:dyDescent="0.35">
      <c r="A110" s="9"/>
      <c r="B110" s="12" t="str">
        <f>IFERROR(IF(LoanIsNotPaid*LoanIsGood,PaymentNumber,""), "")</f>
        <v/>
      </c>
      <c r="C110" s="11">
        <f>IFERROR(IF(LoanIsNotPaid*LoanIsGood,PaymentDate,LoanStartDate), LoanStartDate)</f>
        <v>45748</v>
      </c>
      <c r="D110" s="10" t="str">
        <f>IFERROR(IF(LoanIsNotPaid*LoanIsGood,LoanValue,""), "")</f>
        <v/>
      </c>
      <c r="E110" s="10">
        <f>IFERROR(IF(LoanIsNotPaid*LoanIsGood,MonthlyPayment,0), 0)</f>
        <v>0</v>
      </c>
      <c r="F110" s="10">
        <f>IFERROR(IF(LoanIsNotPaid*LoanIsGood,Principal,0), 0)</f>
        <v>0</v>
      </c>
      <c r="G110" s="10">
        <f>IFERROR(IF(LoanIsNotPaid*LoanIsGood,InterestAmt,0), 0)</f>
        <v>0</v>
      </c>
      <c r="H110" s="10">
        <f>IFERROR(IF(LoanIsNotPaid*LoanIsGood,EndingBalance,0), 0)</f>
        <v>0</v>
      </c>
      <c r="I110" s="9"/>
    </row>
    <row r="111" spans="1:9" ht="20.25" customHeight="1" x14ac:dyDescent="0.35">
      <c r="A111" s="9"/>
      <c r="B111" s="12" t="str">
        <f>IFERROR(IF(LoanIsNotPaid*LoanIsGood,PaymentNumber,""), "")</f>
        <v/>
      </c>
      <c r="C111" s="11">
        <f>IFERROR(IF(LoanIsNotPaid*LoanIsGood,PaymentDate,LoanStartDate), LoanStartDate)</f>
        <v>45748</v>
      </c>
      <c r="D111" s="10" t="str">
        <f>IFERROR(IF(LoanIsNotPaid*LoanIsGood,LoanValue,""), "")</f>
        <v/>
      </c>
      <c r="E111" s="10">
        <f>IFERROR(IF(LoanIsNotPaid*LoanIsGood,MonthlyPayment,0), 0)</f>
        <v>0</v>
      </c>
      <c r="F111" s="10">
        <f>IFERROR(IF(LoanIsNotPaid*LoanIsGood,Principal,0), 0)</f>
        <v>0</v>
      </c>
      <c r="G111" s="10">
        <f>IFERROR(IF(LoanIsNotPaid*LoanIsGood,InterestAmt,0), 0)</f>
        <v>0</v>
      </c>
      <c r="H111" s="10">
        <f>IFERROR(IF(LoanIsNotPaid*LoanIsGood,EndingBalance,0), 0)</f>
        <v>0</v>
      </c>
      <c r="I111" s="9"/>
    </row>
    <row r="112" spans="1:9" ht="20.25" customHeight="1" x14ac:dyDescent="0.35">
      <c r="A112" s="9"/>
      <c r="B112" s="12" t="str">
        <f>IFERROR(IF(LoanIsNotPaid*LoanIsGood,PaymentNumber,""), "")</f>
        <v/>
      </c>
      <c r="C112" s="11">
        <f>IFERROR(IF(LoanIsNotPaid*LoanIsGood,PaymentDate,LoanStartDate), LoanStartDate)</f>
        <v>45748</v>
      </c>
      <c r="D112" s="10" t="str">
        <f>IFERROR(IF(LoanIsNotPaid*LoanIsGood,LoanValue,""), "")</f>
        <v/>
      </c>
      <c r="E112" s="10">
        <f>IFERROR(IF(LoanIsNotPaid*LoanIsGood,MonthlyPayment,0), 0)</f>
        <v>0</v>
      </c>
      <c r="F112" s="10">
        <f>IFERROR(IF(LoanIsNotPaid*LoanIsGood,Principal,0), 0)</f>
        <v>0</v>
      </c>
      <c r="G112" s="10">
        <f>IFERROR(IF(LoanIsNotPaid*LoanIsGood,InterestAmt,0), 0)</f>
        <v>0</v>
      </c>
      <c r="H112" s="10">
        <f>IFERROR(IF(LoanIsNotPaid*LoanIsGood,EndingBalance,0), 0)</f>
        <v>0</v>
      </c>
      <c r="I112" s="9"/>
    </row>
    <row r="113" spans="1:9" ht="20.25" customHeight="1" x14ac:dyDescent="0.35">
      <c r="A113" s="9"/>
      <c r="B113" s="12" t="str">
        <f>IFERROR(IF(LoanIsNotPaid*LoanIsGood,PaymentNumber,""), "")</f>
        <v/>
      </c>
      <c r="C113" s="11">
        <f>IFERROR(IF(LoanIsNotPaid*LoanIsGood,PaymentDate,LoanStartDate), LoanStartDate)</f>
        <v>45748</v>
      </c>
      <c r="D113" s="10" t="str">
        <f>IFERROR(IF(LoanIsNotPaid*LoanIsGood,LoanValue,""), "")</f>
        <v/>
      </c>
      <c r="E113" s="10">
        <f>IFERROR(IF(LoanIsNotPaid*LoanIsGood,MonthlyPayment,0), 0)</f>
        <v>0</v>
      </c>
      <c r="F113" s="10">
        <f>IFERROR(IF(LoanIsNotPaid*LoanIsGood,Principal,0), 0)</f>
        <v>0</v>
      </c>
      <c r="G113" s="10">
        <f>IFERROR(IF(LoanIsNotPaid*LoanIsGood,InterestAmt,0), 0)</f>
        <v>0</v>
      </c>
      <c r="H113" s="10">
        <f>IFERROR(IF(LoanIsNotPaid*LoanIsGood,EndingBalance,0), 0)</f>
        <v>0</v>
      </c>
      <c r="I113" s="9"/>
    </row>
    <row r="114" spans="1:9" ht="20.25" customHeight="1" x14ac:dyDescent="0.35">
      <c r="A114" s="9"/>
      <c r="B114" s="12" t="str">
        <f>IFERROR(IF(LoanIsNotPaid*LoanIsGood,PaymentNumber,""), "")</f>
        <v/>
      </c>
      <c r="C114" s="11">
        <f>IFERROR(IF(LoanIsNotPaid*LoanIsGood,PaymentDate,LoanStartDate), LoanStartDate)</f>
        <v>45748</v>
      </c>
      <c r="D114" s="10" t="str">
        <f>IFERROR(IF(LoanIsNotPaid*LoanIsGood,LoanValue,""), "")</f>
        <v/>
      </c>
      <c r="E114" s="10">
        <f>IFERROR(IF(LoanIsNotPaid*LoanIsGood,MonthlyPayment,0), 0)</f>
        <v>0</v>
      </c>
      <c r="F114" s="10">
        <f>IFERROR(IF(LoanIsNotPaid*LoanIsGood,Principal,0), 0)</f>
        <v>0</v>
      </c>
      <c r="G114" s="10">
        <f>IFERROR(IF(LoanIsNotPaid*LoanIsGood,InterestAmt,0), 0)</f>
        <v>0</v>
      </c>
      <c r="H114" s="10">
        <f>IFERROR(IF(LoanIsNotPaid*LoanIsGood,EndingBalance,0), 0)</f>
        <v>0</v>
      </c>
      <c r="I114" s="9"/>
    </row>
    <row r="115" spans="1:9" ht="20.25" customHeight="1" x14ac:dyDescent="0.35">
      <c r="A115" s="9"/>
      <c r="B115" s="12" t="str">
        <f>IFERROR(IF(LoanIsNotPaid*LoanIsGood,PaymentNumber,""), "")</f>
        <v/>
      </c>
      <c r="C115" s="11">
        <f>IFERROR(IF(LoanIsNotPaid*LoanIsGood,PaymentDate,LoanStartDate), LoanStartDate)</f>
        <v>45748</v>
      </c>
      <c r="D115" s="10" t="str">
        <f>IFERROR(IF(LoanIsNotPaid*LoanIsGood,LoanValue,""), "")</f>
        <v/>
      </c>
      <c r="E115" s="10">
        <f>IFERROR(IF(LoanIsNotPaid*LoanIsGood,MonthlyPayment,0), 0)</f>
        <v>0</v>
      </c>
      <c r="F115" s="10">
        <f>IFERROR(IF(LoanIsNotPaid*LoanIsGood,Principal,0), 0)</f>
        <v>0</v>
      </c>
      <c r="G115" s="10">
        <f>IFERROR(IF(LoanIsNotPaid*LoanIsGood,InterestAmt,0), 0)</f>
        <v>0</v>
      </c>
      <c r="H115" s="10">
        <f>IFERROR(IF(LoanIsNotPaid*LoanIsGood,EndingBalance,0), 0)</f>
        <v>0</v>
      </c>
      <c r="I115" s="9"/>
    </row>
    <row r="116" spans="1:9" ht="20.25" customHeight="1" x14ac:dyDescent="0.35">
      <c r="A116" s="9"/>
      <c r="B116" s="12" t="str">
        <f>IFERROR(IF(LoanIsNotPaid*LoanIsGood,PaymentNumber,""), "")</f>
        <v/>
      </c>
      <c r="C116" s="11">
        <f>IFERROR(IF(LoanIsNotPaid*LoanIsGood,PaymentDate,LoanStartDate), LoanStartDate)</f>
        <v>45748</v>
      </c>
      <c r="D116" s="10" t="str">
        <f>IFERROR(IF(LoanIsNotPaid*LoanIsGood,LoanValue,""), "")</f>
        <v/>
      </c>
      <c r="E116" s="10">
        <f>IFERROR(IF(LoanIsNotPaid*LoanIsGood,MonthlyPayment,0), 0)</f>
        <v>0</v>
      </c>
      <c r="F116" s="10">
        <f>IFERROR(IF(LoanIsNotPaid*LoanIsGood,Principal,0), 0)</f>
        <v>0</v>
      </c>
      <c r="G116" s="10">
        <f>IFERROR(IF(LoanIsNotPaid*LoanIsGood,InterestAmt,0), 0)</f>
        <v>0</v>
      </c>
      <c r="H116" s="10">
        <f>IFERROR(IF(LoanIsNotPaid*LoanIsGood,EndingBalance,0), 0)</f>
        <v>0</v>
      </c>
      <c r="I116" s="9"/>
    </row>
    <row r="117" spans="1:9" ht="20.25" customHeight="1" x14ac:dyDescent="0.35">
      <c r="A117" s="9"/>
      <c r="B117" s="12" t="str">
        <f>IFERROR(IF(LoanIsNotPaid*LoanIsGood,PaymentNumber,""), "")</f>
        <v/>
      </c>
      <c r="C117" s="11">
        <f>IFERROR(IF(LoanIsNotPaid*LoanIsGood,PaymentDate,LoanStartDate), LoanStartDate)</f>
        <v>45748</v>
      </c>
      <c r="D117" s="10" t="str">
        <f>IFERROR(IF(LoanIsNotPaid*LoanIsGood,LoanValue,""), "")</f>
        <v/>
      </c>
      <c r="E117" s="10">
        <f>IFERROR(IF(LoanIsNotPaid*LoanIsGood,MonthlyPayment,0), 0)</f>
        <v>0</v>
      </c>
      <c r="F117" s="10">
        <f>IFERROR(IF(LoanIsNotPaid*LoanIsGood,Principal,0), 0)</f>
        <v>0</v>
      </c>
      <c r="G117" s="10">
        <f>IFERROR(IF(LoanIsNotPaid*LoanIsGood,InterestAmt,0), 0)</f>
        <v>0</v>
      </c>
      <c r="H117" s="10">
        <f>IFERROR(IF(LoanIsNotPaid*LoanIsGood,EndingBalance,0), 0)</f>
        <v>0</v>
      </c>
      <c r="I117" s="9"/>
    </row>
    <row r="118" spans="1:9" ht="20.25" customHeight="1" x14ac:dyDescent="0.35">
      <c r="A118" s="9"/>
      <c r="B118" s="12" t="str">
        <f>IFERROR(IF(LoanIsNotPaid*LoanIsGood,PaymentNumber,""), "")</f>
        <v/>
      </c>
      <c r="C118" s="11">
        <f>IFERROR(IF(LoanIsNotPaid*LoanIsGood,PaymentDate,LoanStartDate), LoanStartDate)</f>
        <v>45748</v>
      </c>
      <c r="D118" s="10" t="str">
        <f>IFERROR(IF(LoanIsNotPaid*LoanIsGood,LoanValue,""), "")</f>
        <v/>
      </c>
      <c r="E118" s="10">
        <f>IFERROR(IF(LoanIsNotPaid*LoanIsGood,MonthlyPayment,0), 0)</f>
        <v>0</v>
      </c>
      <c r="F118" s="10">
        <f>IFERROR(IF(LoanIsNotPaid*LoanIsGood,Principal,0), 0)</f>
        <v>0</v>
      </c>
      <c r="G118" s="10">
        <f>IFERROR(IF(LoanIsNotPaid*LoanIsGood,InterestAmt,0), 0)</f>
        <v>0</v>
      </c>
      <c r="H118" s="10">
        <f>IFERROR(IF(LoanIsNotPaid*LoanIsGood,EndingBalance,0), 0)</f>
        <v>0</v>
      </c>
      <c r="I118" s="9"/>
    </row>
    <row r="119" spans="1:9" ht="20.25" customHeight="1" x14ac:dyDescent="0.35">
      <c r="A119" s="9"/>
      <c r="B119" s="12" t="str">
        <f>IFERROR(IF(LoanIsNotPaid*LoanIsGood,PaymentNumber,""), "")</f>
        <v/>
      </c>
      <c r="C119" s="11">
        <f>IFERROR(IF(LoanIsNotPaid*LoanIsGood,PaymentDate,LoanStartDate), LoanStartDate)</f>
        <v>45748</v>
      </c>
      <c r="D119" s="10" t="str">
        <f>IFERROR(IF(LoanIsNotPaid*LoanIsGood,LoanValue,""), "")</f>
        <v/>
      </c>
      <c r="E119" s="10">
        <f>IFERROR(IF(LoanIsNotPaid*LoanIsGood,MonthlyPayment,0), 0)</f>
        <v>0</v>
      </c>
      <c r="F119" s="10">
        <f>IFERROR(IF(LoanIsNotPaid*LoanIsGood,Principal,0), 0)</f>
        <v>0</v>
      </c>
      <c r="G119" s="10">
        <f>IFERROR(IF(LoanIsNotPaid*LoanIsGood,InterestAmt,0), 0)</f>
        <v>0</v>
      </c>
      <c r="H119" s="10">
        <f>IFERROR(IF(LoanIsNotPaid*LoanIsGood,EndingBalance,0), 0)</f>
        <v>0</v>
      </c>
      <c r="I119" s="9"/>
    </row>
    <row r="120" spans="1:9" ht="20.25" customHeight="1" x14ac:dyDescent="0.35">
      <c r="A120" s="9"/>
      <c r="B120" s="12" t="str">
        <f>IFERROR(IF(LoanIsNotPaid*LoanIsGood,PaymentNumber,""), "")</f>
        <v/>
      </c>
      <c r="C120" s="11">
        <f>IFERROR(IF(LoanIsNotPaid*LoanIsGood,PaymentDate,LoanStartDate), LoanStartDate)</f>
        <v>45748</v>
      </c>
      <c r="D120" s="10" t="str">
        <f>IFERROR(IF(LoanIsNotPaid*LoanIsGood,LoanValue,""), "")</f>
        <v/>
      </c>
      <c r="E120" s="10">
        <f>IFERROR(IF(LoanIsNotPaid*LoanIsGood,MonthlyPayment,0), 0)</f>
        <v>0</v>
      </c>
      <c r="F120" s="10">
        <f>IFERROR(IF(LoanIsNotPaid*LoanIsGood,Principal,0), 0)</f>
        <v>0</v>
      </c>
      <c r="G120" s="10">
        <f>IFERROR(IF(LoanIsNotPaid*LoanIsGood,InterestAmt,0), 0)</f>
        <v>0</v>
      </c>
      <c r="H120" s="10">
        <f>IFERROR(IF(LoanIsNotPaid*LoanIsGood,EndingBalance,0), 0)</f>
        <v>0</v>
      </c>
      <c r="I120" s="9"/>
    </row>
    <row r="121" spans="1:9" ht="20.25" customHeight="1" x14ac:dyDescent="0.35">
      <c r="A121" s="9"/>
      <c r="B121" s="12" t="str">
        <f>IFERROR(IF(LoanIsNotPaid*LoanIsGood,PaymentNumber,""), "")</f>
        <v/>
      </c>
      <c r="C121" s="11">
        <f>IFERROR(IF(LoanIsNotPaid*LoanIsGood,PaymentDate,LoanStartDate), LoanStartDate)</f>
        <v>45748</v>
      </c>
      <c r="D121" s="10" t="str">
        <f>IFERROR(IF(LoanIsNotPaid*LoanIsGood,LoanValue,""), "")</f>
        <v/>
      </c>
      <c r="E121" s="10">
        <f>IFERROR(IF(LoanIsNotPaid*LoanIsGood,MonthlyPayment,0), 0)</f>
        <v>0</v>
      </c>
      <c r="F121" s="10">
        <f>IFERROR(IF(LoanIsNotPaid*LoanIsGood,Principal,0), 0)</f>
        <v>0</v>
      </c>
      <c r="G121" s="10">
        <f>IFERROR(IF(LoanIsNotPaid*LoanIsGood,InterestAmt,0), 0)</f>
        <v>0</v>
      </c>
      <c r="H121" s="10">
        <f>IFERROR(IF(LoanIsNotPaid*LoanIsGood,EndingBalance,0), 0)</f>
        <v>0</v>
      </c>
      <c r="I121" s="9"/>
    </row>
    <row r="122" spans="1:9" ht="20.25" customHeight="1" x14ac:dyDescent="0.35">
      <c r="A122" s="9"/>
      <c r="B122" s="12" t="str">
        <f>IFERROR(IF(LoanIsNotPaid*LoanIsGood,PaymentNumber,""), "")</f>
        <v/>
      </c>
      <c r="C122" s="11">
        <f>IFERROR(IF(LoanIsNotPaid*LoanIsGood,PaymentDate,LoanStartDate), LoanStartDate)</f>
        <v>45748</v>
      </c>
      <c r="D122" s="10" t="str">
        <f>IFERROR(IF(LoanIsNotPaid*LoanIsGood,LoanValue,""), "")</f>
        <v/>
      </c>
      <c r="E122" s="10">
        <f>IFERROR(IF(LoanIsNotPaid*LoanIsGood,MonthlyPayment,0), 0)</f>
        <v>0</v>
      </c>
      <c r="F122" s="10">
        <f>IFERROR(IF(LoanIsNotPaid*LoanIsGood,Principal,0), 0)</f>
        <v>0</v>
      </c>
      <c r="G122" s="10">
        <f>IFERROR(IF(LoanIsNotPaid*LoanIsGood,InterestAmt,0), 0)</f>
        <v>0</v>
      </c>
      <c r="H122" s="10">
        <f>IFERROR(IF(LoanIsNotPaid*LoanIsGood,EndingBalance,0), 0)</f>
        <v>0</v>
      </c>
      <c r="I122" s="9"/>
    </row>
    <row r="123" spans="1:9" ht="20.25" customHeight="1" x14ac:dyDescent="0.35">
      <c r="A123" s="9"/>
      <c r="B123" s="12" t="str">
        <f>IFERROR(IF(LoanIsNotPaid*LoanIsGood,PaymentNumber,""), "")</f>
        <v/>
      </c>
      <c r="C123" s="11">
        <f>IFERROR(IF(LoanIsNotPaid*LoanIsGood,PaymentDate,LoanStartDate), LoanStartDate)</f>
        <v>45748</v>
      </c>
      <c r="D123" s="10" t="str">
        <f>IFERROR(IF(LoanIsNotPaid*LoanIsGood,LoanValue,""), "")</f>
        <v/>
      </c>
      <c r="E123" s="10">
        <f>IFERROR(IF(LoanIsNotPaid*LoanIsGood,MonthlyPayment,0), 0)</f>
        <v>0</v>
      </c>
      <c r="F123" s="10">
        <f>IFERROR(IF(LoanIsNotPaid*LoanIsGood,Principal,0), 0)</f>
        <v>0</v>
      </c>
      <c r="G123" s="10">
        <f>IFERROR(IF(LoanIsNotPaid*LoanIsGood,InterestAmt,0), 0)</f>
        <v>0</v>
      </c>
      <c r="H123" s="10">
        <f>IFERROR(IF(LoanIsNotPaid*LoanIsGood,EndingBalance,0), 0)</f>
        <v>0</v>
      </c>
      <c r="I123" s="9"/>
    </row>
    <row r="124" spans="1:9" ht="20.25" customHeight="1" x14ac:dyDescent="0.35">
      <c r="A124" s="9"/>
      <c r="B124" s="12" t="str">
        <f>IFERROR(IF(LoanIsNotPaid*LoanIsGood,PaymentNumber,""), "")</f>
        <v/>
      </c>
      <c r="C124" s="11">
        <f>IFERROR(IF(LoanIsNotPaid*LoanIsGood,PaymentDate,LoanStartDate), LoanStartDate)</f>
        <v>45748</v>
      </c>
      <c r="D124" s="10" t="str">
        <f>IFERROR(IF(LoanIsNotPaid*LoanIsGood,LoanValue,""), "")</f>
        <v/>
      </c>
      <c r="E124" s="10">
        <f>IFERROR(IF(LoanIsNotPaid*LoanIsGood,MonthlyPayment,0), 0)</f>
        <v>0</v>
      </c>
      <c r="F124" s="10">
        <f>IFERROR(IF(LoanIsNotPaid*LoanIsGood,Principal,0), 0)</f>
        <v>0</v>
      </c>
      <c r="G124" s="10">
        <f>IFERROR(IF(LoanIsNotPaid*LoanIsGood,InterestAmt,0), 0)</f>
        <v>0</v>
      </c>
      <c r="H124" s="10">
        <f>IFERROR(IF(LoanIsNotPaid*LoanIsGood,EndingBalance,0), 0)</f>
        <v>0</v>
      </c>
      <c r="I124" s="9"/>
    </row>
    <row r="125" spans="1:9" ht="20.25" customHeight="1" x14ac:dyDescent="0.35">
      <c r="A125" s="9"/>
      <c r="B125" s="12" t="str">
        <f>IFERROR(IF(LoanIsNotPaid*LoanIsGood,PaymentNumber,""), "")</f>
        <v/>
      </c>
      <c r="C125" s="11">
        <f>IFERROR(IF(LoanIsNotPaid*LoanIsGood,PaymentDate,LoanStartDate), LoanStartDate)</f>
        <v>45748</v>
      </c>
      <c r="D125" s="10" t="str">
        <f>IFERROR(IF(LoanIsNotPaid*LoanIsGood,LoanValue,""), "")</f>
        <v/>
      </c>
      <c r="E125" s="10">
        <f>IFERROR(IF(LoanIsNotPaid*LoanIsGood,MonthlyPayment,0), 0)</f>
        <v>0</v>
      </c>
      <c r="F125" s="10">
        <f>IFERROR(IF(LoanIsNotPaid*LoanIsGood,Principal,0), 0)</f>
        <v>0</v>
      </c>
      <c r="G125" s="10">
        <f>IFERROR(IF(LoanIsNotPaid*LoanIsGood,InterestAmt,0), 0)</f>
        <v>0</v>
      </c>
      <c r="H125" s="10">
        <f>IFERROR(IF(LoanIsNotPaid*LoanIsGood,EndingBalance,0), 0)</f>
        <v>0</v>
      </c>
      <c r="I125" s="9"/>
    </row>
    <row r="126" spans="1:9" ht="20.25" customHeight="1" x14ac:dyDescent="0.35">
      <c r="A126" s="9"/>
      <c r="B126" s="12" t="str">
        <f>IFERROR(IF(LoanIsNotPaid*LoanIsGood,PaymentNumber,""), "")</f>
        <v/>
      </c>
      <c r="C126" s="11">
        <f>IFERROR(IF(LoanIsNotPaid*LoanIsGood,PaymentDate,LoanStartDate), LoanStartDate)</f>
        <v>45748</v>
      </c>
      <c r="D126" s="10" t="str">
        <f>IFERROR(IF(LoanIsNotPaid*LoanIsGood,LoanValue,""), "")</f>
        <v/>
      </c>
      <c r="E126" s="10">
        <f>IFERROR(IF(LoanIsNotPaid*LoanIsGood,MonthlyPayment,0), 0)</f>
        <v>0</v>
      </c>
      <c r="F126" s="10">
        <f>IFERROR(IF(LoanIsNotPaid*LoanIsGood,Principal,0), 0)</f>
        <v>0</v>
      </c>
      <c r="G126" s="10">
        <f>IFERROR(IF(LoanIsNotPaid*LoanIsGood,InterestAmt,0), 0)</f>
        <v>0</v>
      </c>
      <c r="H126" s="10">
        <f>IFERROR(IF(LoanIsNotPaid*LoanIsGood,EndingBalance,0), 0)</f>
        <v>0</v>
      </c>
      <c r="I126" s="9"/>
    </row>
    <row r="127" spans="1:9" ht="20.25" customHeight="1" x14ac:dyDescent="0.35">
      <c r="A127" s="9"/>
      <c r="B127" s="12" t="str">
        <f>IFERROR(IF(LoanIsNotPaid*LoanIsGood,PaymentNumber,""), "")</f>
        <v/>
      </c>
      <c r="C127" s="11">
        <f>IFERROR(IF(LoanIsNotPaid*LoanIsGood,PaymentDate,LoanStartDate), LoanStartDate)</f>
        <v>45748</v>
      </c>
      <c r="D127" s="10" t="str">
        <f>IFERROR(IF(LoanIsNotPaid*LoanIsGood,LoanValue,""), "")</f>
        <v/>
      </c>
      <c r="E127" s="10">
        <f>IFERROR(IF(LoanIsNotPaid*LoanIsGood,MonthlyPayment,0), 0)</f>
        <v>0</v>
      </c>
      <c r="F127" s="10">
        <f>IFERROR(IF(LoanIsNotPaid*LoanIsGood,Principal,0), 0)</f>
        <v>0</v>
      </c>
      <c r="G127" s="10">
        <f>IFERROR(IF(LoanIsNotPaid*LoanIsGood,InterestAmt,0), 0)</f>
        <v>0</v>
      </c>
      <c r="H127" s="10">
        <f>IFERROR(IF(LoanIsNotPaid*LoanIsGood,EndingBalance,0), 0)</f>
        <v>0</v>
      </c>
      <c r="I127" s="9"/>
    </row>
    <row r="128" spans="1:9" ht="20.25" customHeight="1" x14ac:dyDescent="0.35">
      <c r="A128" s="9"/>
      <c r="B128" s="12" t="str">
        <f>IFERROR(IF(LoanIsNotPaid*LoanIsGood,PaymentNumber,""), "")</f>
        <v/>
      </c>
      <c r="C128" s="11">
        <f>IFERROR(IF(LoanIsNotPaid*LoanIsGood,PaymentDate,LoanStartDate), LoanStartDate)</f>
        <v>45748</v>
      </c>
      <c r="D128" s="10" t="str">
        <f>IFERROR(IF(LoanIsNotPaid*LoanIsGood,LoanValue,""), "")</f>
        <v/>
      </c>
      <c r="E128" s="10">
        <f>IFERROR(IF(LoanIsNotPaid*LoanIsGood,MonthlyPayment,0), 0)</f>
        <v>0</v>
      </c>
      <c r="F128" s="10">
        <f>IFERROR(IF(LoanIsNotPaid*LoanIsGood,Principal,0), 0)</f>
        <v>0</v>
      </c>
      <c r="G128" s="10">
        <f>IFERROR(IF(LoanIsNotPaid*LoanIsGood,InterestAmt,0), 0)</f>
        <v>0</v>
      </c>
      <c r="H128" s="10">
        <f>IFERROR(IF(LoanIsNotPaid*LoanIsGood,EndingBalance,0), 0)</f>
        <v>0</v>
      </c>
      <c r="I128" s="9"/>
    </row>
    <row r="129" spans="1:9" ht="20.25" customHeight="1" x14ac:dyDescent="0.35">
      <c r="A129" s="9"/>
      <c r="B129" s="12" t="str">
        <f>IFERROR(IF(LoanIsNotPaid*LoanIsGood,PaymentNumber,""), "")</f>
        <v/>
      </c>
      <c r="C129" s="11">
        <f>IFERROR(IF(LoanIsNotPaid*LoanIsGood,PaymentDate,LoanStartDate), LoanStartDate)</f>
        <v>45748</v>
      </c>
      <c r="D129" s="10" t="str">
        <f>IFERROR(IF(LoanIsNotPaid*LoanIsGood,LoanValue,""), "")</f>
        <v/>
      </c>
      <c r="E129" s="10">
        <f>IFERROR(IF(LoanIsNotPaid*LoanIsGood,MonthlyPayment,0), 0)</f>
        <v>0</v>
      </c>
      <c r="F129" s="10">
        <f>IFERROR(IF(LoanIsNotPaid*LoanIsGood,Principal,0), 0)</f>
        <v>0</v>
      </c>
      <c r="G129" s="10">
        <f>IFERROR(IF(LoanIsNotPaid*LoanIsGood,InterestAmt,0), 0)</f>
        <v>0</v>
      </c>
      <c r="H129" s="10">
        <f>IFERROR(IF(LoanIsNotPaid*LoanIsGood,EndingBalance,0), 0)</f>
        <v>0</v>
      </c>
      <c r="I129" s="9"/>
    </row>
    <row r="130" spans="1:9" ht="20.25" customHeight="1" x14ac:dyDescent="0.35">
      <c r="A130" s="9"/>
      <c r="B130" s="12" t="str">
        <f>IFERROR(IF(LoanIsNotPaid*LoanIsGood,PaymentNumber,""), "")</f>
        <v/>
      </c>
      <c r="C130" s="11">
        <f>IFERROR(IF(LoanIsNotPaid*LoanIsGood,PaymentDate,LoanStartDate), LoanStartDate)</f>
        <v>45748</v>
      </c>
      <c r="D130" s="10" t="str">
        <f>IFERROR(IF(LoanIsNotPaid*LoanIsGood,LoanValue,""), "")</f>
        <v/>
      </c>
      <c r="E130" s="10">
        <f>IFERROR(IF(LoanIsNotPaid*LoanIsGood,MonthlyPayment,0), 0)</f>
        <v>0</v>
      </c>
      <c r="F130" s="10">
        <f>IFERROR(IF(LoanIsNotPaid*LoanIsGood,Principal,0), 0)</f>
        <v>0</v>
      </c>
      <c r="G130" s="10">
        <f>IFERROR(IF(LoanIsNotPaid*LoanIsGood,InterestAmt,0), 0)</f>
        <v>0</v>
      </c>
      <c r="H130" s="10">
        <f>IFERROR(IF(LoanIsNotPaid*LoanIsGood,EndingBalance,0), 0)</f>
        <v>0</v>
      </c>
      <c r="I130" s="9"/>
    </row>
    <row r="131" spans="1:9" ht="20.25" customHeight="1" x14ac:dyDescent="0.35">
      <c r="A131" s="9"/>
      <c r="B131" s="12" t="str">
        <f>IFERROR(IF(LoanIsNotPaid*LoanIsGood,PaymentNumber,""), "")</f>
        <v/>
      </c>
      <c r="C131" s="11">
        <f>IFERROR(IF(LoanIsNotPaid*LoanIsGood,PaymentDate,LoanStartDate), LoanStartDate)</f>
        <v>45748</v>
      </c>
      <c r="D131" s="10" t="str">
        <f>IFERROR(IF(LoanIsNotPaid*LoanIsGood,LoanValue,""), "")</f>
        <v/>
      </c>
      <c r="E131" s="10">
        <f>IFERROR(IF(LoanIsNotPaid*LoanIsGood,MonthlyPayment,0), 0)</f>
        <v>0</v>
      </c>
      <c r="F131" s="10">
        <f>IFERROR(IF(LoanIsNotPaid*LoanIsGood,Principal,0), 0)</f>
        <v>0</v>
      </c>
      <c r="G131" s="10">
        <f>IFERROR(IF(LoanIsNotPaid*LoanIsGood,InterestAmt,0), 0)</f>
        <v>0</v>
      </c>
      <c r="H131" s="10">
        <f>IFERROR(IF(LoanIsNotPaid*LoanIsGood,EndingBalance,0), 0)</f>
        <v>0</v>
      </c>
      <c r="I131" s="9"/>
    </row>
    <row r="132" spans="1:9" ht="20.25" customHeight="1" x14ac:dyDescent="0.35">
      <c r="A132" s="9"/>
      <c r="B132" s="12" t="str">
        <f>IFERROR(IF(LoanIsNotPaid*LoanIsGood,PaymentNumber,""), "")</f>
        <v/>
      </c>
      <c r="C132" s="11">
        <f>IFERROR(IF(LoanIsNotPaid*LoanIsGood,PaymentDate,LoanStartDate), LoanStartDate)</f>
        <v>45748</v>
      </c>
      <c r="D132" s="10" t="str">
        <f>IFERROR(IF(LoanIsNotPaid*LoanIsGood,LoanValue,""), "")</f>
        <v/>
      </c>
      <c r="E132" s="10">
        <f>IFERROR(IF(LoanIsNotPaid*LoanIsGood,MonthlyPayment,0), 0)</f>
        <v>0</v>
      </c>
      <c r="F132" s="10">
        <f>IFERROR(IF(LoanIsNotPaid*LoanIsGood,Principal,0), 0)</f>
        <v>0</v>
      </c>
      <c r="G132" s="10">
        <f>IFERROR(IF(LoanIsNotPaid*LoanIsGood,InterestAmt,0), 0)</f>
        <v>0</v>
      </c>
      <c r="H132" s="10">
        <f>IFERROR(IF(LoanIsNotPaid*LoanIsGood,EndingBalance,0), 0)</f>
        <v>0</v>
      </c>
      <c r="I132" s="9"/>
    </row>
    <row r="133" spans="1:9" ht="20.25" customHeight="1" x14ac:dyDescent="0.35">
      <c r="A133" s="9"/>
      <c r="B133" s="12" t="str">
        <f>IFERROR(IF(LoanIsNotPaid*LoanIsGood,PaymentNumber,""), "")</f>
        <v/>
      </c>
      <c r="C133" s="11">
        <f>IFERROR(IF(LoanIsNotPaid*LoanIsGood,PaymentDate,LoanStartDate), LoanStartDate)</f>
        <v>45748</v>
      </c>
      <c r="D133" s="10" t="str">
        <f>IFERROR(IF(LoanIsNotPaid*LoanIsGood,LoanValue,""), "")</f>
        <v/>
      </c>
      <c r="E133" s="10">
        <f>IFERROR(IF(LoanIsNotPaid*LoanIsGood,MonthlyPayment,0), 0)</f>
        <v>0</v>
      </c>
      <c r="F133" s="10">
        <f>IFERROR(IF(LoanIsNotPaid*LoanIsGood,Principal,0), 0)</f>
        <v>0</v>
      </c>
      <c r="G133" s="10">
        <f>IFERROR(IF(LoanIsNotPaid*LoanIsGood,InterestAmt,0), 0)</f>
        <v>0</v>
      </c>
      <c r="H133" s="10">
        <f>IFERROR(IF(LoanIsNotPaid*LoanIsGood,EndingBalance,0), 0)</f>
        <v>0</v>
      </c>
      <c r="I133" s="9"/>
    </row>
    <row r="134" spans="1:9" ht="20.25" customHeight="1" x14ac:dyDescent="0.35">
      <c r="A134" s="9"/>
      <c r="B134" s="12" t="str">
        <f>IFERROR(IF(LoanIsNotPaid*LoanIsGood,PaymentNumber,""), "")</f>
        <v/>
      </c>
      <c r="C134" s="11">
        <f>IFERROR(IF(LoanIsNotPaid*LoanIsGood,PaymentDate,LoanStartDate), LoanStartDate)</f>
        <v>45748</v>
      </c>
      <c r="D134" s="10" t="str">
        <f>IFERROR(IF(LoanIsNotPaid*LoanIsGood,LoanValue,""), "")</f>
        <v/>
      </c>
      <c r="E134" s="10">
        <f>IFERROR(IF(LoanIsNotPaid*LoanIsGood,MonthlyPayment,0), 0)</f>
        <v>0</v>
      </c>
      <c r="F134" s="10">
        <f>IFERROR(IF(LoanIsNotPaid*LoanIsGood,Principal,0), 0)</f>
        <v>0</v>
      </c>
      <c r="G134" s="10">
        <f>IFERROR(IF(LoanIsNotPaid*LoanIsGood,InterestAmt,0), 0)</f>
        <v>0</v>
      </c>
      <c r="H134" s="10">
        <f>IFERROR(IF(LoanIsNotPaid*LoanIsGood,EndingBalance,0), 0)</f>
        <v>0</v>
      </c>
      <c r="I134" s="9"/>
    </row>
    <row r="135" spans="1:9" ht="20.25" customHeight="1" x14ac:dyDescent="0.35">
      <c r="A135" s="9"/>
      <c r="B135" s="12" t="str">
        <f>IFERROR(IF(LoanIsNotPaid*LoanIsGood,PaymentNumber,""), "")</f>
        <v/>
      </c>
      <c r="C135" s="11">
        <f>IFERROR(IF(LoanIsNotPaid*LoanIsGood,PaymentDate,LoanStartDate), LoanStartDate)</f>
        <v>45748</v>
      </c>
      <c r="D135" s="10" t="str">
        <f>IFERROR(IF(LoanIsNotPaid*LoanIsGood,LoanValue,""), "")</f>
        <v/>
      </c>
      <c r="E135" s="10">
        <f>IFERROR(IF(LoanIsNotPaid*LoanIsGood,MonthlyPayment,0), 0)</f>
        <v>0</v>
      </c>
      <c r="F135" s="10">
        <f>IFERROR(IF(LoanIsNotPaid*LoanIsGood,Principal,0), 0)</f>
        <v>0</v>
      </c>
      <c r="G135" s="10">
        <f>IFERROR(IF(LoanIsNotPaid*LoanIsGood,InterestAmt,0), 0)</f>
        <v>0</v>
      </c>
      <c r="H135" s="10">
        <f>IFERROR(IF(LoanIsNotPaid*LoanIsGood,EndingBalance,0), 0)</f>
        <v>0</v>
      </c>
      <c r="I135" s="9"/>
    </row>
    <row r="136" spans="1:9" ht="20.25" customHeight="1" x14ac:dyDescent="0.35">
      <c r="A136" s="9"/>
      <c r="B136" s="12" t="str">
        <f>IFERROR(IF(LoanIsNotPaid*LoanIsGood,PaymentNumber,""), "")</f>
        <v/>
      </c>
      <c r="C136" s="11">
        <f>IFERROR(IF(LoanIsNotPaid*LoanIsGood,PaymentDate,LoanStartDate), LoanStartDate)</f>
        <v>45748</v>
      </c>
      <c r="D136" s="10" t="str">
        <f>IFERROR(IF(LoanIsNotPaid*LoanIsGood,LoanValue,""), "")</f>
        <v/>
      </c>
      <c r="E136" s="10">
        <f>IFERROR(IF(LoanIsNotPaid*LoanIsGood,MonthlyPayment,0), 0)</f>
        <v>0</v>
      </c>
      <c r="F136" s="10">
        <f>IFERROR(IF(LoanIsNotPaid*LoanIsGood,Principal,0), 0)</f>
        <v>0</v>
      </c>
      <c r="G136" s="10">
        <f>IFERROR(IF(LoanIsNotPaid*LoanIsGood,InterestAmt,0), 0)</f>
        <v>0</v>
      </c>
      <c r="H136" s="10">
        <f>IFERROR(IF(LoanIsNotPaid*LoanIsGood,EndingBalance,0), 0)</f>
        <v>0</v>
      </c>
      <c r="I136" s="9"/>
    </row>
  </sheetData>
  <mergeCells count="3">
    <mergeCell ref="B4:D4"/>
    <mergeCell ref="B10:D10"/>
    <mergeCell ref="B2:H2"/>
  </mergeCells>
  <conditionalFormatting sqref="B17:B136">
    <cfRule type="expression" dxfId="134" priority="4" stopIfTrue="1">
      <formula>NOT(LoanIsNotPaid)</formula>
    </cfRule>
    <cfRule type="expression" dxfId="133" priority="5" stopIfTrue="1">
      <formula>IF(ROW(B17)=LastRow,TRUE,FALSE)</formula>
    </cfRule>
  </conditionalFormatting>
  <conditionalFormatting sqref="B17:H136">
    <cfRule type="expression" dxfId="132" priority="1">
      <formula>$B17=""</formula>
    </cfRule>
  </conditionalFormatting>
  <conditionalFormatting sqref="C17:G136">
    <cfRule type="expression" dxfId="131" priority="2" stopIfTrue="1">
      <formula>NOT(LoanIsNotPaid)</formula>
    </cfRule>
    <cfRule type="expression" dxfId="130" priority="3" stopIfTrue="1">
      <formula>IF(ROW(C17)=LastRow,TRUE,FALSE)</formula>
    </cfRule>
  </conditionalFormatting>
  <conditionalFormatting sqref="H17:H136">
    <cfRule type="expression" dxfId="129" priority="6" stopIfTrue="1">
      <formula>NOT(LoanIsNotPaid)</formula>
    </cfRule>
    <cfRule type="expression" dxfId="128" priority="7" stopIfTrue="1">
      <formula>IF(ROW(H17)=LastRow,TRUE,FALSE)</formula>
    </cfRule>
  </conditionalFormatting>
  <dataValidations count="19">
    <dataValidation allowBlank="1" showInputMessage="1" showErrorMessage="1" prompt="Title of this worksheet is in this cell" sqref="B2:H2" xr:uid="{BFB55A5A-7EF0-4B5C-83B2-A29D86CD3233}"/>
    <dataValidation allowBlank="1" showInputMessage="1" showErrorMessage="1" prompt="Enter loan details to cells D5 to D8._x000a__x000a_The loan summary and payment table will auto update._x000a__x000a_To update the chart, go to Data ribbon -&gt; Refresh All" sqref="A1" xr:uid="{00000000-0002-0000-0000-00001A000000}"/>
    <dataValidation allowBlank="1" showInputMessage="1" showErrorMessage="1" prompt="Enter loan details to the cells below" sqref="B4:D4" xr:uid="{00000000-0002-0000-0000-000019000000}"/>
    <dataValidation allowBlank="1" showInputMessage="1" showErrorMessage="1" prompt="Ending Balance is automatically updated in this column under this heading" sqref="H16" xr:uid="{00000000-0002-0000-0000-000018000000}"/>
    <dataValidation allowBlank="1" showInputMessage="1" showErrorMessage="1" prompt="Interest amount is automatically updated in this column under this heading" sqref="G16" xr:uid="{00000000-0002-0000-0000-000017000000}"/>
    <dataValidation allowBlank="1" showInputMessage="1" showErrorMessage="1" prompt="Principal amount is automatically updated in this column under this heading" sqref="F16" xr:uid="{00000000-0002-0000-0000-000016000000}"/>
    <dataValidation allowBlank="1" showInputMessage="1" showErrorMessage="1" prompt="Payment amount is automatically calculated in this column under this heading" sqref="E16" xr:uid="{00000000-0002-0000-0000-000015000000}"/>
    <dataValidation allowBlank="1" showInputMessage="1" showErrorMessage="1" prompt="Beginning Balance is automatically calculated in this column under this heading" sqref="D16" xr:uid="{00000000-0002-0000-0000-000014000000}"/>
    <dataValidation allowBlank="1" showInputMessage="1" showErrorMessage="1" prompt="Payment Date is automatically updated in this column under this heading" sqref="C16" xr:uid="{00000000-0002-0000-0000-000013000000}"/>
    <dataValidation allowBlank="1" showInputMessage="1" showErrorMessage="1" prompt="Payment Number is automatically updated in this column under this heading" sqref="B16" xr:uid="{00000000-0002-0000-0000-000012000000}"/>
    <dataValidation allowBlank="1" showInputMessage="1" showErrorMessage="1" prompt="Number of payments is automatically calculated in this cell" sqref="D12" xr:uid="{00000000-0002-0000-0000-000011000000}"/>
    <dataValidation allowBlank="1" showInputMessage="1" showErrorMessage="1" prompt="Total interest is automatically calculated in this cell" sqref="D13" xr:uid="{00000000-0002-0000-0000-000010000000}"/>
    <dataValidation allowBlank="1" showInputMessage="1" showErrorMessage="1" prompt="Total cost of loan is automatically calculated in this cell" sqref="D14" xr:uid="{00000000-0002-0000-0000-00000F000000}"/>
    <dataValidation allowBlank="1" showInputMessage="1" showErrorMessage="1" prompt="Monthly payment is automatically calculated in this cell" sqref="D11" xr:uid="{00000000-0002-0000-0000-00000A000000}"/>
    <dataValidation allowBlank="1" showInputMessage="1" showErrorMessage="1" prompt="Enter start date of loan in this cell" sqref="D8" xr:uid="{00000000-0002-0000-0000-000008000000}"/>
    <dataValidation allowBlank="1" showInputMessage="1" showErrorMessage="1" prompt="Enter loan period in years in this cell" sqref="D7" xr:uid="{00000000-0002-0000-0000-000006000000}"/>
    <dataValidation allowBlank="1" showInputMessage="1" showErrorMessage="1" prompt="Enter annual interest rate in this cell" sqref="D6" xr:uid="{00000000-0002-0000-0000-000004000000}"/>
    <dataValidation allowBlank="1" showInputMessage="1" showErrorMessage="1" prompt="Enter loan amount in this cell" sqref="D5" xr:uid="{00000000-0002-0000-0000-000002000000}"/>
    <dataValidation allowBlank="1" showInputMessage="1" showErrorMessage="1" prompt="Loan Summary is automatically updated in cells below" sqref="B10" xr:uid="{00000000-0002-0000-0000-000001000000}"/>
  </dataValidations>
  <printOptions horizontalCentered="1"/>
  <pageMargins left="0.4" right="0.4" top="0.4" bottom="0.4" header="0.3" footer="0.3"/>
  <pageSetup scale="77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506C-5D35-4853-97E2-6C915FFA1718}">
  <dimension ref="A1:N77"/>
  <sheetViews>
    <sheetView topLeftCell="A34" workbookViewId="0">
      <selection activeCell="H45" sqref="H45"/>
    </sheetView>
  </sheetViews>
  <sheetFormatPr defaultRowHeight="14.5" x14ac:dyDescent="0.35"/>
  <cols>
    <col min="2" max="2" width="10.453125" bestFit="1" customWidth="1"/>
    <col min="3" max="3" width="12.6328125" customWidth="1"/>
    <col min="7" max="7" width="11.81640625" customWidth="1"/>
    <col min="8" max="8" width="19.453125" customWidth="1"/>
    <col min="9" max="9" width="16.54296875" customWidth="1"/>
    <col min="10" max="10" width="10.26953125" customWidth="1"/>
    <col min="11" max="11" width="9.08984375" customWidth="1"/>
    <col min="13" max="13" width="10.453125" bestFit="1" customWidth="1"/>
  </cols>
  <sheetData>
    <row r="1" spans="1:14" x14ac:dyDescent="0.35">
      <c r="A1" s="5" t="s">
        <v>81</v>
      </c>
      <c r="B1" s="5" t="s">
        <v>80</v>
      </c>
      <c r="C1" s="5" t="s">
        <v>79</v>
      </c>
      <c r="D1" s="5" t="s">
        <v>78</v>
      </c>
      <c r="E1" s="5" t="s">
        <v>77</v>
      </c>
      <c r="F1" s="5" t="s">
        <v>76</v>
      </c>
      <c r="G1" s="5" t="s">
        <v>75</v>
      </c>
      <c r="H1" s="5" t="s">
        <v>111</v>
      </c>
      <c r="I1" s="5" t="s">
        <v>120</v>
      </c>
      <c r="J1" s="5" t="s">
        <v>125</v>
      </c>
      <c r="K1" s="5" t="s">
        <v>133</v>
      </c>
      <c r="L1" s="5" t="s">
        <v>134</v>
      </c>
      <c r="M1" s="43" t="s">
        <v>114</v>
      </c>
      <c r="N1" s="4"/>
    </row>
    <row r="2" spans="1:14" x14ac:dyDescent="0.35">
      <c r="A2" s="46" t="s">
        <v>141</v>
      </c>
      <c r="B2" s="47">
        <v>45322</v>
      </c>
      <c r="C2" s="5">
        <v>0</v>
      </c>
      <c r="D2" s="5">
        <v>0</v>
      </c>
      <c r="E2" s="5">
        <v>0</v>
      </c>
      <c r="F2" s="5">
        <v>0</v>
      </c>
      <c r="G2" s="5">
        <v>5000000</v>
      </c>
      <c r="H2" s="5" t="s">
        <v>145</v>
      </c>
      <c r="I2" s="5" t="s">
        <v>135</v>
      </c>
      <c r="J2" s="5"/>
      <c r="K2" s="5"/>
      <c r="L2" s="5"/>
      <c r="M2" s="44" t="s">
        <v>61</v>
      </c>
      <c r="N2" s="5" t="s">
        <v>115</v>
      </c>
    </row>
    <row r="3" spans="1:14" x14ac:dyDescent="0.35">
      <c r="A3" s="46">
        <v>1</v>
      </c>
      <c r="B3" s="47">
        <v>45322</v>
      </c>
      <c r="C3" s="5"/>
      <c r="D3" s="5">
        <v>1144</v>
      </c>
      <c r="E3" s="5">
        <v>0</v>
      </c>
      <c r="F3" s="5">
        <v>1144</v>
      </c>
      <c r="G3" s="5"/>
      <c r="H3" s="5" t="s">
        <v>147</v>
      </c>
      <c r="I3" s="5" t="s">
        <v>125</v>
      </c>
      <c r="J3" s="5">
        <v>1144</v>
      </c>
      <c r="K3" s="5"/>
      <c r="L3" s="5"/>
      <c r="M3" s="45">
        <v>45322</v>
      </c>
      <c r="N3" s="5">
        <v>5000000</v>
      </c>
    </row>
    <row r="4" spans="1:14" x14ac:dyDescent="0.35">
      <c r="A4" s="48">
        <v>2</v>
      </c>
      <c r="B4" s="49">
        <v>45337</v>
      </c>
      <c r="C4" s="5">
        <v>5000000</v>
      </c>
      <c r="D4" s="5">
        <v>38214</v>
      </c>
      <c r="E4" s="5">
        <v>2697</v>
      </c>
      <c r="F4" s="5">
        <v>35517</v>
      </c>
      <c r="G4" s="5">
        <v>4997303</v>
      </c>
      <c r="H4" s="5" t="s">
        <v>113</v>
      </c>
      <c r="I4" s="5" t="s">
        <v>124</v>
      </c>
      <c r="J4" s="5"/>
      <c r="K4" s="5">
        <v>38214</v>
      </c>
      <c r="L4" s="5"/>
      <c r="M4" s="45">
        <v>45763</v>
      </c>
      <c r="N4" s="5">
        <v>1500000</v>
      </c>
    </row>
    <row r="5" spans="1:14" x14ac:dyDescent="0.35">
      <c r="A5" s="48">
        <v>3</v>
      </c>
      <c r="B5" s="49">
        <v>45366</v>
      </c>
      <c r="C5" s="5">
        <v>4997303</v>
      </c>
      <c r="D5" s="5">
        <v>38214</v>
      </c>
      <c r="E5" s="5">
        <v>3317</v>
      </c>
      <c r="F5" s="5">
        <v>34897</v>
      </c>
      <c r="G5" s="5">
        <v>4993986</v>
      </c>
      <c r="H5" s="5" t="s">
        <v>113</v>
      </c>
      <c r="I5" s="5" t="s">
        <v>124</v>
      </c>
      <c r="J5" s="5"/>
      <c r="K5" s="5">
        <v>38214</v>
      </c>
      <c r="L5" s="5"/>
      <c r="M5" s="45">
        <v>45433</v>
      </c>
      <c r="N5" s="5">
        <v>1363742</v>
      </c>
    </row>
    <row r="6" spans="1:14" x14ac:dyDescent="0.35">
      <c r="A6" s="48">
        <v>4</v>
      </c>
      <c r="B6" s="49">
        <v>45397</v>
      </c>
      <c r="C6" s="5">
        <v>4993986</v>
      </c>
      <c r="D6" s="5">
        <v>38214</v>
      </c>
      <c r="E6" s="5">
        <v>4324</v>
      </c>
      <c r="F6" s="5">
        <v>33890</v>
      </c>
      <c r="G6" s="5">
        <v>4989662</v>
      </c>
      <c r="H6" s="5" t="s">
        <v>113</v>
      </c>
      <c r="I6" s="5" t="s">
        <v>124</v>
      </c>
      <c r="J6" s="5"/>
      <c r="K6" s="5">
        <v>38214</v>
      </c>
      <c r="L6" s="5"/>
      <c r="M6" s="44" t="s">
        <v>3</v>
      </c>
      <c r="N6" s="5">
        <v>7863742</v>
      </c>
    </row>
    <row r="7" spans="1:14" x14ac:dyDescent="0.35">
      <c r="A7" s="48" t="s">
        <v>142</v>
      </c>
      <c r="B7" s="49">
        <v>45398</v>
      </c>
      <c r="C7" s="5">
        <v>4989662</v>
      </c>
      <c r="D7" s="5">
        <v>0</v>
      </c>
      <c r="E7" s="5">
        <v>0</v>
      </c>
      <c r="F7" s="5">
        <v>0</v>
      </c>
      <c r="G7" s="5">
        <v>6489662</v>
      </c>
      <c r="H7" s="5" t="s">
        <v>146</v>
      </c>
      <c r="I7" s="5" t="s">
        <v>135</v>
      </c>
      <c r="J7" s="5"/>
      <c r="K7" s="5"/>
      <c r="L7" s="5"/>
    </row>
    <row r="8" spans="1:14" x14ac:dyDescent="0.35">
      <c r="A8" s="48">
        <v>5</v>
      </c>
      <c r="B8" s="49">
        <v>45398</v>
      </c>
      <c r="C8" s="5"/>
      <c r="D8" s="5">
        <v>3775</v>
      </c>
      <c r="E8" s="5"/>
      <c r="F8" s="5">
        <v>3775</v>
      </c>
      <c r="G8" s="5"/>
      <c r="H8" s="5" t="s">
        <v>149</v>
      </c>
      <c r="I8" s="5" t="s">
        <v>124</v>
      </c>
      <c r="J8" s="5"/>
      <c r="K8" s="5">
        <v>3775</v>
      </c>
      <c r="L8" s="5"/>
    </row>
    <row r="9" spans="1:14" x14ac:dyDescent="0.35">
      <c r="A9" s="48">
        <v>6</v>
      </c>
      <c r="B9" s="49">
        <v>45425</v>
      </c>
      <c r="C9" s="5">
        <v>6493500</v>
      </c>
      <c r="D9" s="5">
        <v>2000000</v>
      </c>
      <c r="E9" s="5">
        <v>2000000</v>
      </c>
      <c r="F9" s="5">
        <v>0</v>
      </c>
      <c r="G9" s="5">
        <v>4489662</v>
      </c>
      <c r="H9" s="5" t="s">
        <v>110</v>
      </c>
      <c r="I9" s="5" t="s">
        <v>121</v>
      </c>
      <c r="J9" s="5">
        <v>500000</v>
      </c>
      <c r="K9" s="5"/>
      <c r="L9" s="5">
        <v>1500000</v>
      </c>
    </row>
    <row r="10" spans="1:14" x14ac:dyDescent="0.35">
      <c r="A10" s="48">
        <v>7</v>
      </c>
      <c r="B10" s="49">
        <v>45425</v>
      </c>
      <c r="C10" s="5"/>
      <c r="D10" s="5">
        <v>5948</v>
      </c>
      <c r="E10" s="5">
        <v>0</v>
      </c>
      <c r="F10" s="5">
        <v>5948</v>
      </c>
      <c r="G10" s="5"/>
      <c r="H10" s="5" t="s">
        <v>148</v>
      </c>
      <c r="I10" s="5" t="s">
        <v>124</v>
      </c>
      <c r="J10" s="5"/>
      <c r="K10" s="5">
        <v>5948</v>
      </c>
      <c r="L10" s="5"/>
      <c r="M10" t="s">
        <v>112</v>
      </c>
    </row>
    <row r="11" spans="1:14" x14ac:dyDescent="0.35">
      <c r="A11" s="48">
        <v>8</v>
      </c>
      <c r="B11" s="49">
        <v>45427</v>
      </c>
      <c r="C11" s="5">
        <v>4489662</v>
      </c>
      <c r="D11" s="5">
        <v>49599</v>
      </c>
      <c r="E11" s="5">
        <v>20358</v>
      </c>
      <c r="F11" s="5">
        <v>29241</v>
      </c>
      <c r="G11" s="5">
        <v>4469304</v>
      </c>
      <c r="H11" s="5" t="s">
        <v>113</v>
      </c>
      <c r="I11" s="5" t="s">
        <v>124</v>
      </c>
      <c r="J11" s="5"/>
      <c r="K11" s="5">
        <v>49599</v>
      </c>
      <c r="L11" s="5"/>
    </row>
    <row r="12" spans="1:14" x14ac:dyDescent="0.35">
      <c r="A12" s="48" t="s">
        <v>143</v>
      </c>
      <c r="B12" s="49">
        <v>45433</v>
      </c>
      <c r="C12" s="5">
        <v>4469304</v>
      </c>
      <c r="D12" s="5">
        <v>0</v>
      </c>
      <c r="E12" s="5"/>
      <c r="F12" s="5">
        <v>0</v>
      </c>
      <c r="G12" s="5">
        <v>5835046</v>
      </c>
      <c r="H12" s="5" t="s">
        <v>144</v>
      </c>
      <c r="I12" s="5" t="s">
        <v>135</v>
      </c>
      <c r="J12" s="5"/>
      <c r="K12" s="5"/>
      <c r="L12" s="5"/>
    </row>
    <row r="13" spans="1:14" x14ac:dyDescent="0.35">
      <c r="A13" s="48">
        <v>9</v>
      </c>
      <c r="B13" s="49">
        <v>45444</v>
      </c>
      <c r="C13" s="5"/>
      <c r="D13" s="5">
        <v>3432</v>
      </c>
      <c r="E13" s="5">
        <v>0</v>
      </c>
      <c r="F13" s="5">
        <v>3432</v>
      </c>
      <c r="G13" s="5"/>
      <c r="H13" s="5" t="s">
        <v>150</v>
      </c>
      <c r="I13" s="5" t="s">
        <v>124</v>
      </c>
      <c r="J13" s="5"/>
      <c r="K13" s="5">
        <v>3432</v>
      </c>
      <c r="L13" s="5"/>
    </row>
    <row r="14" spans="1:14" x14ac:dyDescent="0.35">
      <c r="A14" s="48">
        <v>10</v>
      </c>
      <c r="B14" s="49">
        <v>45444</v>
      </c>
      <c r="C14" s="5">
        <v>5835046</v>
      </c>
      <c r="D14" s="5">
        <v>200000</v>
      </c>
      <c r="E14" s="5">
        <v>200000</v>
      </c>
      <c r="F14" s="5">
        <v>0</v>
      </c>
      <c r="G14" s="5">
        <v>5635046</v>
      </c>
      <c r="H14" s="5" t="s">
        <v>110</v>
      </c>
      <c r="I14" s="5" t="s">
        <v>122</v>
      </c>
      <c r="J14" s="5">
        <v>100000</v>
      </c>
      <c r="K14" s="5">
        <v>100000</v>
      </c>
      <c r="L14" s="5"/>
    </row>
    <row r="15" spans="1:14" x14ac:dyDescent="0.35">
      <c r="A15" s="48">
        <v>11</v>
      </c>
      <c r="B15" s="49">
        <v>45444</v>
      </c>
      <c r="C15" s="5"/>
      <c r="D15" s="5">
        <v>46</v>
      </c>
      <c r="E15" s="5">
        <v>0</v>
      </c>
      <c r="F15" s="5">
        <v>46</v>
      </c>
      <c r="G15" s="5"/>
      <c r="H15" s="5" t="s">
        <v>148</v>
      </c>
      <c r="I15" s="5" t="s">
        <v>124</v>
      </c>
      <c r="J15" s="5"/>
      <c r="K15" s="5">
        <v>46</v>
      </c>
      <c r="L15" s="5"/>
    </row>
    <row r="16" spans="1:14" x14ac:dyDescent="0.35">
      <c r="A16" s="48">
        <v>12</v>
      </c>
      <c r="B16" s="49">
        <v>45458</v>
      </c>
      <c r="C16" s="5">
        <v>5635046</v>
      </c>
      <c r="D16" s="5">
        <v>60100</v>
      </c>
      <c r="E16" s="5">
        <v>19976</v>
      </c>
      <c r="F16" s="5">
        <v>40124</v>
      </c>
      <c r="G16" s="5">
        <v>5615070</v>
      </c>
      <c r="H16" s="5" t="s">
        <v>113</v>
      </c>
      <c r="I16" s="5" t="s">
        <v>124</v>
      </c>
      <c r="J16" s="5"/>
      <c r="K16" s="5">
        <v>60100</v>
      </c>
      <c r="L16" s="5"/>
    </row>
    <row r="17" spans="1:12" x14ac:dyDescent="0.35">
      <c r="A17" s="48">
        <v>13</v>
      </c>
      <c r="B17" s="49">
        <v>45488</v>
      </c>
      <c r="C17" s="5">
        <v>5615070</v>
      </c>
      <c r="D17" s="5">
        <v>60100</v>
      </c>
      <c r="E17" s="5">
        <v>21151</v>
      </c>
      <c r="F17" s="5">
        <v>38949</v>
      </c>
      <c r="G17" s="5">
        <v>5593919</v>
      </c>
      <c r="H17" s="5" t="s">
        <v>113</v>
      </c>
      <c r="I17" s="5" t="s">
        <v>124</v>
      </c>
      <c r="J17" s="5"/>
      <c r="K17" s="5">
        <v>60100</v>
      </c>
      <c r="L17" s="5"/>
    </row>
    <row r="18" spans="1:12" x14ac:dyDescent="0.35">
      <c r="A18" s="48">
        <v>14</v>
      </c>
      <c r="B18" s="49">
        <v>45519</v>
      </c>
      <c r="C18" s="5">
        <v>5593919</v>
      </c>
      <c r="D18" s="5">
        <v>60100</v>
      </c>
      <c r="E18" s="5">
        <v>21978</v>
      </c>
      <c r="F18" s="5">
        <v>38122</v>
      </c>
      <c r="G18" s="5">
        <v>5571941</v>
      </c>
      <c r="H18" s="5" t="s">
        <v>113</v>
      </c>
      <c r="I18" s="5" t="s">
        <v>124</v>
      </c>
      <c r="J18" s="5"/>
      <c r="K18" s="5">
        <v>60100</v>
      </c>
      <c r="L18" s="5"/>
    </row>
    <row r="19" spans="1:12" x14ac:dyDescent="0.35">
      <c r="A19" s="48">
        <v>15</v>
      </c>
      <c r="B19" s="49">
        <v>45538</v>
      </c>
      <c r="C19" s="5">
        <v>5571941</v>
      </c>
      <c r="D19" s="5">
        <v>200000</v>
      </c>
      <c r="E19" s="5">
        <v>200000</v>
      </c>
      <c r="F19" s="5">
        <v>0</v>
      </c>
      <c r="G19" s="5">
        <v>5371941</v>
      </c>
      <c r="H19" s="5" t="s">
        <v>110</v>
      </c>
      <c r="I19" s="5" t="s">
        <v>123</v>
      </c>
      <c r="J19" s="5">
        <v>200000</v>
      </c>
      <c r="K19" s="5"/>
      <c r="L19" s="5"/>
    </row>
    <row r="20" spans="1:12" x14ac:dyDescent="0.35">
      <c r="A20" s="48">
        <v>16</v>
      </c>
      <c r="B20" s="49">
        <v>45538</v>
      </c>
      <c r="C20" s="5"/>
      <c r="D20" s="5">
        <v>138</v>
      </c>
      <c r="E20" s="5">
        <v>0</v>
      </c>
      <c r="F20" s="5">
        <v>138</v>
      </c>
      <c r="G20" s="5"/>
      <c r="H20" s="5" t="s">
        <v>148</v>
      </c>
      <c r="I20" s="5" t="s">
        <v>124</v>
      </c>
      <c r="J20" s="5"/>
      <c r="K20" s="5">
        <v>138</v>
      </c>
      <c r="L20" s="5"/>
    </row>
    <row r="21" spans="1:12" x14ac:dyDescent="0.35">
      <c r="A21" s="48">
        <v>17</v>
      </c>
      <c r="B21" s="49">
        <v>45550</v>
      </c>
      <c r="C21" s="5">
        <v>5371941</v>
      </c>
      <c r="D21" s="5">
        <v>60100</v>
      </c>
      <c r="E21" s="5">
        <v>22720</v>
      </c>
      <c r="F21" s="5">
        <v>37380</v>
      </c>
      <c r="G21" s="5">
        <v>5349221</v>
      </c>
      <c r="H21" s="5" t="s">
        <v>113</v>
      </c>
      <c r="I21" s="5" t="s">
        <v>124</v>
      </c>
      <c r="J21" s="5"/>
      <c r="K21" s="5">
        <v>60100</v>
      </c>
      <c r="L21" s="5"/>
    </row>
    <row r="22" spans="1:12" x14ac:dyDescent="0.35">
      <c r="A22" s="48">
        <v>18</v>
      </c>
      <c r="B22" s="49">
        <v>45570</v>
      </c>
      <c r="C22" s="5">
        <v>5349221</v>
      </c>
      <c r="D22" s="5">
        <v>150000</v>
      </c>
      <c r="E22" s="5">
        <v>150000</v>
      </c>
      <c r="F22" s="5">
        <v>0</v>
      </c>
      <c r="G22" s="5">
        <v>5199221</v>
      </c>
      <c r="H22" s="5" t="s">
        <v>110</v>
      </c>
      <c r="I22" s="5" t="s">
        <v>126</v>
      </c>
      <c r="J22" s="5">
        <v>100000</v>
      </c>
      <c r="K22" s="5">
        <v>50000</v>
      </c>
      <c r="L22" s="5"/>
    </row>
    <row r="23" spans="1:12" x14ac:dyDescent="0.35">
      <c r="A23" s="48">
        <v>19</v>
      </c>
      <c r="B23" s="49">
        <v>45570</v>
      </c>
      <c r="C23" s="5"/>
      <c r="D23" s="5">
        <v>172</v>
      </c>
      <c r="E23" s="5">
        <v>0</v>
      </c>
      <c r="F23" s="5">
        <v>172</v>
      </c>
      <c r="G23" s="5"/>
      <c r="H23" s="5" t="s">
        <v>148</v>
      </c>
      <c r="I23" s="5" t="s">
        <v>124</v>
      </c>
      <c r="J23" s="5"/>
      <c r="K23" s="5">
        <v>172</v>
      </c>
      <c r="L23" s="5"/>
    </row>
    <row r="24" spans="1:12" x14ac:dyDescent="0.35">
      <c r="A24" s="48">
        <v>20</v>
      </c>
      <c r="B24" s="49">
        <v>45580</v>
      </c>
      <c r="C24" s="5">
        <v>5199221</v>
      </c>
      <c r="D24" s="5">
        <v>60100</v>
      </c>
      <c r="E24" s="5">
        <v>23922</v>
      </c>
      <c r="F24" s="5">
        <v>36178</v>
      </c>
      <c r="G24" s="5">
        <v>5175299</v>
      </c>
      <c r="H24" s="5" t="s">
        <v>113</v>
      </c>
      <c r="I24" s="5" t="s">
        <v>124</v>
      </c>
      <c r="J24" s="5"/>
      <c r="K24" s="5">
        <v>60100</v>
      </c>
      <c r="L24" s="5"/>
    </row>
    <row r="25" spans="1:12" x14ac:dyDescent="0.35">
      <c r="A25" s="48">
        <v>21</v>
      </c>
      <c r="B25" s="49">
        <v>45600</v>
      </c>
      <c r="C25" s="5">
        <v>5175299</v>
      </c>
      <c r="D25" s="5">
        <v>120000</v>
      </c>
      <c r="E25" s="5">
        <v>120000</v>
      </c>
      <c r="F25" s="5">
        <v>0</v>
      </c>
      <c r="G25" s="5">
        <v>5055299</v>
      </c>
      <c r="H25" s="5" t="s">
        <v>110</v>
      </c>
      <c r="I25" s="5" t="s">
        <v>127</v>
      </c>
      <c r="J25" s="5">
        <v>100000</v>
      </c>
      <c r="K25" s="5">
        <v>20000</v>
      </c>
      <c r="L25" s="5"/>
    </row>
    <row r="26" spans="1:12" x14ac:dyDescent="0.35">
      <c r="A26" s="48">
        <v>22</v>
      </c>
      <c r="B26" s="49">
        <v>45600</v>
      </c>
      <c r="C26" s="5"/>
      <c r="D26" s="5">
        <v>110</v>
      </c>
      <c r="E26" s="5">
        <v>0</v>
      </c>
      <c r="F26" s="5">
        <v>110</v>
      </c>
      <c r="G26" s="5"/>
      <c r="H26" s="5" t="s">
        <v>148</v>
      </c>
      <c r="I26" s="5" t="s">
        <v>124</v>
      </c>
      <c r="J26" s="5"/>
      <c r="K26" s="5">
        <v>110</v>
      </c>
      <c r="L26" s="5"/>
    </row>
    <row r="27" spans="1:12" x14ac:dyDescent="0.35">
      <c r="A27" s="48">
        <v>23</v>
      </c>
      <c r="B27" s="49">
        <v>45611</v>
      </c>
      <c r="C27" s="5">
        <v>5055299</v>
      </c>
      <c r="D27" s="5">
        <v>60100</v>
      </c>
      <c r="E27" s="5">
        <v>24098</v>
      </c>
      <c r="F27" s="5">
        <v>36002</v>
      </c>
      <c r="G27" s="5">
        <v>5031201</v>
      </c>
      <c r="H27" s="5" t="s">
        <v>113</v>
      </c>
      <c r="I27" s="5" t="s">
        <v>124</v>
      </c>
      <c r="J27" s="5"/>
      <c r="K27" s="5">
        <v>60100</v>
      </c>
      <c r="L27" s="5"/>
    </row>
    <row r="28" spans="1:12" x14ac:dyDescent="0.35">
      <c r="A28" s="48">
        <v>24</v>
      </c>
      <c r="B28" s="49">
        <v>45641</v>
      </c>
      <c r="C28" s="5">
        <v>5031201</v>
      </c>
      <c r="D28" s="5">
        <v>60100</v>
      </c>
      <c r="E28" s="5">
        <v>25923</v>
      </c>
      <c r="F28" s="5">
        <v>34177</v>
      </c>
      <c r="G28" s="5">
        <v>5005278</v>
      </c>
      <c r="H28" s="5" t="s">
        <v>113</v>
      </c>
      <c r="I28" s="5" t="s">
        <v>124</v>
      </c>
      <c r="J28" s="5"/>
      <c r="K28" s="5">
        <v>60100</v>
      </c>
      <c r="L28" s="5"/>
    </row>
    <row r="29" spans="1:12" x14ac:dyDescent="0.35">
      <c r="A29" s="48">
        <v>25</v>
      </c>
      <c r="B29" s="49">
        <v>45658</v>
      </c>
      <c r="C29" s="5">
        <v>5005278</v>
      </c>
      <c r="D29" s="5">
        <v>300000</v>
      </c>
      <c r="E29" s="5">
        <v>300000</v>
      </c>
      <c r="F29" s="5">
        <v>0</v>
      </c>
      <c r="G29" s="5">
        <v>4705278</v>
      </c>
      <c r="H29" s="5" t="s">
        <v>110</v>
      </c>
      <c r="I29" s="5" t="s">
        <v>130</v>
      </c>
      <c r="J29" s="5">
        <v>100000</v>
      </c>
      <c r="K29" s="5">
        <v>200000</v>
      </c>
      <c r="L29" s="5"/>
    </row>
    <row r="30" spans="1:12" x14ac:dyDescent="0.35">
      <c r="A30" s="48">
        <v>26</v>
      </c>
      <c r="B30" s="49">
        <v>45658</v>
      </c>
      <c r="C30" s="5"/>
      <c r="D30" s="5">
        <v>138</v>
      </c>
      <c r="E30" s="5">
        <v>0</v>
      </c>
      <c r="F30" s="5">
        <v>138</v>
      </c>
      <c r="G30" s="5"/>
      <c r="H30" s="5" t="s">
        <v>148</v>
      </c>
      <c r="I30" s="5" t="s">
        <v>124</v>
      </c>
      <c r="J30" s="5"/>
      <c r="K30" s="5">
        <v>138</v>
      </c>
      <c r="L30" s="5"/>
    </row>
    <row r="31" spans="1:12" x14ac:dyDescent="0.35">
      <c r="A31" s="48">
        <v>27</v>
      </c>
      <c r="B31" s="49">
        <v>45672</v>
      </c>
      <c r="C31" s="5">
        <v>4705278</v>
      </c>
      <c r="D31" s="5">
        <v>60100</v>
      </c>
      <c r="E31" s="5">
        <v>27359</v>
      </c>
      <c r="F31" s="5">
        <v>32741</v>
      </c>
      <c r="G31" s="5">
        <v>4677919</v>
      </c>
      <c r="H31" s="5" t="s">
        <v>113</v>
      </c>
      <c r="I31" s="5" t="s">
        <v>124</v>
      </c>
      <c r="J31" s="5"/>
      <c r="K31" s="5">
        <v>60100</v>
      </c>
      <c r="L31" s="5"/>
    </row>
    <row r="32" spans="1:12" x14ac:dyDescent="0.35">
      <c r="A32" s="48">
        <v>28</v>
      </c>
      <c r="B32" s="49">
        <v>45689</v>
      </c>
      <c r="C32" s="5">
        <v>4677919</v>
      </c>
      <c r="D32" s="5">
        <v>121000</v>
      </c>
      <c r="E32" s="5">
        <v>121000</v>
      </c>
      <c r="F32" s="5">
        <v>0</v>
      </c>
      <c r="G32" s="5">
        <v>4556919</v>
      </c>
      <c r="H32" s="5" t="s">
        <v>110</v>
      </c>
      <c r="I32" s="5" t="s">
        <v>132</v>
      </c>
      <c r="J32" s="5">
        <v>100000</v>
      </c>
      <c r="K32" s="5">
        <v>21000</v>
      </c>
      <c r="L32" s="5"/>
    </row>
    <row r="33" spans="1:12" x14ac:dyDescent="0.35">
      <c r="A33" s="48">
        <v>29</v>
      </c>
      <c r="B33" s="49">
        <v>45689</v>
      </c>
      <c r="C33" s="5"/>
      <c r="D33" s="5">
        <v>28</v>
      </c>
      <c r="E33" s="5"/>
      <c r="F33" s="5">
        <v>28</v>
      </c>
      <c r="G33" s="5"/>
      <c r="H33" s="5" t="s">
        <v>148</v>
      </c>
      <c r="I33" s="5" t="s">
        <v>124</v>
      </c>
      <c r="J33" s="5"/>
      <c r="K33" s="5">
        <v>28</v>
      </c>
      <c r="L33" s="5"/>
    </row>
    <row r="34" spans="1:12" x14ac:dyDescent="0.35">
      <c r="A34" s="48">
        <v>30</v>
      </c>
      <c r="B34" s="49">
        <v>45703</v>
      </c>
      <c r="C34" s="5">
        <v>4556919</v>
      </c>
      <c r="D34" s="5">
        <v>60100</v>
      </c>
      <c r="E34" s="5">
        <v>28611</v>
      </c>
      <c r="F34" s="5">
        <v>31489</v>
      </c>
      <c r="G34" s="5">
        <v>4528308</v>
      </c>
      <c r="H34" s="5" t="s">
        <v>113</v>
      </c>
      <c r="I34" s="5" t="s">
        <v>124</v>
      </c>
      <c r="J34" s="5"/>
      <c r="K34" s="5">
        <v>60100</v>
      </c>
      <c r="L34" s="5"/>
    </row>
    <row r="35" spans="1:12" x14ac:dyDescent="0.35">
      <c r="A35" s="48">
        <v>31</v>
      </c>
      <c r="B35" s="49">
        <v>45720</v>
      </c>
      <c r="C35" s="5">
        <v>4528308</v>
      </c>
      <c r="D35" s="5">
        <v>121000</v>
      </c>
      <c r="E35" s="5">
        <v>121000</v>
      </c>
      <c r="F35" s="5">
        <v>0</v>
      </c>
      <c r="G35" s="5">
        <v>4407308</v>
      </c>
      <c r="H35" s="5" t="s">
        <v>110</v>
      </c>
      <c r="I35" s="5" t="s">
        <v>132</v>
      </c>
      <c r="J35" s="5">
        <v>100000</v>
      </c>
      <c r="K35" s="5">
        <v>21000</v>
      </c>
      <c r="L35" s="5"/>
    </row>
    <row r="36" spans="1:12" x14ac:dyDescent="0.35">
      <c r="A36" s="48">
        <v>32</v>
      </c>
      <c r="B36" s="49">
        <v>45720</v>
      </c>
      <c r="C36" s="5"/>
      <c r="D36" s="5">
        <v>81</v>
      </c>
      <c r="E36" s="5"/>
      <c r="F36" s="5">
        <v>81</v>
      </c>
      <c r="G36" s="5"/>
      <c r="H36" s="5" t="s">
        <v>148</v>
      </c>
      <c r="I36" s="5" t="s">
        <v>124</v>
      </c>
      <c r="J36" s="5"/>
      <c r="K36" s="5">
        <v>81</v>
      </c>
      <c r="L36" s="5"/>
    </row>
    <row r="37" spans="1:12" x14ac:dyDescent="0.35">
      <c r="A37" s="48">
        <v>33</v>
      </c>
      <c r="B37" s="49">
        <v>45731</v>
      </c>
      <c r="C37" s="5">
        <v>4407308</v>
      </c>
      <c r="D37" s="5">
        <v>60100</v>
      </c>
      <c r="E37" s="5">
        <v>30604</v>
      </c>
      <c r="F37" s="5">
        <v>29496</v>
      </c>
      <c r="G37" s="5">
        <v>4376704</v>
      </c>
      <c r="H37" s="5" t="s">
        <v>113</v>
      </c>
      <c r="I37" s="5" t="s">
        <v>124</v>
      </c>
      <c r="J37" s="5"/>
      <c r="K37" s="5">
        <v>60100</v>
      </c>
      <c r="L37" s="5"/>
    </row>
    <row r="38" spans="1:12" x14ac:dyDescent="0.35">
      <c r="A38" s="48">
        <v>34</v>
      </c>
      <c r="B38" s="49">
        <v>45748</v>
      </c>
      <c r="C38" s="5">
        <v>4376704</v>
      </c>
      <c r="D38" s="5">
        <v>121000</v>
      </c>
      <c r="E38" s="5">
        <v>121000</v>
      </c>
      <c r="F38" s="5"/>
      <c r="G38" s="5">
        <v>4255704</v>
      </c>
      <c r="H38" s="5" t="s">
        <v>110</v>
      </c>
      <c r="I38" s="5" t="s">
        <v>132</v>
      </c>
      <c r="J38" s="5">
        <v>100000</v>
      </c>
      <c r="K38" s="5">
        <v>21000</v>
      </c>
      <c r="L38" s="5"/>
    </row>
    <row r="39" spans="1:12" x14ac:dyDescent="0.35">
      <c r="A39" s="48">
        <v>35</v>
      </c>
      <c r="B39" s="49">
        <v>45748</v>
      </c>
      <c r="C39" s="5"/>
      <c r="D39" s="5">
        <v>27</v>
      </c>
      <c r="E39" s="5"/>
      <c r="F39" s="5">
        <v>27</v>
      </c>
      <c r="G39" s="5"/>
      <c r="H39" s="5" t="s">
        <v>148</v>
      </c>
      <c r="I39" s="5" t="s">
        <v>124</v>
      </c>
      <c r="J39" s="5"/>
      <c r="K39" s="5">
        <v>27</v>
      </c>
      <c r="L39" s="5"/>
    </row>
    <row r="40" spans="1:12" x14ac:dyDescent="0.35">
      <c r="A40" s="48">
        <v>36</v>
      </c>
      <c r="B40" s="49">
        <v>45762</v>
      </c>
      <c r="C40" s="5">
        <v>4255704</v>
      </c>
      <c r="D40" s="5">
        <v>60100</v>
      </c>
      <c r="E40" s="5">
        <v>31627</v>
      </c>
      <c r="F40" s="5">
        <v>28473</v>
      </c>
      <c r="G40" s="5">
        <v>4224077</v>
      </c>
      <c r="H40" s="5" t="s">
        <v>113</v>
      </c>
      <c r="I40" s="5" t="s">
        <v>124</v>
      </c>
      <c r="J40" s="5"/>
      <c r="K40" s="5">
        <v>60100</v>
      </c>
      <c r="L40" s="5"/>
    </row>
    <row r="41" spans="1:12" x14ac:dyDescent="0.35">
      <c r="A41" s="48">
        <v>37</v>
      </c>
      <c r="B41" s="49">
        <v>45779</v>
      </c>
      <c r="C41" s="5">
        <v>4224077</v>
      </c>
      <c r="D41" s="5">
        <v>150000</v>
      </c>
      <c r="E41" s="5">
        <v>150000</v>
      </c>
      <c r="F41" s="5">
        <v>0</v>
      </c>
      <c r="G41" s="5">
        <v>4074077</v>
      </c>
      <c r="H41" s="5" t="s">
        <v>110</v>
      </c>
      <c r="I41" s="5" t="s">
        <v>126</v>
      </c>
      <c r="J41" s="5">
        <v>100000</v>
      </c>
      <c r="K41" s="5">
        <v>50000</v>
      </c>
      <c r="L41" s="5"/>
    </row>
    <row r="42" spans="1:12" x14ac:dyDescent="0.35">
      <c r="A42" s="48">
        <v>38</v>
      </c>
      <c r="B42" s="49">
        <v>45779</v>
      </c>
      <c r="C42" s="5"/>
      <c r="D42" s="5">
        <v>129</v>
      </c>
      <c r="E42" s="5"/>
      <c r="F42" s="5">
        <v>129</v>
      </c>
      <c r="G42" s="5"/>
      <c r="H42" s="5" t="s">
        <v>148</v>
      </c>
      <c r="I42" s="5" t="s">
        <v>124</v>
      </c>
      <c r="J42" s="5"/>
      <c r="K42" s="5">
        <v>129</v>
      </c>
      <c r="L42" s="5"/>
    </row>
    <row r="43" spans="1:12" x14ac:dyDescent="0.35">
      <c r="A43" s="48">
        <v>39</v>
      </c>
      <c r="B43" s="49">
        <v>45792</v>
      </c>
      <c r="C43" s="5">
        <v>4074077</v>
      </c>
      <c r="D43" s="5"/>
      <c r="E43" s="5"/>
      <c r="F43" s="5"/>
      <c r="G43" s="5"/>
      <c r="H43" s="5" t="s">
        <v>113</v>
      </c>
      <c r="I43" s="5" t="s">
        <v>124</v>
      </c>
      <c r="J43" s="5"/>
      <c r="K43" s="5">
        <v>60100</v>
      </c>
      <c r="L43" s="5"/>
    </row>
    <row r="44" spans="1:12" x14ac:dyDescent="0.35">
      <c r="A44" s="48">
        <v>40</v>
      </c>
      <c r="B44" s="49">
        <v>45809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35">
      <c r="A45" s="48">
        <v>41</v>
      </c>
      <c r="B45" s="49">
        <v>45809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35">
      <c r="A46" s="48">
        <v>42</v>
      </c>
      <c r="B46" s="49">
        <v>45823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35">
      <c r="A47" s="48">
        <v>43</v>
      </c>
      <c r="B47" s="49">
        <f>IFERROR(IF(LoanIsNotPaid*LoanIsGood,PaymentDate,LoanStartDate), LoanStartDate)</f>
        <v>45748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35">
      <c r="A48" s="48">
        <v>44</v>
      </c>
      <c r="B48" s="49">
        <f>IFERROR(IF(LoanIsNotPaid*LoanIsGood,PaymentDate,LoanStartDate), LoanStartDate)</f>
        <v>45748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35">
      <c r="A49" s="48">
        <v>45</v>
      </c>
      <c r="B49" s="49">
        <f>IFERROR(IF(LoanIsNotPaid*LoanIsGood,PaymentDate,LoanStartDate), LoanStartDate)</f>
        <v>45748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35">
      <c r="A50" s="48">
        <v>46</v>
      </c>
      <c r="B50" s="49">
        <f>IFERROR(IF(LoanIsNotPaid*LoanIsGood,PaymentDate,LoanStartDate), LoanStartDate)</f>
        <v>45748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35">
      <c r="A51" s="48">
        <v>47</v>
      </c>
      <c r="B51" s="49">
        <f>IFERROR(IF(LoanIsNotPaid*LoanIsGood,PaymentDate,LoanStartDate), LoanStartDate)</f>
        <v>45748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35">
      <c r="A52" s="48">
        <v>48</v>
      </c>
      <c r="B52" s="49">
        <f>IFERROR(IF(LoanIsNotPaid*LoanIsGood,PaymentDate,LoanStartDate), LoanStartDate)</f>
        <v>45748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35">
      <c r="A53" s="48">
        <v>49</v>
      </c>
      <c r="B53" s="49">
        <f>IFERROR(IF(LoanIsNotPaid*LoanIsGood,PaymentDate,LoanStartDate), LoanStartDate)</f>
        <v>45748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35">
      <c r="A54" s="48">
        <v>50</v>
      </c>
      <c r="B54" s="49">
        <f>IFERROR(IF(LoanIsNotPaid*LoanIsGood,PaymentDate,LoanStartDate), LoanStartDate)</f>
        <v>45748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35">
      <c r="A55" s="48">
        <v>37</v>
      </c>
      <c r="B55" s="49">
        <f>IFERROR(IF(LoanIsNotPaid*LoanIsGood,PaymentDate,LoanStartDate), LoanStartDate)</f>
        <v>45748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5">
      <c r="A56" s="48">
        <v>38</v>
      </c>
      <c r="B56" s="49">
        <f>IFERROR(IF(LoanIsNotPaid*LoanIsGood,PaymentDate,LoanStartDate), LoanStartDate)</f>
        <v>45748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35">
      <c r="A57" s="48">
        <v>39</v>
      </c>
      <c r="B57" s="49">
        <f>IFERROR(IF(LoanIsNotPaid*LoanIsGood,PaymentDate,LoanStartDate), LoanStartDate)</f>
        <v>45748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35">
      <c r="A58" s="48">
        <v>40</v>
      </c>
      <c r="B58" s="49">
        <f>IFERROR(IF(LoanIsNotPaid*LoanIsGood,PaymentDate,LoanStartDate), LoanStartDate)</f>
        <v>45748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35">
      <c r="A59" s="48">
        <v>41</v>
      </c>
      <c r="B59" s="49">
        <f>IFERROR(IF(LoanIsNotPaid*LoanIsGood,PaymentDate,LoanStartDate), LoanStartDate)</f>
        <v>45748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35">
      <c r="A60" s="48">
        <v>42</v>
      </c>
      <c r="B60" s="49">
        <f>IFERROR(IF(LoanIsNotPaid*LoanIsGood,PaymentDate,LoanStartDate), LoanStartDate)</f>
        <v>45748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35">
      <c r="A61" s="48">
        <v>43</v>
      </c>
      <c r="B61" s="49">
        <f>IFERROR(IF(LoanIsNotPaid*LoanIsGood,PaymentDate,LoanStartDate), LoanStartDate)</f>
        <v>45748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35">
      <c r="A62" s="48">
        <v>44</v>
      </c>
      <c r="B62" s="49">
        <f>IFERROR(IF(LoanIsNotPaid*LoanIsGood,PaymentDate,LoanStartDate), LoanStartDate)</f>
        <v>45748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35">
      <c r="A63" s="48">
        <v>45</v>
      </c>
      <c r="B63" s="49">
        <f>IFERROR(IF(LoanIsNotPaid*LoanIsGood,PaymentDate,LoanStartDate), LoanStartDate)</f>
        <v>45748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35">
      <c r="A64" s="48">
        <v>46</v>
      </c>
      <c r="B64" s="49">
        <f>IFERROR(IF(LoanIsNotPaid*LoanIsGood,PaymentDate,LoanStartDate), LoanStartDate)</f>
        <v>45748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35">
      <c r="A65" s="48">
        <v>47</v>
      </c>
      <c r="B65" s="49">
        <f>IFERROR(IF(LoanIsNotPaid*LoanIsGood,PaymentDate,LoanStartDate), LoanStartDate)</f>
        <v>45748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35">
      <c r="A66" s="48">
        <v>48</v>
      </c>
      <c r="B66" s="49">
        <f>IFERROR(IF(LoanIsNotPaid*LoanIsGood,PaymentDate,LoanStartDate), LoanStartDate)</f>
        <v>45748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35">
      <c r="A67" s="48">
        <v>49</v>
      </c>
      <c r="B67" s="49">
        <f>IFERROR(IF(LoanIsNotPaid*LoanIsGood,PaymentDate,LoanStartDate), LoanStartDate)</f>
        <v>45748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35">
      <c r="A68" s="48">
        <v>50</v>
      </c>
      <c r="B68" s="49">
        <f>IFERROR(IF(LoanIsNotPaid*LoanIsGood,PaymentDate,LoanStartDate), LoanStartDate)</f>
        <v>45748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35">
      <c r="A69" s="48">
        <v>51</v>
      </c>
      <c r="B69" s="49">
        <f>IFERROR(IF(LoanIsNotPaid*LoanIsGood,PaymentDate,LoanStartDate), LoanStartDate)</f>
        <v>45748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35">
      <c r="A70" s="48">
        <v>52</v>
      </c>
      <c r="B70" s="49">
        <f>IFERROR(IF(LoanIsNotPaid*LoanIsGood,PaymentDate,LoanStartDate), LoanStartDate)</f>
        <v>45748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35">
      <c r="A71" s="48">
        <v>53</v>
      </c>
      <c r="B71" s="49">
        <f>IFERROR(IF(LoanIsNotPaid*LoanIsGood,PaymentDate,LoanStartDate), LoanStartDate)</f>
        <v>45748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35">
      <c r="A72" s="48">
        <v>54</v>
      </c>
      <c r="B72" s="49">
        <f>IFERROR(IF(LoanIsNotPaid*LoanIsGood,PaymentDate,LoanStartDate), LoanStartDate)</f>
        <v>45748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35">
      <c r="A73" s="48">
        <v>55</v>
      </c>
      <c r="B73" s="49">
        <f>IFERROR(IF(LoanIsNotPaid*LoanIsGood,PaymentDate,LoanStartDate), LoanStartDate)</f>
        <v>45748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35">
      <c r="A74" s="48">
        <v>56</v>
      </c>
      <c r="B74" s="49">
        <f>IFERROR(IF(LoanIsNotPaid*LoanIsGood,PaymentDate,LoanStartDate), LoanStartDate)</f>
        <v>45748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35">
      <c r="A75" s="48">
        <v>57</v>
      </c>
      <c r="B75" s="49">
        <f>IFERROR(IF(LoanIsNotPaid*LoanIsGood,PaymentDate,LoanStartDate), LoanStartDate)</f>
        <v>45748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35">
      <c r="A76" s="48">
        <v>58</v>
      </c>
      <c r="B76" s="49">
        <f>IFERROR(IF(LoanIsNotPaid*LoanIsGood,PaymentDate,LoanStartDate), LoanStartDate)</f>
        <v>45748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</sheetData>
  <conditionalFormatting sqref="A2">
    <cfRule type="expression" dxfId="127" priority="27" stopIfTrue="1">
      <formula>NOT(LoanIsNotPaid)</formula>
    </cfRule>
    <cfRule type="expression" dxfId="126" priority="28" stopIfTrue="1">
      <formula>IF(ROW(A2)=LastRow,TRUE,FALSE)</formula>
    </cfRule>
  </conditionalFormatting>
  <conditionalFormatting sqref="A3:G3 A4:B4 D4:G4 A5:G7 A8:B8 A9:G10 A11:C12 C11:C13 A13:B13 A14:G22 A23:F23 A24:G76">
    <cfRule type="expression" dxfId="125" priority="162" stopIfTrue="1">
      <formula>NOT(LoanIsNotPaid)</formula>
    </cfRule>
    <cfRule type="expression" dxfId="124" priority="163" stopIfTrue="1">
      <formula>IF(ROW(A3)=LastRow,TRUE,FALSE)</formula>
    </cfRule>
  </conditionalFormatting>
  <conditionalFormatting sqref="A15:G21 A22:F23 A9:G10 C11:C12 D3:G7 A4:B4 A5:G7 A8:B8 A11:B14 A24:G76">
    <cfRule type="expression" dxfId="123" priority="159">
      <formula>$B3=""</formula>
    </cfRule>
  </conditionalFormatting>
  <conditionalFormatting sqref="B2">
    <cfRule type="expression" dxfId="122" priority="23" stopIfTrue="1">
      <formula>NOT(LoanIsNotPaid)</formula>
    </cfRule>
    <cfRule type="expression" dxfId="121" priority="24" stopIfTrue="1">
      <formula>IF(ROW(B2)=LastRow,TRUE,FALSE)</formula>
    </cfRule>
  </conditionalFormatting>
  <conditionalFormatting sqref="C3">
    <cfRule type="expression" dxfId="120" priority="157">
      <formula>$B3=""</formula>
    </cfRule>
  </conditionalFormatting>
  <conditionalFormatting sqref="C10">
    <cfRule type="expression" dxfId="119" priority="140" stopIfTrue="1">
      <formula>NOT(LoanIsNotPaid)</formula>
    </cfRule>
    <cfRule type="expression" dxfId="118" priority="141" stopIfTrue="1">
      <formula>IF(ROW(C10)=LastRow,TRUE,FALSE)</formula>
    </cfRule>
  </conditionalFormatting>
  <conditionalFormatting sqref="C10:C12">
    <cfRule type="expression" dxfId="117" priority="119">
      <formula>$B10=""</formula>
    </cfRule>
    <cfRule type="expression" dxfId="116" priority="142">
      <formula>$B10=""</formula>
    </cfRule>
    <cfRule type="expression" dxfId="115" priority="143" stopIfTrue="1">
      <formula>NOT(LoanIsNotPaid)</formula>
    </cfRule>
    <cfRule type="expression" dxfId="114" priority="144" stopIfTrue="1">
      <formula>IF(ROW(C10)=LastRow,TRUE,FALSE)</formula>
    </cfRule>
  </conditionalFormatting>
  <conditionalFormatting sqref="C13">
    <cfRule type="expression" dxfId="113" priority="228">
      <formula>#REF!=""</formula>
    </cfRule>
    <cfRule type="expression" dxfId="112" priority="232" stopIfTrue="1">
      <formula>IF(ROW(C13)=LastRow,TRUE,FALSE)</formula>
    </cfRule>
    <cfRule type="expression" dxfId="111" priority="231" stopIfTrue="1">
      <formula>NOT(LoanIsNotPaid)</formula>
    </cfRule>
  </conditionalFormatting>
  <conditionalFormatting sqref="C14 G14">
    <cfRule type="expression" dxfId="110" priority="129" stopIfTrue="1">
      <formula>IF(ROW(C14)=LastRow,TRUE,FALSE)</formula>
    </cfRule>
    <cfRule type="expression" dxfId="109" priority="131" stopIfTrue="1">
      <formula>NOT(LoanIsNotPaid)</formula>
    </cfRule>
    <cfRule type="expression" dxfId="108" priority="130">
      <formula>$B11=""</formula>
    </cfRule>
    <cfRule type="expression" dxfId="107" priority="132" stopIfTrue="1">
      <formula>IF(ROW(C14)=LastRow,TRUE,FALSE)</formula>
    </cfRule>
  </conditionalFormatting>
  <conditionalFormatting sqref="C15">
    <cfRule type="expression" dxfId="106" priority="209">
      <formula>#REF!=""</formula>
    </cfRule>
    <cfRule type="expression" dxfId="105" priority="215" stopIfTrue="1">
      <formula>IF(ROW(C15)=LastRow,TRUE,FALSE)</formula>
    </cfRule>
    <cfRule type="expression" dxfId="104" priority="214" stopIfTrue="1">
      <formula>NOT(LoanIsNotPaid)</formula>
    </cfRule>
    <cfRule type="expression" dxfId="103" priority="213">
      <formula>#REF!=""</formula>
    </cfRule>
    <cfRule type="expression" dxfId="102" priority="212" stopIfTrue="1">
      <formula>IF(ROW(C15)=LastRow,TRUE,FALSE)</formula>
    </cfRule>
    <cfRule type="expression" dxfId="101" priority="211" stopIfTrue="1">
      <formula>NOT(LoanIsNotPaid)</formula>
    </cfRule>
  </conditionalFormatting>
  <conditionalFormatting sqref="C15:C23 K4:K7">
    <cfRule type="expression" dxfId="100" priority="145">
      <formula>$B4=""</formula>
    </cfRule>
  </conditionalFormatting>
  <conditionalFormatting sqref="C15:C23">
    <cfRule type="expression" dxfId="99" priority="152" stopIfTrue="1">
      <formula>IF(ROW(C15)=LastRow,TRUE,FALSE)</formula>
    </cfRule>
    <cfRule type="expression" dxfId="98" priority="151" stopIfTrue="1">
      <formula>NOT(LoanIsNotPaid)</formula>
    </cfRule>
    <cfRule type="expression" dxfId="97" priority="149">
      <formula>$B15=""</formula>
    </cfRule>
  </conditionalFormatting>
  <conditionalFormatting sqref="C16">
    <cfRule type="expression" dxfId="96" priority="106" stopIfTrue="1">
      <formula>NOT(LoanIsNotPaid)</formula>
    </cfRule>
    <cfRule type="expression" dxfId="95" priority="108">
      <formula>$B14=""</formula>
    </cfRule>
    <cfRule type="expression" dxfId="94" priority="107" stopIfTrue="1">
      <formula>IF(ROW(C16)=LastRow,TRUE,FALSE)</formula>
    </cfRule>
    <cfRule type="expression" dxfId="93" priority="110" stopIfTrue="1">
      <formula>IF(ROW(C16)=LastRow,TRUE,FALSE)</formula>
    </cfRule>
    <cfRule type="expression" dxfId="92" priority="109" stopIfTrue="1">
      <formula>NOT(LoanIsNotPaid)</formula>
    </cfRule>
  </conditionalFormatting>
  <conditionalFormatting sqref="C16:C17">
    <cfRule type="expression" dxfId="91" priority="104">
      <formula>$B14=""</formula>
    </cfRule>
  </conditionalFormatting>
  <conditionalFormatting sqref="C16:C19">
    <cfRule type="expression" dxfId="90" priority="115">
      <formula>$B14=""</formula>
    </cfRule>
    <cfRule type="expression" dxfId="89" priority="116" stopIfTrue="1">
      <formula>NOT(LoanIsNotPaid)</formula>
    </cfRule>
    <cfRule type="expression" dxfId="88" priority="113" stopIfTrue="1">
      <formula>NOT(LoanIsNotPaid)</formula>
    </cfRule>
    <cfRule type="expression" dxfId="87" priority="114" stopIfTrue="1">
      <formula>IF(ROW(C16)=LastRow,TRUE,FALSE)</formula>
    </cfRule>
    <cfRule type="expression" dxfId="86" priority="118">
      <formula>$B14=""</formula>
    </cfRule>
    <cfRule type="expression" dxfId="85" priority="117" stopIfTrue="1">
      <formula>IF(ROW(C16)=LastRow,TRUE,FALSE)</formula>
    </cfRule>
  </conditionalFormatting>
  <conditionalFormatting sqref="C17">
    <cfRule type="expression" dxfId="84" priority="100" stopIfTrue="1">
      <formula>IF(ROW(C17)=LastRow,TRUE,FALSE)</formula>
    </cfRule>
    <cfRule type="expression" dxfId="83" priority="99" stopIfTrue="1">
      <formula>NOT(LoanIsNotPaid)</formula>
    </cfRule>
    <cfRule type="expression" dxfId="82" priority="101">
      <formula>$B15=""</formula>
    </cfRule>
    <cfRule type="expression" dxfId="81" priority="102" stopIfTrue="1">
      <formula>NOT(LoanIsNotPaid)</formula>
    </cfRule>
    <cfRule type="expression" dxfId="80" priority="103" stopIfTrue="1">
      <formula>IF(ROW(C17)=LastRow,TRUE,FALSE)</formula>
    </cfRule>
  </conditionalFormatting>
  <conditionalFormatting sqref="C17:C19">
    <cfRule type="expression" dxfId="79" priority="97">
      <formula>$B15=""</formula>
    </cfRule>
  </conditionalFormatting>
  <conditionalFormatting sqref="C18:C19">
    <cfRule type="expression" dxfId="78" priority="94">
      <formula>$B16=""</formula>
    </cfRule>
    <cfRule type="expression" dxfId="77" priority="95" stopIfTrue="1">
      <formula>NOT(LoanIsNotPaid)</formula>
    </cfRule>
    <cfRule type="expression" dxfId="76" priority="96" stopIfTrue="1">
      <formula>IF(ROW(C18)=LastRow,TRUE,FALSE)</formula>
    </cfRule>
    <cfRule type="expression" dxfId="75" priority="91">
      <formula>$B16=""</formula>
    </cfRule>
    <cfRule type="expression" dxfId="74" priority="92" stopIfTrue="1">
      <formula>NOT(LoanIsNotPaid)</formula>
    </cfRule>
    <cfRule type="expression" dxfId="73" priority="93" stopIfTrue="1">
      <formula>IF(ROW(C18)=LastRow,TRUE,FALSE)</formula>
    </cfRule>
  </conditionalFormatting>
  <conditionalFormatting sqref="C14:G14">
    <cfRule type="expression" dxfId="72" priority="169">
      <formula>$B11=""</formula>
    </cfRule>
  </conditionalFormatting>
  <conditionalFormatting sqref="G3">
    <cfRule type="expression" dxfId="71" priority="155">
      <formula>$B3=""</formula>
    </cfRule>
  </conditionalFormatting>
  <conditionalFormatting sqref="G11">
    <cfRule type="expression" dxfId="70" priority="1">
      <formula>$B11=""</formula>
    </cfRule>
    <cfRule type="expression" dxfId="69" priority="3" stopIfTrue="1">
      <formula>NOT(LoanIsNotPaid)</formula>
    </cfRule>
    <cfRule type="expression" dxfId="68" priority="4" stopIfTrue="1">
      <formula>IF(ROW(G11)=LastRow,TRUE,FALSE)</formula>
    </cfRule>
    <cfRule type="expression" dxfId="67" priority="5">
      <formula>$B11=""</formula>
    </cfRule>
  </conditionalFormatting>
  <conditionalFormatting sqref="G11:G12">
    <cfRule type="expression" dxfId="66" priority="6" stopIfTrue="1">
      <formula>NOT(LoanIsNotPaid)</formula>
    </cfRule>
    <cfRule type="expression" dxfId="65" priority="7" stopIfTrue="1">
      <formula>IF(ROW(G11)=LastRow,TRUE,FALSE)</formula>
    </cfRule>
  </conditionalFormatting>
  <conditionalFormatting sqref="G12">
    <cfRule type="expression" dxfId="64" priority="17">
      <formula>$B9=""</formula>
    </cfRule>
    <cfRule type="expression" dxfId="63" priority="18" stopIfTrue="1">
      <formula>NOT(LoanIsNotPaid)</formula>
    </cfRule>
    <cfRule type="expression" dxfId="62" priority="19" stopIfTrue="1">
      <formula>IF(ROW(G12)=LastRow,TRUE,FALSE)</formula>
    </cfRule>
    <cfRule type="expression" dxfId="61" priority="22">
      <formula>$B9=""</formula>
    </cfRule>
  </conditionalFormatting>
  <conditionalFormatting sqref="G12:G13">
    <cfRule type="expression" dxfId="60" priority="20" stopIfTrue="1">
      <formula>NOT(LoanIsNotPaid)</formula>
    </cfRule>
    <cfRule type="expression" dxfId="59" priority="21" stopIfTrue="1">
      <formula>IF(ROW(G12)=LastRow,TRUE,FALSE)</formula>
    </cfRule>
  </conditionalFormatting>
  <conditionalFormatting sqref="G14 C14">
    <cfRule type="expression" dxfId="58" priority="128" stopIfTrue="1">
      <formula>NOT(LoanIsNotPaid)</formula>
    </cfRule>
  </conditionalFormatting>
  <conditionalFormatting sqref="G14">
    <cfRule type="expression" dxfId="57" priority="126" stopIfTrue="1">
      <formula>IF(ROW(G14)=LastRow,TRUE,FALSE)</formula>
    </cfRule>
    <cfRule type="expression" dxfId="56" priority="125" stopIfTrue="1">
      <formula>NOT(LoanIsNotPaid)</formula>
    </cfRule>
    <cfRule type="expression" dxfId="55" priority="122" stopIfTrue="1">
      <formula>NOT(LoanIsNotPaid)</formula>
    </cfRule>
    <cfRule type="expression" dxfId="54" priority="124">
      <formula>$B11=""</formula>
    </cfRule>
    <cfRule type="expression" dxfId="53" priority="123" stopIfTrue="1">
      <formula>IF(ROW(G14)=LastRow,TRUE,FALSE)</formula>
    </cfRule>
    <cfRule type="expression" dxfId="52" priority="121">
      <formula>$B11=""</formula>
    </cfRule>
    <cfRule type="expression" dxfId="51" priority="127">
      <formula>$B11=""</formula>
    </cfRule>
  </conditionalFormatting>
  <conditionalFormatting sqref="G18">
    <cfRule type="expression" dxfId="50" priority="42" stopIfTrue="1">
      <formula>NOT(LoanIsNotPaid)</formula>
    </cfRule>
    <cfRule type="expression" dxfId="49" priority="43" stopIfTrue="1">
      <formula>IF(ROW(G18)=LastRow,TRUE,FALSE)</formula>
    </cfRule>
    <cfRule type="expression" dxfId="48" priority="44">
      <formula>$B16=""</formula>
    </cfRule>
    <cfRule type="expression" dxfId="47" priority="49" stopIfTrue="1">
      <formula>NOT(LoanIsNotPaid)</formula>
    </cfRule>
    <cfRule type="expression" dxfId="46" priority="47">
      <formula>$B16=""</formula>
    </cfRule>
    <cfRule type="expression" dxfId="45" priority="46" stopIfTrue="1">
      <formula>IF(ROW(G18)=LastRow,TRUE,FALSE)</formula>
    </cfRule>
    <cfRule type="expression" dxfId="44" priority="45" stopIfTrue="1">
      <formula>NOT(LoanIsNotPaid)</formula>
    </cfRule>
    <cfRule type="expression" dxfId="43" priority="75" stopIfTrue="1">
      <formula>IF(ROW(G18)=LastRow,TRUE,FALSE)</formula>
    </cfRule>
    <cfRule type="expression" dxfId="42" priority="78" stopIfTrue="1">
      <formula>IF(ROW(G18)=LastRow,TRUE,FALSE)</formula>
    </cfRule>
    <cfRule type="expression" dxfId="41" priority="77" stopIfTrue="1">
      <formula>NOT(LoanIsNotPaid)</formula>
    </cfRule>
    <cfRule type="expression" dxfId="40" priority="76">
      <formula>$B18=""</formula>
    </cfRule>
    <cfRule type="expression" dxfId="39" priority="74" stopIfTrue="1">
      <formula>NOT(LoanIsNotPaid)</formula>
    </cfRule>
    <cfRule type="expression" dxfId="38" priority="73">
      <formula>$B18=""</formula>
    </cfRule>
    <cfRule type="expression" dxfId="37" priority="72" stopIfTrue="1">
      <formula>IF(ROW(G18)=LastRow,TRUE,FALSE)</formula>
    </cfRule>
    <cfRule type="expression" dxfId="36" priority="66">
      <formula>$B16=""</formula>
    </cfRule>
    <cfRule type="expression" dxfId="35" priority="71" stopIfTrue="1">
      <formula>NOT(LoanIsNotPaid)</formula>
    </cfRule>
    <cfRule type="expression" dxfId="34" priority="70">
      <formula>$B16=""</formula>
    </cfRule>
    <cfRule type="expression" dxfId="33" priority="69" stopIfTrue="1">
      <formula>IF(ROW(G18)=LastRow,TRUE,FALSE)</formula>
    </cfRule>
    <cfRule type="expression" dxfId="32" priority="68" stopIfTrue="1">
      <formula>NOT(LoanIsNotPaid)</formula>
    </cfRule>
    <cfRule type="expression" dxfId="31" priority="65" stopIfTrue="1">
      <formula>IF(ROW(G18)=LastRow,TRUE,FALSE)</formula>
    </cfRule>
    <cfRule type="expression" dxfId="30" priority="64" stopIfTrue="1">
      <formula>NOT(LoanIsNotPaid)</formula>
    </cfRule>
    <cfRule type="expression" dxfId="29" priority="63">
      <formula>$B16=""</formula>
    </cfRule>
    <cfRule type="expression" dxfId="28" priority="62" stopIfTrue="1">
      <formula>IF(ROW(G18)=LastRow,TRUE,FALSE)</formula>
    </cfRule>
    <cfRule type="expression" dxfId="27" priority="61" stopIfTrue="1">
      <formula>NOT(LoanIsNotPaid)</formula>
    </cfRule>
    <cfRule type="expression" dxfId="26" priority="60">
      <formula>$B16=""</formula>
    </cfRule>
    <cfRule type="expression" dxfId="25" priority="58" stopIfTrue="1">
      <formula>NOT(LoanIsNotPaid)</formula>
    </cfRule>
    <cfRule type="expression" dxfId="24" priority="41">
      <formula>$B16=""</formula>
    </cfRule>
    <cfRule type="expression" dxfId="23" priority="57">
      <formula>$B18=""</formula>
    </cfRule>
    <cfRule type="expression" dxfId="22" priority="56" stopIfTrue="1">
      <formula>IF(ROW(G18)=LastRow,TRUE,FALSE)</formula>
    </cfRule>
    <cfRule type="expression" dxfId="21" priority="55" stopIfTrue="1">
      <formula>NOT(LoanIsNotPaid)</formula>
    </cfRule>
    <cfRule type="expression" dxfId="20" priority="54">
      <formula>$B18=""</formula>
    </cfRule>
    <cfRule type="expression" dxfId="19" priority="59" stopIfTrue="1">
      <formula>IF(ROW(G18)=LastRow,TRUE,FALSE)</formula>
    </cfRule>
    <cfRule type="expression" dxfId="18" priority="53" stopIfTrue="1">
      <formula>IF(ROW(G18)=LastRow,TRUE,FALSE)</formula>
    </cfRule>
    <cfRule type="expression" dxfId="17" priority="52" stopIfTrue="1">
      <formula>NOT(LoanIsNotPaid)</formula>
    </cfRule>
    <cfRule type="expression" dxfId="16" priority="51">
      <formula>$B16=""</formula>
    </cfRule>
    <cfRule type="expression" dxfId="15" priority="50" stopIfTrue="1">
      <formula>IF(ROW(G18)=LastRow,TRUE,FALSE)</formula>
    </cfRule>
  </conditionalFormatting>
  <conditionalFormatting sqref="G21">
    <cfRule type="expression" dxfId="14" priority="90" stopIfTrue="1">
      <formula>IF(ROW(G21)=LastRow,TRUE,FALSE)</formula>
    </cfRule>
    <cfRule type="expression" dxfId="13" priority="89" stopIfTrue="1">
      <formula>NOT(LoanIsNotPaid)</formula>
    </cfRule>
    <cfRule type="expression" dxfId="12" priority="88">
      <formula>$B21=""</formula>
    </cfRule>
    <cfRule type="expression" dxfId="11" priority="87" stopIfTrue="1">
      <formula>IF(ROW(G21)=LastRow,TRUE,FALSE)</formula>
    </cfRule>
    <cfRule type="expression" dxfId="10" priority="86" stopIfTrue="1">
      <formula>NOT(LoanIsNotPaid)</formula>
    </cfRule>
    <cfRule type="expression" dxfId="9" priority="84" stopIfTrue="1">
      <formula>IF(ROW(G21)=LastRow,TRUE,FALSE)</formula>
    </cfRule>
    <cfRule type="expression" dxfId="8" priority="81" stopIfTrue="1">
      <formula>IF(ROW(G21)=LastRow,TRUE,FALSE)</formula>
    </cfRule>
    <cfRule type="expression" dxfId="7" priority="82">
      <formula>$B21=""</formula>
    </cfRule>
    <cfRule type="expression" dxfId="6" priority="85">
      <formula>$B21=""</formula>
    </cfRule>
    <cfRule type="expression" dxfId="5" priority="80" stopIfTrue="1">
      <formula>NOT(LoanIsNotPaid)</formula>
    </cfRule>
    <cfRule type="expression" dxfId="4" priority="79">
      <formula>$B21=""</formula>
    </cfRule>
    <cfRule type="expression" dxfId="3" priority="83" stopIfTrue="1">
      <formula>NOT(LoanIsNotPaid)</formula>
    </cfRule>
  </conditionalFormatting>
  <conditionalFormatting sqref="G22">
    <cfRule type="expression" dxfId="2" priority="175">
      <formula>$B23=""</formula>
    </cfRule>
  </conditionalFormatting>
  <conditionalFormatting sqref="K4:K7 C15:C23">
    <cfRule type="expression" dxfId="1" priority="148" stopIfTrue="1">
      <formula>IF(ROW(C4)=LastRow,TRUE,FALSE)</formula>
    </cfRule>
    <cfRule type="expression" dxfId="0" priority="147" stopIfTrue="1">
      <formula>NOT(LoanIsNotPaid)</formula>
    </cfRule>
  </conditionalFormatting>
  <dataValidations count="7">
    <dataValidation allowBlank="1" showInputMessage="1" showErrorMessage="1" prompt="Payment Number is automatically updated in this column under this heading" sqref="A1:A3" xr:uid="{6C701A72-DFE2-49F5-B15E-AD94F0E32CBB}"/>
    <dataValidation allowBlank="1" showInputMessage="1" showErrorMessage="1" prompt="Payment Date is automatically updated in this column under this heading" sqref="B1:B3" xr:uid="{500BD783-F2C6-4D8A-B4F4-34D38C4B920E}"/>
    <dataValidation allowBlank="1" showInputMessage="1" showErrorMessage="1" prompt="Beginning Balance is automatically calculated in this column under this heading" sqref="C1:C2 G2 C4 E2" xr:uid="{A74D8A22-02B3-4FC9-B863-D4145A777745}"/>
    <dataValidation allowBlank="1" showInputMessage="1" showErrorMessage="1" prompt="Payment amount is automatically calculated in this column under this heading" sqref="D1:D3" xr:uid="{E5F4C80B-20B2-44E2-8AC3-DE238EC5D2AD}"/>
    <dataValidation allowBlank="1" showInputMessage="1" showErrorMessage="1" prompt="Principal amount is automatically updated in this column under this heading" sqref="E1 E3" xr:uid="{40732555-1BB2-47BA-B683-F68F320430FA}"/>
    <dataValidation allowBlank="1" showInputMessage="1" showErrorMessage="1" prompt="Interest amount is automatically updated in this column under this heading" sqref="F1:F3" xr:uid="{5386D707-47CB-4A4B-862A-EF06A3991418}"/>
    <dataValidation allowBlank="1" showInputMessage="1" showErrorMessage="1" prompt="Ending Balance is automatically updated in this column under this heading" sqref="G1" xr:uid="{1CB7C384-A167-47D3-8DDA-E005D802D41F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8C8F-C2DD-4512-8278-AE8DB1B38594}">
  <dimension ref="A2:F12"/>
  <sheetViews>
    <sheetView workbookViewId="0">
      <selection activeCell="I16" sqref="I16"/>
    </sheetView>
  </sheetViews>
  <sheetFormatPr defaultRowHeight="14.5" x14ac:dyDescent="0.35"/>
  <cols>
    <col min="2" max="2" width="13.7265625" customWidth="1"/>
    <col min="3" max="3" width="19.08984375" customWidth="1"/>
    <col min="4" max="4" width="9.1796875" customWidth="1"/>
  </cols>
  <sheetData>
    <row r="2" spans="1:6" x14ac:dyDescent="0.35">
      <c r="A2" s="5"/>
      <c r="B2" s="4" t="s">
        <v>61</v>
      </c>
      <c r="C2" s="4" t="s">
        <v>62</v>
      </c>
      <c r="D2" s="4" t="s">
        <v>63</v>
      </c>
      <c r="E2" s="4" t="s">
        <v>64</v>
      </c>
      <c r="F2" s="4" t="s">
        <v>3</v>
      </c>
    </row>
    <row r="3" spans="1:6" x14ac:dyDescent="0.35">
      <c r="A3" s="5">
        <v>1</v>
      </c>
      <c r="B3" s="6">
        <v>44956</v>
      </c>
      <c r="C3" s="5" t="s">
        <v>67</v>
      </c>
      <c r="D3" s="5">
        <v>2</v>
      </c>
      <c r="E3" s="5">
        <v>92.05</v>
      </c>
      <c r="F3" s="5">
        <f>D3*E3</f>
        <v>184.1</v>
      </c>
    </row>
    <row r="4" spans="1:6" x14ac:dyDescent="0.35">
      <c r="A4" s="5">
        <v>2</v>
      </c>
      <c r="B4" s="6">
        <v>45048</v>
      </c>
      <c r="C4" s="5" t="s">
        <v>65</v>
      </c>
      <c r="D4" s="5">
        <v>2</v>
      </c>
      <c r="E4" s="5">
        <v>1067.5</v>
      </c>
      <c r="F4" s="5">
        <f t="shared" ref="F4:F11" si="0">D4*E4</f>
        <v>2135</v>
      </c>
    </row>
    <row r="5" spans="1:6" x14ac:dyDescent="0.35">
      <c r="A5" s="5">
        <v>3</v>
      </c>
      <c r="B5" s="6">
        <v>45048</v>
      </c>
      <c r="C5" s="5" t="s">
        <v>66</v>
      </c>
      <c r="D5" s="5">
        <v>10</v>
      </c>
      <c r="E5" s="5">
        <v>1279</v>
      </c>
      <c r="F5" s="5">
        <f t="shared" si="0"/>
        <v>12790</v>
      </c>
    </row>
    <row r="6" spans="1:6" x14ac:dyDescent="0.35">
      <c r="A6" s="5">
        <v>4</v>
      </c>
      <c r="B6" s="5"/>
      <c r="C6" s="5"/>
      <c r="D6" s="5"/>
      <c r="E6" s="5"/>
      <c r="F6" s="5">
        <f t="shared" si="0"/>
        <v>0</v>
      </c>
    </row>
    <row r="7" spans="1:6" x14ac:dyDescent="0.35">
      <c r="A7" s="5">
        <v>5</v>
      </c>
      <c r="B7" s="5"/>
      <c r="C7" s="5"/>
      <c r="D7" s="5"/>
      <c r="E7" s="5"/>
      <c r="F7" s="5">
        <f t="shared" si="0"/>
        <v>0</v>
      </c>
    </row>
    <row r="8" spans="1:6" x14ac:dyDescent="0.35">
      <c r="A8" s="5">
        <v>6</v>
      </c>
      <c r="B8" s="5"/>
      <c r="C8" s="5"/>
      <c r="D8" s="5"/>
      <c r="E8" s="5"/>
      <c r="F8" s="5">
        <f t="shared" si="0"/>
        <v>0</v>
      </c>
    </row>
    <row r="9" spans="1:6" x14ac:dyDescent="0.35">
      <c r="A9" s="5">
        <v>7</v>
      </c>
      <c r="B9" s="5"/>
      <c r="C9" s="5"/>
      <c r="D9" s="5"/>
      <c r="E9" s="5"/>
      <c r="F9" s="5">
        <f t="shared" si="0"/>
        <v>0</v>
      </c>
    </row>
    <row r="10" spans="1:6" x14ac:dyDescent="0.35">
      <c r="A10" s="5">
        <v>8</v>
      </c>
      <c r="B10" s="5"/>
      <c r="C10" s="5"/>
      <c r="D10" s="5"/>
      <c r="E10" s="5"/>
      <c r="F10" s="5">
        <f t="shared" si="0"/>
        <v>0</v>
      </c>
    </row>
    <row r="11" spans="1:6" x14ac:dyDescent="0.35">
      <c r="A11" s="5">
        <v>9</v>
      </c>
      <c r="B11" s="5"/>
      <c r="C11" s="5"/>
      <c r="D11" s="5"/>
      <c r="E11" s="5"/>
      <c r="F11" s="5">
        <f t="shared" si="0"/>
        <v>0</v>
      </c>
    </row>
    <row r="12" spans="1:6" x14ac:dyDescent="0.35">
      <c r="A12" s="5"/>
      <c r="B12" s="5"/>
      <c r="C12" s="5"/>
      <c r="D12" s="5"/>
      <c r="E12" s="5"/>
      <c r="F12" s="5">
        <f>SUM(F3:F11)</f>
        <v>15109.1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ab56b7-6ec4-4073-8d92-ac7cc2e7a5df}" enabled="1" method="Privileged" siteId="{49dfc6a3-5fb7-49f4-adea-c54e725bb85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Adarsh</vt:lpstr>
      <vt:lpstr>SIP</vt:lpstr>
      <vt:lpstr>Loan calculator</vt:lpstr>
      <vt:lpstr>Loan</vt:lpstr>
      <vt:lpstr>Shares</vt:lpstr>
      <vt:lpstr>ColumnTitle1</vt:lpstr>
      <vt:lpstr>InterestRate</vt:lpstr>
      <vt:lpstr>LoanAmount</vt:lpstr>
      <vt:lpstr>LoanStartDate</vt:lpstr>
      <vt:lpstr>LoanYears</vt:lpstr>
      <vt:lpstr>NumberOfPayments</vt:lpstr>
      <vt:lpstr>'Loan calculator'!Print_Area</vt:lpstr>
      <vt:lpstr>'Loan calculator'!Print_Titles</vt:lpstr>
      <vt:lpstr>RowTitleRegion1..D6</vt:lpstr>
      <vt:lpstr>RowTitleRegion2..H6</vt:lpstr>
      <vt:lpstr>Total_Interest</vt:lpstr>
      <vt:lpstr>TotalLoanCost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ADARSH</dc:creator>
  <cp:lastModifiedBy>KULKARNI, ADARSH</cp:lastModifiedBy>
  <dcterms:created xsi:type="dcterms:W3CDTF">2023-01-29T02:12:09Z</dcterms:created>
  <dcterms:modified xsi:type="dcterms:W3CDTF">2025-05-11T11:13:41Z</dcterms:modified>
</cp:coreProperties>
</file>