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activeTab="2"/>
  </bookViews>
  <sheets>
    <sheet name="Q4 Tracking Updated" sheetId="1" r:id="rId1"/>
    <sheet name="GoalsAssumptions" sheetId="2" r:id="rId2"/>
    <sheet name="Tableau-ized Data for Q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E17" i="4"/>
  <c r="E24" i="4"/>
  <c r="E31" i="4"/>
  <c r="E38" i="4"/>
  <c r="E45" i="4"/>
  <c r="E52" i="4"/>
  <c r="E59" i="4"/>
  <c r="E66" i="4"/>
  <c r="E73" i="4"/>
  <c r="E80" i="4"/>
  <c r="E87" i="4"/>
  <c r="E3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62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D134" i="4"/>
  <c r="C2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E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E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E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E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E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E95" i="4"/>
  <c r="C95" i="4"/>
  <c r="B95" i="4"/>
  <c r="D94" i="4"/>
  <c r="C94" i="4"/>
  <c r="B94" i="4"/>
  <c r="D93" i="4"/>
  <c r="C93" i="4"/>
  <c r="B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E2" i="4"/>
  <c r="B23" i="2"/>
  <c r="F22" i="2"/>
  <c r="E22" i="2"/>
  <c r="D22" i="2"/>
  <c r="C22" i="2"/>
  <c r="F21" i="2"/>
  <c r="E21" i="2"/>
  <c r="D21" i="2"/>
  <c r="C21" i="2"/>
  <c r="E6" i="2"/>
  <c r="E8" i="2"/>
  <c r="E13" i="2"/>
  <c r="E14" i="2"/>
  <c r="D6" i="2"/>
  <c r="D8" i="2"/>
  <c r="D13" i="2"/>
  <c r="D14" i="2"/>
  <c r="C6" i="2"/>
  <c r="C8" i="2"/>
  <c r="C13" i="2"/>
  <c r="C14" i="2"/>
  <c r="B4" i="2"/>
  <c r="B5" i="2"/>
  <c r="B6" i="2"/>
  <c r="B13" i="2"/>
  <c r="B14" i="2"/>
  <c r="E12" i="2"/>
  <c r="D12" i="2"/>
  <c r="C12" i="2"/>
  <c r="B14" i="1"/>
  <c r="B23" i="1"/>
  <c r="C14" i="1"/>
  <c r="C23" i="1"/>
  <c r="D14" i="1"/>
  <c r="D23" i="1"/>
  <c r="E14" i="1"/>
  <c r="E23" i="1"/>
  <c r="F14" i="1"/>
  <c r="F23" i="1"/>
  <c r="G14" i="1"/>
  <c r="G23" i="1"/>
  <c r="H14" i="1"/>
  <c r="H23" i="1"/>
  <c r="I14" i="1"/>
  <c r="I23" i="1"/>
  <c r="J14" i="1"/>
  <c r="J23" i="1"/>
  <c r="K14" i="1"/>
  <c r="K23" i="1"/>
  <c r="L14" i="1"/>
  <c r="L23" i="1"/>
  <c r="M14" i="1"/>
  <c r="M23" i="1"/>
  <c r="J6" i="1"/>
  <c r="B6" i="1"/>
  <c r="C6" i="1"/>
  <c r="D6" i="1"/>
  <c r="E6" i="1"/>
  <c r="F6" i="1"/>
  <c r="G6" i="1"/>
  <c r="H6" i="1"/>
  <c r="I6" i="1"/>
  <c r="K6" i="1"/>
  <c r="L6" i="1"/>
  <c r="B7" i="1"/>
  <c r="J16" i="1"/>
  <c r="K16" i="1"/>
  <c r="C7" i="1"/>
  <c r="D7" i="1"/>
  <c r="E7" i="1"/>
  <c r="F7" i="1"/>
  <c r="B16" i="1"/>
  <c r="C16" i="1"/>
  <c r="D16" i="1"/>
  <c r="E16" i="1"/>
  <c r="F16" i="1"/>
  <c r="G16" i="1"/>
  <c r="H16" i="1"/>
  <c r="I16" i="1"/>
  <c r="G7" i="1"/>
  <c r="H7" i="1"/>
  <c r="I7" i="1"/>
  <c r="B25" i="1"/>
  <c r="C25" i="1"/>
  <c r="D25" i="1"/>
  <c r="E25" i="1"/>
  <c r="F25" i="1"/>
  <c r="G25" i="1"/>
  <c r="H25" i="1"/>
  <c r="I25" i="1"/>
  <c r="J25" i="1"/>
  <c r="K25" i="1"/>
  <c r="L16" i="1"/>
  <c r="L25" i="1"/>
  <c r="M16" i="1"/>
  <c r="M25" i="1"/>
  <c r="J7" i="1"/>
  <c r="K7" i="1"/>
  <c r="L7" i="1"/>
  <c r="B15" i="1"/>
  <c r="C15" i="1"/>
  <c r="D15" i="1"/>
  <c r="E15" i="1"/>
  <c r="F15" i="1"/>
  <c r="G15" i="1"/>
  <c r="H15" i="1"/>
  <c r="I15" i="1"/>
  <c r="J15" i="1"/>
  <c r="K15" i="1"/>
  <c r="L15" i="1"/>
  <c r="M15" i="1"/>
  <c r="B17" i="1"/>
  <c r="C17" i="1"/>
  <c r="D17" i="1"/>
  <c r="E17" i="1"/>
  <c r="F17" i="1"/>
  <c r="G17" i="1"/>
  <c r="H17" i="1"/>
  <c r="I17" i="1"/>
  <c r="J17" i="1"/>
  <c r="K17" i="1"/>
  <c r="L17" i="1"/>
  <c r="M17" i="1"/>
  <c r="B22" i="1"/>
  <c r="C22" i="1"/>
  <c r="D22" i="1"/>
  <c r="E22" i="1"/>
  <c r="F22" i="1"/>
  <c r="G22" i="1"/>
  <c r="H22" i="1"/>
  <c r="I22" i="1"/>
  <c r="J22" i="1"/>
  <c r="K22" i="1"/>
  <c r="L22" i="1"/>
  <c r="M22" i="1"/>
  <c r="B24" i="1"/>
  <c r="C24" i="1"/>
  <c r="D24" i="1"/>
  <c r="E24" i="1"/>
  <c r="F24" i="1"/>
  <c r="G24" i="1"/>
  <c r="H24" i="1"/>
  <c r="I24" i="1"/>
  <c r="J24" i="1"/>
  <c r="K24" i="1"/>
  <c r="L24" i="1"/>
  <c r="M24" i="1"/>
  <c r="B26" i="1"/>
  <c r="C26" i="1"/>
  <c r="D26" i="1"/>
  <c r="E26" i="1"/>
  <c r="F26" i="1"/>
  <c r="G26" i="1"/>
  <c r="H26" i="1"/>
  <c r="I26" i="1"/>
  <c r="J26" i="1"/>
  <c r="K26" i="1"/>
  <c r="L26" i="1"/>
  <c r="M26" i="1"/>
  <c r="B28" i="1"/>
  <c r="B35" i="1"/>
  <c r="J42" i="1"/>
  <c r="K42" i="1"/>
  <c r="C35" i="1"/>
  <c r="D35" i="1"/>
  <c r="E35" i="1"/>
  <c r="F35" i="1"/>
  <c r="B42" i="1"/>
  <c r="C42" i="1"/>
  <c r="D42" i="1"/>
  <c r="E42" i="1"/>
  <c r="F42" i="1"/>
  <c r="G42" i="1"/>
  <c r="H42" i="1"/>
  <c r="I42" i="1"/>
  <c r="G35" i="1"/>
  <c r="H35" i="1"/>
  <c r="I35" i="1"/>
  <c r="K35" i="1"/>
  <c r="L35" i="1"/>
  <c r="B36" i="1"/>
  <c r="J44" i="1"/>
  <c r="K44" i="1"/>
  <c r="C36" i="1"/>
  <c r="D36" i="1"/>
  <c r="E36" i="1"/>
  <c r="F36" i="1"/>
  <c r="B44" i="1"/>
  <c r="C44" i="1"/>
  <c r="D44" i="1"/>
  <c r="E44" i="1"/>
  <c r="F44" i="1"/>
  <c r="G44" i="1"/>
  <c r="H44" i="1"/>
  <c r="I44" i="1"/>
  <c r="G36" i="1"/>
  <c r="H36" i="1"/>
  <c r="I36" i="1"/>
  <c r="J36" i="1"/>
  <c r="K36" i="1"/>
  <c r="L36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6" i="1"/>
  <c r="B67" i="1"/>
  <c r="C67" i="1"/>
  <c r="D67" i="1"/>
  <c r="E67" i="1"/>
  <c r="F67" i="1"/>
  <c r="G67" i="1"/>
  <c r="H67" i="1"/>
  <c r="I67" i="1"/>
  <c r="J67" i="1"/>
  <c r="K67" i="1"/>
  <c r="L67" i="1"/>
  <c r="M67" i="1"/>
</calcChain>
</file>

<file path=xl/sharedStrings.xml><?xml version="1.0" encoding="utf-8"?>
<sst xmlns="http://schemas.openxmlformats.org/spreadsheetml/2006/main" count="221" uniqueCount="82">
  <si>
    <t>Target to Date</t>
  </si>
  <si>
    <t xml:space="preserve">Q4 2011 Hotel Sales </t>
  </si>
  <si>
    <t>Q4 Total</t>
  </si>
  <si>
    <t>Monthly Revenue Needed</t>
  </si>
  <si>
    <t>Weekly Revenue Results</t>
  </si>
  <si>
    <t>Base Plan Target</t>
  </si>
  <si>
    <t>Projected Sales</t>
  </si>
  <si>
    <t>Quarter to Date Performance</t>
  </si>
  <si>
    <t>Per Day</t>
  </si>
  <si>
    <t>Sponsored Search - Sales Finance Targets</t>
  </si>
  <si>
    <t>Week 11</t>
  </si>
  <si>
    <t>Week 12</t>
  </si>
  <si>
    <t>Q4 Sales Team Goals</t>
  </si>
  <si>
    <t>Week 10</t>
  </si>
  <si>
    <t>Actual</t>
  </si>
  <si>
    <t>Monthly New Hotels Needed</t>
  </si>
  <si>
    <t>Q4 2011 Active Hotels</t>
  </si>
  <si>
    <t>10/24-10/30</t>
  </si>
  <si>
    <t>Projected Variance</t>
  </si>
  <si>
    <t>12/5-12/11</t>
  </si>
  <si>
    <t>Q4 Goal</t>
  </si>
  <si>
    <t>11/28-12/4</t>
  </si>
  <si>
    <t>OWW</t>
  </si>
  <si>
    <t>10/10-10/16</t>
  </si>
  <si>
    <t>Cumulative Revenue Results</t>
  </si>
  <si>
    <t>Base Target</t>
  </si>
  <si>
    <t>Hotel Sales</t>
  </si>
  <si>
    <t>Weekly Active Hotels</t>
  </si>
  <si>
    <t>lift</t>
  </si>
  <si>
    <t>Revenue</t>
  </si>
  <si>
    <t>Week 6</t>
  </si>
  <si>
    <t>Week 7</t>
  </si>
  <si>
    <t>Total Sales - Base</t>
  </si>
  <si>
    <t>Dates</t>
  </si>
  <si>
    <t>Week 4</t>
  </si>
  <si>
    <t>Nov Daily Target</t>
  </si>
  <si>
    <t>Week 5</t>
  </si>
  <si>
    <t xml:space="preserve">Q4 2011 Revenue </t>
  </si>
  <si>
    <t>Variance</t>
  </si>
  <si>
    <t>Week 8</t>
  </si>
  <si>
    <t>Week 9</t>
  </si>
  <si>
    <t>Quarterly Projection</t>
  </si>
  <si>
    <t>Week 2</t>
  </si>
  <si>
    <t>Week 3</t>
  </si>
  <si>
    <t>11/7-11/13</t>
  </si>
  <si>
    <t>Week 1</t>
  </si>
  <si>
    <t>Weekly Hotel Sales</t>
  </si>
  <si>
    <t>11/21-11/27</t>
  </si>
  <si>
    <t>Target</t>
  </si>
  <si>
    <t>Upside Target</t>
  </si>
  <si>
    <t>Hotels/Day</t>
  </si>
  <si>
    <t>Days</t>
  </si>
  <si>
    <t>10/17-10/23</t>
  </si>
  <si>
    <t>10/1-10/9</t>
  </si>
  <si>
    <t>Cumulative Hotel Sales</t>
  </si>
  <si>
    <t>Actual to Date</t>
  </si>
  <si>
    <t>% to Target</t>
  </si>
  <si>
    <t>10/31-11/6</t>
  </si>
  <si>
    <t>Stretch Target</t>
  </si>
  <si>
    <t>Daily</t>
  </si>
  <si>
    <t>Base Goal</t>
  </si>
  <si>
    <t>Strench Goal</t>
  </si>
  <si>
    <t>Projection</t>
  </si>
  <si>
    <t>TVL</t>
  </si>
  <si>
    <t>12/19-12/31</t>
  </si>
  <si>
    <t>12/12-12/18</t>
  </si>
  <si>
    <t>Month to Date Performance</t>
  </si>
  <si>
    <t>Total Sales - Upside</t>
  </si>
  <si>
    <t>11/14-11/20</t>
  </si>
  <si>
    <t>Projected Rev</t>
  </si>
  <si>
    <t>Total</t>
  </si>
  <si>
    <t>Date</t>
  </si>
  <si>
    <t>Revenue Target</t>
  </si>
  <si>
    <t>Sold Hotels Target</t>
  </si>
  <si>
    <t>Active Hotels Target</t>
  </si>
  <si>
    <t>Active Hotels Target by Week</t>
  </si>
  <si>
    <t>Jan</t>
  </si>
  <si>
    <t>Feb</t>
  </si>
  <si>
    <t>Mar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</si>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</sst>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d\-mmm;@"/>
    <numFmt numFmtId="166" formatCode="mmm\-yy;@"/>
    <numFmt numFmtId="167" formatCode="m/d/yy;@"/>
  </numFmts>
  <fonts count="13" x14ac:knownFonts="1">
    <font>
      <sz val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12"/>
      <name val="Arial"/>
      <family val="2"/>
    </font>
    <font>
      <sz val="12"/>
      <color indexed="8"/>
      <name val="Arial"/>
      <family val="2"/>
    </font>
    <font>
      <u/>
      <sz val="10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0" fillId="0" borderId="1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/>
    <xf numFmtId="0" fontId="0" fillId="0" borderId="4" xfId="0" applyNumberFormat="1" applyFont="1" applyFill="1" applyBorder="1" applyAlignment="1">
      <alignment wrapText="1"/>
    </xf>
    <xf numFmtId="0" fontId="2" fillId="0" borderId="5" xfId="0" applyNumberFormat="1" applyFont="1" applyFill="1" applyBorder="1" applyAlignment="1"/>
    <xf numFmtId="0" fontId="2" fillId="0" borderId="6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wrapText="1"/>
    </xf>
    <xf numFmtId="0" fontId="2" fillId="0" borderId="5" xfId="0" applyNumberFormat="1" applyFont="1" applyFill="1" applyBorder="1" applyAlignment="1">
      <alignment horizontal="right"/>
    </xf>
    <xf numFmtId="164" fontId="2" fillId="0" borderId="10" xfId="0" applyNumberFormat="1" applyFont="1" applyFill="1" applyBorder="1" applyAlignment="1">
      <alignment horizontal="center"/>
    </xf>
    <xf numFmtId="164" fontId="5" fillId="3" borderId="8" xfId="0" applyNumberFormat="1" applyFont="1" applyFill="1" applyBorder="1" applyAlignment="1">
      <alignment horizontal="center"/>
    </xf>
    <xf numFmtId="9" fontId="6" fillId="0" borderId="11" xfId="0" applyNumberFormat="1" applyFont="1" applyFill="1" applyBorder="1" applyAlignment="1">
      <alignment horizontal="center"/>
    </xf>
    <xf numFmtId="9" fontId="4" fillId="0" borderId="1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wrapText="1"/>
    </xf>
    <xf numFmtId="0" fontId="0" fillId="0" borderId="10" xfId="0" applyNumberFormat="1" applyFont="1" applyFill="1" applyBorder="1" applyAlignment="1">
      <alignment wrapText="1"/>
    </xf>
    <xf numFmtId="0" fontId="0" fillId="0" borderId="8" xfId="0" applyNumberFormat="1" applyFont="1" applyFill="1" applyBorder="1" applyAlignment="1">
      <alignment wrapText="1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12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right"/>
    </xf>
    <xf numFmtId="164" fontId="5" fillId="3" borderId="11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right"/>
    </xf>
    <xf numFmtId="9" fontId="4" fillId="0" borderId="1" xfId="0" applyNumberFormat="1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right"/>
    </xf>
    <xf numFmtId="0" fontId="7" fillId="0" borderId="13" xfId="0" applyNumberFormat="1" applyFont="1" applyFill="1" applyBorder="1" applyAlignment="1">
      <alignment horizontal="right"/>
    </xf>
    <xf numFmtId="164" fontId="5" fillId="0" borderId="14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/>
    <xf numFmtId="0" fontId="0" fillId="0" borderId="7" xfId="0" applyNumberFormat="1" applyFont="1" applyFill="1" applyBorder="1" applyAlignment="1">
      <alignment wrapText="1"/>
    </xf>
    <xf numFmtId="0" fontId="1" fillId="0" borderId="4" xfId="0" applyNumberFormat="1" applyFont="1" applyFill="1" applyBorder="1" applyAlignment="1"/>
    <xf numFmtId="0" fontId="1" fillId="2" borderId="2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2" fillId="0" borderId="0" xfId="0" applyNumberFormat="1" applyFont="1" applyFill="1" applyAlignment="1"/>
    <xf numFmtId="0" fontId="0" fillId="0" borderId="15" xfId="0" applyNumberFormat="1" applyFont="1" applyFill="1" applyBorder="1" applyAlignment="1">
      <alignment wrapText="1"/>
    </xf>
    <xf numFmtId="9" fontId="4" fillId="0" borderId="4" xfId="0" applyNumberFormat="1" applyFont="1" applyFill="1" applyBorder="1" applyAlignment="1">
      <alignment horizontal="center"/>
    </xf>
    <xf numFmtId="9" fontId="4" fillId="0" borderId="12" xfId="0" applyNumberFormat="1" applyFont="1" applyFill="1" applyBorder="1" applyAlignment="1">
      <alignment horizontal="center"/>
    </xf>
    <xf numFmtId="9" fontId="4" fillId="0" borderId="0" xfId="0" applyNumberFormat="1" applyFont="1" applyFill="1" applyAlignment="1">
      <alignment horizontal="center"/>
    </xf>
    <xf numFmtId="9" fontId="4" fillId="0" borderId="13" xfId="0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/>
    <xf numFmtId="164" fontId="5" fillId="0" borderId="8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/>
    <xf numFmtId="0" fontId="8" fillId="0" borderId="0" xfId="0" applyNumberFormat="1" applyFont="1" applyFill="1" applyAlignment="1"/>
    <xf numFmtId="0" fontId="9" fillId="0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9" fontId="4" fillId="0" borderId="0" xfId="0" applyNumberFormat="1" applyFont="1" applyFill="1" applyAlignment="1"/>
    <xf numFmtId="0" fontId="4" fillId="0" borderId="0" xfId="0" applyNumberFormat="1" applyFont="1" applyFill="1" applyAlignment="1"/>
    <xf numFmtId="0" fontId="8" fillId="0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4" xfId="0" applyNumberFormat="1" applyFont="1" applyFill="1" applyBorder="1" applyAlignment="1">
      <alignment wrapText="1"/>
    </xf>
    <xf numFmtId="0" fontId="4" fillId="0" borderId="0" xfId="0" applyNumberFormat="1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0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wrapText="1"/>
    </xf>
    <xf numFmtId="0" fontId="3" fillId="2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wrapText="1"/>
    </xf>
    <xf numFmtId="0" fontId="3" fillId="2" borderId="4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ont>
        <color indexed="12"/>
      </font>
      <fill>
        <patternFill patternType="solid">
          <bgColor indexed="10"/>
        </patternFill>
      </fill>
    </dxf>
    <dxf>
      <font>
        <color indexed="8"/>
      </font>
      <fill>
        <patternFill patternType="solid">
          <bgColor indexed="44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showGridLines="0" topLeftCell="A31" workbookViewId="0">
      <selection activeCell="C66" sqref="C66"/>
    </sheetView>
  </sheetViews>
  <sheetFormatPr baseColWidth="10" defaultColWidth="9.1640625" defaultRowHeight="12" customHeight="1" x14ac:dyDescent="0"/>
  <cols>
    <col min="1" max="1" width="25.83203125" customWidth="1"/>
    <col min="2" max="2" width="22.5" customWidth="1"/>
    <col min="3" max="3" width="13.83203125" customWidth="1"/>
    <col min="4" max="4" width="13.6640625" customWidth="1"/>
    <col min="5" max="5" width="11.33203125" customWidth="1"/>
    <col min="6" max="6" width="17.33203125" customWidth="1"/>
    <col min="7" max="7" width="14.83203125" customWidth="1"/>
    <col min="8" max="8" width="13.6640625" customWidth="1"/>
    <col min="9" max="9" width="9.33203125" customWidth="1"/>
    <col min="10" max="10" width="14.5" customWidth="1"/>
    <col min="11" max="11" width="13.6640625" customWidth="1"/>
    <col min="12" max="12" width="17.6640625" customWidth="1"/>
    <col min="13" max="13" width="12.6640625" customWidth="1"/>
  </cols>
  <sheetData>
    <row r="2" spans="1:13" ht="15">
      <c r="A2" s="1" t="s">
        <v>37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>
      <c r="A4" s="3"/>
      <c r="B4" s="87" t="s">
        <v>66</v>
      </c>
      <c r="C4" s="88"/>
      <c r="D4" s="88"/>
      <c r="E4" s="88"/>
      <c r="F4" s="89" t="s">
        <v>7</v>
      </c>
      <c r="G4" s="88"/>
      <c r="H4" s="88"/>
      <c r="I4" s="88"/>
      <c r="J4" s="89" t="s">
        <v>41</v>
      </c>
      <c r="K4" s="88"/>
      <c r="L4" s="88"/>
    </row>
    <row r="5" spans="1:13">
      <c r="A5" s="5"/>
      <c r="B5" s="6" t="s">
        <v>48</v>
      </c>
      <c r="C5" s="7" t="s">
        <v>0</v>
      </c>
      <c r="D5" s="7" t="s">
        <v>55</v>
      </c>
      <c r="E5" s="8" t="s">
        <v>38</v>
      </c>
      <c r="F5" s="6" t="s">
        <v>48</v>
      </c>
      <c r="G5" s="9" t="s">
        <v>0</v>
      </c>
      <c r="H5" s="7" t="s">
        <v>55</v>
      </c>
      <c r="I5" s="8" t="s">
        <v>38</v>
      </c>
      <c r="J5" s="6" t="s">
        <v>48</v>
      </c>
      <c r="K5" s="7" t="s">
        <v>69</v>
      </c>
      <c r="L5" s="8" t="s">
        <v>18</v>
      </c>
      <c r="M5" s="10"/>
    </row>
    <row r="6" spans="1:13">
      <c r="A6" s="11" t="s">
        <v>5</v>
      </c>
      <c r="B6" s="12">
        <f>GoalsAssumptions!E13</f>
        <v>236100</v>
      </c>
      <c r="C6" s="9">
        <f>SUM(J14:K14)</f>
        <v>107508.45383759734</v>
      </c>
      <c r="D6" s="13">
        <f>SUM(J13:K13)</f>
        <v>83173.87</v>
      </c>
      <c r="E6" s="14">
        <f>D6/C6</f>
        <v>0.77364957853121719</v>
      </c>
      <c r="F6" s="12">
        <f>GoalsAssumptions!B13</f>
        <v>688200</v>
      </c>
      <c r="G6" s="9">
        <f>SUM(B14:K14)</f>
        <v>544514.23804226902</v>
      </c>
      <c r="H6" s="13">
        <f>SUM(B13:M13)</f>
        <v>411568.63999999996</v>
      </c>
      <c r="I6" s="15">
        <f>H6/G6</f>
        <v>0.75584550640905579</v>
      </c>
      <c r="J6" s="12">
        <f>M23</f>
        <v>696836.81868743023</v>
      </c>
      <c r="K6" s="13">
        <f>(H6/72)*92</f>
        <v>525893.26222222217</v>
      </c>
      <c r="L6" s="15">
        <f>K6/J6</f>
        <v>0.75468638871981641</v>
      </c>
      <c r="M6" s="16"/>
    </row>
    <row r="7" spans="1:13">
      <c r="A7" s="11" t="s">
        <v>49</v>
      </c>
      <c r="B7" s="12">
        <f>GoalsAssumptions!E14</f>
        <v>283320</v>
      </c>
      <c r="C7" s="9">
        <f>SUM(J16:K16)</f>
        <v>129010.1446051168</v>
      </c>
      <c r="D7" s="13">
        <f>D6</f>
        <v>83173.87</v>
      </c>
      <c r="E7" s="14">
        <f>D7/C7</f>
        <v>0.64470798210934765</v>
      </c>
      <c r="F7" s="12">
        <f>GoalsAssumptions!B14</f>
        <v>825840</v>
      </c>
      <c r="G7" s="9">
        <f>SUM(B16:K16)</f>
        <v>653417.08565072296</v>
      </c>
      <c r="H7" s="13">
        <f>SUM(B13:M13)</f>
        <v>411568.63999999996</v>
      </c>
      <c r="I7" s="15">
        <f>H7/G7</f>
        <v>0.62987125534087962</v>
      </c>
      <c r="J7" s="12">
        <f>M25</f>
        <v>836204.18242491654</v>
      </c>
      <c r="K7" s="13">
        <f>K6</f>
        <v>525893.26222222217</v>
      </c>
      <c r="L7" s="15">
        <f>K7/J7</f>
        <v>0.6289053239331801</v>
      </c>
      <c r="M7" s="17"/>
    </row>
    <row r="8" spans="1:1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85" t="s">
        <v>4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</row>
    <row r="11" spans="1:13">
      <c r="A11" s="19"/>
      <c r="B11" s="20" t="s">
        <v>45</v>
      </c>
      <c r="C11" s="20" t="s">
        <v>42</v>
      </c>
      <c r="D11" s="20" t="s">
        <v>43</v>
      </c>
      <c r="E11" s="20" t="s">
        <v>34</v>
      </c>
      <c r="F11" s="20" t="s">
        <v>36</v>
      </c>
      <c r="G11" s="20" t="s">
        <v>30</v>
      </c>
      <c r="H11" s="20" t="s">
        <v>31</v>
      </c>
      <c r="I11" s="20" t="s">
        <v>39</v>
      </c>
      <c r="J11" s="20" t="s">
        <v>40</v>
      </c>
      <c r="K11" s="20" t="s">
        <v>13</v>
      </c>
      <c r="L11" s="20" t="s">
        <v>10</v>
      </c>
      <c r="M11" s="21" t="s">
        <v>11</v>
      </c>
    </row>
    <row r="12" spans="1:13">
      <c r="A12" s="22"/>
      <c r="B12" s="23" t="s">
        <v>53</v>
      </c>
      <c r="C12" s="24" t="s">
        <v>23</v>
      </c>
      <c r="D12" s="23" t="s">
        <v>52</v>
      </c>
      <c r="E12" s="23" t="s">
        <v>17</v>
      </c>
      <c r="F12" s="23" t="s">
        <v>57</v>
      </c>
      <c r="G12" s="23" t="s">
        <v>44</v>
      </c>
      <c r="H12" s="23" t="s">
        <v>68</v>
      </c>
      <c r="I12" s="23" t="s">
        <v>47</v>
      </c>
      <c r="J12" s="23" t="s">
        <v>21</v>
      </c>
      <c r="K12" s="23" t="s">
        <v>19</v>
      </c>
      <c r="L12" s="23" t="s">
        <v>65</v>
      </c>
      <c r="M12" s="8" t="s">
        <v>64</v>
      </c>
    </row>
    <row r="13" spans="1:13">
      <c r="A13" s="25" t="s">
        <v>14</v>
      </c>
      <c r="B13" s="13">
        <v>50900.89</v>
      </c>
      <c r="C13" s="13">
        <v>38168.14</v>
      </c>
      <c r="D13" s="13">
        <v>40454.65</v>
      </c>
      <c r="E13" s="13">
        <v>41132.959999999999</v>
      </c>
      <c r="F13" s="13">
        <v>43306.27</v>
      </c>
      <c r="G13" s="13">
        <v>41360.68</v>
      </c>
      <c r="H13" s="13">
        <v>37774.879999999997</v>
      </c>
      <c r="I13" s="13">
        <v>35296.300000000003</v>
      </c>
      <c r="J13" s="13">
        <v>40884.519999999997</v>
      </c>
      <c r="K13" s="13">
        <v>42289.35</v>
      </c>
      <c r="L13" s="13"/>
      <c r="M13" s="26"/>
    </row>
    <row r="14" spans="1:13">
      <c r="A14" s="25" t="s">
        <v>25</v>
      </c>
      <c r="B14" s="27">
        <f>GoalsAssumptions!C8*9</f>
        <v>64654.838709677424</v>
      </c>
      <c r="C14" s="27">
        <f>GoalsAssumptions!C8*7</f>
        <v>50287.096774193546</v>
      </c>
      <c r="D14" s="27">
        <f>GoalsAssumptions!C8*7</f>
        <v>50287.096774193546</v>
      </c>
      <c r="E14" s="27">
        <f>GoalsAssumptions!C8*7</f>
        <v>50287.096774193546</v>
      </c>
      <c r="F14" s="27">
        <f>GoalsAssumptions!$D$8*7</f>
        <v>55372.413793103449</v>
      </c>
      <c r="G14" s="27">
        <f>GoalsAssumptions!$D$8*7</f>
        <v>55372.413793103449</v>
      </c>
      <c r="H14" s="27">
        <f>GoalsAssumptions!$D$8*7</f>
        <v>55372.413793103449</v>
      </c>
      <c r="I14" s="27">
        <f>GoalsAssumptions!$D$8*7</f>
        <v>55372.413793103449</v>
      </c>
      <c r="J14" s="27">
        <f>(GoalsAssumptions!D8*3)+(GoalsAssumptions!E8*4)</f>
        <v>54195.550611790881</v>
      </c>
      <c r="K14" s="27">
        <f>GoalsAssumptions!$E$8*7</f>
        <v>53312.903225806454</v>
      </c>
      <c r="L14" s="27">
        <f>GoalsAssumptions!$E$8*7</f>
        <v>53312.903225806454</v>
      </c>
      <c r="M14" s="27">
        <f>GoalsAssumptions!$E$8*13</f>
        <v>99009.677419354834</v>
      </c>
    </row>
    <row r="15" spans="1:13">
      <c r="A15" s="28" t="s">
        <v>56</v>
      </c>
      <c r="B15" s="29">
        <f t="shared" ref="B15:M15" si="0">B13/B14</f>
        <v>0.78727116200169633</v>
      </c>
      <c r="C15" s="29">
        <f t="shared" si="0"/>
        <v>0.75900464430046832</v>
      </c>
      <c r="D15" s="29">
        <f t="shared" si="0"/>
        <v>0.80447376355122213</v>
      </c>
      <c r="E15" s="29">
        <f t="shared" si="0"/>
        <v>0.81796251202771186</v>
      </c>
      <c r="F15" s="29">
        <f t="shared" si="0"/>
        <v>0.78209106364428937</v>
      </c>
      <c r="G15" s="29">
        <f t="shared" si="0"/>
        <v>0.74695461452235645</v>
      </c>
      <c r="H15" s="29">
        <f t="shared" si="0"/>
        <v>0.68219673682899484</v>
      </c>
      <c r="I15" s="29">
        <f t="shared" si="0"/>
        <v>0.63743473657989791</v>
      </c>
      <c r="J15" s="29">
        <f t="shared" si="0"/>
        <v>0.75438886658538884</v>
      </c>
      <c r="K15" s="29">
        <f t="shared" si="0"/>
        <v>0.79322917044835717</v>
      </c>
      <c r="L15" s="29">
        <f t="shared" si="0"/>
        <v>0</v>
      </c>
      <c r="M15" s="30">
        <f t="shared" si="0"/>
        <v>0</v>
      </c>
    </row>
    <row r="16" spans="1:13">
      <c r="A16" s="25" t="s">
        <v>58</v>
      </c>
      <c r="B16" s="27">
        <f t="shared" ref="B16:M16" si="1">B14*1.2</f>
        <v>77585.806451612909</v>
      </c>
      <c r="C16" s="27">
        <f t="shared" si="1"/>
        <v>60344.51612903225</v>
      </c>
      <c r="D16" s="27">
        <f t="shared" si="1"/>
        <v>60344.51612903225</v>
      </c>
      <c r="E16" s="27">
        <f t="shared" si="1"/>
        <v>60344.51612903225</v>
      </c>
      <c r="F16" s="27">
        <f t="shared" si="1"/>
        <v>66446.89655172413</v>
      </c>
      <c r="G16" s="27">
        <f t="shared" si="1"/>
        <v>66446.89655172413</v>
      </c>
      <c r="H16" s="27">
        <f t="shared" si="1"/>
        <v>66446.89655172413</v>
      </c>
      <c r="I16" s="27">
        <f t="shared" si="1"/>
        <v>66446.89655172413</v>
      </c>
      <c r="J16" s="27">
        <f t="shared" si="1"/>
        <v>65034.660734149053</v>
      </c>
      <c r="K16" s="27">
        <f t="shared" si="1"/>
        <v>63975.483870967742</v>
      </c>
      <c r="L16" s="27">
        <f t="shared" si="1"/>
        <v>63975.483870967742</v>
      </c>
      <c r="M16" s="31">
        <f t="shared" si="1"/>
        <v>118811.61290322579</v>
      </c>
    </row>
    <row r="17" spans="1:13">
      <c r="A17" s="32" t="s">
        <v>56</v>
      </c>
      <c r="B17" s="29">
        <f t="shared" ref="B17:M17" si="2">B13/B16</f>
        <v>0.65605930166808024</v>
      </c>
      <c r="C17" s="29">
        <f t="shared" si="2"/>
        <v>0.63250387025039034</v>
      </c>
      <c r="D17" s="29">
        <f t="shared" si="2"/>
        <v>0.67039480295935183</v>
      </c>
      <c r="E17" s="29">
        <f t="shared" si="2"/>
        <v>0.68163542668975996</v>
      </c>
      <c r="F17" s="29">
        <f t="shared" si="2"/>
        <v>0.65174255303690787</v>
      </c>
      <c r="G17" s="29">
        <f t="shared" si="2"/>
        <v>0.62246217876863041</v>
      </c>
      <c r="H17" s="29">
        <f t="shared" si="2"/>
        <v>0.56849728069082905</v>
      </c>
      <c r="I17" s="29">
        <f t="shared" si="2"/>
        <v>0.53119561381658165</v>
      </c>
      <c r="J17" s="29">
        <f t="shared" si="2"/>
        <v>0.6286573888211574</v>
      </c>
      <c r="K17" s="29">
        <f t="shared" si="2"/>
        <v>0.66102430870696438</v>
      </c>
      <c r="L17" s="29">
        <f t="shared" si="2"/>
        <v>0</v>
      </c>
      <c r="M17" s="30">
        <f t="shared" si="2"/>
        <v>0</v>
      </c>
    </row>
    <row r="18" spans="1:1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85" t="s">
        <v>24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</row>
    <row r="20" spans="1:13">
      <c r="A20" s="19"/>
      <c r="B20" s="20" t="s">
        <v>45</v>
      </c>
      <c r="C20" s="20" t="s">
        <v>42</v>
      </c>
      <c r="D20" s="20" t="s">
        <v>43</v>
      </c>
      <c r="E20" s="20" t="s">
        <v>34</v>
      </c>
      <c r="F20" s="20" t="s">
        <v>36</v>
      </c>
      <c r="G20" s="20" t="s">
        <v>30</v>
      </c>
      <c r="H20" s="20" t="s">
        <v>31</v>
      </c>
      <c r="I20" s="20" t="s">
        <v>39</v>
      </c>
      <c r="J20" s="20" t="s">
        <v>40</v>
      </c>
      <c r="K20" s="20" t="s">
        <v>13</v>
      </c>
      <c r="L20" s="20" t="s">
        <v>10</v>
      </c>
      <c r="M20" s="21" t="s">
        <v>11</v>
      </c>
    </row>
    <row r="21" spans="1:13">
      <c r="A21" s="22"/>
      <c r="B21" s="23" t="s">
        <v>53</v>
      </c>
      <c r="C21" s="24" t="s">
        <v>23</v>
      </c>
      <c r="D21" s="23" t="s">
        <v>52</v>
      </c>
      <c r="E21" s="23" t="s">
        <v>17</v>
      </c>
      <c r="F21" s="23" t="s">
        <v>57</v>
      </c>
      <c r="G21" s="23" t="s">
        <v>44</v>
      </c>
      <c r="H21" s="23" t="s">
        <v>68</v>
      </c>
      <c r="I21" s="23" t="s">
        <v>47</v>
      </c>
      <c r="J21" s="23" t="s">
        <v>21</v>
      </c>
      <c r="K21" s="23" t="s">
        <v>19</v>
      </c>
      <c r="L21" s="23" t="s">
        <v>65</v>
      </c>
      <c r="M21" s="8" t="s">
        <v>64</v>
      </c>
    </row>
    <row r="22" spans="1:13">
      <c r="A22" s="25" t="s">
        <v>14</v>
      </c>
      <c r="B22" s="13">
        <f>B13</f>
        <v>50900.89</v>
      </c>
      <c r="C22" s="13">
        <f t="shared" ref="C22:M22" si="3">C13+B22</f>
        <v>89069.03</v>
      </c>
      <c r="D22" s="13">
        <f t="shared" si="3"/>
        <v>129523.68</v>
      </c>
      <c r="E22" s="13">
        <f t="shared" si="3"/>
        <v>170656.63999999998</v>
      </c>
      <c r="F22" s="13">
        <f t="shared" si="3"/>
        <v>213962.90999999997</v>
      </c>
      <c r="G22" s="13">
        <f t="shared" si="3"/>
        <v>255323.58999999997</v>
      </c>
      <c r="H22" s="13">
        <f t="shared" si="3"/>
        <v>293098.46999999997</v>
      </c>
      <c r="I22" s="13">
        <f t="shared" si="3"/>
        <v>328394.76999999996</v>
      </c>
      <c r="J22" s="13">
        <f t="shared" si="3"/>
        <v>369279.29</v>
      </c>
      <c r="K22" s="13">
        <f t="shared" si="3"/>
        <v>411568.63999999996</v>
      </c>
      <c r="L22" s="13">
        <f t="shared" si="3"/>
        <v>411568.63999999996</v>
      </c>
      <c r="M22" s="13">
        <f t="shared" si="3"/>
        <v>411568.63999999996</v>
      </c>
    </row>
    <row r="23" spans="1:13">
      <c r="A23" s="25" t="s">
        <v>25</v>
      </c>
      <c r="B23" s="27">
        <f>B14</f>
        <v>64654.838709677424</v>
      </c>
      <c r="C23" s="27">
        <f t="shared" ref="C23:M23" si="4">B23+C14</f>
        <v>114941.93548387097</v>
      </c>
      <c r="D23" s="27">
        <f t="shared" si="4"/>
        <v>165229.03225806452</v>
      </c>
      <c r="E23" s="27">
        <f t="shared" si="4"/>
        <v>215516.12903225806</v>
      </c>
      <c r="F23" s="27">
        <f t="shared" si="4"/>
        <v>270888.54282536148</v>
      </c>
      <c r="G23" s="27">
        <f t="shared" si="4"/>
        <v>326260.9566184649</v>
      </c>
      <c r="H23" s="27">
        <f t="shared" si="4"/>
        <v>381633.37041156832</v>
      </c>
      <c r="I23" s="27">
        <f t="shared" si="4"/>
        <v>437005.78420467174</v>
      </c>
      <c r="J23" s="27">
        <f t="shared" si="4"/>
        <v>491201.33481646259</v>
      </c>
      <c r="K23" s="27">
        <f t="shared" si="4"/>
        <v>544514.23804226902</v>
      </c>
      <c r="L23" s="27">
        <f t="shared" si="4"/>
        <v>597827.14126807544</v>
      </c>
      <c r="M23" s="31">
        <f t="shared" si="4"/>
        <v>696836.81868743023</v>
      </c>
    </row>
    <row r="24" spans="1:13">
      <c r="A24" s="28" t="s">
        <v>56</v>
      </c>
      <c r="B24" s="29">
        <f t="shared" ref="B24:M24" si="5">B22/B23</f>
        <v>0.78727116200169633</v>
      </c>
      <c r="C24" s="29">
        <f t="shared" si="5"/>
        <v>0.77490456050740908</v>
      </c>
      <c r="D24" s="29">
        <f t="shared" si="5"/>
        <v>0.78390388317291737</v>
      </c>
      <c r="E24" s="29">
        <f t="shared" si="5"/>
        <v>0.7918508965723694</v>
      </c>
      <c r="F24" s="29">
        <f t="shared" si="5"/>
        <v>0.78985588599787782</v>
      </c>
      <c r="G24" s="29">
        <f t="shared" si="5"/>
        <v>0.78257476054230946</v>
      </c>
      <c r="H24" s="29">
        <f t="shared" si="5"/>
        <v>0.76801059006949823</v>
      </c>
      <c r="I24" s="29">
        <f t="shared" si="5"/>
        <v>0.75146549970193577</v>
      </c>
      <c r="J24" s="29">
        <f t="shared" si="5"/>
        <v>0.75178804255078258</v>
      </c>
      <c r="K24" s="29">
        <f t="shared" si="5"/>
        <v>0.75584550640905579</v>
      </c>
      <c r="L24" s="29">
        <f t="shared" si="5"/>
        <v>0.68844087460968229</v>
      </c>
      <c r="M24" s="30">
        <f t="shared" si="5"/>
        <v>0.59062413030246497</v>
      </c>
    </row>
    <row r="25" spans="1:13">
      <c r="A25" s="25" t="s">
        <v>58</v>
      </c>
      <c r="B25" s="27">
        <f>B16</f>
        <v>77585.806451612909</v>
      </c>
      <c r="C25" s="27">
        <f t="shared" ref="C25:M25" si="6">B25+C16</f>
        <v>137930.32258064515</v>
      </c>
      <c r="D25" s="27">
        <f t="shared" si="6"/>
        <v>198274.83870967739</v>
      </c>
      <c r="E25" s="27">
        <f t="shared" si="6"/>
        <v>258619.35483870964</v>
      </c>
      <c r="F25" s="27">
        <f t="shared" si="6"/>
        <v>325066.25139043375</v>
      </c>
      <c r="G25" s="27">
        <f t="shared" si="6"/>
        <v>391513.14794215787</v>
      </c>
      <c r="H25" s="27">
        <f t="shared" si="6"/>
        <v>457960.04449388199</v>
      </c>
      <c r="I25" s="27">
        <f t="shared" si="6"/>
        <v>524406.94104560616</v>
      </c>
      <c r="J25" s="27">
        <f t="shared" si="6"/>
        <v>589441.6017797552</v>
      </c>
      <c r="K25" s="27">
        <f t="shared" si="6"/>
        <v>653417.08565072296</v>
      </c>
      <c r="L25" s="27">
        <f t="shared" si="6"/>
        <v>717392.56952169072</v>
      </c>
      <c r="M25" s="31">
        <f t="shared" si="6"/>
        <v>836204.18242491654</v>
      </c>
    </row>
    <row r="26" spans="1:13">
      <c r="A26" s="32" t="s">
        <v>56</v>
      </c>
      <c r="B26" s="29">
        <f t="shared" ref="B26:M26" si="7">B22/B25</f>
        <v>0.65605930166808024</v>
      </c>
      <c r="C26" s="29">
        <f t="shared" si="7"/>
        <v>0.64575380042284092</v>
      </c>
      <c r="D26" s="29">
        <f t="shared" si="7"/>
        <v>0.65325323597743112</v>
      </c>
      <c r="E26" s="29">
        <f t="shared" si="7"/>
        <v>0.65987574714364117</v>
      </c>
      <c r="F26" s="29">
        <f t="shared" si="7"/>
        <v>0.65821323833156498</v>
      </c>
      <c r="G26" s="29">
        <f t="shared" si="7"/>
        <v>0.65214563378525781</v>
      </c>
      <c r="H26" s="29">
        <f t="shared" si="7"/>
        <v>0.64000882505791523</v>
      </c>
      <c r="I26" s="29">
        <f t="shared" si="7"/>
        <v>0.62622124975161308</v>
      </c>
      <c r="J26" s="29">
        <f t="shared" si="7"/>
        <v>0.62649003545898541</v>
      </c>
      <c r="K26" s="29">
        <f t="shared" si="7"/>
        <v>0.62987125534087962</v>
      </c>
      <c r="L26" s="29">
        <f t="shared" si="7"/>
        <v>0.57370072884140177</v>
      </c>
      <c r="M26" s="30">
        <f t="shared" si="7"/>
        <v>0.49218677525205401</v>
      </c>
    </row>
    <row r="27" spans="1:13">
      <c r="A27" s="4"/>
      <c r="B27" s="1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">
      <c r="A28" s="33" t="s">
        <v>35</v>
      </c>
      <c r="B28" s="34">
        <f>GoalsAssumptions!D8</f>
        <v>7910.3448275862065</v>
      </c>
      <c r="C28" s="10"/>
    </row>
    <row r="29" spans="1:13">
      <c r="A29" s="10"/>
      <c r="B29" s="4"/>
      <c r="M29" s="35"/>
    </row>
    <row r="30" spans="1:13">
      <c r="A30" s="36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7"/>
    </row>
    <row r="31" spans="1:13" ht="15">
      <c r="A31" s="38" t="s">
        <v>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3" ht="15">
      <c r="A33" s="39"/>
      <c r="B33" s="87" t="s">
        <v>66</v>
      </c>
      <c r="C33" s="88"/>
      <c r="D33" s="88"/>
      <c r="E33" s="88"/>
      <c r="F33" s="89" t="s">
        <v>7</v>
      </c>
      <c r="G33" s="88"/>
      <c r="H33" s="88"/>
      <c r="I33" s="88"/>
      <c r="J33" s="89" t="s">
        <v>41</v>
      </c>
      <c r="K33" s="88"/>
      <c r="L33" s="88"/>
    </row>
    <row r="34" spans="1:13">
      <c r="A34" s="5"/>
      <c r="B34" s="6" t="s">
        <v>48</v>
      </c>
      <c r="C34" s="7" t="s">
        <v>0</v>
      </c>
      <c r="D34" s="7" t="s">
        <v>55</v>
      </c>
      <c r="E34" s="8" t="s">
        <v>38</v>
      </c>
      <c r="F34" s="6" t="s">
        <v>48</v>
      </c>
      <c r="G34" s="7" t="s">
        <v>0</v>
      </c>
      <c r="H34" s="7" t="s">
        <v>55</v>
      </c>
      <c r="I34" s="8" t="s">
        <v>38</v>
      </c>
      <c r="J34" s="6" t="s">
        <v>48</v>
      </c>
      <c r="K34" s="7" t="s">
        <v>6</v>
      </c>
      <c r="L34" s="8" t="s">
        <v>62</v>
      </c>
      <c r="M34" s="10"/>
    </row>
    <row r="35" spans="1:13">
      <c r="A35" s="11" t="s">
        <v>5</v>
      </c>
      <c r="B35" s="40">
        <f>GoalsAssumptions!E21</f>
        <v>79.184782608695656</v>
      </c>
      <c r="C35" s="41">
        <f>SUM(J42:K42)</f>
        <v>35.760869565217391</v>
      </c>
      <c r="D35" s="42">
        <f>SUM(J41:M41)</f>
        <v>29</v>
      </c>
      <c r="E35" s="15">
        <f>D35/C35</f>
        <v>0.81094224924012159</v>
      </c>
      <c r="F35" s="40">
        <f>GoalsAssumptions!B21</f>
        <v>235</v>
      </c>
      <c r="G35" s="41">
        <f>SUM(B42:K42)</f>
        <v>186.46739130434779</v>
      </c>
      <c r="H35" s="42">
        <f>SUM(B41:M41)</f>
        <v>159</v>
      </c>
      <c r="I35" s="15">
        <f>H35/G35</f>
        <v>0.85269600699504533</v>
      </c>
      <c r="J35" s="40">
        <v>255</v>
      </c>
      <c r="K35" s="42">
        <f>((H35/72)*92)</f>
        <v>203.16666666666669</v>
      </c>
      <c r="L35" s="15">
        <f>K35/J35</f>
        <v>0.79673202614379091</v>
      </c>
      <c r="M35" s="10"/>
    </row>
    <row r="36" spans="1:13">
      <c r="A36" s="11" t="s">
        <v>58</v>
      </c>
      <c r="B36" s="40">
        <f>GoalsAssumptions!E22</f>
        <v>95.021739130434781</v>
      </c>
      <c r="C36" s="41">
        <f>SUM(J44:K44)</f>
        <v>42.913043478260867</v>
      </c>
      <c r="D36" s="42">
        <f>D35</f>
        <v>29</v>
      </c>
      <c r="E36" s="15">
        <f>D36/C36</f>
        <v>0.67578520770010131</v>
      </c>
      <c r="F36" s="40">
        <f>GoalsAssumptions!B22</f>
        <v>282</v>
      </c>
      <c r="G36" s="41">
        <f>SUM(B44:K44)</f>
        <v>223.7608695652174</v>
      </c>
      <c r="H36" s="42">
        <f>H35</f>
        <v>159</v>
      </c>
      <c r="I36" s="15">
        <f>H36/G36</f>
        <v>0.71058000582920422</v>
      </c>
      <c r="J36" s="40">
        <f>GoalsAssumptions!B22</f>
        <v>282</v>
      </c>
      <c r="K36" s="42">
        <f>K35</f>
        <v>203.16666666666669</v>
      </c>
      <c r="L36" s="15">
        <f>K36/J36</f>
        <v>0.72044917257683216</v>
      </c>
      <c r="M36" s="10"/>
    </row>
    <row r="37" spans="1:13">
      <c r="A37" s="2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"/>
    </row>
    <row r="38" spans="1:13">
      <c r="A38" s="85" t="s">
        <v>46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 spans="1:13">
      <c r="A39" s="19"/>
      <c r="B39" s="20" t="s">
        <v>45</v>
      </c>
      <c r="C39" s="20" t="s">
        <v>42</v>
      </c>
      <c r="D39" s="20" t="s">
        <v>43</v>
      </c>
      <c r="E39" s="20" t="s">
        <v>34</v>
      </c>
      <c r="F39" s="20" t="s">
        <v>36</v>
      </c>
      <c r="G39" s="20" t="s">
        <v>30</v>
      </c>
      <c r="H39" s="20" t="s">
        <v>31</v>
      </c>
      <c r="I39" s="20" t="s">
        <v>39</v>
      </c>
      <c r="J39" s="20" t="s">
        <v>40</v>
      </c>
      <c r="K39" s="20" t="s">
        <v>13</v>
      </c>
      <c r="L39" s="20" t="s">
        <v>10</v>
      </c>
      <c r="M39" s="21" t="s">
        <v>11</v>
      </c>
    </row>
    <row r="40" spans="1:13">
      <c r="A40" s="22"/>
      <c r="B40" s="23" t="s">
        <v>53</v>
      </c>
      <c r="C40" s="24" t="s">
        <v>23</v>
      </c>
      <c r="D40" s="23" t="s">
        <v>52</v>
      </c>
      <c r="E40" s="23" t="s">
        <v>17</v>
      </c>
      <c r="F40" s="23" t="s">
        <v>57</v>
      </c>
      <c r="G40" s="23" t="s">
        <v>44</v>
      </c>
      <c r="H40" s="23" t="s">
        <v>68</v>
      </c>
      <c r="I40" s="23" t="s">
        <v>47</v>
      </c>
      <c r="J40" s="23" t="s">
        <v>21</v>
      </c>
      <c r="K40" s="23" t="s">
        <v>19</v>
      </c>
      <c r="L40" s="23" t="s">
        <v>65</v>
      </c>
      <c r="M40" s="8" t="s">
        <v>64</v>
      </c>
    </row>
    <row r="41" spans="1:13">
      <c r="A41" s="25" t="s">
        <v>14</v>
      </c>
      <c r="B41" s="42">
        <v>22</v>
      </c>
      <c r="C41" s="42">
        <v>13</v>
      </c>
      <c r="D41" s="42">
        <v>24</v>
      </c>
      <c r="E41" s="42">
        <v>15</v>
      </c>
      <c r="F41" s="42">
        <v>13</v>
      </c>
      <c r="G41" s="42">
        <v>16</v>
      </c>
      <c r="H41" s="42">
        <v>22</v>
      </c>
      <c r="I41" s="42">
        <v>5</v>
      </c>
      <c r="J41" s="42">
        <v>11</v>
      </c>
      <c r="K41" s="42">
        <v>18</v>
      </c>
      <c r="L41" s="42"/>
      <c r="M41" s="43"/>
    </row>
    <row r="42" spans="1:13">
      <c r="A42" s="25" t="s">
        <v>25</v>
      </c>
      <c r="B42" s="44">
        <f>GoalsAssumptions!F21*10</f>
        <v>25.543478260869566</v>
      </c>
      <c r="C42" s="44">
        <f>GoalsAssumptions!$F$21*7</f>
        <v>17.880434782608695</v>
      </c>
      <c r="D42" s="44">
        <f>GoalsAssumptions!$F$21*7</f>
        <v>17.880434782608695</v>
      </c>
      <c r="E42" s="44">
        <f>GoalsAssumptions!$F$21*7</f>
        <v>17.880434782608695</v>
      </c>
      <c r="F42" s="44">
        <f>GoalsAssumptions!$F$21*7</f>
        <v>17.880434782608695</v>
      </c>
      <c r="G42" s="44">
        <f>GoalsAssumptions!$F$21*7</f>
        <v>17.880434782608695</v>
      </c>
      <c r="H42" s="44">
        <f>GoalsAssumptions!$F$21*7</f>
        <v>17.880434782608695</v>
      </c>
      <c r="I42" s="44">
        <f>GoalsAssumptions!$F$21*7</f>
        <v>17.880434782608695</v>
      </c>
      <c r="J42" s="44">
        <f>GoalsAssumptions!$F$21*7</f>
        <v>17.880434782608695</v>
      </c>
      <c r="K42" s="44">
        <f>GoalsAssumptions!$F$21*7</f>
        <v>17.880434782608695</v>
      </c>
      <c r="L42" s="44">
        <f>GoalsAssumptions!$F$21*7</f>
        <v>17.880434782608695</v>
      </c>
      <c r="M42" s="45">
        <f>GoalsAssumptions!F21*11</f>
        <v>28.097826086956523</v>
      </c>
    </row>
    <row r="43" spans="1:13">
      <c r="A43" s="28" t="s">
        <v>56</v>
      </c>
      <c r="B43" s="29">
        <f t="shared" ref="B43:M43" si="8">B41/B42</f>
        <v>0.86127659574468085</v>
      </c>
      <c r="C43" s="29">
        <f t="shared" si="8"/>
        <v>0.72705167173252283</v>
      </c>
      <c r="D43" s="29">
        <f t="shared" si="8"/>
        <v>1.3422492401215806</v>
      </c>
      <c r="E43" s="29">
        <f t="shared" si="8"/>
        <v>0.83890577507598785</v>
      </c>
      <c r="F43" s="29">
        <f t="shared" si="8"/>
        <v>0.72705167173252283</v>
      </c>
      <c r="G43" s="29">
        <f t="shared" si="8"/>
        <v>0.89483282674772036</v>
      </c>
      <c r="H43" s="29">
        <f t="shared" si="8"/>
        <v>1.2303951367781156</v>
      </c>
      <c r="I43" s="29">
        <f t="shared" si="8"/>
        <v>0.2796352583586626</v>
      </c>
      <c r="J43" s="29">
        <f t="shared" si="8"/>
        <v>0.61519756838905781</v>
      </c>
      <c r="K43" s="29">
        <f t="shared" si="8"/>
        <v>1.0066869300911854</v>
      </c>
      <c r="L43" s="29">
        <f t="shared" si="8"/>
        <v>0</v>
      </c>
      <c r="M43" s="30">
        <f t="shared" si="8"/>
        <v>0</v>
      </c>
    </row>
    <row r="44" spans="1:13">
      <c r="A44" s="25" t="s">
        <v>58</v>
      </c>
      <c r="B44" s="44">
        <f>GoalsAssumptions!F22*10</f>
        <v>30.652173913043477</v>
      </c>
      <c r="C44" s="44">
        <f>GoalsAssumptions!$F$22*7</f>
        <v>21.456521739130434</v>
      </c>
      <c r="D44" s="44">
        <f>GoalsAssumptions!$F$22*7</f>
        <v>21.456521739130434</v>
      </c>
      <c r="E44" s="44">
        <f>GoalsAssumptions!$F$22*7</f>
        <v>21.456521739130434</v>
      </c>
      <c r="F44" s="44">
        <f>GoalsAssumptions!$F$22*7</f>
        <v>21.456521739130434</v>
      </c>
      <c r="G44" s="44">
        <f>GoalsAssumptions!$F$22*7</f>
        <v>21.456521739130434</v>
      </c>
      <c r="H44" s="44">
        <f>GoalsAssumptions!$F$22*7</f>
        <v>21.456521739130434</v>
      </c>
      <c r="I44" s="44">
        <f>GoalsAssumptions!$F$22*7</f>
        <v>21.456521739130434</v>
      </c>
      <c r="J44" s="44">
        <f>GoalsAssumptions!$F$22*7</f>
        <v>21.456521739130434</v>
      </c>
      <c r="K44" s="44">
        <f>GoalsAssumptions!$F$22*7</f>
        <v>21.456521739130434</v>
      </c>
      <c r="L44" s="44">
        <f>GoalsAssumptions!$F$22*7</f>
        <v>21.456521739130434</v>
      </c>
      <c r="M44" s="45">
        <f>GoalsAssumptions!F22*11</f>
        <v>33.717391304347828</v>
      </c>
    </row>
    <row r="45" spans="1:13">
      <c r="A45" s="32" t="s">
        <v>56</v>
      </c>
      <c r="B45" s="29">
        <f t="shared" ref="B45:M45" si="9">B41/B44</f>
        <v>0.71773049645390075</v>
      </c>
      <c r="C45" s="29">
        <f t="shared" si="9"/>
        <v>0.60587639311043573</v>
      </c>
      <c r="D45" s="29">
        <f t="shared" si="9"/>
        <v>1.1185410334346506</v>
      </c>
      <c r="E45" s="29">
        <f t="shared" si="9"/>
        <v>0.69908814589665658</v>
      </c>
      <c r="F45" s="29">
        <f t="shared" si="9"/>
        <v>0.60587639311043573</v>
      </c>
      <c r="G45" s="29">
        <f t="shared" si="9"/>
        <v>0.745694022289767</v>
      </c>
      <c r="H45" s="29">
        <f t="shared" si="9"/>
        <v>1.0253292806484295</v>
      </c>
      <c r="I45" s="29">
        <f t="shared" si="9"/>
        <v>0.2330293819655522</v>
      </c>
      <c r="J45" s="29">
        <f t="shared" si="9"/>
        <v>0.51266464032421477</v>
      </c>
      <c r="K45" s="29">
        <f t="shared" si="9"/>
        <v>0.83890577507598785</v>
      </c>
      <c r="L45" s="29">
        <f t="shared" si="9"/>
        <v>0</v>
      </c>
      <c r="M45" s="30">
        <f t="shared" si="9"/>
        <v>0</v>
      </c>
    </row>
    <row r="46" spans="1:1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>
      <c r="A47" s="85" t="s">
        <v>54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 spans="1:13">
      <c r="A48" s="19"/>
      <c r="B48" s="20" t="s">
        <v>45</v>
      </c>
      <c r="C48" s="20" t="s">
        <v>42</v>
      </c>
      <c r="D48" s="20" t="s">
        <v>43</v>
      </c>
      <c r="E48" s="20" t="s">
        <v>34</v>
      </c>
      <c r="F48" s="20" t="s">
        <v>36</v>
      </c>
      <c r="G48" s="20" t="s">
        <v>30</v>
      </c>
      <c r="H48" s="20" t="s">
        <v>31</v>
      </c>
      <c r="I48" s="20" t="s">
        <v>39</v>
      </c>
      <c r="J48" s="20" t="s">
        <v>40</v>
      </c>
      <c r="K48" s="20" t="s">
        <v>13</v>
      </c>
      <c r="L48" s="20" t="s">
        <v>10</v>
      </c>
      <c r="M48" s="21" t="s">
        <v>11</v>
      </c>
    </row>
    <row r="49" spans="1:13">
      <c r="A49" s="22"/>
      <c r="B49" s="23" t="s">
        <v>53</v>
      </c>
      <c r="C49" s="24" t="s">
        <v>23</v>
      </c>
      <c r="D49" s="23" t="s">
        <v>52</v>
      </c>
      <c r="E49" s="23" t="s">
        <v>17</v>
      </c>
      <c r="F49" s="23" t="s">
        <v>57</v>
      </c>
      <c r="G49" s="23" t="s">
        <v>44</v>
      </c>
      <c r="H49" s="23" t="s">
        <v>68</v>
      </c>
      <c r="I49" s="23" t="s">
        <v>47</v>
      </c>
      <c r="J49" s="23" t="s">
        <v>21</v>
      </c>
      <c r="K49" s="23" t="s">
        <v>19</v>
      </c>
      <c r="L49" s="23" t="s">
        <v>65</v>
      </c>
      <c r="M49" s="8" t="s">
        <v>64</v>
      </c>
    </row>
    <row r="50" spans="1:13">
      <c r="A50" s="25" t="s">
        <v>14</v>
      </c>
      <c r="B50" s="42">
        <f>B41</f>
        <v>22</v>
      </c>
      <c r="C50" s="42">
        <f t="shared" ref="C50:M50" si="10">C41+B50</f>
        <v>35</v>
      </c>
      <c r="D50" s="42">
        <f t="shared" si="10"/>
        <v>59</v>
      </c>
      <c r="E50" s="42">
        <f t="shared" si="10"/>
        <v>74</v>
      </c>
      <c r="F50" s="42">
        <f t="shared" si="10"/>
        <v>87</v>
      </c>
      <c r="G50" s="42">
        <f t="shared" si="10"/>
        <v>103</v>
      </c>
      <c r="H50" s="42">
        <f t="shared" si="10"/>
        <v>125</v>
      </c>
      <c r="I50" s="42">
        <f t="shared" si="10"/>
        <v>130</v>
      </c>
      <c r="J50" s="42">
        <f t="shared" si="10"/>
        <v>141</v>
      </c>
      <c r="K50" s="42">
        <f t="shared" si="10"/>
        <v>159</v>
      </c>
      <c r="L50" s="42">
        <f t="shared" si="10"/>
        <v>159</v>
      </c>
      <c r="M50" s="42">
        <f t="shared" si="10"/>
        <v>159</v>
      </c>
    </row>
    <row r="51" spans="1:13">
      <c r="A51" s="25" t="s">
        <v>25</v>
      </c>
      <c r="B51" s="44">
        <f>B42</f>
        <v>25.543478260869566</v>
      </c>
      <c r="C51" s="44">
        <f t="shared" ref="C51:L51" si="11">B51+C42</f>
        <v>43.423913043478265</v>
      </c>
      <c r="D51" s="44">
        <f t="shared" si="11"/>
        <v>61.304347826086961</v>
      </c>
      <c r="E51" s="44">
        <f t="shared" si="11"/>
        <v>79.184782608695656</v>
      </c>
      <c r="F51" s="44">
        <f t="shared" si="11"/>
        <v>97.065217391304344</v>
      </c>
      <c r="G51" s="44">
        <f t="shared" si="11"/>
        <v>114.94565217391303</v>
      </c>
      <c r="H51" s="44">
        <f t="shared" si="11"/>
        <v>132.82608695652172</v>
      </c>
      <c r="I51" s="44">
        <f t="shared" si="11"/>
        <v>150.70652173913041</v>
      </c>
      <c r="J51" s="44">
        <f t="shared" si="11"/>
        <v>168.5869565217391</v>
      </c>
      <c r="K51" s="44">
        <f t="shared" si="11"/>
        <v>186.46739130434779</v>
      </c>
      <c r="L51" s="44">
        <f t="shared" si="11"/>
        <v>204.34782608695647</v>
      </c>
      <c r="M51" s="45">
        <f>J35</f>
        <v>255</v>
      </c>
    </row>
    <row r="52" spans="1:13">
      <c r="A52" s="28" t="s">
        <v>56</v>
      </c>
      <c r="B52" s="29">
        <f t="shared" ref="B52:M52" si="12">B50/B51</f>
        <v>0.86127659574468085</v>
      </c>
      <c r="C52" s="29">
        <f t="shared" si="12"/>
        <v>0.80600750938673338</v>
      </c>
      <c r="D52" s="29">
        <f t="shared" si="12"/>
        <v>0.96241134751773039</v>
      </c>
      <c r="E52" s="29">
        <f t="shared" si="12"/>
        <v>0.93452299245024018</v>
      </c>
      <c r="F52" s="29">
        <f t="shared" si="12"/>
        <v>0.89630459126539752</v>
      </c>
      <c r="G52" s="29">
        <f t="shared" si="12"/>
        <v>0.89607565011820345</v>
      </c>
      <c r="H52" s="29">
        <f t="shared" si="12"/>
        <v>0.94108019639934548</v>
      </c>
      <c r="I52" s="29">
        <f t="shared" si="12"/>
        <v>0.86260367832672213</v>
      </c>
      <c r="J52" s="29">
        <f t="shared" si="12"/>
        <v>0.83636363636363653</v>
      </c>
      <c r="K52" s="29">
        <f t="shared" si="12"/>
        <v>0.85269600699504533</v>
      </c>
      <c r="L52" s="29">
        <f t="shared" si="12"/>
        <v>0.7780851063829789</v>
      </c>
      <c r="M52" s="30">
        <f t="shared" si="12"/>
        <v>0.62352941176470589</v>
      </c>
    </row>
    <row r="53" spans="1:13">
      <c r="A53" s="25" t="s">
        <v>58</v>
      </c>
      <c r="B53" s="44">
        <f>B44</f>
        <v>30.652173913043477</v>
      </c>
      <c r="C53" s="44">
        <f t="shared" ref="C53:M53" si="13">B53+C44</f>
        <v>52.108695652173907</v>
      </c>
      <c r="D53" s="44">
        <f t="shared" si="13"/>
        <v>73.565217391304344</v>
      </c>
      <c r="E53" s="44">
        <f t="shared" si="13"/>
        <v>95.021739130434781</v>
      </c>
      <c r="F53" s="44">
        <f t="shared" si="13"/>
        <v>116.47826086956522</v>
      </c>
      <c r="G53" s="44">
        <f t="shared" si="13"/>
        <v>137.93478260869566</v>
      </c>
      <c r="H53" s="44">
        <f t="shared" si="13"/>
        <v>159.39130434782609</v>
      </c>
      <c r="I53" s="44">
        <f t="shared" si="13"/>
        <v>180.84782608695653</v>
      </c>
      <c r="J53" s="44">
        <f t="shared" si="13"/>
        <v>202.30434782608697</v>
      </c>
      <c r="K53" s="44">
        <f t="shared" si="13"/>
        <v>223.7608695652174</v>
      </c>
      <c r="L53" s="44">
        <f t="shared" si="13"/>
        <v>245.21739130434784</v>
      </c>
      <c r="M53" s="45">
        <f t="shared" si="13"/>
        <v>278.93478260869568</v>
      </c>
    </row>
    <row r="54" spans="1:13">
      <c r="A54" s="32" t="s">
        <v>56</v>
      </c>
      <c r="B54" s="29">
        <f t="shared" ref="B54:M54" si="14">B50/B53</f>
        <v>0.71773049645390075</v>
      </c>
      <c r="C54" s="29">
        <f t="shared" si="14"/>
        <v>0.67167292448894456</v>
      </c>
      <c r="D54" s="29">
        <f t="shared" si="14"/>
        <v>0.80200945626477549</v>
      </c>
      <c r="E54" s="29">
        <f t="shared" si="14"/>
        <v>0.77876916037520016</v>
      </c>
      <c r="F54" s="29">
        <f t="shared" si="14"/>
        <v>0.74692049272116456</v>
      </c>
      <c r="G54" s="29">
        <f t="shared" si="14"/>
        <v>0.74672970843183606</v>
      </c>
      <c r="H54" s="29">
        <f t="shared" si="14"/>
        <v>0.78423349699945444</v>
      </c>
      <c r="I54" s="29">
        <f t="shared" si="14"/>
        <v>0.71883639860560156</v>
      </c>
      <c r="J54" s="29">
        <f t="shared" si="14"/>
        <v>0.69696969696969691</v>
      </c>
      <c r="K54" s="29">
        <f t="shared" si="14"/>
        <v>0.71058000582920422</v>
      </c>
      <c r="L54" s="29">
        <f t="shared" si="14"/>
        <v>0.64840425531914891</v>
      </c>
      <c r="M54" s="30">
        <f t="shared" si="14"/>
        <v>0.57002571896188914</v>
      </c>
    </row>
    <row r="55" spans="1:13">
      <c r="A55" s="4"/>
      <c r="B55" s="18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5">
      <c r="A56" s="33" t="s">
        <v>35</v>
      </c>
      <c r="B56" s="46">
        <f>GoalsAssumptions!F21</f>
        <v>2.5543478260869565</v>
      </c>
      <c r="C56" s="10"/>
      <c r="H56" s="47"/>
    </row>
    <row r="57" spans="1:13">
      <c r="A57" s="35"/>
      <c r="B57" s="48"/>
      <c r="C57" s="10"/>
    </row>
    <row r="58" spans="1:13">
      <c r="B58" s="4"/>
    </row>
    <row r="59" spans="1:13" ht="15">
      <c r="A59" s="1" t="s">
        <v>16</v>
      </c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2"/>
    </row>
    <row r="62" spans="1:13">
      <c r="A62" s="85" t="s">
        <v>27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>
      <c r="A63" s="19"/>
      <c r="B63" s="20" t="s">
        <v>45</v>
      </c>
      <c r="C63" s="20" t="s">
        <v>42</v>
      </c>
      <c r="D63" s="20" t="s">
        <v>43</v>
      </c>
      <c r="E63" s="20" t="s">
        <v>34</v>
      </c>
      <c r="F63" s="20" t="s">
        <v>36</v>
      </c>
      <c r="G63" s="20" t="s">
        <v>30</v>
      </c>
      <c r="H63" s="20" t="s">
        <v>31</v>
      </c>
      <c r="I63" s="20" t="s">
        <v>39</v>
      </c>
      <c r="J63" s="20" t="s">
        <v>40</v>
      </c>
      <c r="K63" s="20" t="s">
        <v>13</v>
      </c>
      <c r="L63" s="20" t="s">
        <v>10</v>
      </c>
      <c r="M63" s="21" t="s">
        <v>11</v>
      </c>
    </row>
    <row r="64" spans="1:13">
      <c r="A64" s="22"/>
      <c r="B64" s="23" t="s">
        <v>53</v>
      </c>
      <c r="C64" s="24" t="s">
        <v>23</v>
      </c>
      <c r="D64" s="23" t="s">
        <v>52</v>
      </c>
      <c r="E64" s="23" t="s">
        <v>17</v>
      </c>
      <c r="F64" s="23" t="s">
        <v>57</v>
      </c>
      <c r="G64" s="23" t="s">
        <v>44</v>
      </c>
      <c r="H64" s="23" t="s">
        <v>68</v>
      </c>
      <c r="I64" s="23" t="s">
        <v>47</v>
      </c>
      <c r="J64" s="23" t="s">
        <v>21</v>
      </c>
      <c r="K64" s="23" t="s">
        <v>19</v>
      </c>
      <c r="L64" s="23" t="s">
        <v>65</v>
      </c>
      <c r="M64" s="8" t="s">
        <v>64</v>
      </c>
    </row>
    <row r="65" spans="1:13">
      <c r="A65" s="25" t="s">
        <v>14</v>
      </c>
      <c r="B65" s="42">
        <v>1033</v>
      </c>
      <c r="C65" s="42">
        <v>1040</v>
      </c>
      <c r="D65" s="42">
        <v>1037</v>
      </c>
      <c r="E65" s="42">
        <v>1053</v>
      </c>
      <c r="F65" s="42">
        <v>1042</v>
      </c>
      <c r="G65" s="42">
        <v>934</v>
      </c>
      <c r="H65" s="42">
        <v>934</v>
      </c>
      <c r="I65" s="42">
        <v>920</v>
      </c>
      <c r="J65" s="42">
        <v>934</v>
      </c>
      <c r="K65" s="42">
        <v>951</v>
      </c>
      <c r="L65" s="42"/>
      <c r="M65" s="43"/>
    </row>
    <row r="66" spans="1:13">
      <c r="A66" s="25" t="s">
        <v>48</v>
      </c>
      <c r="B66" s="44">
        <v>1200</v>
      </c>
      <c r="C66" s="44">
        <v>1200</v>
      </c>
      <c r="D66" s="44">
        <v>1200</v>
      </c>
      <c r="E66" s="44">
        <v>1200</v>
      </c>
      <c r="F66" s="44">
        <v>1200</v>
      </c>
      <c r="G66" s="44">
        <v>1093</v>
      </c>
      <c r="H66" s="44">
        <v>1093</v>
      </c>
      <c r="I66" s="44">
        <v>1093</v>
      </c>
      <c r="J66" s="44">
        <v>1093</v>
      </c>
      <c r="K66" s="44">
        <v>1093</v>
      </c>
      <c r="L66" s="44">
        <v>1093</v>
      </c>
      <c r="M66" s="44">
        <v>1093</v>
      </c>
    </row>
    <row r="67" spans="1:13">
      <c r="A67" s="28" t="s">
        <v>56</v>
      </c>
      <c r="B67" s="29">
        <f t="shared" ref="B67:M67" si="15">B65/B66</f>
        <v>0.86083333333333334</v>
      </c>
      <c r="C67" s="29">
        <f t="shared" si="15"/>
        <v>0.8666666666666667</v>
      </c>
      <c r="D67" s="29">
        <f t="shared" si="15"/>
        <v>0.86416666666666664</v>
      </c>
      <c r="E67" s="29">
        <f t="shared" si="15"/>
        <v>0.87749999999999995</v>
      </c>
      <c r="F67" s="29">
        <f t="shared" si="15"/>
        <v>0.86833333333333329</v>
      </c>
      <c r="G67" s="29">
        <f t="shared" si="15"/>
        <v>0.85452881976212258</v>
      </c>
      <c r="H67" s="29">
        <f t="shared" si="15"/>
        <v>0.85452881976212258</v>
      </c>
      <c r="I67" s="29">
        <f t="shared" si="15"/>
        <v>0.84172003659652328</v>
      </c>
      <c r="J67" s="29">
        <f t="shared" si="15"/>
        <v>0.85452881976212258</v>
      </c>
      <c r="K67" s="29">
        <f t="shared" si="15"/>
        <v>0.87008234217749314</v>
      </c>
      <c r="L67" s="29">
        <f t="shared" si="15"/>
        <v>0</v>
      </c>
      <c r="M67" s="29">
        <f t="shared" si="15"/>
        <v>0</v>
      </c>
    </row>
    <row r="68" spans="1:13">
      <c r="A68" s="2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50"/>
    </row>
    <row r="69" spans="1:13">
      <c r="A69" s="28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2"/>
    </row>
    <row r="70" spans="1:13">
      <c r="A70" s="28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2"/>
    </row>
    <row r="71" spans="1:13">
      <c r="A71" s="28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2"/>
    </row>
    <row r="72" spans="1:13">
      <c r="A72" s="28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mergeCells count="11">
    <mergeCell ref="A38:M38"/>
    <mergeCell ref="A47:M47"/>
    <mergeCell ref="A62:M62"/>
    <mergeCell ref="B4:E4"/>
    <mergeCell ref="F4:I4"/>
    <mergeCell ref="J4:L4"/>
    <mergeCell ref="A10:M10"/>
    <mergeCell ref="A19:M19"/>
    <mergeCell ref="B33:E33"/>
    <mergeCell ref="F33:I33"/>
    <mergeCell ref="J33:L33"/>
  </mergeCells>
  <conditionalFormatting sqref="L35:L36 I35:I36 E35:E36 L6:L7 I6:I7 E6:E7">
    <cfRule type="cellIs" dxfId="1" priority="1" stopIfTrue="1" operator="greaterThan">
      <formula>1</formula>
    </cfRule>
    <cfRule type="cellIs" dxfId="0" priority="2" stopIfTrue="1" operator="lessThan">
      <formula>1</formula>
    </cfRule>
  </conditionalFormatting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7" sqref="F27:G31"/>
    </sheetView>
  </sheetViews>
  <sheetFormatPr baseColWidth="10" defaultColWidth="9.1640625" defaultRowHeight="12" customHeight="1" x14ac:dyDescent="0"/>
  <cols>
    <col min="1" max="1" width="38.5" customWidth="1"/>
    <col min="2" max="2" width="10.83203125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1" ht="12" customHeight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2" customHeight="1">
      <c r="A2" s="53" t="s">
        <v>9</v>
      </c>
      <c r="B2" s="82"/>
      <c r="C2" s="82"/>
      <c r="D2" s="82"/>
      <c r="E2" s="82"/>
      <c r="F2" s="82"/>
      <c r="G2" s="54" t="s">
        <v>33</v>
      </c>
      <c r="H2" s="82"/>
      <c r="I2" s="82"/>
      <c r="J2" s="82"/>
      <c r="K2" s="82"/>
    </row>
    <row r="3" spans="1:11" ht="12" customHeight="1">
      <c r="A3" s="82"/>
      <c r="B3" s="55" t="s">
        <v>2</v>
      </c>
      <c r="C3" s="55" t="s">
        <v>76</v>
      </c>
      <c r="D3" s="55" t="s">
        <v>77</v>
      </c>
      <c r="E3" s="55" t="s">
        <v>78</v>
      </c>
      <c r="F3" s="82"/>
      <c r="G3" s="56">
        <v>40909</v>
      </c>
      <c r="H3" s="56">
        <v>40999</v>
      </c>
      <c r="I3" s="82"/>
      <c r="J3" s="82"/>
      <c r="K3" s="82"/>
    </row>
    <row r="4" spans="1:11" ht="12" customHeight="1">
      <c r="A4" s="57" t="s">
        <v>22</v>
      </c>
      <c r="B4" s="58">
        <f>SUM(C4:E4)</f>
        <v>464000</v>
      </c>
      <c r="C4" s="58">
        <v>150800</v>
      </c>
      <c r="D4" s="58">
        <v>154700</v>
      </c>
      <c r="E4" s="58">
        <v>158500</v>
      </c>
      <c r="F4" s="82"/>
      <c r="G4" s="82"/>
      <c r="H4" s="59">
        <v>91</v>
      </c>
      <c r="I4" s="82"/>
      <c r="J4" s="82"/>
      <c r="K4" s="82"/>
    </row>
    <row r="5" spans="1:11" ht="12" customHeight="1">
      <c r="A5" s="57" t="s">
        <v>63</v>
      </c>
      <c r="B5" s="58">
        <f>SUM(C5:E5)</f>
        <v>224200</v>
      </c>
      <c r="C5" s="58">
        <v>71900</v>
      </c>
      <c r="D5" s="58">
        <v>74700</v>
      </c>
      <c r="E5" s="58">
        <v>77600</v>
      </c>
      <c r="F5" s="82"/>
      <c r="G5" s="82"/>
      <c r="H5" s="82"/>
      <c r="I5" s="82"/>
      <c r="J5" s="82"/>
      <c r="K5" s="82"/>
    </row>
    <row r="6" spans="1:11" ht="12" customHeight="1">
      <c r="A6" s="57" t="s">
        <v>70</v>
      </c>
      <c r="B6" s="60">
        <f>B4+B5</f>
        <v>688200</v>
      </c>
      <c r="C6" s="60">
        <f>C4+C5</f>
        <v>222700</v>
      </c>
      <c r="D6" s="60">
        <f>D4+D5</f>
        <v>229400</v>
      </c>
      <c r="E6" s="60">
        <f>E4+E5</f>
        <v>236100</v>
      </c>
      <c r="F6" s="82"/>
      <c r="G6" s="82"/>
      <c r="H6" s="82"/>
      <c r="I6" s="82"/>
      <c r="J6" s="82"/>
      <c r="K6" s="82"/>
    </row>
    <row r="7" spans="1:11" ht="12" customHeight="1">
      <c r="A7" s="61" t="s">
        <v>51</v>
      </c>
      <c r="B7" s="2"/>
      <c r="C7" s="62">
        <v>31</v>
      </c>
      <c r="D7" s="62">
        <v>29</v>
      </c>
      <c r="E7" s="62">
        <v>31</v>
      </c>
      <c r="F7" s="2"/>
      <c r="G7" s="2"/>
      <c r="H7" s="2"/>
      <c r="I7" s="2"/>
      <c r="J7" s="2"/>
      <c r="K7" s="82"/>
    </row>
    <row r="8" spans="1:11" ht="12" customHeight="1">
      <c r="A8" s="63" t="s">
        <v>59</v>
      </c>
      <c r="B8" s="63"/>
      <c r="C8" s="64">
        <f>C6/C7</f>
        <v>7183.8709677419356</v>
      </c>
      <c r="D8" s="64">
        <f>D6/D7</f>
        <v>7910.3448275862065</v>
      </c>
      <c r="E8" s="64">
        <f>E6/E7</f>
        <v>7616.1290322580644</v>
      </c>
      <c r="F8" s="63"/>
      <c r="G8" s="65"/>
      <c r="H8" s="65"/>
      <c r="I8" s="65"/>
      <c r="J8" s="65"/>
      <c r="K8" s="82"/>
    </row>
    <row r="9" spans="1:11" ht="12" customHeight="1">
      <c r="A9" s="66" t="s">
        <v>12</v>
      </c>
      <c r="B9" s="80"/>
      <c r="C9" s="80"/>
      <c r="D9" s="80"/>
      <c r="E9" s="80"/>
      <c r="F9" s="80"/>
      <c r="G9" s="80"/>
      <c r="H9" s="80"/>
      <c r="I9" s="80"/>
      <c r="J9" s="80"/>
      <c r="K9" s="82"/>
    </row>
    <row r="10" spans="1:11" ht="12" customHeight="1">
      <c r="A10" s="67" t="s">
        <v>29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</row>
    <row r="11" spans="1:11" ht="12" customHeight="1">
      <c r="A11" s="82"/>
      <c r="B11" s="68" t="s">
        <v>20</v>
      </c>
      <c r="C11" s="90" t="s">
        <v>3</v>
      </c>
      <c r="D11" s="91"/>
      <c r="E11" s="91"/>
      <c r="F11" s="82"/>
      <c r="G11" s="82"/>
      <c r="H11" s="82"/>
      <c r="I11" s="82"/>
      <c r="J11" s="82"/>
      <c r="K11" s="82"/>
    </row>
    <row r="12" spans="1:11" ht="12" customHeight="1">
      <c r="A12" s="82"/>
      <c r="B12" s="82"/>
      <c r="C12" s="55" t="str">
        <f>C3</f>
        <v>Jan</v>
      </c>
      <c r="D12" s="55" t="str">
        <f>D3</f>
        <v>Feb</v>
      </c>
      <c r="E12" s="55" t="str">
        <f>E3</f>
        <v>Mar</v>
      </c>
      <c r="F12" s="82"/>
      <c r="G12" s="82"/>
      <c r="H12" s="82"/>
      <c r="I12" s="82"/>
      <c r="J12" s="82"/>
      <c r="K12" s="82"/>
    </row>
    <row r="13" spans="1:11" ht="12" customHeight="1">
      <c r="A13" s="57" t="s">
        <v>60</v>
      </c>
      <c r="B13" s="69">
        <f>B6</f>
        <v>688200</v>
      </c>
      <c r="C13" s="58">
        <f>C8*C7</f>
        <v>222700</v>
      </c>
      <c r="D13" s="58">
        <f>D8*D7</f>
        <v>229400</v>
      </c>
      <c r="E13" s="58">
        <f>E8*E7</f>
        <v>236100</v>
      </c>
      <c r="F13" s="82"/>
      <c r="G13" s="82"/>
      <c r="H13" s="82"/>
      <c r="I13" s="82"/>
      <c r="J13" s="82"/>
      <c r="K13" s="82"/>
    </row>
    <row r="14" spans="1:11" ht="12" customHeight="1">
      <c r="A14" s="57" t="s">
        <v>61</v>
      </c>
      <c r="B14" s="70">
        <f>B13*(1+B15)</f>
        <v>825840</v>
      </c>
      <c r="C14" s="58">
        <f>C13*(1+$B$15)</f>
        <v>267240</v>
      </c>
      <c r="D14" s="58">
        <f>D13*(1+$B$15)</f>
        <v>275280</v>
      </c>
      <c r="E14" s="58">
        <f>E13*(1+$B$15)</f>
        <v>283320</v>
      </c>
      <c r="F14" s="82"/>
      <c r="G14" s="82"/>
      <c r="H14" s="82"/>
      <c r="I14" s="82"/>
      <c r="J14" s="82"/>
      <c r="K14" s="82"/>
    </row>
    <row r="15" spans="1:11" ht="12" customHeight="1">
      <c r="A15" s="82"/>
      <c r="B15" s="71">
        <v>0.2</v>
      </c>
      <c r="C15" s="72" t="s">
        <v>28</v>
      </c>
      <c r="D15" s="82"/>
      <c r="E15" s="82"/>
      <c r="F15" s="82"/>
      <c r="G15" s="82"/>
      <c r="H15" s="82"/>
      <c r="I15" s="82"/>
      <c r="J15" s="82"/>
      <c r="K15" s="82"/>
    </row>
    <row r="16" spans="1:11" ht="12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</row>
    <row r="17" spans="1:11" ht="12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1:11" ht="12" customHeight="1">
      <c r="A18" s="73" t="s">
        <v>26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1:11" ht="12" customHeight="1">
      <c r="A19" s="82"/>
      <c r="B19" s="82"/>
      <c r="C19" s="90" t="s">
        <v>15</v>
      </c>
      <c r="D19" s="91"/>
      <c r="E19" s="91"/>
      <c r="F19" s="82"/>
      <c r="G19" s="82"/>
      <c r="H19" s="82"/>
      <c r="I19" s="82"/>
      <c r="J19" s="82"/>
      <c r="K19" s="82"/>
    </row>
    <row r="20" spans="1:11" ht="12" customHeight="1">
      <c r="A20" s="82"/>
      <c r="B20" s="68" t="s">
        <v>20</v>
      </c>
      <c r="C20" s="55" t="s">
        <v>76</v>
      </c>
      <c r="D20" s="55" t="s">
        <v>77</v>
      </c>
      <c r="E20" s="55" t="s">
        <v>78</v>
      </c>
      <c r="F20" s="81" t="s">
        <v>8</v>
      </c>
      <c r="G20" s="82"/>
      <c r="H20" s="47"/>
      <c r="I20" s="82"/>
      <c r="J20" s="82"/>
      <c r="K20" s="82"/>
    </row>
    <row r="21" spans="1:11" ht="12" customHeight="1">
      <c r="A21" s="57" t="s">
        <v>32</v>
      </c>
      <c r="B21" s="74">
        <v>235</v>
      </c>
      <c r="C21" s="59">
        <f>F21*C7</f>
        <v>79.184782608695656</v>
      </c>
      <c r="D21" s="59">
        <f>D7*F21</f>
        <v>74.076086956521735</v>
      </c>
      <c r="E21" s="59">
        <f>E7*F21</f>
        <v>79.184782608695656</v>
      </c>
      <c r="F21" s="47">
        <f>B21/92</f>
        <v>2.5543478260869565</v>
      </c>
      <c r="G21" s="82"/>
      <c r="H21" s="82"/>
      <c r="I21" s="82"/>
      <c r="J21" s="82"/>
      <c r="K21" s="82"/>
    </row>
    <row r="22" spans="1:11" ht="12" customHeight="1">
      <c r="A22" s="57" t="s">
        <v>67</v>
      </c>
      <c r="B22" s="75">
        <v>282</v>
      </c>
      <c r="C22" s="59">
        <f>C7*F22</f>
        <v>95.021739130434781</v>
      </c>
      <c r="D22" s="59">
        <f>D7*F22</f>
        <v>88.891304347826079</v>
      </c>
      <c r="E22" s="59">
        <f>E7*F22</f>
        <v>95.021739130434781</v>
      </c>
      <c r="F22" s="47">
        <f>B22/92</f>
        <v>3.0652173913043477</v>
      </c>
      <c r="G22" s="82"/>
      <c r="H22" s="82"/>
      <c r="I22" s="82"/>
      <c r="J22" s="82"/>
      <c r="K22" s="82"/>
    </row>
    <row r="23" spans="1:11" ht="12" customHeight="1">
      <c r="A23" s="57" t="s">
        <v>50</v>
      </c>
      <c r="B23" s="59">
        <f>(B21/91)</f>
        <v>2.5824175824175826</v>
      </c>
      <c r="C23" s="82"/>
      <c r="D23" s="82"/>
      <c r="E23" s="82"/>
      <c r="F23" s="82"/>
      <c r="G23" s="82"/>
      <c r="H23" s="82"/>
      <c r="I23" s="82"/>
      <c r="J23" s="82"/>
      <c r="K23" s="82"/>
    </row>
    <row r="24" spans="1:11" ht="12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1:11" ht="12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1:11" ht="12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1:11" ht="12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1:11" ht="12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ht="12" customHeight="1">
      <c r="A29" s="82"/>
      <c r="B29" s="83" t="s">
        <v>79</v>
      </c>
      <c r="C29" s="83">
        <v>31</v>
      </c>
      <c r="D29" s="83">
        <v>214273.83</v>
      </c>
      <c r="E29" s="82"/>
      <c r="F29" s="82"/>
      <c r="G29" s="82"/>
      <c r="H29" s="82"/>
      <c r="I29" s="82"/>
      <c r="J29" s="82"/>
      <c r="K29" s="82"/>
    </row>
    <row r="30" spans="1:11" ht="12" customHeight="1">
      <c r="A30" s="82"/>
      <c r="B30" s="83" t="s">
        <v>80</v>
      </c>
      <c r="C30" s="83">
        <v>29</v>
      </c>
      <c r="D30" s="83">
        <v>226507.24</v>
      </c>
      <c r="E30" s="82"/>
      <c r="F30" s="82"/>
      <c r="G30" s="82"/>
      <c r="H30" s="82"/>
      <c r="I30" s="82"/>
      <c r="J30" s="82"/>
      <c r="K30" s="82"/>
    </row>
    <row r="31" spans="1:11" ht="12" customHeight="1">
      <c r="A31" s="82"/>
      <c r="B31" s="83" t="s">
        <v>81</v>
      </c>
      <c r="C31" s="83">
        <v>31</v>
      </c>
      <c r="D31" s="83">
        <v>262730.84472475952</v>
      </c>
      <c r="E31" s="82"/>
      <c r="F31" s="82"/>
      <c r="G31" s="82"/>
      <c r="H31" s="82"/>
      <c r="I31" s="82"/>
      <c r="J31" s="82"/>
      <c r="K31" s="82"/>
    </row>
    <row r="32" spans="1:11" ht="12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2">
    <mergeCell ref="C11:E11"/>
    <mergeCell ref="C19:E19"/>
  </mergeCells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workbookViewId="0">
      <selection activeCell="B33" sqref="B33"/>
    </sheetView>
  </sheetViews>
  <sheetFormatPr baseColWidth="10" defaultRowHeight="12" x14ac:dyDescent="0"/>
  <cols>
    <col min="1" max="16384" width="10.83203125" style="83"/>
  </cols>
  <sheetData>
    <row r="1" spans="1:5">
      <c r="A1" s="78" t="s">
        <v>71</v>
      </c>
      <c r="B1" s="78" t="s">
        <v>72</v>
      </c>
      <c r="C1" s="78" t="s">
        <v>73</v>
      </c>
      <c r="D1" s="78" t="s">
        <v>74</v>
      </c>
      <c r="E1" s="78" t="s">
        <v>75</v>
      </c>
    </row>
    <row r="2" spans="1:5">
      <c r="A2" s="79">
        <f>GoalsAssumptions!G3</f>
        <v>40909</v>
      </c>
      <c r="B2" s="83">
        <f>GoalsAssumptions!$D$29/GoalsAssumptions!$C$29</f>
        <v>6912.0590322580638</v>
      </c>
      <c r="C2" s="77">
        <f>GoalsAssumptions!B21/GoalsAssumptions!$H$4</f>
        <v>2.5824175824175826</v>
      </c>
      <c r="D2" s="76">
        <v>1040</v>
      </c>
      <c r="E2" s="76">
        <f>D2</f>
        <v>1040</v>
      </c>
    </row>
    <row r="3" spans="1:5">
      <c r="A3" s="79">
        <f>IF(A2 = "","",(IF(A2+1 &lt;= GoalsAssumptions!$H$3,A2+1,"")))</f>
        <v>40910</v>
      </c>
      <c r="B3" s="83">
        <f>GoalsAssumptions!$D$29/GoalsAssumptions!$C$29</f>
        <v>6912.0590322580638</v>
      </c>
      <c r="C3" s="83">
        <f>IF($C$2="","",(IF(A3&lt;&gt;"",$C$2,"")))</f>
        <v>2.5824175824175826</v>
      </c>
      <c r="D3" s="76">
        <v>1040</v>
      </c>
      <c r="E3" s="76">
        <f>D3</f>
        <v>1040</v>
      </c>
    </row>
    <row r="4" spans="1:5">
      <c r="A4" s="79">
        <f>IF(A3 = "","",(IF(A3+1 &lt;= GoalsAssumptions!$H$3,A3+1,"")))</f>
        <v>40911</v>
      </c>
      <c r="B4" s="83">
        <f>GoalsAssumptions!$D$29/GoalsAssumptions!$C$29</f>
        <v>6912.0590322580638</v>
      </c>
      <c r="C4" s="83">
        <f t="shared" ref="C4:C67" si="0">IF($C$2="","",(IF(A4&lt;&gt;"",$C$2,"")))</f>
        <v>2.5824175824175826</v>
      </c>
      <c r="D4" s="76">
        <v>1040</v>
      </c>
    </row>
    <row r="5" spans="1:5">
      <c r="A5" s="79">
        <f>IF(A4 = "","",(IF(A4+1 &lt;= GoalsAssumptions!$H$3,A4+1,"")))</f>
        <v>40912</v>
      </c>
      <c r="B5" s="83">
        <f>GoalsAssumptions!$D$29/GoalsAssumptions!$C$29</f>
        <v>6912.0590322580638</v>
      </c>
      <c r="C5" s="83">
        <f t="shared" si="0"/>
        <v>2.5824175824175826</v>
      </c>
      <c r="D5" s="76">
        <v>1040</v>
      </c>
    </row>
    <row r="6" spans="1:5">
      <c r="A6" s="79">
        <f>IF(A5 = "","",(IF(A5+1 &lt;= GoalsAssumptions!$H$3,A5+1,"")))</f>
        <v>40913</v>
      </c>
      <c r="B6" s="83">
        <f>GoalsAssumptions!$D$29/GoalsAssumptions!$C$29</f>
        <v>6912.0590322580638</v>
      </c>
      <c r="C6" s="83">
        <f t="shared" si="0"/>
        <v>2.5824175824175826</v>
      </c>
      <c r="D6" s="76">
        <v>1040</v>
      </c>
    </row>
    <row r="7" spans="1:5">
      <c r="A7" s="79">
        <f>IF(A6 = "","",(IF(A6+1 &lt;= GoalsAssumptions!$H$3,A6+1,"")))</f>
        <v>40914</v>
      </c>
      <c r="B7" s="83">
        <f>GoalsAssumptions!$D$29/GoalsAssumptions!$C$29</f>
        <v>6912.0590322580638</v>
      </c>
      <c r="C7" s="83">
        <f t="shared" si="0"/>
        <v>2.5824175824175826</v>
      </c>
      <c r="D7" s="76">
        <v>1040</v>
      </c>
    </row>
    <row r="8" spans="1:5">
      <c r="A8" s="79">
        <f>IF(A7 = "","",(IF(A7+1 &lt;= GoalsAssumptions!$H$3,A7+1,"")))</f>
        <v>40915</v>
      </c>
      <c r="B8" s="83">
        <f>GoalsAssumptions!$D$29/GoalsAssumptions!$C$29</f>
        <v>6912.0590322580638</v>
      </c>
      <c r="C8" s="83">
        <f t="shared" si="0"/>
        <v>2.5824175824175826</v>
      </c>
      <c r="D8" s="76">
        <v>1040</v>
      </c>
    </row>
    <row r="9" spans="1:5">
      <c r="A9" s="79">
        <f>IF(A8 = "","",(IF(A8+1 &lt;= GoalsAssumptions!$H$3,A8+1,"")))</f>
        <v>40916</v>
      </c>
      <c r="B9" s="83">
        <f>GoalsAssumptions!$D$29/GoalsAssumptions!$C$29</f>
        <v>6912.0590322580638</v>
      </c>
      <c r="C9" s="83">
        <f t="shared" si="0"/>
        <v>2.5824175824175826</v>
      </c>
      <c r="D9" s="76">
        <v>1040</v>
      </c>
      <c r="E9" s="76"/>
    </row>
    <row r="10" spans="1:5">
      <c r="A10" s="79">
        <f>IF(A9 = "","",(IF(A9+1 &lt;= GoalsAssumptions!$H$3,A9+1,"")))</f>
        <v>40917</v>
      </c>
      <c r="B10" s="83">
        <f>GoalsAssumptions!$D$29/GoalsAssumptions!$C$29</f>
        <v>6912.0590322580638</v>
      </c>
      <c r="C10" s="83">
        <f t="shared" si="0"/>
        <v>2.5824175824175826</v>
      </c>
      <c r="D10" s="76">
        <v>1040</v>
      </c>
      <c r="E10" s="76">
        <f t="shared" ref="E10" si="1">D10</f>
        <v>1040</v>
      </c>
    </row>
    <row r="11" spans="1:5">
      <c r="A11" s="79">
        <f>IF(A10 = "","",(IF(A10+1 &lt;= GoalsAssumptions!$H$3,A10+1,"")))</f>
        <v>40918</v>
      </c>
      <c r="B11" s="83">
        <f>GoalsAssumptions!$D$29/GoalsAssumptions!$C$29</f>
        <v>6912.0590322580638</v>
      </c>
      <c r="C11" s="83">
        <f t="shared" si="0"/>
        <v>2.5824175824175826</v>
      </c>
      <c r="D11" s="76">
        <v>1040</v>
      </c>
      <c r="E11" s="84"/>
    </row>
    <row r="12" spans="1:5">
      <c r="A12" s="79">
        <f>IF(A11 = "","",(IF(A11+1 &lt;= GoalsAssumptions!$H$3,A11+1,"")))</f>
        <v>40919</v>
      </c>
      <c r="B12" s="83">
        <f>GoalsAssumptions!$D$29/GoalsAssumptions!$C$29</f>
        <v>6912.0590322580638</v>
      </c>
      <c r="C12" s="83">
        <f t="shared" si="0"/>
        <v>2.5824175824175826</v>
      </c>
      <c r="D12" s="76">
        <v>1040</v>
      </c>
      <c r="E12" s="84"/>
    </row>
    <row r="13" spans="1:5">
      <c r="A13" s="79">
        <f>IF(A12 = "","",(IF(A12+1 &lt;= GoalsAssumptions!$H$3,A12+1,"")))</f>
        <v>40920</v>
      </c>
      <c r="B13" s="83">
        <f>GoalsAssumptions!$D$29/GoalsAssumptions!$C$29</f>
        <v>6912.0590322580638</v>
      </c>
      <c r="C13" s="83">
        <f t="shared" si="0"/>
        <v>2.5824175824175826</v>
      </c>
      <c r="D13" s="76">
        <v>1040</v>
      </c>
      <c r="E13" s="84"/>
    </row>
    <row r="14" spans="1:5">
      <c r="A14" s="79">
        <f>IF(A13 = "","",(IF(A13+1 &lt;= GoalsAssumptions!$H$3,A13+1,"")))</f>
        <v>40921</v>
      </c>
      <c r="B14" s="83">
        <f>GoalsAssumptions!$D$29/GoalsAssumptions!$C$29</f>
        <v>6912.0590322580638</v>
      </c>
      <c r="C14" s="83">
        <f t="shared" si="0"/>
        <v>2.5824175824175826</v>
      </c>
      <c r="D14" s="76">
        <v>1040</v>
      </c>
      <c r="E14" s="84"/>
    </row>
    <row r="15" spans="1:5">
      <c r="A15" s="79">
        <f>IF(A14 = "","",(IF(A14+1 &lt;= GoalsAssumptions!$H$3,A14+1,"")))</f>
        <v>40922</v>
      </c>
      <c r="B15" s="83">
        <f>GoalsAssumptions!$D$29/GoalsAssumptions!$C$29</f>
        <v>6912.0590322580638</v>
      </c>
      <c r="C15" s="83">
        <f t="shared" si="0"/>
        <v>2.5824175824175826</v>
      </c>
      <c r="D15" s="76">
        <v>1040</v>
      </c>
      <c r="E15" s="84"/>
    </row>
    <row r="16" spans="1:5">
      <c r="A16" s="79">
        <f>IF(A15 = "","",(IF(A15+1 &lt;= GoalsAssumptions!$H$3,A15+1,"")))</f>
        <v>40923</v>
      </c>
      <c r="B16" s="83">
        <f>GoalsAssumptions!$D$29/GoalsAssumptions!$C$29</f>
        <v>6912.0590322580638</v>
      </c>
      <c r="C16" s="83">
        <f t="shared" si="0"/>
        <v>2.5824175824175826</v>
      </c>
      <c r="D16" s="76">
        <v>1040</v>
      </c>
      <c r="E16" s="76"/>
    </row>
    <row r="17" spans="1:5">
      <c r="A17" s="79">
        <f>IF(A16 = "","",(IF(A16+1 &lt;= GoalsAssumptions!$H$3,A16+1,"")))</f>
        <v>40924</v>
      </c>
      <c r="B17" s="83">
        <f>GoalsAssumptions!$D$29/GoalsAssumptions!$C$29</f>
        <v>6912.0590322580638</v>
      </c>
      <c r="C17" s="83">
        <f t="shared" si="0"/>
        <v>2.5824175824175826</v>
      </c>
      <c r="D17" s="76">
        <v>1040</v>
      </c>
      <c r="E17" s="76">
        <f t="shared" ref="E17" si="2">D17</f>
        <v>1040</v>
      </c>
    </row>
    <row r="18" spans="1:5">
      <c r="A18" s="79">
        <f>IF(A17 = "","",(IF(A17+1 &lt;= GoalsAssumptions!$H$3,A17+1,"")))</f>
        <v>40925</v>
      </c>
      <c r="B18" s="83">
        <f>GoalsAssumptions!$D$29/GoalsAssumptions!$C$29</f>
        <v>6912.0590322580638</v>
      </c>
      <c r="C18" s="83">
        <f t="shared" si="0"/>
        <v>2.5824175824175826</v>
      </c>
      <c r="D18" s="76">
        <v>1040</v>
      </c>
      <c r="E18" s="84"/>
    </row>
    <row r="19" spans="1:5">
      <c r="A19" s="79">
        <f>IF(A18 = "","",(IF(A18+1 &lt;= GoalsAssumptions!$H$3,A18+1,"")))</f>
        <v>40926</v>
      </c>
      <c r="B19" s="83">
        <f>GoalsAssumptions!$D$29/GoalsAssumptions!$C$29</f>
        <v>6912.0590322580638</v>
      </c>
      <c r="C19" s="83">
        <f t="shared" si="0"/>
        <v>2.5824175824175826</v>
      </c>
      <c r="D19" s="76">
        <v>1040</v>
      </c>
      <c r="E19" s="84"/>
    </row>
    <row r="20" spans="1:5">
      <c r="A20" s="79">
        <f>IF(A19 = "","",(IF(A19+1 &lt;= GoalsAssumptions!$H$3,A19+1,"")))</f>
        <v>40927</v>
      </c>
      <c r="B20" s="83">
        <f>GoalsAssumptions!$D$29/GoalsAssumptions!$C$29</f>
        <v>6912.0590322580638</v>
      </c>
      <c r="C20" s="83">
        <f t="shared" si="0"/>
        <v>2.5824175824175826</v>
      </c>
      <c r="D20" s="76">
        <v>1040</v>
      </c>
      <c r="E20" s="84"/>
    </row>
    <row r="21" spans="1:5">
      <c r="A21" s="79">
        <f>IF(A20 = "","",(IF(A20+1 &lt;= GoalsAssumptions!$H$3,A20+1,"")))</f>
        <v>40928</v>
      </c>
      <c r="B21" s="83">
        <f>GoalsAssumptions!$D$29/GoalsAssumptions!$C$29</f>
        <v>6912.0590322580638</v>
      </c>
      <c r="C21" s="83">
        <f t="shared" si="0"/>
        <v>2.5824175824175826</v>
      </c>
      <c r="D21" s="76">
        <v>1040</v>
      </c>
      <c r="E21" s="84"/>
    </row>
    <row r="22" spans="1:5">
      <c r="A22" s="79">
        <f>IF(A21 = "","",(IF(A21+1 &lt;= GoalsAssumptions!$H$3,A21+1,"")))</f>
        <v>40929</v>
      </c>
      <c r="B22" s="83">
        <f>GoalsAssumptions!$D$29/GoalsAssumptions!$C$29</f>
        <v>6912.0590322580638</v>
      </c>
      <c r="C22" s="83">
        <f t="shared" si="0"/>
        <v>2.5824175824175826</v>
      </c>
      <c r="D22" s="76">
        <v>1040</v>
      </c>
      <c r="E22" s="84"/>
    </row>
    <row r="23" spans="1:5">
      <c r="A23" s="79">
        <f>IF(A22 = "","",(IF(A22+1 &lt;= GoalsAssumptions!$H$3,A22+1,"")))</f>
        <v>40930</v>
      </c>
      <c r="B23" s="83">
        <f>GoalsAssumptions!$D$29/GoalsAssumptions!$C$29</f>
        <v>6912.0590322580638</v>
      </c>
      <c r="C23" s="83">
        <f t="shared" si="0"/>
        <v>2.5824175824175826</v>
      </c>
      <c r="D23" s="76">
        <v>1040</v>
      </c>
      <c r="E23" s="76"/>
    </row>
    <row r="24" spans="1:5">
      <c r="A24" s="79">
        <f>IF(A23 = "","",(IF(A23+1 &lt;= GoalsAssumptions!$H$3,A23+1,"")))</f>
        <v>40931</v>
      </c>
      <c r="B24" s="83">
        <f>GoalsAssumptions!$D$29/GoalsAssumptions!$C$29</f>
        <v>6912.0590322580638</v>
      </c>
      <c r="C24" s="83">
        <f t="shared" si="0"/>
        <v>2.5824175824175826</v>
      </c>
      <c r="D24" s="76">
        <v>1040</v>
      </c>
      <c r="E24" s="76">
        <f t="shared" ref="E24" si="3">D24</f>
        <v>1040</v>
      </c>
    </row>
    <row r="25" spans="1:5">
      <c r="A25" s="79">
        <f>IF(A24 = "","",(IF(A24+1 &lt;= GoalsAssumptions!$H$3,A24+1,"")))</f>
        <v>40932</v>
      </c>
      <c r="B25" s="83">
        <f>GoalsAssumptions!$D$29/GoalsAssumptions!$C$29</f>
        <v>6912.0590322580638</v>
      </c>
      <c r="C25" s="83">
        <f t="shared" si="0"/>
        <v>2.5824175824175826</v>
      </c>
      <c r="D25" s="76">
        <v>1040</v>
      </c>
      <c r="E25" s="84"/>
    </row>
    <row r="26" spans="1:5">
      <c r="A26" s="79">
        <f>IF(A25 = "","",(IF(A25+1 &lt;= GoalsAssumptions!$H$3,A25+1,"")))</f>
        <v>40933</v>
      </c>
      <c r="B26" s="83">
        <f>GoalsAssumptions!$D$29/GoalsAssumptions!$C$29</f>
        <v>6912.0590322580638</v>
      </c>
      <c r="C26" s="83">
        <f t="shared" si="0"/>
        <v>2.5824175824175826</v>
      </c>
      <c r="D26" s="76">
        <v>1040</v>
      </c>
      <c r="E26" s="84"/>
    </row>
    <row r="27" spans="1:5">
      <c r="A27" s="79">
        <f>IF(A26 = "","",(IF(A26+1 &lt;= GoalsAssumptions!$H$3,A26+1,"")))</f>
        <v>40934</v>
      </c>
      <c r="B27" s="83">
        <f>GoalsAssumptions!$D$29/GoalsAssumptions!$C$29</f>
        <v>6912.0590322580638</v>
      </c>
      <c r="C27" s="83">
        <f t="shared" si="0"/>
        <v>2.5824175824175826</v>
      </c>
      <c r="D27" s="76">
        <v>1040</v>
      </c>
      <c r="E27" s="84"/>
    </row>
    <row r="28" spans="1:5">
      <c r="A28" s="79">
        <f>IF(A27 = "","",(IF(A27+1 &lt;= GoalsAssumptions!$H$3,A27+1,"")))</f>
        <v>40935</v>
      </c>
      <c r="B28" s="83">
        <f>GoalsAssumptions!$D$29/GoalsAssumptions!$C$29</f>
        <v>6912.0590322580638</v>
      </c>
      <c r="C28" s="83">
        <f t="shared" si="0"/>
        <v>2.5824175824175826</v>
      </c>
      <c r="D28" s="76">
        <v>1040</v>
      </c>
      <c r="E28" s="84"/>
    </row>
    <row r="29" spans="1:5">
      <c r="A29" s="79">
        <f>IF(A28 = "","",(IF(A28+1 &lt;= GoalsAssumptions!$H$3,A28+1,"")))</f>
        <v>40936</v>
      </c>
      <c r="B29" s="83">
        <f>GoalsAssumptions!$D$29/GoalsAssumptions!$C$29</f>
        <v>6912.0590322580638</v>
      </c>
      <c r="C29" s="83">
        <f t="shared" si="0"/>
        <v>2.5824175824175826</v>
      </c>
      <c r="D29" s="76">
        <v>1040</v>
      </c>
      <c r="E29" s="84"/>
    </row>
    <row r="30" spans="1:5">
      <c r="A30" s="79">
        <f>IF(A29 = "","",(IF(A29+1 &lt;= GoalsAssumptions!$H$3,A29+1,"")))</f>
        <v>40937</v>
      </c>
      <c r="B30" s="83">
        <f>GoalsAssumptions!$D$29/GoalsAssumptions!$C$29</f>
        <v>6912.0590322580638</v>
      </c>
      <c r="C30" s="83">
        <f t="shared" si="0"/>
        <v>2.5824175824175826</v>
      </c>
      <c r="D30" s="76">
        <v>1040</v>
      </c>
      <c r="E30" s="76"/>
    </row>
    <row r="31" spans="1:5">
      <c r="A31" s="79">
        <f>IF(A30 = "","",(IF(A30+1 &lt;= GoalsAssumptions!$H$3,A30+1,"")))</f>
        <v>40938</v>
      </c>
      <c r="B31" s="83">
        <f>GoalsAssumptions!$D$29/GoalsAssumptions!$C$29</f>
        <v>6912.0590322580638</v>
      </c>
      <c r="C31" s="83">
        <f t="shared" si="0"/>
        <v>2.5824175824175826</v>
      </c>
      <c r="D31" s="76">
        <v>1040</v>
      </c>
      <c r="E31" s="76">
        <f t="shared" ref="E31" si="4">D31</f>
        <v>1040</v>
      </c>
    </row>
    <row r="32" spans="1:5">
      <c r="A32" s="79">
        <f>IF(A31 = "","",(IF(A31+1 &lt;= GoalsAssumptions!$H$3,A31+1,"")))</f>
        <v>40939</v>
      </c>
      <c r="B32" s="83">
        <f>GoalsAssumptions!$D$29/GoalsAssumptions!$C$29</f>
        <v>6912.0590322580638</v>
      </c>
      <c r="C32" s="83">
        <f t="shared" si="0"/>
        <v>2.5824175824175826</v>
      </c>
      <c r="D32" s="76">
        <v>1040</v>
      </c>
      <c r="E32" s="84"/>
    </row>
    <row r="33" spans="1:5">
      <c r="A33" s="79">
        <f>IF(A32 = "","",(IF(A32+1 &lt;= GoalsAssumptions!$H$3,A32+1,"")))</f>
        <v>40940</v>
      </c>
      <c r="B33" s="83">
        <f>GoalsAssumptions!$D$30/GoalsAssumptions!$C$30</f>
        <v>7810.59448275862</v>
      </c>
      <c r="C33" s="83">
        <f t="shared" si="0"/>
        <v>2.5824175824175826</v>
      </c>
      <c r="D33" s="76">
        <v>1040</v>
      </c>
      <c r="E33" s="84"/>
    </row>
    <row r="34" spans="1:5">
      <c r="A34" s="79">
        <f>IF(A33 = "","",(IF(A33+1 &lt;= GoalsAssumptions!$H$3,A33+1,"")))</f>
        <v>40941</v>
      </c>
      <c r="B34" s="83">
        <f>GoalsAssumptions!$D$30/GoalsAssumptions!$C$30</f>
        <v>7810.59448275862</v>
      </c>
      <c r="C34" s="83">
        <f t="shared" si="0"/>
        <v>2.5824175824175826</v>
      </c>
      <c r="D34" s="76">
        <v>1040</v>
      </c>
      <c r="E34" s="84"/>
    </row>
    <row r="35" spans="1:5">
      <c r="A35" s="79">
        <f>IF(A34 = "","",(IF(A34+1 &lt;= GoalsAssumptions!$H$3,A34+1,"")))</f>
        <v>40942</v>
      </c>
      <c r="B35" s="83">
        <f>GoalsAssumptions!$D$30/GoalsAssumptions!$C$30</f>
        <v>7810.59448275862</v>
      </c>
      <c r="C35" s="83">
        <f t="shared" si="0"/>
        <v>2.5824175824175826</v>
      </c>
      <c r="D35" s="76">
        <v>1040</v>
      </c>
      <c r="E35" s="84"/>
    </row>
    <row r="36" spans="1:5">
      <c r="A36" s="79">
        <f>IF(A35 = "","",(IF(A35+1 &lt;= GoalsAssumptions!$H$3,A35+1,"")))</f>
        <v>40943</v>
      </c>
      <c r="B36" s="83">
        <f>GoalsAssumptions!$D$30/GoalsAssumptions!$C$30</f>
        <v>7810.59448275862</v>
      </c>
      <c r="C36" s="83">
        <f t="shared" si="0"/>
        <v>2.5824175824175826</v>
      </c>
      <c r="D36" s="76">
        <v>1040</v>
      </c>
      <c r="E36" s="84"/>
    </row>
    <row r="37" spans="1:5">
      <c r="A37" s="79">
        <f>IF(A36 = "","",(IF(A36+1 &lt;= GoalsAssumptions!$H$3,A36+1,"")))</f>
        <v>40944</v>
      </c>
      <c r="B37" s="83">
        <f>GoalsAssumptions!$D$30/GoalsAssumptions!$C$30</f>
        <v>7810.59448275862</v>
      </c>
      <c r="C37" s="83">
        <f t="shared" si="0"/>
        <v>2.5824175824175826</v>
      </c>
      <c r="D37" s="76">
        <v>1040</v>
      </c>
      <c r="E37" s="76"/>
    </row>
    <row r="38" spans="1:5">
      <c r="A38" s="79">
        <f>IF(A37 = "","",(IF(A37+1 &lt;= GoalsAssumptions!$H$3,A37+1,"")))</f>
        <v>40945</v>
      </c>
      <c r="B38" s="83">
        <f>GoalsAssumptions!$D$30/GoalsAssumptions!$C$30</f>
        <v>7810.59448275862</v>
      </c>
      <c r="C38" s="83">
        <f t="shared" si="0"/>
        <v>2.5824175824175826</v>
      </c>
      <c r="D38" s="76">
        <v>1040</v>
      </c>
      <c r="E38" s="76">
        <f t="shared" ref="E38" si="5">D38</f>
        <v>1040</v>
      </c>
    </row>
    <row r="39" spans="1:5">
      <c r="A39" s="79">
        <f>IF(A38 = "","",(IF(A38+1 &lt;= GoalsAssumptions!$H$3,A38+1,"")))</f>
        <v>40946</v>
      </c>
      <c r="B39" s="83">
        <f>GoalsAssumptions!$D$30/GoalsAssumptions!$C$30</f>
        <v>7810.59448275862</v>
      </c>
      <c r="C39" s="83">
        <f t="shared" si="0"/>
        <v>2.5824175824175826</v>
      </c>
      <c r="D39" s="76">
        <v>1040</v>
      </c>
      <c r="E39" s="84"/>
    </row>
    <row r="40" spans="1:5">
      <c r="A40" s="79">
        <f>IF(A39 = "","",(IF(A39+1 &lt;= GoalsAssumptions!$H$3,A39+1,"")))</f>
        <v>40947</v>
      </c>
      <c r="B40" s="83">
        <f>GoalsAssumptions!$D$30/GoalsAssumptions!$C$30</f>
        <v>7810.59448275862</v>
      </c>
      <c r="C40" s="83">
        <f t="shared" si="0"/>
        <v>2.5824175824175826</v>
      </c>
      <c r="D40" s="76">
        <v>1040</v>
      </c>
      <c r="E40" s="84"/>
    </row>
    <row r="41" spans="1:5">
      <c r="A41" s="79">
        <f>IF(A40 = "","",(IF(A40+1 &lt;= GoalsAssumptions!$H$3,A40+1,"")))</f>
        <v>40948</v>
      </c>
      <c r="B41" s="83">
        <f>GoalsAssumptions!$D$30/GoalsAssumptions!$C$30</f>
        <v>7810.59448275862</v>
      </c>
      <c r="C41" s="83">
        <f t="shared" si="0"/>
        <v>2.5824175824175826</v>
      </c>
      <c r="D41" s="76">
        <v>1040</v>
      </c>
      <c r="E41" s="84"/>
    </row>
    <row r="42" spans="1:5">
      <c r="A42" s="79">
        <f>IF(A41 = "","",(IF(A41+1 &lt;= GoalsAssumptions!$H$3,A41+1,"")))</f>
        <v>40949</v>
      </c>
      <c r="B42" s="83">
        <f>GoalsAssumptions!$D$30/GoalsAssumptions!$C$30</f>
        <v>7810.59448275862</v>
      </c>
      <c r="C42" s="83">
        <f t="shared" si="0"/>
        <v>2.5824175824175826</v>
      </c>
      <c r="D42" s="76">
        <v>1040</v>
      </c>
      <c r="E42" s="84"/>
    </row>
    <row r="43" spans="1:5">
      <c r="A43" s="79">
        <f>IF(A42 = "","",(IF(A42+1 &lt;= GoalsAssumptions!$H$3,A42+1,"")))</f>
        <v>40950</v>
      </c>
      <c r="B43" s="83">
        <f>GoalsAssumptions!$D$30/GoalsAssumptions!$C$30</f>
        <v>7810.59448275862</v>
      </c>
      <c r="C43" s="83">
        <f t="shared" si="0"/>
        <v>2.5824175824175826</v>
      </c>
      <c r="D43" s="76">
        <v>1040</v>
      </c>
      <c r="E43" s="84"/>
    </row>
    <row r="44" spans="1:5">
      <c r="A44" s="79">
        <f>IF(A43 = "","",(IF(A43+1 &lt;= GoalsAssumptions!$H$3,A43+1,"")))</f>
        <v>40951</v>
      </c>
      <c r="B44" s="83">
        <f>GoalsAssumptions!$D$30/GoalsAssumptions!$C$30</f>
        <v>7810.59448275862</v>
      </c>
      <c r="C44" s="83">
        <f t="shared" si="0"/>
        <v>2.5824175824175826</v>
      </c>
      <c r="D44" s="76">
        <v>1040</v>
      </c>
      <c r="E44" s="76"/>
    </row>
    <row r="45" spans="1:5">
      <c r="A45" s="79">
        <f>IF(A44 = "","",(IF(A44+1 &lt;= GoalsAssumptions!$H$3,A44+1,"")))</f>
        <v>40952</v>
      </c>
      <c r="B45" s="83">
        <f>GoalsAssumptions!$D$30/GoalsAssumptions!$C$30</f>
        <v>7810.59448275862</v>
      </c>
      <c r="C45" s="83">
        <f t="shared" si="0"/>
        <v>2.5824175824175826</v>
      </c>
      <c r="D45" s="76">
        <v>1040</v>
      </c>
      <c r="E45" s="76">
        <f t="shared" ref="E45" si="6">D45</f>
        <v>1040</v>
      </c>
    </row>
    <row r="46" spans="1:5">
      <c r="A46" s="79">
        <f>IF(A45 = "","",(IF(A45+1 &lt;= GoalsAssumptions!$H$3,A45+1,"")))</f>
        <v>40953</v>
      </c>
      <c r="B46" s="83">
        <f>GoalsAssumptions!$D$30/GoalsAssumptions!$C$30</f>
        <v>7810.59448275862</v>
      </c>
      <c r="C46" s="83">
        <f t="shared" si="0"/>
        <v>2.5824175824175826</v>
      </c>
      <c r="D46" s="76">
        <v>1040</v>
      </c>
      <c r="E46" s="84"/>
    </row>
    <row r="47" spans="1:5">
      <c r="A47" s="79">
        <f>IF(A46 = "","",(IF(A46+1 &lt;= GoalsAssumptions!$H$3,A46+1,"")))</f>
        <v>40954</v>
      </c>
      <c r="B47" s="83">
        <f>GoalsAssumptions!$D$30/GoalsAssumptions!$C$30</f>
        <v>7810.59448275862</v>
      </c>
      <c r="C47" s="83">
        <f t="shared" si="0"/>
        <v>2.5824175824175826</v>
      </c>
      <c r="D47" s="76">
        <v>1040</v>
      </c>
      <c r="E47" s="84"/>
    </row>
    <row r="48" spans="1:5">
      <c r="A48" s="79">
        <f>IF(A47 = "","",(IF(A47+1 &lt;= GoalsAssumptions!$H$3,A47+1,"")))</f>
        <v>40955</v>
      </c>
      <c r="B48" s="83">
        <f>GoalsAssumptions!$D$30/GoalsAssumptions!$C$30</f>
        <v>7810.59448275862</v>
      </c>
      <c r="C48" s="83">
        <f t="shared" si="0"/>
        <v>2.5824175824175826</v>
      </c>
      <c r="D48" s="76">
        <v>1040</v>
      </c>
      <c r="E48" s="84"/>
    </row>
    <row r="49" spans="1:5">
      <c r="A49" s="79">
        <f>IF(A48 = "","",(IF(A48+1 &lt;= GoalsAssumptions!$H$3,A48+1,"")))</f>
        <v>40956</v>
      </c>
      <c r="B49" s="83">
        <f>GoalsAssumptions!$D$30/GoalsAssumptions!$C$30</f>
        <v>7810.59448275862</v>
      </c>
      <c r="C49" s="83">
        <f t="shared" si="0"/>
        <v>2.5824175824175826</v>
      </c>
      <c r="D49" s="76">
        <v>1040</v>
      </c>
      <c r="E49" s="84"/>
    </row>
    <row r="50" spans="1:5">
      <c r="A50" s="79">
        <f>IF(A49 = "","",(IF(A49+1 &lt;= GoalsAssumptions!$H$3,A49+1,"")))</f>
        <v>40957</v>
      </c>
      <c r="B50" s="83">
        <f>GoalsAssumptions!$D$30/GoalsAssumptions!$C$30</f>
        <v>7810.59448275862</v>
      </c>
      <c r="C50" s="83">
        <f t="shared" si="0"/>
        <v>2.5824175824175826</v>
      </c>
      <c r="D50" s="76">
        <v>1040</v>
      </c>
      <c r="E50" s="84"/>
    </row>
    <row r="51" spans="1:5">
      <c r="A51" s="79">
        <f>IF(A50 = "","",(IF(A50+1 &lt;= GoalsAssumptions!$H$3,A50+1,"")))</f>
        <v>40958</v>
      </c>
      <c r="B51" s="83">
        <f>GoalsAssumptions!$D$30/GoalsAssumptions!$C$30</f>
        <v>7810.59448275862</v>
      </c>
      <c r="C51" s="83">
        <f t="shared" si="0"/>
        <v>2.5824175824175826</v>
      </c>
      <c r="D51" s="76">
        <v>1040</v>
      </c>
      <c r="E51" s="76"/>
    </row>
    <row r="52" spans="1:5">
      <c r="A52" s="79">
        <f>IF(A51 = "","",(IF(A51+1 &lt;= GoalsAssumptions!$H$3,A51+1,"")))</f>
        <v>40959</v>
      </c>
      <c r="B52" s="83">
        <f>GoalsAssumptions!$D$30/GoalsAssumptions!$C$30</f>
        <v>7810.59448275862</v>
      </c>
      <c r="C52" s="83">
        <f t="shared" si="0"/>
        <v>2.5824175824175826</v>
      </c>
      <c r="D52" s="76">
        <v>1040</v>
      </c>
      <c r="E52" s="76">
        <f t="shared" ref="E52" si="7">D52</f>
        <v>1040</v>
      </c>
    </row>
    <row r="53" spans="1:5">
      <c r="A53" s="79">
        <f>IF(A52 = "","",(IF(A52+1 &lt;= GoalsAssumptions!$H$3,A52+1,"")))</f>
        <v>40960</v>
      </c>
      <c r="B53" s="83">
        <f>GoalsAssumptions!$D$30/GoalsAssumptions!$C$30</f>
        <v>7810.59448275862</v>
      </c>
      <c r="C53" s="83">
        <f t="shared" si="0"/>
        <v>2.5824175824175826</v>
      </c>
      <c r="D53" s="76">
        <v>1040</v>
      </c>
      <c r="E53" s="84"/>
    </row>
    <row r="54" spans="1:5">
      <c r="A54" s="79">
        <f>IF(A53 = "","",(IF(A53+1 &lt;= GoalsAssumptions!$H$3,A53+1,"")))</f>
        <v>40961</v>
      </c>
      <c r="B54" s="83">
        <f>GoalsAssumptions!$D$30/GoalsAssumptions!$C$30</f>
        <v>7810.59448275862</v>
      </c>
      <c r="C54" s="83">
        <f t="shared" si="0"/>
        <v>2.5824175824175826</v>
      </c>
      <c r="D54" s="76">
        <v>1040</v>
      </c>
      <c r="E54" s="84"/>
    </row>
    <row r="55" spans="1:5">
      <c r="A55" s="79">
        <f>IF(A54 = "","",(IF(A54+1 &lt;= GoalsAssumptions!$H$3,A54+1,"")))</f>
        <v>40962</v>
      </c>
      <c r="B55" s="83">
        <f>GoalsAssumptions!$D$30/GoalsAssumptions!$C$30</f>
        <v>7810.59448275862</v>
      </c>
      <c r="C55" s="83">
        <f t="shared" si="0"/>
        <v>2.5824175824175826</v>
      </c>
      <c r="D55" s="76">
        <v>1040</v>
      </c>
      <c r="E55" s="84"/>
    </row>
    <row r="56" spans="1:5">
      <c r="A56" s="79">
        <f>IF(A55 = "","",(IF(A55+1 &lt;= GoalsAssumptions!$H$3,A55+1,"")))</f>
        <v>40963</v>
      </c>
      <c r="B56" s="83">
        <f>GoalsAssumptions!$D$30/GoalsAssumptions!$C$30</f>
        <v>7810.59448275862</v>
      </c>
      <c r="C56" s="83">
        <f t="shared" si="0"/>
        <v>2.5824175824175826</v>
      </c>
      <c r="D56" s="76">
        <v>1040</v>
      </c>
      <c r="E56" s="84"/>
    </row>
    <row r="57" spans="1:5">
      <c r="A57" s="79">
        <f>IF(A56 = "","",(IF(A56+1 &lt;= GoalsAssumptions!$H$3,A56+1,"")))</f>
        <v>40964</v>
      </c>
      <c r="B57" s="83">
        <f>GoalsAssumptions!$D$30/GoalsAssumptions!$C$30</f>
        <v>7810.59448275862</v>
      </c>
      <c r="C57" s="83">
        <f t="shared" si="0"/>
        <v>2.5824175824175826</v>
      </c>
      <c r="D57" s="76">
        <v>1040</v>
      </c>
      <c r="E57" s="84"/>
    </row>
    <row r="58" spans="1:5">
      <c r="A58" s="79">
        <f>IF(A57 = "","",(IF(A57+1 &lt;= GoalsAssumptions!$H$3,A57+1,"")))</f>
        <v>40965</v>
      </c>
      <c r="B58" s="83">
        <f>GoalsAssumptions!$D$30/GoalsAssumptions!$C$30</f>
        <v>7810.59448275862</v>
      </c>
      <c r="C58" s="83">
        <f t="shared" si="0"/>
        <v>2.5824175824175826</v>
      </c>
      <c r="D58" s="76">
        <v>1040</v>
      </c>
      <c r="E58" s="76"/>
    </row>
    <row r="59" spans="1:5">
      <c r="A59" s="79">
        <f>IF(A58 = "","",(IF(A58+1 &lt;= GoalsAssumptions!$H$3,A58+1,"")))</f>
        <v>40966</v>
      </c>
      <c r="B59" s="83">
        <f>GoalsAssumptions!$D$30/GoalsAssumptions!$C$30</f>
        <v>7810.59448275862</v>
      </c>
      <c r="C59" s="83">
        <f t="shared" si="0"/>
        <v>2.5824175824175826</v>
      </c>
      <c r="D59" s="76">
        <v>1040</v>
      </c>
      <c r="E59" s="76">
        <f t="shared" ref="E59" si="8">D59</f>
        <v>1040</v>
      </c>
    </row>
    <row r="60" spans="1:5">
      <c r="A60" s="79">
        <f>IF(A59 = "","",(IF(A59+1 &lt;= GoalsAssumptions!$H$3,A59+1,"")))</f>
        <v>40967</v>
      </c>
      <c r="B60" s="83">
        <f>GoalsAssumptions!$D$30/GoalsAssumptions!$C$30</f>
        <v>7810.59448275862</v>
      </c>
      <c r="C60" s="83">
        <f t="shared" si="0"/>
        <v>2.5824175824175826</v>
      </c>
      <c r="D60" s="76">
        <v>1040</v>
      </c>
      <c r="E60" s="84"/>
    </row>
    <row r="61" spans="1:5">
      <c r="A61" s="79">
        <f>IF(A60 = "","",(IF(A60+1 &lt;= GoalsAssumptions!$H$3,A60+1,"")))</f>
        <v>40968</v>
      </c>
      <c r="B61" s="83">
        <f>GoalsAssumptions!$D$30/GoalsAssumptions!$C$30</f>
        <v>7810.59448275862</v>
      </c>
      <c r="C61" s="83">
        <f t="shared" si="0"/>
        <v>2.5824175824175826</v>
      </c>
      <c r="D61" s="76">
        <v>1040</v>
      </c>
      <c r="E61" s="84"/>
    </row>
    <row r="62" spans="1:5">
      <c r="A62" s="79">
        <f>IF(A61 = "","",(IF(A61+1 &lt;= GoalsAssumptions!$H$3,A61+1,"")))</f>
        <v>40969</v>
      </c>
      <c r="B62" s="83">
        <f>GoalsAssumptions!$D$31/GoalsAssumptions!$C$31</f>
        <v>8475.1885395083718</v>
      </c>
      <c r="C62" s="83">
        <f t="shared" si="0"/>
        <v>2.5824175824175826</v>
      </c>
      <c r="D62" s="76">
        <v>1040</v>
      </c>
      <c r="E62" s="84"/>
    </row>
    <row r="63" spans="1:5">
      <c r="A63" s="79">
        <f>IF(A62 = "","",(IF(A62+1 &lt;= GoalsAssumptions!$H$3,A62+1,"")))</f>
        <v>40970</v>
      </c>
      <c r="B63" s="83">
        <f>GoalsAssumptions!$D$31/GoalsAssumptions!$C$31</f>
        <v>8475.1885395083718</v>
      </c>
      <c r="C63" s="83">
        <f t="shared" si="0"/>
        <v>2.5824175824175826</v>
      </c>
      <c r="D63" s="76">
        <v>1040</v>
      </c>
      <c r="E63" s="84"/>
    </row>
    <row r="64" spans="1:5">
      <c r="A64" s="79">
        <f>IF(A63 = "","",(IF(A63+1 &lt;= GoalsAssumptions!$H$3,A63+1,"")))</f>
        <v>40971</v>
      </c>
      <c r="B64" s="83">
        <f>GoalsAssumptions!$D$31/GoalsAssumptions!$C$31</f>
        <v>8475.1885395083718</v>
      </c>
      <c r="C64" s="83">
        <f t="shared" si="0"/>
        <v>2.5824175824175826</v>
      </c>
      <c r="D64" s="76">
        <v>1040</v>
      </c>
      <c r="E64" s="84"/>
    </row>
    <row r="65" spans="1:5">
      <c r="A65" s="79">
        <f>IF(A64 = "","",(IF(A64+1 &lt;= GoalsAssumptions!$H$3,A64+1,"")))</f>
        <v>40972</v>
      </c>
      <c r="B65" s="83">
        <f>GoalsAssumptions!$D$31/GoalsAssumptions!$C$31</f>
        <v>8475.1885395083718</v>
      </c>
      <c r="C65" s="83">
        <f t="shared" si="0"/>
        <v>2.5824175824175826</v>
      </c>
      <c r="D65" s="76">
        <v>1040</v>
      </c>
      <c r="E65" s="76"/>
    </row>
    <row r="66" spans="1:5">
      <c r="A66" s="79">
        <f>IF(A65 = "","",(IF(A65+1 &lt;= GoalsAssumptions!$H$3,A65+1,"")))</f>
        <v>40973</v>
      </c>
      <c r="B66" s="83">
        <f>GoalsAssumptions!$D$31/GoalsAssumptions!$C$31</f>
        <v>8475.1885395083718</v>
      </c>
      <c r="C66" s="83">
        <f t="shared" si="0"/>
        <v>2.5824175824175826</v>
      </c>
      <c r="D66" s="76">
        <v>1040</v>
      </c>
      <c r="E66" s="76">
        <f t="shared" ref="E66" si="9">D66</f>
        <v>1040</v>
      </c>
    </row>
    <row r="67" spans="1:5">
      <c r="A67" s="79">
        <f>IF(A66 = "","",(IF(A66+1 &lt;= GoalsAssumptions!$H$3,A66+1,"")))</f>
        <v>40974</v>
      </c>
      <c r="B67" s="83">
        <f>GoalsAssumptions!$D$31/GoalsAssumptions!$C$31</f>
        <v>8475.1885395083718</v>
      </c>
      <c r="C67" s="83">
        <f t="shared" si="0"/>
        <v>2.5824175824175826</v>
      </c>
      <c r="D67" s="76">
        <v>1040</v>
      </c>
      <c r="E67" s="84"/>
    </row>
    <row r="68" spans="1:5">
      <c r="A68" s="79">
        <f>IF(A67 = "","",(IF(A67+1 &lt;= GoalsAssumptions!$H$3,A67+1,"")))</f>
        <v>40975</v>
      </c>
      <c r="B68" s="83">
        <f>GoalsAssumptions!$D$31/GoalsAssumptions!$C$31</f>
        <v>8475.1885395083718</v>
      </c>
      <c r="C68" s="83">
        <f t="shared" ref="C68:C131" si="10">IF($C$2="","",(IF(A68&lt;&gt;"",$C$2,"")))</f>
        <v>2.5824175824175826</v>
      </c>
      <c r="D68" s="76">
        <v>1040</v>
      </c>
      <c r="E68" s="84"/>
    </row>
    <row r="69" spans="1:5">
      <c r="A69" s="79">
        <f>IF(A68 = "","",(IF(A68+1 &lt;= GoalsAssumptions!$H$3,A68+1,"")))</f>
        <v>40976</v>
      </c>
      <c r="B69" s="83">
        <f>GoalsAssumptions!$D$31/GoalsAssumptions!$C$31</f>
        <v>8475.1885395083718</v>
      </c>
      <c r="C69" s="83">
        <f t="shared" si="10"/>
        <v>2.5824175824175826</v>
      </c>
      <c r="D69" s="76">
        <v>1040</v>
      </c>
      <c r="E69" s="84"/>
    </row>
    <row r="70" spans="1:5">
      <c r="A70" s="79">
        <f>IF(A69 = "","",(IF(A69+1 &lt;= GoalsAssumptions!$H$3,A69+1,"")))</f>
        <v>40977</v>
      </c>
      <c r="B70" s="83">
        <f>GoalsAssumptions!$D$31/GoalsAssumptions!$C$31</f>
        <v>8475.1885395083718</v>
      </c>
      <c r="C70" s="83">
        <f t="shared" si="10"/>
        <v>2.5824175824175826</v>
      </c>
      <c r="D70" s="76">
        <v>1040</v>
      </c>
      <c r="E70" s="84"/>
    </row>
    <row r="71" spans="1:5">
      <c r="A71" s="79">
        <f>IF(A70 = "","",(IF(A70+1 &lt;= GoalsAssumptions!$H$3,A70+1,"")))</f>
        <v>40978</v>
      </c>
      <c r="B71" s="83">
        <f>GoalsAssumptions!$D$31/GoalsAssumptions!$C$31</f>
        <v>8475.1885395083718</v>
      </c>
      <c r="C71" s="83">
        <f t="shared" si="10"/>
        <v>2.5824175824175826</v>
      </c>
      <c r="D71" s="76">
        <v>1040</v>
      </c>
      <c r="E71" s="84"/>
    </row>
    <row r="72" spans="1:5">
      <c r="A72" s="79">
        <f>IF(A71 = "","",(IF(A71+1 &lt;= GoalsAssumptions!$H$3,A71+1,"")))</f>
        <v>40979</v>
      </c>
      <c r="B72" s="83">
        <f>GoalsAssumptions!$D$31/GoalsAssumptions!$C$31</f>
        <v>8475.1885395083718</v>
      </c>
      <c r="C72" s="83">
        <f t="shared" si="10"/>
        <v>2.5824175824175826</v>
      </c>
      <c r="D72" s="76">
        <v>1040</v>
      </c>
      <c r="E72" s="76"/>
    </row>
    <row r="73" spans="1:5">
      <c r="A73" s="79">
        <f>IF(A72 = "","",(IF(A72+1 &lt;= GoalsAssumptions!$H$3,A72+1,"")))</f>
        <v>40980</v>
      </c>
      <c r="B73" s="83">
        <f>GoalsAssumptions!$D$31/GoalsAssumptions!$C$31</f>
        <v>8475.1885395083718</v>
      </c>
      <c r="C73" s="83">
        <f t="shared" si="10"/>
        <v>2.5824175824175826</v>
      </c>
      <c r="D73" s="76">
        <v>1040</v>
      </c>
      <c r="E73" s="76">
        <f t="shared" ref="E73" si="11">D73</f>
        <v>1040</v>
      </c>
    </row>
    <row r="74" spans="1:5">
      <c r="A74" s="79">
        <f>IF(A73 = "","",(IF(A73+1 &lt;= GoalsAssumptions!$H$3,A73+1,"")))</f>
        <v>40981</v>
      </c>
      <c r="B74" s="83">
        <f>GoalsAssumptions!$D$31/GoalsAssumptions!$C$31</f>
        <v>8475.1885395083718</v>
      </c>
      <c r="C74" s="83">
        <f t="shared" si="10"/>
        <v>2.5824175824175826</v>
      </c>
      <c r="D74" s="76">
        <v>1040</v>
      </c>
      <c r="E74" s="84"/>
    </row>
    <row r="75" spans="1:5">
      <c r="A75" s="79">
        <f>IF(A74 = "","",(IF(A74+1 &lt;= GoalsAssumptions!$H$3,A74+1,"")))</f>
        <v>40982</v>
      </c>
      <c r="B75" s="83">
        <f>GoalsAssumptions!$D$31/GoalsAssumptions!$C$31</f>
        <v>8475.1885395083718</v>
      </c>
      <c r="C75" s="83">
        <f t="shared" si="10"/>
        <v>2.5824175824175826</v>
      </c>
      <c r="D75" s="76">
        <v>1040</v>
      </c>
      <c r="E75" s="84"/>
    </row>
    <row r="76" spans="1:5">
      <c r="A76" s="79">
        <f>IF(A75 = "","",(IF(A75+1 &lt;= GoalsAssumptions!$H$3,A75+1,"")))</f>
        <v>40983</v>
      </c>
      <c r="B76" s="83">
        <f>GoalsAssumptions!$D$31/GoalsAssumptions!$C$31</f>
        <v>8475.1885395083718</v>
      </c>
      <c r="C76" s="83">
        <f t="shared" si="10"/>
        <v>2.5824175824175826</v>
      </c>
      <c r="D76" s="76">
        <v>1040</v>
      </c>
      <c r="E76" s="84"/>
    </row>
    <row r="77" spans="1:5">
      <c r="A77" s="79">
        <f>IF(A76 = "","",(IF(A76+1 &lt;= GoalsAssumptions!$H$3,A76+1,"")))</f>
        <v>40984</v>
      </c>
      <c r="B77" s="83">
        <f>GoalsAssumptions!$D$31/GoalsAssumptions!$C$31</f>
        <v>8475.1885395083718</v>
      </c>
      <c r="C77" s="83">
        <f t="shared" si="10"/>
        <v>2.5824175824175826</v>
      </c>
      <c r="D77" s="76">
        <v>1040</v>
      </c>
      <c r="E77" s="84"/>
    </row>
    <row r="78" spans="1:5">
      <c r="A78" s="79">
        <f>IF(A77 = "","",(IF(A77+1 &lt;= GoalsAssumptions!$H$3,A77+1,"")))</f>
        <v>40985</v>
      </c>
      <c r="B78" s="83">
        <f>GoalsAssumptions!$D$31/GoalsAssumptions!$C$31</f>
        <v>8475.1885395083718</v>
      </c>
      <c r="C78" s="83">
        <f t="shared" si="10"/>
        <v>2.5824175824175826</v>
      </c>
      <c r="D78" s="76">
        <v>1040</v>
      </c>
      <c r="E78" s="84"/>
    </row>
    <row r="79" spans="1:5">
      <c r="A79" s="79">
        <f>IF(A78 = "","",(IF(A78+1 &lt;= GoalsAssumptions!$H$3,A78+1,"")))</f>
        <v>40986</v>
      </c>
      <c r="B79" s="83">
        <f>GoalsAssumptions!$D$31/GoalsAssumptions!$C$31</f>
        <v>8475.1885395083718</v>
      </c>
      <c r="C79" s="83">
        <f t="shared" si="10"/>
        <v>2.5824175824175826</v>
      </c>
      <c r="D79" s="76">
        <v>1040</v>
      </c>
      <c r="E79" s="76"/>
    </row>
    <row r="80" spans="1:5">
      <c r="A80" s="79">
        <f>IF(A79 = "","",(IF(A79+1 &lt;= GoalsAssumptions!$H$3,A79+1,"")))</f>
        <v>40987</v>
      </c>
      <c r="B80" s="83">
        <f>GoalsAssumptions!$D$31/GoalsAssumptions!$C$31</f>
        <v>8475.1885395083718</v>
      </c>
      <c r="C80" s="83">
        <f t="shared" si="10"/>
        <v>2.5824175824175826</v>
      </c>
      <c r="D80" s="76">
        <v>1040</v>
      </c>
      <c r="E80" s="76">
        <f t="shared" ref="E80" si="12">D80</f>
        <v>1040</v>
      </c>
    </row>
    <row r="81" spans="1:5">
      <c r="A81" s="79">
        <f>IF(A80 = "","",(IF(A80+1 &lt;= GoalsAssumptions!$H$3,A80+1,"")))</f>
        <v>40988</v>
      </c>
      <c r="B81" s="83">
        <f>GoalsAssumptions!$D$31/GoalsAssumptions!$C$31</f>
        <v>8475.1885395083718</v>
      </c>
      <c r="C81" s="83">
        <f t="shared" si="10"/>
        <v>2.5824175824175826</v>
      </c>
      <c r="D81" s="76">
        <v>1040</v>
      </c>
      <c r="E81" s="84"/>
    </row>
    <row r="82" spans="1:5">
      <c r="A82" s="79">
        <f>IF(A81 = "","",(IF(A81+1 &lt;= GoalsAssumptions!$H$3,A81+1,"")))</f>
        <v>40989</v>
      </c>
      <c r="B82" s="83">
        <f>GoalsAssumptions!$D$31/GoalsAssumptions!$C$31</f>
        <v>8475.1885395083718</v>
      </c>
      <c r="C82" s="83">
        <f t="shared" si="10"/>
        <v>2.5824175824175826</v>
      </c>
      <c r="D82" s="76">
        <v>1040</v>
      </c>
      <c r="E82" s="84"/>
    </row>
    <row r="83" spans="1:5">
      <c r="A83" s="79">
        <f>IF(A82 = "","",(IF(A82+1 &lt;= GoalsAssumptions!$H$3,A82+1,"")))</f>
        <v>40990</v>
      </c>
      <c r="B83" s="83">
        <f>GoalsAssumptions!$D$31/GoalsAssumptions!$C$31</f>
        <v>8475.1885395083718</v>
      </c>
      <c r="C83" s="83">
        <f t="shared" si="10"/>
        <v>2.5824175824175826</v>
      </c>
      <c r="D83" s="76">
        <v>1040</v>
      </c>
      <c r="E83" s="84"/>
    </row>
    <row r="84" spans="1:5">
      <c r="A84" s="79">
        <f>IF(A83 = "","",(IF(A83+1 &lt;= GoalsAssumptions!$H$3,A83+1,"")))</f>
        <v>40991</v>
      </c>
      <c r="B84" s="83">
        <f>GoalsAssumptions!$D$31/GoalsAssumptions!$C$31</f>
        <v>8475.1885395083718</v>
      </c>
      <c r="C84" s="83">
        <f t="shared" si="10"/>
        <v>2.5824175824175826</v>
      </c>
      <c r="D84" s="76">
        <v>1040</v>
      </c>
      <c r="E84" s="84"/>
    </row>
    <row r="85" spans="1:5">
      <c r="A85" s="79">
        <f>IF(A84 = "","",(IF(A84+1 &lt;= GoalsAssumptions!$H$3,A84+1,"")))</f>
        <v>40992</v>
      </c>
      <c r="B85" s="83">
        <f>GoalsAssumptions!$D$31/GoalsAssumptions!$C$31</f>
        <v>8475.1885395083718</v>
      </c>
      <c r="C85" s="83">
        <f t="shared" si="10"/>
        <v>2.5824175824175826</v>
      </c>
      <c r="D85" s="76">
        <v>1040</v>
      </c>
      <c r="E85" s="84"/>
    </row>
    <row r="86" spans="1:5">
      <c r="A86" s="79">
        <f>IF(A85 = "","",(IF(A85+1 &lt;= GoalsAssumptions!$H$3,A85+1,"")))</f>
        <v>40993</v>
      </c>
      <c r="B86" s="83">
        <f>GoalsAssumptions!$D$31/GoalsAssumptions!$C$31</f>
        <v>8475.1885395083718</v>
      </c>
      <c r="C86" s="83">
        <f t="shared" si="10"/>
        <v>2.5824175824175826</v>
      </c>
      <c r="D86" s="76">
        <v>1040</v>
      </c>
      <c r="E86" s="76"/>
    </row>
    <row r="87" spans="1:5">
      <c r="A87" s="79">
        <f>IF(A86 = "","",(IF(A86+1 &lt;= GoalsAssumptions!$H$3,A86+1,"")))</f>
        <v>40994</v>
      </c>
      <c r="B87" s="83">
        <f>GoalsAssumptions!$D$31/GoalsAssumptions!$C$31</f>
        <v>8475.1885395083718</v>
      </c>
      <c r="C87" s="83">
        <f t="shared" si="10"/>
        <v>2.5824175824175826</v>
      </c>
      <c r="D87" s="76">
        <v>1040</v>
      </c>
      <c r="E87" s="76">
        <f t="shared" ref="E87" si="13">D87</f>
        <v>1040</v>
      </c>
    </row>
    <row r="88" spans="1:5">
      <c r="A88" s="79">
        <f>IF(A87 = "","",(IF(A87+1 &lt;= GoalsAssumptions!$H$3,A87+1,"")))</f>
        <v>40995</v>
      </c>
      <c r="B88" s="83">
        <f>GoalsAssumptions!$D$31/GoalsAssumptions!$C$31</f>
        <v>8475.1885395083718</v>
      </c>
      <c r="C88" s="83">
        <f t="shared" si="10"/>
        <v>2.5824175824175826</v>
      </c>
      <c r="D88" s="76">
        <v>1040</v>
      </c>
      <c r="E88" s="84"/>
    </row>
    <row r="89" spans="1:5">
      <c r="A89" s="79">
        <f>IF(A88 = "","",(IF(A88+1 &lt;= GoalsAssumptions!$H$3,A88+1,"")))</f>
        <v>40996</v>
      </c>
      <c r="B89" s="83">
        <f>GoalsAssumptions!$D$31/GoalsAssumptions!$C$31</f>
        <v>8475.1885395083718</v>
      </c>
      <c r="C89" s="83">
        <f t="shared" si="10"/>
        <v>2.5824175824175826</v>
      </c>
      <c r="D89" s="76">
        <v>1040</v>
      </c>
      <c r="E89" s="84"/>
    </row>
    <row r="90" spans="1:5">
      <c r="A90" s="79">
        <f>IF(A89 = "","",(IF(A89+1 &lt;= GoalsAssumptions!$H$3,A89+1,"")))</f>
        <v>40997</v>
      </c>
      <c r="B90" s="83">
        <f>GoalsAssumptions!$D$31/GoalsAssumptions!$C$31</f>
        <v>8475.1885395083718</v>
      </c>
      <c r="C90" s="83">
        <f t="shared" si="10"/>
        <v>2.5824175824175826</v>
      </c>
      <c r="D90" s="76">
        <v>1040</v>
      </c>
      <c r="E90" s="84"/>
    </row>
    <row r="91" spans="1:5">
      <c r="A91" s="79">
        <f>IF(A90 = "","",(IF(A90+1 &lt;= GoalsAssumptions!$H$3,A90+1,"")))</f>
        <v>40998</v>
      </c>
      <c r="B91" s="83">
        <f>GoalsAssumptions!$D$31/GoalsAssumptions!$C$31</f>
        <v>8475.1885395083718</v>
      </c>
      <c r="C91" s="83">
        <f t="shared" si="10"/>
        <v>2.5824175824175826</v>
      </c>
      <c r="D91" s="76">
        <v>1040</v>
      </c>
      <c r="E91" s="84"/>
    </row>
    <row r="92" spans="1:5">
      <c r="A92" s="79">
        <f>IF(A91 = "","",(IF(A91+1 &lt;= GoalsAssumptions!$H$3,A91+1,"")))</f>
        <v>40999</v>
      </c>
      <c r="B92" s="83">
        <f>GoalsAssumptions!$D$31/GoalsAssumptions!$C$31</f>
        <v>8475.1885395083718</v>
      </c>
      <c r="C92" s="83">
        <f t="shared" si="10"/>
        <v>2.5824175824175826</v>
      </c>
      <c r="D92" s="76">
        <v>1040</v>
      </c>
      <c r="E92" s="84"/>
    </row>
    <row r="93" spans="1:5">
      <c r="A93" s="79" t="str">
        <f>IF(A92 = "","",(IF(A92+1 &lt;= GoalsAssumptions!$H$3,A92+1,"")))</f>
        <v/>
      </c>
      <c r="B93" s="83" t="str">
        <f t="shared" ref="B93:B131" si="14">IF($B$2="","",(IF(A93&lt;&gt;"",$B$2,"")))</f>
        <v/>
      </c>
      <c r="C93" s="83" t="str">
        <f t="shared" si="10"/>
        <v/>
      </c>
      <c r="D93" s="76" t="str">
        <f>IF($D$2="","",(IF(A93&lt;&gt;"",$D$2,"")))</f>
        <v/>
      </c>
      <c r="E93" s="76"/>
    </row>
    <row r="94" spans="1:5">
      <c r="A94" s="79" t="str">
        <f>IF(A93 = "","",(IF(A93+1 &lt;= GoalsAssumptions!$H$3,A93+1,"")))</f>
        <v/>
      </c>
      <c r="B94" s="83" t="str">
        <f t="shared" si="14"/>
        <v/>
      </c>
      <c r="C94" s="83" t="str">
        <f t="shared" si="10"/>
        <v/>
      </c>
      <c r="D94" s="76" t="str">
        <f t="shared" ref="D94:D134" si="15">IF($D$2="","",(IF(A94&lt;&gt;"",$D$2,"")))</f>
        <v/>
      </c>
    </row>
    <row r="95" spans="1:5">
      <c r="A95" s="79" t="str">
        <f>IF(A94 = "","",(IF(A94+1 &lt;= GoalsAssumptions!$H$3,A94+1,"")))</f>
        <v/>
      </c>
      <c r="B95" s="83" t="str">
        <f t="shared" si="14"/>
        <v/>
      </c>
      <c r="C95" s="83" t="str">
        <f t="shared" si="10"/>
        <v/>
      </c>
      <c r="D95" s="76" t="str">
        <f t="shared" si="15"/>
        <v/>
      </c>
      <c r="E95" s="83" t="str">
        <f t="shared" ref="E95:E130" si="16">D95</f>
        <v/>
      </c>
    </row>
    <row r="96" spans="1:5">
      <c r="A96" s="79" t="str">
        <f>IF(A95 = "","",(IF(A95+1 &lt;= GoalsAssumptions!$H$3,A95+1,"")))</f>
        <v/>
      </c>
      <c r="B96" s="83" t="str">
        <f t="shared" si="14"/>
        <v/>
      </c>
      <c r="C96" s="83" t="str">
        <f t="shared" si="10"/>
        <v/>
      </c>
      <c r="D96" s="76" t="str">
        <f t="shared" si="15"/>
        <v/>
      </c>
    </row>
    <row r="97" spans="1:5">
      <c r="A97" s="79" t="str">
        <f>IF(A96 = "","",(IF(A96+1 &lt;= GoalsAssumptions!$H$3,A96+1,"")))</f>
        <v/>
      </c>
      <c r="B97" s="83" t="str">
        <f t="shared" si="14"/>
        <v/>
      </c>
      <c r="C97" s="83" t="str">
        <f t="shared" si="10"/>
        <v/>
      </c>
      <c r="D97" s="76" t="str">
        <f t="shared" si="15"/>
        <v/>
      </c>
    </row>
    <row r="98" spans="1:5">
      <c r="A98" s="79" t="str">
        <f>IF(A97 = "","",(IF(A97+1 &lt;= GoalsAssumptions!$H$3,A97+1,"")))</f>
        <v/>
      </c>
      <c r="B98" s="83" t="str">
        <f t="shared" si="14"/>
        <v/>
      </c>
      <c r="C98" s="83" t="str">
        <f t="shared" si="10"/>
        <v/>
      </c>
      <c r="D98" s="76" t="str">
        <f t="shared" si="15"/>
        <v/>
      </c>
    </row>
    <row r="99" spans="1:5">
      <c r="A99" s="79" t="str">
        <f>IF(A98 = "","",(IF(A98+1 &lt;= GoalsAssumptions!$H$3,A98+1,"")))</f>
        <v/>
      </c>
      <c r="B99" s="83" t="str">
        <f t="shared" si="14"/>
        <v/>
      </c>
      <c r="C99" s="83" t="str">
        <f t="shared" si="10"/>
        <v/>
      </c>
      <c r="D99" s="76" t="str">
        <f t="shared" si="15"/>
        <v/>
      </c>
    </row>
    <row r="100" spans="1:5">
      <c r="A100" s="79" t="str">
        <f>IF(A99 = "","",(IF(A99+1 &lt;= GoalsAssumptions!$H$3,A99+1,"")))</f>
        <v/>
      </c>
      <c r="B100" s="83" t="str">
        <f t="shared" si="14"/>
        <v/>
      </c>
      <c r="C100" s="83" t="str">
        <f t="shared" si="10"/>
        <v/>
      </c>
      <c r="D100" s="76" t="str">
        <f t="shared" si="15"/>
        <v/>
      </c>
      <c r="E100" s="76"/>
    </row>
    <row r="101" spans="1:5">
      <c r="A101" s="79" t="str">
        <f>IF(A100 = "","",(IF(A100+1 &lt;= GoalsAssumptions!$H$3,A100+1,"")))</f>
        <v/>
      </c>
      <c r="B101" s="83" t="str">
        <f t="shared" si="14"/>
        <v/>
      </c>
      <c r="C101" s="83" t="str">
        <f t="shared" si="10"/>
        <v/>
      </c>
      <c r="D101" s="76" t="str">
        <f t="shared" si="15"/>
        <v/>
      </c>
    </row>
    <row r="102" spans="1:5">
      <c r="A102" s="79" t="str">
        <f>IF(A101 = "","",(IF(A101+1 &lt;= GoalsAssumptions!$H$3,A101+1,"")))</f>
        <v/>
      </c>
      <c r="B102" s="83" t="str">
        <f t="shared" si="14"/>
        <v/>
      </c>
      <c r="C102" s="83" t="str">
        <f t="shared" si="10"/>
        <v/>
      </c>
      <c r="D102" s="76" t="str">
        <f t="shared" si="15"/>
        <v/>
      </c>
      <c r="E102" s="83" t="str">
        <f t="shared" si="16"/>
        <v/>
      </c>
    </row>
    <row r="103" spans="1:5">
      <c r="A103" s="79" t="str">
        <f>IF(A102 = "","",(IF(A102+1 &lt;= GoalsAssumptions!$H$3,A102+1,"")))</f>
        <v/>
      </c>
      <c r="B103" s="83" t="str">
        <f t="shared" si="14"/>
        <v/>
      </c>
      <c r="C103" s="83" t="str">
        <f t="shared" si="10"/>
        <v/>
      </c>
      <c r="D103" s="76" t="str">
        <f t="shared" si="15"/>
        <v/>
      </c>
    </row>
    <row r="104" spans="1:5">
      <c r="A104" s="79" t="str">
        <f>IF(A103 = "","",(IF(A103+1 &lt;= GoalsAssumptions!$H$3,A103+1,"")))</f>
        <v/>
      </c>
      <c r="B104" s="83" t="str">
        <f t="shared" si="14"/>
        <v/>
      </c>
      <c r="C104" s="83" t="str">
        <f t="shared" si="10"/>
        <v/>
      </c>
      <c r="D104" s="76" t="str">
        <f t="shared" si="15"/>
        <v/>
      </c>
    </row>
    <row r="105" spans="1:5">
      <c r="A105" s="79" t="str">
        <f>IF(A104 = "","",(IF(A104+1 &lt;= GoalsAssumptions!$H$3,A104+1,"")))</f>
        <v/>
      </c>
      <c r="B105" s="83" t="str">
        <f t="shared" si="14"/>
        <v/>
      </c>
      <c r="C105" s="83" t="str">
        <f t="shared" si="10"/>
        <v/>
      </c>
      <c r="D105" s="76" t="str">
        <f t="shared" si="15"/>
        <v/>
      </c>
    </row>
    <row r="106" spans="1:5">
      <c r="A106" s="79" t="str">
        <f>IF(A105 = "","",(IF(A105+1 &lt;= GoalsAssumptions!$H$3,A105+1,"")))</f>
        <v/>
      </c>
      <c r="B106" s="83" t="str">
        <f t="shared" si="14"/>
        <v/>
      </c>
      <c r="C106" s="83" t="str">
        <f t="shared" si="10"/>
        <v/>
      </c>
      <c r="D106" s="76" t="str">
        <f t="shared" si="15"/>
        <v/>
      </c>
    </row>
    <row r="107" spans="1:5">
      <c r="A107" s="79" t="str">
        <f>IF(A106 = "","",(IF(A106+1 &lt;= GoalsAssumptions!$H$3,A106+1,"")))</f>
        <v/>
      </c>
      <c r="B107" s="83" t="str">
        <f t="shared" si="14"/>
        <v/>
      </c>
      <c r="C107" s="83" t="str">
        <f t="shared" si="10"/>
        <v/>
      </c>
      <c r="D107" s="76" t="str">
        <f t="shared" si="15"/>
        <v/>
      </c>
      <c r="E107" s="76"/>
    </row>
    <row r="108" spans="1:5">
      <c r="A108" s="79" t="str">
        <f>IF(A107 = "","",(IF(A107+1 &lt;= GoalsAssumptions!$H$3,A107+1,"")))</f>
        <v/>
      </c>
      <c r="B108" s="83" t="str">
        <f t="shared" si="14"/>
        <v/>
      </c>
      <c r="C108" s="83" t="str">
        <f t="shared" si="10"/>
        <v/>
      </c>
      <c r="D108" s="76" t="str">
        <f t="shared" si="15"/>
        <v/>
      </c>
    </row>
    <row r="109" spans="1:5">
      <c r="A109" s="79" t="str">
        <f>IF(A108 = "","",(IF(A108+1 &lt;= GoalsAssumptions!$H$3,A108+1,"")))</f>
        <v/>
      </c>
      <c r="B109" s="83" t="str">
        <f t="shared" si="14"/>
        <v/>
      </c>
      <c r="C109" s="83" t="str">
        <f t="shared" si="10"/>
        <v/>
      </c>
      <c r="D109" s="76" t="str">
        <f t="shared" si="15"/>
        <v/>
      </c>
      <c r="E109" s="83" t="str">
        <f t="shared" si="16"/>
        <v/>
      </c>
    </row>
    <row r="110" spans="1:5">
      <c r="A110" s="79" t="str">
        <f>IF(A109 = "","",(IF(A109+1 &lt;= GoalsAssumptions!$H$3,A109+1,"")))</f>
        <v/>
      </c>
      <c r="B110" s="83" t="str">
        <f t="shared" si="14"/>
        <v/>
      </c>
      <c r="C110" s="83" t="str">
        <f t="shared" si="10"/>
        <v/>
      </c>
      <c r="D110" s="76" t="str">
        <f t="shared" si="15"/>
        <v/>
      </c>
    </row>
    <row r="111" spans="1:5">
      <c r="A111" s="79" t="str">
        <f>IF(A110 = "","",(IF(A110+1 &lt;= GoalsAssumptions!$H$3,A110+1,"")))</f>
        <v/>
      </c>
      <c r="B111" s="83" t="str">
        <f t="shared" si="14"/>
        <v/>
      </c>
      <c r="C111" s="83" t="str">
        <f t="shared" si="10"/>
        <v/>
      </c>
      <c r="D111" s="76" t="str">
        <f t="shared" si="15"/>
        <v/>
      </c>
    </row>
    <row r="112" spans="1:5">
      <c r="A112" s="79" t="str">
        <f>IF(A111 = "","",(IF(A111+1 &lt;= GoalsAssumptions!$H$3,A111+1,"")))</f>
        <v/>
      </c>
      <c r="B112" s="83" t="str">
        <f t="shared" si="14"/>
        <v/>
      </c>
      <c r="C112" s="83" t="str">
        <f t="shared" si="10"/>
        <v/>
      </c>
      <c r="D112" s="76" t="str">
        <f t="shared" si="15"/>
        <v/>
      </c>
    </row>
    <row r="113" spans="1:5">
      <c r="A113" s="79" t="str">
        <f>IF(A112 = "","",(IF(A112+1 &lt;= GoalsAssumptions!$H$3,A112+1,"")))</f>
        <v/>
      </c>
      <c r="B113" s="83" t="str">
        <f t="shared" si="14"/>
        <v/>
      </c>
      <c r="C113" s="83" t="str">
        <f t="shared" si="10"/>
        <v/>
      </c>
      <c r="D113" s="76" t="str">
        <f t="shared" si="15"/>
        <v/>
      </c>
    </row>
    <row r="114" spans="1:5">
      <c r="A114" s="79" t="str">
        <f>IF(A113 = "","",(IF(A113+1 &lt;= GoalsAssumptions!$H$3,A113+1,"")))</f>
        <v/>
      </c>
      <c r="B114" s="83" t="str">
        <f t="shared" si="14"/>
        <v/>
      </c>
      <c r="C114" s="83" t="str">
        <f t="shared" si="10"/>
        <v/>
      </c>
      <c r="D114" s="76" t="str">
        <f t="shared" si="15"/>
        <v/>
      </c>
      <c r="E114" s="76"/>
    </row>
    <row r="115" spans="1:5">
      <c r="A115" s="79" t="str">
        <f>IF(A114 = "","",(IF(A114+1 &lt;= GoalsAssumptions!$H$3,A114+1,"")))</f>
        <v/>
      </c>
      <c r="B115" s="83" t="str">
        <f t="shared" si="14"/>
        <v/>
      </c>
      <c r="C115" s="83" t="str">
        <f t="shared" si="10"/>
        <v/>
      </c>
      <c r="D115" s="76" t="str">
        <f t="shared" si="15"/>
        <v/>
      </c>
    </row>
    <row r="116" spans="1:5">
      <c r="A116" s="79" t="str">
        <f>IF(A115 = "","",(IF(A115+1 &lt;= GoalsAssumptions!$H$3,A115+1,"")))</f>
        <v/>
      </c>
      <c r="B116" s="83" t="str">
        <f t="shared" si="14"/>
        <v/>
      </c>
      <c r="C116" s="83" t="str">
        <f t="shared" si="10"/>
        <v/>
      </c>
      <c r="D116" s="76" t="str">
        <f t="shared" si="15"/>
        <v/>
      </c>
      <c r="E116" s="83" t="str">
        <f t="shared" si="16"/>
        <v/>
      </c>
    </row>
    <row r="117" spans="1:5">
      <c r="A117" s="79" t="str">
        <f>IF(A116 = "","",(IF(A116+1 &lt;= GoalsAssumptions!$H$3,A116+1,"")))</f>
        <v/>
      </c>
      <c r="B117" s="83" t="str">
        <f t="shared" si="14"/>
        <v/>
      </c>
      <c r="C117" s="83" t="str">
        <f t="shared" si="10"/>
        <v/>
      </c>
      <c r="D117" s="76" t="str">
        <f t="shared" si="15"/>
        <v/>
      </c>
    </row>
    <row r="118" spans="1:5">
      <c r="A118" s="79" t="str">
        <f>IF(A117 = "","",(IF(A117+1 &lt;= GoalsAssumptions!$H$3,A117+1,"")))</f>
        <v/>
      </c>
      <c r="B118" s="83" t="str">
        <f t="shared" si="14"/>
        <v/>
      </c>
      <c r="C118" s="83" t="str">
        <f t="shared" si="10"/>
        <v/>
      </c>
      <c r="D118" s="76" t="str">
        <f t="shared" si="15"/>
        <v/>
      </c>
    </row>
    <row r="119" spans="1:5">
      <c r="A119" s="79" t="str">
        <f>IF(A118 = "","",(IF(A118+1 &lt;= GoalsAssumptions!$H$3,A118+1,"")))</f>
        <v/>
      </c>
      <c r="B119" s="83" t="str">
        <f t="shared" si="14"/>
        <v/>
      </c>
      <c r="C119" s="83" t="str">
        <f t="shared" si="10"/>
        <v/>
      </c>
      <c r="D119" s="76" t="str">
        <f t="shared" si="15"/>
        <v/>
      </c>
    </row>
    <row r="120" spans="1:5">
      <c r="A120" s="79" t="str">
        <f>IF(A119 = "","",(IF(A119+1 &lt;= GoalsAssumptions!$H$3,A119+1,"")))</f>
        <v/>
      </c>
      <c r="B120" s="83" t="str">
        <f t="shared" si="14"/>
        <v/>
      </c>
      <c r="C120" s="83" t="str">
        <f t="shared" si="10"/>
        <v/>
      </c>
      <c r="D120" s="76" t="str">
        <f t="shared" si="15"/>
        <v/>
      </c>
    </row>
    <row r="121" spans="1:5">
      <c r="A121" s="79" t="str">
        <f>IF(A120 = "","",(IF(A120+1 &lt;= GoalsAssumptions!$H$3,A120+1,"")))</f>
        <v/>
      </c>
      <c r="B121" s="83" t="str">
        <f t="shared" si="14"/>
        <v/>
      </c>
      <c r="C121" s="83" t="str">
        <f t="shared" si="10"/>
        <v/>
      </c>
      <c r="D121" s="76" t="str">
        <f t="shared" si="15"/>
        <v/>
      </c>
      <c r="E121" s="76"/>
    </row>
    <row r="122" spans="1:5">
      <c r="A122" s="79" t="str">
        <f>IF(A121 = "","",(IF(A121+1 &lt;= GoalsAssumptions!$H$3,A121+1,"")))</f>
        <v/>
      </c>
      <c r="B122" s="83" t="str">
        <f t="shared" si="14"/>
        <v/>
      </c>
      <c r="C122" s="83" t="str">
        <f t="shared" si="10"/>
        <v/>
      </c>
      <c r="D122" s="76" t="str">
        <f t="shared" si="15"/>
        <v/>
      </c>
    </row>
    <row r="123" spans="1:5">
      <c r="A123" s="79" t="str">
        <f>IF(A122 = "","",(IF(A122+1 &lt;= GoalsAssumptions!$H$3,A122+1,"")))</f>
        <v/>
      </c>
      <c r="B123" s="83" t="str">
        <f t="shared" si="14"/>
        <v/>
      </c>
      <c r="C123" s="83" t="str">
        <f t="shared" si="10"/>
        <v/>
      </c>
      <c r="D123" s="76" t="str">
        <f t="shared" si="15"/>
        <v/>
      </c>
      <c r="E123" s="83" t="str">
        <f t="shared" si="16"/>
        <v/>
      </c>
    </row>
    <row r="124" spans="1:5">
      <c r="A124" s="79" t="str">
        <f>IF(A123 = "","",(IF(A123+1 &lt;= GoalsAssumptions!$H$3,A123+1,"")))</f>
        <v/>
      </c>
      <c r="B124" s="83" t="str">
        <f t="shared" si="14"/>
        <v/>
      </c>
      <c r="C124" s="83" t="str">
        <f t="shared" si="10"/>
        <v/>
      </c>
      <c r="D124" s="76" t="str">
        <f t="shared" si="15"/>
        <v/>
      </c>
    </row>
    <row r="125" spans="1:5">
      <c r="A125" s="79" t="str">
        <f>IF(A124 = "","",(IF(A124+1 &lt;= GoalsAssumptions!$H$3,A124+1,"")))</f>
        <v/>
      </c>
      <c r="B125" s="83" t="str">
        <f t="shared" si="14"/>
        <v/>
      </c>
      <c r="C125" s="83" t="str">
        <f t="shared" si="10"/>
        <v/>
      </c>
      <c r="D125" s="76" t="str">
        <f t="shared" si="15"/>
        <v/>
      </c>
    </row>
    <row r="126" spans="1:5">
      <c r="A126" s="79" t="str">
        <f>IF(A125 = "","",(IF(A125+1 &lt;= GoalsAssumptions!$H$3,A125+1,"")))</f>
        <v/>
      </c>
      <c r="B126" s="83" t="str">
        <f t="shared" si="14"/>
        <v/>
      </c>
      <c r="C126" s="83" t="str">
        <f t="shared" si="10"/>
        <v/>
      </c>
      <c r="D126" s="76" t="str">
        <f t="shared" si="15"/>
        <v/>
      </c>
    </row>
    <row r="127" spans="1:5">
      <c r="A127" s="79" t="str">
        <f>IF(A126 = "","",(IF(A126+1 &lt;= GoalsAssumptions!$H$3,A126+1,"")))</f>
        <v/>
      </c>
      <c r="B127" s="83" t="str">
        <f t="shared" si="14"/>
        <v/>
      </c>
      <c r="C127" s="83" t="str">
        <f t="shared" si="10"/>
        <v/>
      </c>
      <c r="D127" s="76" t="str">
        <f t="shared" si="15"/>
        <v/>
      </c>
    </row>
    <row r="128" spans="1:5">
      <c r="A128" s="79" t="str">
        <f>IF(A127 = "","",(IF(A127+1 &lt;= GoalsAssumptions!$H$3,A127+1,"")))</f>
        <v/>
      </c>
      <c r="B128" s="83" t="str">
        <f t="shared" si="14"/>
        <v/>
      </c>
      <c r="C128" s="83" t="str">
        <f t="shared" si="10"/>
        <v/>
      </c>
      <c r="D128" s="76" t="str">
        <f t="shared" si="15"/>
        <v/>
      </c>
      <c r="E128" s="76"/>
    </row>
    <row r="129" spans="1:5">
      <c r="A129" s="79" t="str">
        <f>IF(A128 = "","",(IF(A128+1 &lt;= GoalsAssumptions!$H$3,A128+1,"")))</f>
        <v/>
      </c>
      <c r="B129" s="83" t="str">
        <f t="shared" si="14"/>
        <v/>
      </c>
      <c r="C129" s="83" t="str">
        <f t="shared" si="10"/>
        <v/>
      </c>
      <c r="D129" s="76" t="str">
        <f t="shared" si="15"/>
        <v/>
      </c>
    </row>
    <row r="130" spans="1:5">
      <c r="A130" s="79" t="str">
        <f>IF(A129 = "","",(IF(A129+1 &lt;= GoalsAssumptions!$H$3,A129+1,"")))</f>
        <v/>
      </c>
      <c r="B130" s="83" t="str">
        <f t="shared" si="14"/>
        <v/>
      </c>
      <c r="C130" s="83" t="str">
        <f t="shared" si="10"/>
        <v/>
      </c>
      <c r="D130" s="76" t="str">
        <f t="shared" si="15"/>
        <v/>
      </c>
      <c r="E130" s="83" t="str">
        <f t="shared" si="16"/>
        <v/>
      </c>
    </row>
    <row r="131" spans="1:5">
      <c r="A131" s="79" t="str">
        <f>IF(A130 = "","",(IF(A130+1 &lt;= GoalsAssumptions!$H$3,A130+1,"")))</f>
        <v/>
      </c>
      <c r="B131" s="83" t="str">
        <f t="shared" si="14"/>
        <v/>
      </c>
      <c r="C131" s="83" t="str">
        <f t="shared" si="10"/>
        <v/>
      </c>
      <c r="D131" s="76" t="str">
        <f t="shared" si="15"/>
        <v/>
      </c>
    </row>
    <row r="132" spans="1:5">
      <c r="A132" s="79" t="str">
        <f>IF(A131 = "","",(IF(A131+1 &lt;= GoalsAssumptions!$H$3,A131+1,"")))</f>
        <v/>
      </c>
      <c r="B132" s="83" t="str">
        <f t="shared" ref="B132:B134" si="17">IF($B$2="","",(IF(A132&lt;&gt;"",$B$2,"")))</f>
        <v/>
      </c>
      <c r="C132" s="83" t="str">
        <f t="shared" ref="C132:C134" si="18">IF($C$2="","",(IF(A132&lt;&gt;"",$C$2,"")))</f>
        <v/>
      </c>
      <c r="D132" s="76" t="str">
        <f t="shared" si="15"/>
        <v/>
      </c>
    </row>
    <row r="133" spans="1:5">
      <c r="A133" s="79" t="str">
        <f>IF(A132 = "","",(IF(A132+1 &lt;= GoalsAssumptions!$H$3,A132+1,"")))</f>
        <v/>
      </c>
      <c r="B133" s="83" t="str">
        <f t="shared" si="17"/>
        <v/>
      </c>
      <c r="C133" s="83" t="str">
        <f t="shared" si="18"/>
        <v/>
      </c>
      <c r="D133" s="76" t="str">
        <f t="shared" si="15"/>
        <v/>
      </c>
    </row>
    <row r="134" spans="1:5">
      <c r="A134" s="79" t="str">
        <f>IF(A133 = "","",(IF(A133+1 &lt;= GoalsAssumptions!$H$3,A133+1,"")))</f>
        <v/>
      </c>
      <c r="B134" s="83" t="str">
        <f t="shared" si="17"/>
        <v/>
      </c>
      <c r="C134" s="83" t="str">
        <f t="shared" si="18"/>
        <v/>
      </c>
      <c r="D134" s="76" t="str">
        <f t="shared" si="15"/>
        <v/>
      </c>
    </row>
    <row r="135" spans="1:5">
      <c r="D135" s="76"/>
      <c r="E135" s="7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 Tracking Updated</vt:lpstr>
      <vt:lpstr>GoalsAssumptions</vt:lpstr>
      <vt:lpstr>Tableau-ized Data for 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created xsi:type="dcterms:W3CDTF">2011-12-15T16:40:19Z</dcterms:created>
  <dcterms:modified xsi:type="dcterms:W3CDTF">2012-04-24T13:59:41Z</dcterms:modified>
</cp:coreProperties>
</file>