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3" yWindow="30" windowWidth="21117" windowHeight="9047"/>
  </bookViews>
  <sheets>
    <sheet name="Results" sheetId="46" r:id="rId1"/>
    <sheet name="Summary" sheetId="39" r:id="rId2"/>
    <sheet name="Data" sheetId="32" r:id="rId3"/>
  </sheets>
  <calcPr calcId="145621" concurrentCalc="0"/>
</workbook>
</file>

<file path=xl/calcChain.xml><?xml version="1.0" encoding="utf-8"?>
<calcChain xmlns="http://schemas.openxmlformats.org/spreadsheetml/2006/main">
  <c r="AB20" i="46" l="1"/>
  <c r="Z20" i="46"/>
  <c r="AA18" i="46"/>
  <c r="AA16" i="46"/>
  <c r="AB18" i="46"/>
  <c r="Y18" i="46"/>
  <c r="Y16" i="46"/>
  <c r="Z18" i="46"/>
  <c r="W18" i="46"/>
  <c r="V18" i="46"/>
  <c r="U18" i="46"/>
  <c r="AA17" i="46"/>
  <c r="AB17" i="46"/>
  <c r="Y17" i="46"/>
  <c r="Z17" i="46"/>
  <c r="W17" i="46"/>
  <c r="V17" i="46"/>
  <c r="U17" i="46"/>
  <c r="W16" i="46"/>
  <c r="V16" i="46"/>
  <c r="U16" i="46"/>
  <c r="W8" i="46"/>
  <c r="W7" i="46"/>
  <c r="W6" i="46"/>
  <c r="AB10" i="46"/>
  <c r="Z10" i="46"/>
  <c r="AA8" i="46"/>
  <c r="AA6" i="46"/>
  <c r="AB8" i="46"/>
  <c r="Y8" i="46"/>
  <c r="Y6" i="46"/>
  <c r="Z8" i="46"/>
  <c r="V8" i="46"/>
  <c r="U8" i="46"/>
  <c r="AA7" i="46"/>
  <c r="AB7" i="46"/>
  <c r="Y7" i="46"/>
  <c r="Z7" i="46"/>
  <c r="V7" i="46"/>
  <c r="U7" i="46"/>
  <c r="V6" i="46"/>
  <c r="U6" i="46"/>
  <c r="R15" i="39"/>
  <c r="Q15" i="39"/>
  <c r="R14" i="39"/>
  <c r="Q14" i="39"/>
  <c r="R13" i="39"/>
  <c r="Q13" i="39"/>
  <c r="R8" i="39"/>
  <c r="Q8" i="39"/>
  <c r="R7" i="39"/>
  <c r="Q7" i="39"/>
  <c r="R6" i="39"/>
  <c r="Q6" i="39"/>
  <c r="P15" i="39"/>
  <c r="O15" i="39"/>
  <c r="N15" i="39"/>
  <c r="M15" i="39"/>
  <c r="L15" i="39"/>
  <c r="K15" i="39"/>
  <c r="J15" i="39"/>
  <c r="I15" i="39"/>
  <c r="H15" i="39"/>
  <c r="G15" i="39"/>
  <c r="F15" i="39"/>
  <c r="E15" i="39"/>
  <c r="D15" i="39"/>
  <c r="C15" i="39"/>
  <c r="P14" i="39"/>
  <c r="O14" i="39"/>
  <c r="N14" i="39"/>
  <c r="M14" i="39"/>
  <c r="L14" i="39"/>
  <c r="K14" i="39"/>
  <c r="J14" i="39"/>
  <c r="I14" i="39"/>
  <c r="H14" i="39"/>
  <c r="G14" i="39"/>
  <c r="F14" i="39"/>
  <c r="E14" i="39"/>
  <c r="D14" i="39"/>
  <c r="C14" i="39"/>
  <c r="P13" i="39"/>
  <c r="O13" i="39"/>
  <c r="N13" i="39"/>
  <c r="M13" i="39"/>
  <c r="L13" i="39"/>
  <c r="K13" i="39"/>
  <c r="J13" i="39"/>
  <c r="I13" i="39"/>
  <c r="H13" i="39"/>
  <c r="G13" i="39"/>
  <c r="F13" i="39"/>
  <c r="E13" i="39"/>
  <c r="D13" i="39"/>
  <c r="C13" i="39"/>
  <c r="B15" i="39"/>
  <c r="B14" i="39"/>
  <c r="B13" i="39"/>
  <c r="U15" i="39"/>
  <c r="U13" i="39"/>
  <c r="X15" i="39"/>
  <c r="U14" i="39"/>
  <c r="X14" i="39"/>
  <c r="AC15" i="39"/>
  <c r="X13" i="39"/>
  <c r="AB15" i="39"/>
  <c r="T15" i="39"/>
  <c r="T14" i="39"/>
  <c r="W15" i="39"/>
  <c r="W14" i="39"/>
  <c r="AA15" i="39"/>
  <c r="T13" i="39"/>
  <c r="W13" i="39"/>
  <c r="Z15" i="39"/>
  <c r="AC14" i="39"/>
  <c r="AB14" i="39"/>
  <c r="AA14" i="39"/>
  <c r="Z14" i="39"/>
  <c r="AB13" i="39"/>
  <c r="Z13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8" i="39"/>
  <c r="B7" i="39"/>
  <c r="B6" i="39"/>
  <c r="U8" i="39"/>
  <c r="U6" i="39"/>
  <c r="X8" i="39"/>
  <c r="U7" i="39"/>
  <c r="X7" i="39"/>
  <c r="AC8" i="39"/>
  <c r="X6" i="39"/>
  <c r="AB8" i="39"/>
  <c r="T8" i="39"/>
  <c r="T7" i="39"/>
  <c r="W8" i="39"/>
  <c r="W7" i="39"/>
  <c r="AA8" i="39"/>
  <c r="T6" i="39"/>
  <c r="W6" i="39"/>
  <c r="Z8" i="39"/>
  <c r="AC7" i="39"/>
  <c r="AB7" i="39"/>
  <c r="AA7" i="39"/>
  <c r="Z7" i="39"/>
  <c r="AB6" i="39"/>
  <c r="Z6" i="39"/>
</calcChain>
</file>

<file path=xl/sharedStrings.xml><?xml version="1.0" encoding="utf-8"?>
<sst xmlns="http://schemas.openxmlformats.org/spreadsheetml/2006/main" count="159" uniqueCount="62">
  <si>
    <t>Variant</t>
  </si>
  <si>
    <t>Ad calls</t>
  </si>
  <si>
    <t>Clicks</t>
  </si>
  <si>
    <t>Revenue</t>
  </si>
  <si>
    <t>Significance</t>
  </si>
  <si>
    <t>CTR delta</t>
  </si>
  <si>
    <t>Users</t>
  </si>
  <si>
    <t>CTR</t>
  </si>
  <si>
    <t>Ad calls sq</t>
  </si>
  <si>
    <t>Interactions</t>
  </si>
  <si>
    <t>Interactions sq</t>
  </si>
  <si>
    <t>IR</t>
  </si>
  <si>
    <t>RPU</t>
  </si>
  <si>
    <t>IR delta</t>
  </si>
  <si>
    <t>RPU var</t>
  </si>
  <si>
    <t>Pages served</t>
  </si>
  <si>
    <t>mvt_value_1</t>
  </si>
  <si>
    <t>users</t>
  </si>
  <si>
    <t>ad_calls</t>
  </si>
  <si>
    <t>ad_calls_2</t>
  </si>
  <si>
    <t>interactions</t>
  </si>
  <si>
    <t>clicks</t>
  </si>
  <si>
    <t>revenue</t>
  </si>
  <si>
    <t>RPU z</t>
  </si>
  <si>
    <t>Clicks sq ac</t>
  </si>
  <si>
    <t>Clicks sq u</t>
  </si>
  <si>
    <t>clicks_2_ac</t>
  </si>
  <si>
    <t>clicks_2_u</t>
  </si>
  <si>
    <t>CTR var</t>
  </si>
  <si>
    <t>CTR z</t>
  </si>
  <si>
    <t>revenue_2_ac</t>
  </si>
  <si>
    <t>revenue_2_u</t>
  </si>
  <si>
    <t>Revenue sq ac</t>
  </si>
  <si>
    <t>Revenue sq u</t>
  </si>
  <si>
    <t>interactions_2_u</t>
  </si>
  <si>
    <t>off</t>
  </si>
  <si>
    <t>bottom_normal</t>
  </si>
  <si>
    <t>bottom_bold</t>
  </si>
  <si>
    <t>Bottom normal</t>
  </si>
  <si>
    <t>Bottom bold</t>
  </si>
  <si>
    <t>mvt_value_2</t>
  </si>
  <si>
    <t>IC_clicks</t>
  </si>
  <si>
    <t>IC_revenue</t>
  </si>
  <si>
    <t>RR_clicks</t>
  </si>
  <si>
    <t>RR_revenue</t>
  </si>
  <si>
    <t>IC clicks</t>
  </si>
  <si>
    <t>IC revenue</t>
  </si>
  <si>
    <t>RR clicks</t>
  </si>
  <si>
    <t>RR revenue</t>
  </si>
  <si>
    <t>IC CTR</t>
  </si>
  <si>
    <t>RR CTR</t>
  </si>
  <si>
    <t>Paste data here</t>
  </si>
  <si>
    <t>EU_clicks</t>
  </si>
  <si>
    <t>EU_revenue</t>
  </si>
  <si>
    <t>Sample</t>
  </si>
  <si>
    <t>EU clicks</t>
  </si>
  <si>
    <t>EU revenue</t>
  </si>
  <si>
    <t>Date range</t>
  </si>
  <si>
    <t>Sample experiment - MVT 1</t>
  </si>
  <si>
    <t>Sample experiment - MVT 2</t>
  </si>
  <si>
    <t>Off</t>
  </si>
  <si>
    <t>EU CTR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</si>
</sst>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&quot;$&quot;#,##0.0000"/>
    <numFmt numFmtId="166" formatCode="&quot;$&quot;#,##0"/>
  </numFmts>
  <fonts count="7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theme="6" tint="-0.499984740745262"/>
      </left>
      <right/>
      <top style="thin">
        <color theme="6" tint="-0.499984740745262"/>
      </top>
      <bottom/>
      <diagonal/>
    </border>
    <border>
      <left/>
      <right/>
      <top style="thin">
        <color theme="6" tint="-0.499984740745262"/>
      </top>
      <bottom/>
      <diagonal/>
    </border>
    <border>
      <left style="thin">
        <color theme="6" tint="-0.499984740745262"/>
      </left>
      <right/>
      <top/>
      <bottom/>
      <diagonal/>
    </border>
    <border>
      <left/>
      <right style="thin">
        <color theme="6" tint="-0.499984740745262"/>
      </right>
      <top/>
      <bottom/>
      <diagonal/>
    </border>
    <border>
      <left style="thin">
        <color theme="6" tint="-0.499984740745262"/>
      </left>
      <right/>
      <top/>
      <bottom style="thin">
        <color theme="6" tint="-0.499984740745262"/>
      </bottom>
      <diagonal/>
    </border>
    <border>
      <left/>
      <right/>
      <top/>
      <bottom style="thin">
        <color theme="6" tint="-0.499984740745262"/>
      </bottom>
      <diagonal/>
    </border>
    <border>
      <left/>
      <right style="thin">
        <color theme="6" tint="-0.499984740745262"/>
      </right>
      <top/>
      <bottom style="thin">
        <color theme="6" tint="-0.499984740745262"/>
      </bottom>
      <diagonal/>
    </border>
    <border>
      <left/>
      <right style="thin">
        <color theme="6" tint="-0.499984740745262"/>
      </right>
      <top style="thin">
        <color theme="6" tint="-0.499984740745262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2" fontId="0" fillId="0" borderId="0" xfId="0" applyNumberFormat="1" applyAlignment="1">
      <alignment horizontal="center"/>
    </xf>
    <xf numFmtId="3" fontId="0" fillId="2" borderId="0" xfId="0" applyNumberForma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164" fontId="0" fillId="2" borderId="4" xfId="0" applyNumberFormat="1" applyFill="1" applyBorder="1" applyAlignment="1">
      <alignment horizontal="center"/>
    </xf>
    <xf numFmtId="10" fontId="0" fillId="2" borderId="0" xfId="0" applyNumberFormat="1" applyFill="1" applyBorder="1" applyAlignment="1">
      <alignment horizontal="center"/>
    </xf>
    <xf numFmtId="166" fontId="0" fillId="2" borderId="0" xfId="0" applyNumberFormat="1" applyFill="1" applyBorder="1" applyAlignment="1">
      <alignment horizontal="center"/>
    </xf>
    <xf numFmtId="0" fontId="1" fillId="0" borderId="0" xfId="0" applyFont="1"/>
    <xf numFmtId="1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4" fillId="0" borderId="0" xfId="0" applyFont="1"/>
    <xf numFmtId="0" fontId="5" fillId="0" borderId="0" xfId="0" applyFont="1"/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/>
    </xf>
    <xf numFmtId="0" fontId="6" fillId="0" borderId="0" xfId="0" applyFont="1"/>
    <xf numFmtId="0" fontId="3" fillId="0" borderId="5" xfId="0" applyFont="1" applyFill="1" applyBorder="1" applyAlignment="1">
      <alignment horizontal="center"/>
    </xf>
    <xf numFmtId="3" fontId="0" fillId="0" borderId="6" xfId="0" applyNumberFormat="1" applyFill="1" applyBorder="1" applyAlignment="1">
      <alignment horizontal="center"/>
    </xf>
    <xf numFmtId="166" fontId="0" fillId="0" borderId="6" xfId="0" applyNumberFormat="1" applyFill="1" applyBorder="1" applyAlignment="1">
      <alignment horizontal="center"/>
    </xf>
    <xf numFmtId="164" fontId="0" fillId="0" borderId="6" xfId="0" applyNumberForma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3" fontId="0" fillId="0" borderId="0" xfId="0" applyNumberFormat="1"/>
    <xf numFmtId="4" fontId="0" fillId="0" borderId="0" xfId="0" applyNumberFormat="1"/>
    <xf numFmtId="10" fontId="0" fillId="0" borderId="6" xfId="0" applyNumberFormat="1" applyFill="1" applyBorder="1" applyAlignment="1">
      <alignment horizontal="center"/>
    </xf>
    <xf numFmtId="2" fontId="0" fillId="0" borderId="0" xfId="0" applyNumberFormat="1"/>
    <xf numFmtId="0" fontId="3" fillId="0" borderId="3" xfId="0" applyFon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10" fontId="0" fillId="0" borderId="0" xfId="0" applyNumberForma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24"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</dxfs>
  <tableStyles count="0" defaultTableStyle="TableStyleMedium2" defaultPivotStyle="PivotStyleLight16"/>
  <colors>
    <mruColors>
      <color rgb="FFF2F2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20"/>
  <sheetViews>
    <sheetView showGridLines="0" tabSelected="1" workbookViewId="0"/>
  </sheetViews>
  <sheetFormatPr defaultRowHeight="14.35" x14ac:dyDescent="0.45"/>
  <cols>
    <col min="2" max="2" width="40.73046875" customWidth="1"/>
    <col min="3" max="4" width="13" customWidth="1"/>
    <col min="5" max="5" width="13" hidden="1" customWidth="1"/>
    <col min="6" max="6" width="13" customWidth="1"/>
    <col min="7" max="7" width="13" hidden="1" customWidth="1"/>
    <col min="8" max="8" width="13" customWidth="1"/>
    <col min="9" max="10" width="13" hidden="1" customWidth="1"/>
    <col min="11" max="11" width="13" customWidth="1"/>
    <col min="12" max="13" width="13" hidden="1" customWidth="1"/>
    <col min="14" max="14" width="13" customWidth="1"/>
    <col min="15" max="15" width="13" hidden="1" customWidth="1"/>
    <col min="16" max="16" width="13" customWidth="1"/>
    <col min="17" max="17" width="13" hidden="1" customWidth="1"/>
    <col min="18" max="18" width="13" customWidth="1"/>
    <col min="19" max="19" width="13" hidden="1" customWidth="1"/>
    <col min="20" max="20" width="4.73046875" customWidth="1"/>
    <col min="21" max="23" width="13" customWidth="1"/>
    <col min="24" max="24" width="4.73046875" customWidth="1"/>
    <col min="25" max="25" width="13" customWidth="1"/>
    <col min="26" max="28" width="12.86328125" customWidth="1"/>
  </cols>
  <sheetData>
    <row r="2" spans="2:28" ht="18.100000000000001" x14ac:dyDescent="0.55000000000000004">
      <c r="B2" s="12" t="s">
        <v>58</v>
      </c>
    </row>
    <row r="3" spans="2:28" ht="15.85" x14ac:dyDescent="0.5">
      <c r="B3" s="13" t="s">
        <v>57</v>
      </c>
    </row>
    <row r="5" spans="2:28" x14ac:dyDescent="0.45">
      <c r="B5" s="14" t="s">
        <v>0</v>
      </c>
      <c r="C5" s="15" t="s">
        <v>6</v>
      </c>
      <c r="D5" s="15" t="s">
        <v>15</v>
      </c>
      <c r="E5" s="15" t="s">
        <v>8</v>
      </c>
      <c r="F5" s="15" t="s">
        <v>9</v>
      </c>
      <c r="G5" s="15" t="s">
        <v>10</v>
      </c>
      <c r="H5" s="15" t="s">
        <v>2</v>
      </c>
      <c r="I5" s="15" t="s">
        <v>24</v>
      </c>
      <c r="J5" s="15" t="s">
        <v>25</v>
      </c>
      <c r="K5" s="15" t="s">
        <v>3</v>
      </c>
      <c r="L5" s="15" t="s">
        <v>32</v>
      </c>
      <c r="M5" s="15" t="s">
        <v>33</v>
      </c>
      <c r="N5" s="15" t="s">
        <v>45</v>
      </c>
      <c r="O5" s="15" t="s">
        <v>46</v>
      </c>
      <c r="P5" s="15" t="s">
        <v>47</v>
      </c>
      <c r="Q5" s="15" t="s">
        <v>48</v>
      </c>
      <c r="R5" s="15" t="s">
        <v>55</v>
      </c>
      <c r="S5" s="15" t="s">
        <v>56</v>
      </c>
      <c r="T5" s="15"/>
      <c r="U5" s="15" t="s">
        <v>49</v>
      </c>
      <c r="V5" s="15" t="s">
        <v>50</v>
      </c>
      <c r="W5" s="15" t="s">
        <v>61</v>
      </c>
      <c r="X5" s="15"/>
      <c r="Y5" s="15" t="s">
        <v>11</v>
      </c>
      <c r="Z5" s="15" t="s">
        <v>13</v>
      </c>
      <c r="AA5" s="15" t="s">
        <v>7</v>
      </c>
      <c r="AB5" s="16" t="s">
        <v>5</v>
      </c>
    </row>
    <row r="6" spans="2:28" x14ac:dyDescent="0.45">
      <c r="B6" s="17" t="s">
        <v>60</v>
      </c>
      <c r="C6" s="2">
        <v>105904</v>
      </c>
      <c r="D6" s="2">
        <v>300620</v>
      </c>
      <c r="E6" s="2">
        <v>2087574</v>
      </c>
      <c r="F6" s="2">
        <v>10670</v>
      </c>
      <c r="G6" s="2">
        <v>13376</v>
      </c>
      <c r="H6" s="2">
        <v>25034</v>
      </c>
      <c r="I6" s="2">
        <v>87900</v>
      </c>
      <c r="J6" s="2">
        <v>108514</v>
      </c>
      <c r="K6" s="7">
        <v>9892.2899999999991</v>
      </c>
      <c r="L6" s="7">
        <v>15068.107</v>
      </c>
      <c r="M6" s="7">
        <v>18589.508999999998</v>
      </c>
      <c r="N6" s="2">
        <v>6348</v>
      </c>
      <c r="O6" s="7">
        <v>2892.7400000000002</v>
      </c>
      <c r="P6" s="2">
        <v>3276</v>
      </c>
      <c r="Q6" s="7">
        <v>1213.8</v>
      </c>
      <c r="R6" s="2">
        <v>15410</v>
      </c>
      <c r="S6" s="7">
        <v>5785.75</v>
      </c>
      <c r="T6" s="7"/>
      <c r="U6" s="6">
        <f>N6/D6</f>
        <v>2.111635952365112E-2</v>
      </c>
      <c r="V6" s="6">
        <f>P6/D6</f>
        <v>1.0897478544341694E-2</v>
      </c>
      <c r="W6" s="6">
        <f>R6/D6</f>
        <v>5.1260727829153085E-2</v>
      </c>
      <c r="X6" s="7"/>
      <c r="Y6" s="6">
        <f>F6/D6</f>
        <v>3.5493313818109239E-2</v>
      </c>
      <c r="Z6" s="34"/>
      <c r="AA6" s="6">
        <f>H6/D6</f>
        <v>8.3274565897145894E-2</v>
      </c>
      <c r="AB6" s="5"/>
    </row>
    <row r="7" spans="2:28" x14ac:dyDescent="0.45">
      <c r="B7" s="28" t="s">
        <v>38</v>
      </c>
      <c r="C7" s="29">
        <v>102212</v>
      </c>
      <c r="D7" s="29">
        <v>288266</v>
      </c>
      <c r="E7" s="29">
        <v>1973108</v>
      </c>
      <c r="F7" s="29">
        <v>9624</v>
      </c>
      <c r="G7" s="29">
        <v>12100</v>
      </c>
      <c r="H7" s="29">
        <v>22692</v>
      </c>
      <c r="I7" s="29">
        <v>79670</v>
      </c>
      <c r="J7" s="29">
        <v>97358</v>
      </c>
      <c r="K7" s="30">
        <v>8916.11</v>
      </c>
      <c r="L7" s="30">
        <v>13697.236000000001</v>
      </c>
      <c r="M7" s="30">
        <v>16718.089</v>
      </c>
      <c r="N7" s="29">
        <v>5243</v>
      </c>
      <c r="O7" s="30">
        <v>2383.3000000000002</v>
      </c>
      <c r="P7" s="29">
        <v>3062</v>
      </c>
      <c r="Q7" s="30">
        <v>1131.6500000000001</v>
      </c>
      <c r="R7" s="29">
        <v>14387</v>
      </c>
      <c r="S7" s="30">
        <v>5401.16</v>
      </c>
      <c r="T7" s="30"/>
      <c r="U7" s="31">
        <f t="shared" ref="U7:U8" si="0">N7/D7</f>
        <v>1.8188062414575427E-2</v>
      </c>
      <c r="V7" s="31">
        <f t="shared" ref="V7:W8" si="1">P7/D7</f>
        <v>1.0622133723713515E-2</v>
      </c>
      <c r="W7" s="31">
        <f>R7/D7</f>
        <v>4.990876482138025E-2</v>
      </c>
      <c r="X7" s="30"/>
      <c r="Y7" s="31">
        <f t="shared" ref="Y7:Y8" si="2">F7/D7</f>
        <v>3.3385831142070173E-2</v>
      </c>
      <c r="Z7" s="33">
        <f>(Y7-Y6)/Y6</f>
        <v>-5.9376892415263734E-2</v>
      </c>
      <c r="AA7" s="31">
        <f t="shared" ref="AA7:AA8" si="3">H7/D7</f>
        <v>7.8718960959669196E-2</v>
      </c>
      <c r="AB7" s="32">
        <f>(AA7-AA6)/AA6</f>
        <v>-5.4705838312065394E-2</v>
      </c>
    </row>
    <row r="8" spans="2:28" x14ac:dyDescent="0.45">
      <c r="B8" s="19" t="s">
        <v>39</v>
      </c>
      <c r="C8" s="20">
        <v>102666</v>
      </c>
      <c r="D8" s="20">
        <v>291552</v>
      </c>
      <c r="E8" s="20">
        <v>2003926</v>
      </c>
      <c r="F8" s="20">
        <v>9699</v>
      </c>
      <c r="G8" s="20">
        <v>12363</v>
      </c>
      <c r="H8" s="20">
        <v>22977</v>
      </c>
      <c r="I8" s="20">
        <v>81621</v>
      </c>
      <c r="J8" s="20">
        <v>104761</v>
      </c>
      <c r="K8" s="21">
        <v>9045.7899999999991</v>
      </c>
      <c r="L8" s="21">
        <v>13883.04</v>
      </c>
      <c r="M8" s="21">
        <v>17318.226999999999</v>
      </c>
      <c r="N8" s="20">
        <v>5217</v>
      </c>
      <c r="O8" s="21">
        <v>2399.7799999999997</v>
      </c>
      <c r="P8" s="20">
        <v>3144</v>
      </c>
      <c r="Q8" s="21">
        <v>1158.73</v>
      </c>
      <c r="R8" s="20">
        <v>14616</v>
      </c>
      <c r="S8" s="21">
        <v>5487.28</v>
      </c>
      <c r="T8" s="21"/>
      <c r="U8" s="26">
        <f t="shared" si="0"/>
        <v>1.7893891998682909E-2</v>
      </c>
      <c r="V8" s="26">
        <f t="shared" si="1"/>
        <v>1.0783668093513336E-2</v>
      </c>
      <c r="W8" s="26">
        <f>R8/D8</f>
        <v>5.0131708923279554E-2</v>
      </c>
      <c r="X8" s="21"/>
      <c r="Y8" s="26">
        <f t="shared" si="2"/>
        <v>3.3266792887718145E-2</v>
      </c>
      <c r="Z8" s="22">
        <f>(Y8-Y6)/Y6</f>
        <v>-6.2730714348094699E-2</v>
      </c>
      <c r="AA8" s="26">
        <f t="shared" si="3"/>
        <v>7.8809269015475802E-2</v>
      </c>
      <c r="AB8" s="23">
        <f>(AA8-AA6)/AA6</f>
        <v>-5.36213768701631E-2</v>
      </c>
    </row>
    <row r="10" spans="2:28" x14ac:dyDescent="0.45">
      <c r="Y10" s="4" t="s">
        <v>4</v>
      </c>
      <c r="Z10" s="3">
        <f>1-(1-_xlfn.NORM.S.DIST(ABS(F6/D6-F8/D8)/SQRT((F6/D6*(1-F6/D6))/D6+(F8/D8*(1-F8/D8))/D8),TRUE))*2</f>
        <v>0.9999974295813836</v>
      </c>
      <c r="AA10" s="4" t="s">
        <v>4</v>
      </c>
      <c r="AB10" s="3">
        <f>1-(1-_xlfn.NORM.S.DIST(ABS(H6/D6-H8/D8)/SQRT((I6/D6-(H6/D6)^2)/D6+(I8/D8-(H8/D8)^2)/D8),TRUE))*2</f>
        <v>0.99884320439935181</v>
      </c>
    </row>
    <row r="12" spans="2:28" ht="18.100000000000001" x14ac:dyDescent="0.55000000000000004">
      <c r="B12" s="12" t="s">
        <v>59</v>
      </c>
    </row>
    <row r="13" spans="2:28" ht="15.85" x14ac:dyDescent="0.5">
      <c r="B13" s="13" t="s">
        <v>57</v>
      </c>
    </row>
    <row r="15" spans="2:28" x14ac:dyDescent="0.45">
      <c r="B15" s="14" t="s">
        <v>0</v>
      </c>
      <c r="C15" s="15" t="s">
        <v>6</v>
      </c>
      <c r="D15" s="15" t="s">
        <v>15</v>
      </c>
      <c r="E15" s="15" t="s">
        <v>8</v>
      </c>
      <c r="F15" s="15" t="s">
        <v>9</v>
      </c>
      <c r="G15" s="15" t="s">
        <v>10</v>
      </c>
      <c r="H15" s="15" t="s">
        <v>2</v>
      </c>
      <c r="I15" s="15" t="s">
        <v>24</v>
      </c>
      <c r="J15" s="15" t="s">
        <v>25</v>
      </c>
      <c r="K15" s="15" t="s">
        <v>3</v>
      </c>
      <c r="L15" s="15" t="s">
        <v>32</v>
      </c>
      <c r="M15" s="15" t="s">
        <v>33</v>
      </c>
      <c r="N15" s="15" t="s">
        <v>45</v>
      </c>
      <c r="O15" s="15" t="s">
        <v>46</v>
      </c>
      <c r="P15" s="15" t="s">
        <v>47</v>
      </c>
      <c r="Q15" s="15" t="s">
        <v>48</v>
      </c>
      <c r="R15" s="15" t="s">
        <v>55</v>
      </c>
      <c r="S15" s="15" t="s">
        <v>56</v>
      </c>
      <c r="T15" s="15"/>
      <c r="U15" s="15" t="s">
        <v>49</v>
      </c>
      <c r="V15" s="15" t="s">
        <v>50</v>
      </c>
      <c r="W15" s="15" t="s">
        <v>61</v>
      </c>
      <c r="X15" s="15"/>
      <c r="Y15" s="15" t="s">
        <v>11</v>
      </c>
      <c r="Z15" s="15" t="s">
        <v>13</v>
      </c>
      <c r="AA15" s="15" t="s">
        <v>7</v>
      </c>
      <c r="AB15" s="16" t="s">
        <v>5</v>
      </c>
    </row>
    <row r="16" spans="2:28" x14ac:dyDescent="0.45">
      <c r="B16" s="17" t="s">
        <v>60</v>
      </c>
      <c r="C16" s="2">
        <v>106181</v>
      </c>
      <c r="D16" s="2">
        <v>301288</v>
      </c>
      <c r="E16" s="2">
        <v>2085308</v>
      </c>
      <c r="F16" s="2">
        <v>10261</v>
      </c>
      <c r="G16" s="2">
        <v>12901</v>
      </c>
      <c r="H16" s="2">
        <v>24046</v>
      </c>
      <c r="I16" s="2">
        <v>83924</v>
      </c>
      <c r="J16" s="2">
        <v>104652</v>
      </c>
      <c r="K16" s="7">
        <v>9453.74</v>
      </c>
      <c r="L16" s="7">
        <v>14281.007999999998</v>
      </c>
      <c r="M16" s="7">
        <v>17696.058000000001</v>
      </c>
      <c r="N16" s="2">
        <v>5617</v>
      </c>
      <c r="O16" s="7">
        <v>2557.64</v>
      </c>
      <c r="P16" s="2">
        <v>3359</v>
      </c>
      <c r="Q16" s="7">
        <v>1238.08</v>
      </c>
      <c r="R16" s="2">
        <v>15070</v>
      </c>
      <c r="S16" s="7">
        <v>5658.02</v>
      </c>
      <c r="T16" s="7"/>
      <c r="U16" s="6">
        <f>N16/D16</f>
        <v>1.8643291468628025E-2</v>
      </c>
      <c r="V16" s="6">
        <f>P16/D16</f>
        <v>1.1148801147075223E-2</v>
      </c>
      <c r="W16" s="6">
        <f>R16/D16</f>
        <v>5.0018586867050796E-2</v>
      </c>
      <c r="X16" s="7"/>
      <c r="Y16" s="6">
        <f>F16/D16</f>
        <v>3.4057114787180369E-2</v>
      </c>
      <c r="Z16" s="34"/>
      <c r="AA16" s="6">
        <f>H16/D16</f>
        <v>7.9810679482754041E-2</v>
      </c>
      <c r="AB16" s="5"/>
    </row>
    <row r="17" spans="2:28" x14ac:dyDescent="0.45">
      <c r="B17" s="28" t="s">
        <v>38</v>
      </c>
      <c r="C17" s="29">
        <v>102341</v>
      </c>
      <c r="D17" s="29">
        <v>291005</v>
      </c>
      <c r="E17" s="29">
        <v>2095801</v>
      </c>
      <c r="F17" s="29">
        <v>9924</v>
      </c>
      <c r="G17" s="29">
        <v>12466</v>
      </c>
      <c r="H17" s="29">
        <v>23296</v>
      </c>
      <c r="I17" s="29">
        <v>81962</v>
      </c>
      <c r="J17" s="29">
        <v>101658</v>
      </c>
      <c r="K17" s="30">
        <v>9151.7099999999991</v>
      </c>
      <c r="L17" s="30">
        <v>13934.294</v>
      </c>
      <c r="M17" s="30">
        <v>17184.999</v>
      </c>
      <c r="N17" s="29">
        <v>5612</v>
      </c>
      <c r="O17" s="30">
        <v>2549.92</v>
      </c>
      <c r="P17" s="29">
        <v>3025</v>
      </c>
      <c r="Q17" s="30">
        <v>1107.47</v>
      </c>
      <c r="R17" s="29">
        <v>14659</v>
      </c>
      <c r="S17" s="30">
        <v>5494.32</v>
      </c>
      <c r="T17" s="30"/>
      <c r="U17" s="31">
        <f t="shared" ref="U17:U18" si="4">N17/D17</f>
        <v>1.9284892012164739E-2</v>
      </c>
      <c r="V17" s="31">
        <f t="shared" ref="V17:V18" si="5">P17/D17</f>
        <v>1.0395010395010396E-2</v>
      </c>
      <c r="W17" s="31">
        <f>R17/D17</f>
        <v>5.0373704919159462E-2</v>
      </c>
      <c r="X17" s="30"/>
      <c r="Y17" s="31">
        <f t="shared" ref="Y17:Y18" si="6">F17/D17</f>
        <v>3.4102506829779555E-2</v>
      </c>
      <c r="Z17" s="33">
        <f>(Y17-Y16)/Y16</f>
        <v>1.3328211412750857E-3</v>
      </c>
      <c r="AA17" s="31">
        <f t="shared" ref="AA17:AA18" si="7">H17/D17</f>
        <v>8.0053607326334597E-2</v>
      </c>
      <c r="AB17" s="32">
        <f>(AA17-AA16)/AA16</f>
        <v>3.0438012200240672E-3</v>
      </c>
    </row>
    <row r="18" spans="2:28" x14ac:dyDescent="0.45">
      <c r="B18" s="19" t="s">
        <v>39</v>
      </c>
      <c r="C18" s="20">
        <v>102260</v>
      </c>
      <c r="D18" s="20">
        <v>288145</v>
      </c>
      <c r="E18" s="20">
        <v>1883499</v>
      </c>
      <c r="F18" s="20">
        <v>9808</v>
      </c>
      <c r="G18" s="20">
        <v>12472</v>
      </c>
      <c r="H18" s="20">
        <v>23361</v>
      </c>
      <c r="I18" s="20">
        <v>83305</v>
      </c>
      <c r="J18" s="20">
        <v>104323</v>
      </c>
      <c r="K18" s="21">
        <v>9248.74</v>
      </c>
      <c r="L18" s="21">
        <v>14433.081</v>
      </c>
      <c r="M18" s="21">
        <v>17744.768</v>
      </c>
      <c r="N18" s="20">
        <v>5579</v>
      </c>
      <c r="O18" s="21">
        <v>2568.2599999999998</v>
      </c>
      <c r="P18" s="20">
        <v>3098</v>
      </c>
      <c r="Q18" s="21">
        <v>1158.6300000000001</v>
      </c>
      <c r="R18" s="20">
        <v>14684</v>
      </c>
      <c r="S18" s="21">
        <v>5521.85</v>
      </c>
      <c r="T18" s="21"/>
      <c r="U18" s="26">
        <f t="shared" si="4"/>
        <v>1.936177965954641E-2</v>
      </c>
      <c r="V18" s="26">
        <f t="shared" si="5"/>
        <v>1.0751531347064846E-2</v>
      </c>
      <c r="W18" s="26">
        <f>R18/D18</f>
        <v>5.0960453938121431E-2</v>
      </c>
      <c r="X18" s="21"/>
      <c r="Y18" s="26">
        <f t="shared" si="6"/>
        <v>3.4038418157524855E-2</v>
      </c>
      <c r="Z18" s="22">
        <f>(Y18-Y16)/Y16</f>
        <v>-5.4897867222010054E-4</v>
      </c>
      <c r="AA18" s="26">
        <f t="shared" si="7"/>
        <v>8.1073764944732687E-2</v>
      </c>
      <c r="AB18" s="23">
        <f>(AA18-AA16)/AA16</f>
        <v>1.5826020654937312E-2</v>
      </c>
    </row>
    <row r="20" spans="2:28" x14ac:dyDescent="0.45">
      <c r="Y20" s="4" t="s">
        <v>4</v>
      </c>
      <c r="Z20" s="3">
        <f>1-(1-_xlfn.NORM.S.DIST(ABS(F16/D16-F18/D18)/SQRT((F16/D16*(1-F16/D16))/D16+(F18/D18*(1-F18/D18))/D18),TRUE))*2</f>
        <v>3.1560833819662903E-2</v>
      </c>
      <c r="AA20" s="4" t="s">
        <v>4</v>
      </c>
      <c r="AB20" s="3">
        <f>1-(1-_xlfn.NORM.S.DIST(ABS(H16/D16-H18/D18)/SQRT((I16/D16-(H16/D16)^2)/D16+(I18/D18-(H18/D18)^2)/D18),TRUE))*2</f>
        <v>0.64255283740800007</v>
      </c>
    </row>
  </sheetData>
  <conditionalFormatting sqref="AB10">
    <cfRule type="cellIs" dxfId="23" priority="21" operator="greaterThan">
      <formula>0.99</formula>
    </cfRule>
    <cfRule type="cellIs" dxfId="22" priority="22" operator="between">
      <formula>0.95</formula>
      <formula>0.99</formula>
    </cfRule>
    <cfRule type="cellIs" dxfId="21" priority="23" operator="lessThan">
      <formula>0.01</formula>
    </cfRule>
    <cfRule type="cellIs" dxfId="20" priority="24" operator="between">
      <formula>0.05</formula>
      <formula>0.01</formula>
    </cfRule>
  </conditionalFormatting>
  <conditionalFormatting sqref="Z10">
    <cfRule type="cellIs" dxfId="19" priority="17" operator="greaterThan">
      <formula>0.99</formula>
    </cfRule>
    <cfRule type="cellIs" dxfId="18" priority="18" operator="between">
      <formula>0.95</formula>
      <formula>0.99</formula>
    </cfRule>
    <cfRule type="cellIs" dxfId="17" priority="19" operator="lessThan">
      <formula>0.01</formula>
    </cfRule>
    <cfRule type="cellIs" dxfId="16" priority="20" operator="between">
      <formula>0.05</formula>
      <formula>0.01</formula>
    </cfRule>
  </conditionalFormatting>
  <conditionalFormatting sqref="AB20">
    <cfRule type="cellIs" dxfId="15" priority="5" operator="greaterThan">
      <formula>0.99</formula>
    </cfRule>
    <cfRule type="cellIs" dxfId="14" priority="6" operator="between">
      <formula>0.95</formula>
      <formula>0.99</formula>
    </cfRule>
    <cfRule type="cellIs" dxfId="13" priority="7" operator="lessThan">
      <formula>0.01</formula>
    </cfRule>
    <cfRule type="cellIs" dxfId="12" priority="8" operator="between">
      <formula>0.05</formula>
      <formula>0.01</formula>
    </cfRule>
  </conditionalFormatting>
  <conditionalFormatting sqref="Z20">
    <cfRule type="cellIs" dxfId="7" priority="1" operator="greaterThan">
      <formula>0.99</formula>
    </cfRule>
    <cfRule type="cellIs" dxfId="6" priority="2" operator="between">
      <formula>0.95</formula>
      <formula>0.99</formula>
    </cfRule>
    <cfRule type="cellIs" dxfId="5" priority="3" operator="lessThan">
      <formula>0.01</formula>
    </cfRule>
    <cfRule type="cellIs" dxfId="4" priority="4" operator="between">
      <formula>0.05</formula>
      <formula>0.01</formula>
    </cfRule>
  </conditionalFormatting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"/>
  <sheetViews>
    <sheetView workbookViewId="0">
      <selection activeCell="A2" sqref="A2"/>
    </sheetView>
  </sheetViews>
  <sheetFormatPr defaultRowHeight="14.35" x14ac:dyDescent="0.45"/>
  <cols>
    <col min="1" max="1" width="22" customWidth="1"/>
    <col min="2" max="4" width="11.1328125" customWidth="1"/>
    <col min="5" max="23" width="13.1328125" customWidth="1"/>
    <col min="24" max="27" width="13" customWidth="1"/>
    <col min="28" max="28" width="12.86328125" customWidth="1"/>
    <col min="29" max="29" width="13" customWidth="1"/>
  </cols>
  <sheetData>
    <row r="1" spans="1:29" ht="15.85" x14ac:dyDescent="0.5">
      <c r="A1" s="18" t="s">
        <v>54</v>
      </c>
    </row>
    <row r="3" spans="1:29" x14ac:dyDescent="0.45">
      <c r="A3" s="8" t="s">
        <v>16</v>
      </c>
    </row>
    <row r="5" spans="1:29" x14ac:dyDescent="0.45">
      <c r="A5" s="35" t="s">
        <v>0</v>
      </c>
      <c r="B5" s="35" t="s">
        <v>6</v>
      </c>
      <c r="C5" s="35" t="s">
        <v>1</v>
      </c>
      <c r="D5" s="35" t="s">
        <v>8</v>
      </c>
      <c r="E5" s="35" t="s">
        <v>9</v>
      </c>
      <c r="F5" s="35" t="s">
        <v>10</v>
      </c>
      <c r="G5" s="35" t="s">
        <v>2</v>
      </c>
      <c r="H5" s="35" t="s">
        <v>24</v>
      </c>
      <c r="I5" s="35" t="s">
        <v>25</v>
      </c>
      <c r="J5" s="35" t="s">
        <v>3</v>
      </c>
      <c r="K5" s="35" t="s">
        <v>32</v>
      </c>
      <c r="L5" s="35" t="s">
        <v>33</v>
      </c>
      <c r="M5" s="35" t="s">
        <v>45</v>
      </c>
      <c r="N5" s="35" t="s">
        <v>46</v>
      </c>
      <c r="O5" s="35" t="s">
        <v>47</v>
      </c>
      <c r="P5" s="35" t="s">
        <v>48</v>
      </c>
      <c r="Q5" s="36" t="s">
        <v>55</v>
      </c>
      <c r="R5" s="36" t="s">
        <v>56</v>
      </c>
      <c r="T5" s="35" t="s">
        <v>7</v>
      </c>
      <c r="U5" s="35" t="s">
        <v>12</v>
      </c>
      <c r="V5" s="35"/>
      <c r="W5" s="35" t="s">
        <v>28</v>
      </c>
      <c r="X5" s="35" t="s">
        <v>14</v>
      </c>
      <c r="Z5" s="37" t="s">
        <v>29</v>
      </c>
      <c r="AA5" s="37"/>
      <c r="AB5" s="37" t="s">
        <v>23</v>
      </c>
      <c r="AC5" s="37"/>
    </row>
    <row r="6" spans="1:29" x14ac:dyDescent="0.45">
      <c r="A6" t="s">
        <v>35</v>
      </c>
      <c r="B6" s="10">
        <f>SUMIFS(Data!C$4:C$10003,Data!$A$4:$A$10003,$A6)</f>
        <v>105904</v>
      </c>
      <c r="C6" s="10">
        <f>SUMIFS(Data!D$4:D$10003,Data!$A$4:$A$10003,$A6)</f>
        <v>300620</v>
      </c>
      <c r="D6" s="10">
        <f>SUMIFS(Data!E$4:E$10003,Data!$A$4:$A$10003,$A6)</f>
        <v>2087574</v>
      </c>
      <c r="E6" s="10">
        <f>SUMIFS(Data!F$4:F$10003,Data!$A$4:$A$10003,$A6)</f>
        <v>10670</v>
      </c>
      <c r="F6" s="10">
        <f>SUMIFS(Data!G$4:G$10003,Data!$A$4:$A$10003,$A6)</f>
        <v>13376</v>
      </c>
      <c r="G6" s="10">
        <f>SUMIFS(Data!H$4:H$10003,Data!$A$4:$A$10003,$A6)</f>
        <v>25034</v>
      </c>
      <c r="H6" s="10">
        <f>SUMIFS(Data!I$4:I$10003,Data!$A$4:$A$10003,$A6)</f>
        <v>87900</v>
      </c>
      <c r="I6" s="10">
        <f>SUMIFS(Data!J$4:J$10003,Data!$A$4:$A$10003,$A6)</f>
        <v>108514</v>
      </c>
      <c r="J6" s="10">
        <f>SUMIFS(Data!K$4:K$10003,Data!$A$4:$A$10003,$A6)</f>
        <v>9892.2899999999991</v>
      </c>
      <c r="K6" s="10">
        <f>SUMIFS(Data!L$4:L$10003,Data!$A$4:$A$10003,$A6)</f>
        <v>15068.107</v>
      </c>
      <c r="L6" s="10">
        <f>SUMIFS(Data!M$4:M$10003,Data!$A$4:$A$10003,$A6)</f>
        <v>18589.508999999998</v>
      </c>
      <c r="M6" s="10">
        <f>SUMIFS(Data!N$4:N$10003,Data!$A$4:$A$10003,$A6)</f>
        <v>6348</v>
      </c>
      <c r="N6" s="10">
        <f>SUMIFS(Data!O$4:O$10003,Data!$A$4:$A$10003,$A6)</f>
        <v>2892.7400000000002</v>
      </c>
      <c r="O6" s="10">
        <f>SUMIFS(Data!P$4:P$10003,Data!$A$4:$A$10003,$A6)</f>
        <v>3276</v>
      </c>
      <c r="P6" s="10">
        <f>SUMIFS(Data!Q$4:Q$10003,Data!$A$4:$A$10003,$A6)</f>
        <v>1213.8</v>
      </c>
      <c r="Q6" s="10">
        <f>SUMIFS(Data!R$4:R$10003,Data!$A$4:$A$10003,$A6)</f>
        <v>15410</v>
      </c>
      <c r="R6" s="10">
        <f>SUMIFS(Data!S$4:S$10003,Data!$A$4:$A$10003,$A6)</f>
        <v>5785.75</v>
      </c>
      <c r="T6" s="9">
        <f>G6/C6</f>
        <v>8.3274565897145894E-2</v>
      </c>
      <c r="U6" s="11">
        <f>J6/B6</f>
        <v>9.340808656896811E-2</v>
      </c>
      <c r="V6" s="11"/>
      <c r="W6" s="9">
        <f>H6/C6-T6^2</f>
        <v>0.28546106219589801</v>
      </c>
      <c r="X6" s="11">
        <f>L6/B6-U6^2</f>
        <v>0.16680662788293796</v>
      </c>
      <c r="Z6" s="1">
        <f>($T6-$T6)/SQRT($W6/$C6+$W6/$C6)</f>
        <v>0</v>
      </c>
      <c r="AA6" s="1"/>
      <c r="AB6" s="1">
        <f>($U6-$U6)/SQRT($X6/$B6+$X6/$B6)</f>
        <v>0</v>
      </c>
      <c r="AC6" s="27"/>
    </row>
    <row r="7" spans="1:29" x14ac:dyDescent="0.45">
      <c r="A7" t="s">
        <v>36</v>
      </c>
      <c r="B7" s="10">
        <f>SUMIFS(Data!C$4:C$10003,Data!$A$4:$A$10003,$A7)</f>
        <v>102212</v>
      </c>
      <c r="C7" s="10">
        <f>SUMIFS(Data!D$4:D$10003,Data!$A$4:$A$10003,$A7)</f>
        <v>288266</v>
      </c>
      <c r="D7" s="10">
        <f>SUMIFS(Data!E$4:E$10003,Data!$A$4:$A$10003,$A7)</f>
        <v>1973108</v>
      </c>
      <c r="E7" s="10">
        <f>SUMIFS(Data!F$4:F$10003,Data!$A$4:$A$10003,$A7)</f>
        <v>9624</v>
      </c>
      <c r="F7" s="10">
        <f>SUMIFS(Data!G$4:G$10003,Data!$A$4:$A$10003,$A7)</f>
        <v>12100</v>
      </c>
      <c r="G7" s="10">
        <f>SUMIFS(Data!H$4:H$10003,Data!$A$4:$A$10003,$A7)</f>
        <v>22692</v>
      </c>
      <c r="H7" s="10">
        <f>SUMIFS(Data!I$4:I$10003,Data!$A$4:$A$10003,$A7)</f>
        <v>79670</v>
      </c>
      <c r="I7" s="10">
        <f>SUMIFS(Data!J$4:J$10003,Data!$A$4:$A$10003,$A7)</f>
        <v>97358</v>
      </c>
      <c r="J7" s="10">
        <f>SUMIFS(Data!K$4:K$10003,Data!$A$4:$A$10003,$A7)</f>
        <v>8916.11</v>
      </c>
      <c r="K7" s="10">
        <f>SUMIFS(Data!L$4:L$10003,Data!$A$4:$A$10003,$A7)</f>
        <v>13697.236000000001</v>
      </c>
      <c r="L7" s="10">
        <f>SUMIFS(Data!M$4:M$10003,Data!$A$4:$A$10003,$A7)</f>
        <v>16718.089</v>
      </c>
      <c r="M7" s="10">
        <f>SUMIFS(Data!N$4:N$10003,Data!$A$4:$A$10003,$A7)</f>
        <v>5243</v>
      </c>
      <c r="N7" s="10">
        <f>SUMIFS(Data!O$4:O$10003,Data!$A$4:$A$10003,$A7)</f>
        <v>2383.3000000000002</v>
      </c>
      <c r="O7" s="10">
        <f>SUMIFS(Data!P$4:P$10003,Data!$A$4:$A$10003,$A7)</f>
        <v>3062</v>
      </c>
      <c r="P7" s="10">
        <f>SUMIFS(Data!Q$4:Q$10003,Data!$A$4:$A$10003,$A7)</f>
        <v>1131.6500000000001</v>
      </c>
      <c r="Q7" s="10">
        <f>SUMIFS(Data!R$4:R$10003,Data!$A$4:$A$10003,$A7)</f>
        <v>14387</v>
      </c>
      <c r="R7" s="10">
        <f>SUMIFS(Data!S$4:S$10003,Data!$A$4:$A$10003,$A7)</f>
        <v>5401.16</v>
      </c>
      <c r="T7" s="9">
        <f>G7/C7</f>
        <v>7.8718960959669196E-2</v>
      </c>
      <c r="U7" s="11">
        <f>J7/B7</f>
        <v>8.7231538371228434E-2</v>
      </c>
      <c r="V7" s="11"/>
      <c r="W7" s="9">
        <f>H7/C7-T7^2</f>
        <v>0.27018000505749268</v>
      </c>
      <c r="X7" s="11">
        <f>L7/B7-U7^2</f>
        <v>0.15595353782738727</v>
      </c>
      <c r="Z7" s="1">
        <f>($T7-$T6)/SQRT($W7/$C7+$W6/$C6)</f>
        <v>-3.3164941394011578</v>
      </c>
      <c r="AA7" s="1">
        <f>($T7-$T7)/SQRT($W7/$C7+$W7/$C7)</f>
        <v>0</v>
      </c>
      <c r="AB7" s="1">
        <f>($U7-$U6)/SQRT($X7/$B7+$X6/$B6)</f>
        <v>-3.5075577512468854</v>
      </c>
      <c r="AC7" s="1">
        <f>($U7-$U7)/SQRT($X7/$B7+$X7/$B7)</f>
        <v>0</v>
      </c>
    </row>
    <row r="8" spans="1:29" x14ac:dyDescent="0.45">
      <c r="A8" t="s">
        <v>37</v>
      </c>
      <c r="B8" s="10">
        <f>SUMIFS(Data!C$4:C$10003,Data!$A$4:$A$10003,$A8)</f>
        <v>102666</v>
      </c>
      <c r="C8" s="10">
        <f>SUMIFS(Data!D$4:D$10003,Data!$A$4:$A$10003,$A8)</f>
        <v>291552</v>
      </c>
      <c r="D8" s="10">
        <f>SUMIFS(Data!E$4:E$10003,Data!$A$4:$A$10003,$A8)</f>
        <v>2003926</v>
      </c>
      <c r="E8" s="10">
        <f>SUMIFS(Data!F$4:F$10003,Data!$A$4:$A$10003,$A8)</f>
        <v>9699</v>
      </c>
      <c r="F8" s="10">
        <f>SUMIFS(Data!G$4:G$10003,Data!$A$4:$A$10003,$A8)</f>
        <v>12363</v>
      </c>
      <c r="G8" s="10">
        <f>SUMIFS(Data!H$4:H$10003,Data!$A$4:$A$10003,$A8)</f>
        <v>22977</v>
      </c>
      <c r="H8" s="10">
        <f>SUMIFS(Data!I$4:I$10003,Data!$A$4:$A$10003,$A8)</f>
        <v>81621</v>
      </c>
      <c r="I8" s="10">
        <f>SUMIFS(Data!J$4:J$10003,Data!$A$4:$A$10003,$A8)</f>
        <v>104761</v>
      </c>
      <c r="J8" s="10">
        <f>SUMIFS(Data!K$4:K$10003,Data!$A$4:$A$10003,$A8)</f>
        <v>9045.7899999999991</v>
      </c>
      <c r="K8" s="10">
        <f>SUMIFS(Data!L$4:L$10003,Data!$A$4:$A$10003,$A8)</f>
        <v>13883.04</v>
      </c>
      <c r="L8" s="10">
        <f>SUMIFS(Data!M$4:M$10003,Data!$A$4:$A$10003,$A8)</f>
        <v>17318.226999999999</v>
      </c>
      <c r="M8" s="10">
        <f>SUMIFS(Data!N$4:N$10003,Data!$A$4:$A$10003,$A8)</f>
        <v>5217</v>
      </c>
      <c r="N8" s="10">
        <f>SUMIFS(Data!O$4:O$10003,Data!$A$4:$A$10003,$A8)</f>
        <v>2399.7799999999997</v>
      </c>
      <c r="O8" s="10">
        <f>SUMIFS(Data!P$4:P$10003,Data!$A$4:$A$10003,$A8)</f>
        <v>3144</v>
      </c>
      <c r="P8" s="10">
        <f>SUMIFS(Data!Q$4:Q$10003,Data!$A$4:$A$10003,$A8)</f>
        <v>1158.73</v>
      </c>
      <c r="Q8" s="10">
        <f>SUMIFS(Data!R$4:R$10003,Data!$A$4:$A$10003,$A8)</f>
        <v>14616</v>
      </c>
      <c r="R8" s="10">
        <f>SUMIFS(Data!S$4:S$10003,Data!$A$4:$A$10003,$A8)</f>
        <v>5487.28</v>
      </c>
      <c r="T8" s="9">
        <f>G8/C8</f>
        <v>7.8809269015475802E-2</v>
      </c>
      <c r="U8" s="11">
        <f>J8/B8</f>
        <v>8.8108916291664216E-2</v>
      </c>
      <c r="V8" s="11"/>
      <c r="W8" s="9">
        <f>H8/C8-T8^2</f>
        <v>0.27374258940371332</v>
      </c>
      <c r="X8" s="11">
        <f>L8/B8-U8^2</f>
        <v>0.16092194344863953</v>
      </c>
      <c r="Z8" s="1">
        <f>($T8-$T6)/SQRT($W8/$C8+$W6/$C6)</f>
        <v>-3.2493241899649252</v>
      </c>
      <c r="AA8" s="1">
        <f>($T8-$T7)/SQRT($W8/$C8+$W7/$C7)</f>
        <v>6.5931032633449335E-2</v>
      </c>
      <c r="AB8" s="1">
        <f>($U8-$U6)/SQRT($X8/$B8+$X6/$B6)</f>
        <v>-2.9893023484469747</v>
      </c>
      <c r="AC8" s="1">
        <f>($U8-$U6)/SQRT($X8/$B8+$X7/$B7)</f>
        <v>-3.0130247588059555</v>
      </c>
    </row>
    <row r="10" spans="1:29" x14ac:dyDescent="0.45">
      <c r="A10" s="8" t="s">
        <v>40</v>
      </c>
    </row>
    <row r="12" spans="1:29" x14ac:dyDescent="0.45">
      <c r="A12" s="35" t="s">
        <v>0</v>
      </c>
      <c r="B12" s="35" t="s">
        <v>6</v>
      </c>
      <c r="C12" s="35" t="s">
        <v>1</v>
      </c>
      <c r="D12" s="35" t="s">
        <v>8</v>
      </c>
      <c r="E12" s="35" t="s">
        <v>9</v>
      </c>
      <c r="F12" s="35" t="s">
        <v>10</v>
      </c>
      <c r="G12" s="35" t="s">
        <v>2</v>
      </c>
      <c r="H12" s="35" t="s">
        <v>24</v>
      </c>
      <c r="I12" s="35" t="s">
        <v>25</v>
      </c>
      <c r="J12" s="35" t="s">
        <v>3</v>
      </c>
      <c r="K12" s="35" t="s">
        <v>32</v>
      </c>
      <c r="L12" s="35" t="s">
        <v>33</v>
      </c>
      <c r="M12" s="35" t="s">
        <v>45</v>
      </c>
      <c r="N12" s="35" t="s">
        <v>46</v>
      </c>
      <c r="O12" s="35" t="s">
        <v>47</v>
      </c>
      <c r="P12" s="35" t="s">
        <v>48</v>
      </c>
      <c r="Q12" s="36" t="s">
        <v>55</v>
      </c>
      <c r="R12" s="36" t="s">
        <v>56</v>
      </c>
      <c r="T12" s="35" t="s">
        <v>7</v>
      </c>
      <c r="U12" s="35" t="s">
        <v>12</v>
      </c>
      <c r="V12" s="35"/>
      <c r="W12" s="35" t="s">
        <v>28</v>
      </c>
      <c r="X12" s="35" t="s">
        <v>14</v>
      </c>
      <c r="Z12" s="37" t="s">
        <v>29</v>
      </c>
      <c r="AA12" s="37"/>
      <c r="AB12" s="37" t="s">
        <v>23</v>
      </c>
      <c r="AC12" s="37"/>
    </row>
    <row r="13" spans="1:29" x14ac:dyDescent="0.45">
      <c r="A13" t="s">
        <v>35</v>
      </c>
      <c r="B13" s="10">
        <f>SUMIFS(Data!C$4:C$10003,Data!$B$4:$B$10003,$A13)</f>
        <v>106181</v>
      </c>
      <c r="C13" s="10">
        <f>SUMIFS(Data!D$4:D$10003,Data!$B$4:$B$10003,$A13)</f>
        <v>301288</v>
      </c>
      <c r="D13" s="10">
        <f>SUMIFS(Data!E$4:E$10003,Data!$B$4:$B$10003,$A13)</f>
        <v>2085308</v>
      </c>
      <c r="E13" s="10">
        <f>SUMIFS(Data!F$4:F$10003,Data!$B$4:$B$10003,$A13)</f>
        <v>10261</v>
      </c>
      <c r="F13" s="10">
        <f>SUMIFS(Data!G$4:G$10003,Data!$B$4:$B$10003,$A13)</f>
        <v>12901</v>
      </c>
      <c r="G13" s="10">
        <f>SUMIFS(Data!H$4:H$10003,Data!$B$4:$B$10003,$A13)</f>
        <v>24046</v>
      </c>
      <c r="H13" s="10">
        <f>SUMIFS(Data!I$4:I$10003,Data!$B$4:$B$10003,$A13)</f>
        <v>83924</v>
      </c>
      <c r="I13" s="10">
        <f>SUMIFS(Data!J$4:J$10003,Data!$B$4:$B$10003,$A13)</f>
        <v>104652</v>
      </c>
      <c r="J13" s="10">
        <f>SUMIFS(Data!K$4:K$10003,Data!$B$4:$B$10003,$A13)</f>
        <v>9453.74</v>
      </c>
      <c r="K13" s="10">
        <f>SUMIFS(Data!L$4:L$10003,Data!$B$4:$B$10003,$A13)</f>
        <v>14281.007999999998</v>
      </c>
      <c r="L13" s="10">
        <f>SUMIFS(Data!M$4:M$10003,Data!$B$4:$B$10003,$A13)</f>
        <v>17696.058000000001</v>
      </c>
      <c r="M13" s="10">
        <f>SUMIFS(Data!N$4:N$10003,Data!$B$4:$B$10003,$A13)</f>
        <v>5617</v>
      </c>
      <c r="N13" s="10">
        <f>SUMIFS(Data!O$4:O$10003,Data!$B$4:$B$10003,$A13)</f>
        <v>2557.64</v>
      </c>
      <c r="O13" s="10">
        <f>SUMIFS(Data!P$4:P$10003,Data!$B$4:$B$10003,$A13)</f>
        <v>3359</v>
      </c>
      <c r="P13" s="10">
        <f>SUMIFS(Data!Q$4:Q$10003,Data!$B$4:$B$10003,$A13)</f>
        <v>1238.08</v>
      </c>
      <c r="Q13" s="10">
        <f>SUMIFS(Data!R$4:R$10003,Data!$B$4:$B$10003,$A13)</f>
        <v>15070</v>
      </c>
      <c r="R13" s="10">
        <f>SUMIFS(Data!S$4:S$10003,Data!$B$4:$B$10003,$A13)</f>
        <v>5658.02</v>
      </c>
      <c r="T13" s="9">
        <f>G13/C13</f>
        <v>7.9810679482754041E-2</v>
      </c>
      <c r="U13" s="11">
        <f>J13/B13</f>
        <v>8.9034196325142909E-2</v>
      </c>
      <c r="V13" s="11"/>
      <c r="W13" s="9">
        <f>H13/C13-T13^2</f>
        <v>0.27218101086388335</v>
      </c>
      <c r="X13" s="11">
        <f>L13/B13-U13^2</f>
        <v>0.15873227655449793</v>
      </c>
      <c r="Z13" s="1">
        <f>($T13-$T13)/SQRT($W13/$C13+$W13/$C13)</f>
        <v>0</v>
      </c>
      <c r="AA13" s="1"/>
      <c r="AB13" s="1">
        <f>($U13-$U13)/SQRT($X13/$B13+$X13/$B13)</f>
        <v>0</v>
      </c>
      <c r="AC13" s="27"/>
    </row>
    <row r="14" spans="1:29" x14ac:dyDescent="0.45">
      <c r="A14" t="s">
        <v>36</v>
      </c>
      <c r="B14" s="10">
        <f>SUMIFS(Data!C$4:C$10003,Data!$B$4:$B$10003,$A14)</f>
        <v>102341</v>
      </c>
      <c r="C14" s="10">
        <f>SUMIFS(Data!D$4:D$10003,Data!$B$4:$B$10003,$A14)</f>
        <v>291005</v>
      </c>
      <c r="D14" s="10">
        <f>SUMIFS(Data!E$4:E$10003,Data!$B$4:$B$10003,$A14)</f>
        <v>2095801</v>
      </c>
      <c r="E14" s="10">
        <f>SUMIFS(Data!F$4:F$10003,Data!$B$4:$B$10003,$A14)</f>
        <v>9924</v>
      </c>
      <c r="F14" s="10">
        <f>SUMIFS(Data!G$4:G$10003,Data!$B$4:$B$10003,$A14)</f>
        <v>12466</v>
      </c>
      <c r="G14" s="10">
        <f>SUMIFS(Data!H$4:H$10003,Data!$B$4:$B$10003,$A14)</f>
        <v>23296</v>
      </c>
      <c r="H14" s="10">
        <f>SUMIFS(Data!I$4:I$10003,Data!$B$4:$B$10003,$A14)</f>
        <v>81962</v>
      </c>
      <c r="I14" s="10">
        <f>SUMIFS(Data!J$4:J$10003,Data!$B$4:$B$10003,$A14)</f>
        <v>101658</v>
      </c>
      <c r="J14" s="10">
        <f>SUMIFS(Data!K$4:K$10003,Data!$B$4:$B$10003,$A14)</f>
        <v>9151.7099999999991</v>
      </c>
      <c r="K14" s="10">
        <f>SUMIFS(Data!L$4:L$10003,Data!$B$4:$B$10003,$A14)</f>
        <v>13934.294</v>
      </c>
      <c r="L14" s="10">
        <f>SUMIFS(Data!M$4:M$10003,Data!$B$4:$B$10003,$A14)</f>
        <v>17184.999</v>
      </c>
      <c r="M14" s="10">
        <f>SUMIFS(Data!N$4:N$10003,Data!$B$4:$B$10003,$A14)</f>
        <v>5612</v>
      </c>
      <c r="N14" s="10">
        <f>SUMIFS(Data!O$4:O$10003,Data!$B$4:$B$10003,$A14)</f>
        <v>2549.92</v>
      </c>
      <c r="O14" s="10">
        <f>SUMIFS(Data!P$4:P$10003,Data!$B$4:$B$10003,$A14)</f>
        <v>3025</v>
      </c>
      <c r="P14" s="10">
        <f>SUMIFS(Data!Q$4:Q$10003,Data!$B$4:$B$10003,$A14)</f>
        <v>1107.47</v>
      </c>
      <c r="Q14" s="10">
        <f>SUMIFS(Data!R$4:R$10003,Data!$B$4:$B$10003,$A14)</f>
        <v>14659</v>
      </c>
      <c r="R14" s="10">
        <f>SUMIFS(Data!S$4:S$10003,Data!$B$4:$B$10003,$A14)</f>
        <v>5494.32</v>
      </c>
      <c r="T14" s="9">
        <f>G14/C14</f>
        <v>8.0053607326334597E-2</v>
      </c>
      <c r="U14" s="11">
        <f>J14/B14</f>
        <v>8.942369138468452E-2</v>
      </c>
      <c r="V14" s="11"/>
      <c r="W14" s="9">
        <f>H14/C14-T14^2</f>
        <v>0.27524293796919541</v>
      </c>
      <c r="X14" s="11">
        <f>L14/B14-U14^2</f>
        <v>0.159922409487086</v>
      </c>
      <c r="Z14" s="1">
        <f>($T14-$T13)/SQRT($W14/$C14+$W13/$C13)</f>
        <v>0.17864141637701547</v>
      </c>
      <c r="AA14" s="1">
        <f>($T14-$T14)/SQRT($W14/$C14+$W14/$C14)</f>
        <v>0</v>
      </c>
      <c r="AB14" s="1">
        <f>($U14-$U13)/SQRT($X14/$B14+$X13/$B13)</f>
        <v>0.22274817508556718</v>
      </c>
      <c r="AC14" s="1">
        <f>($U14-$U14)/SQRT($X14/$B14+$X14/$B14)</f>
        <v>0</v>
      </c>
    </row>
    <row r="15" spans="1:29" x14ac:dyDescent="0.45">
      <c r="A15" t="s">
        <v>37</v>
      </c>
      <c r="B15" s="10">
        <f>SUMIFS(Data!C$4:C$10003,Data!$B$4:$B$10003,$A15)</f>
        <v>102260</v>
      </c>
      <c r="C15" s="10">
        <f>SUMIFS(Data!D$4:D$10003,Data!$B$4:$B$10003,$A15)</f>
        <v>288145</v>
      </c>
      <c r="D15" s="10">
        <f>SUMIFS(Data!E$4:E$10003,Data!$B$4:$B$10003,$A15)</f>
        <v>1883499</v>
      </c>
      <c r="E15" s="10">
        <f>SUMIFS(Data!F$4:F$10003,Data!$B$4:$B$10003,$A15)</f>
        <v>9808</v>
      </c>
      <c r="F15" s="10">
        <f>SUMIFS(Data!G$4:G$10003,Data!$B$4:$B$10003,$A15)</f>
        <v>12472</v>
      </c>
      <c r="G15" s="10">
        <f>SUMIFS(Data!H$4:H$10003,Data!$B$4:$B$10003,$A15)</f>
        <v>23361</v>
      </c>
      <c r="H15" s="10">
        <f>SUMIFS(Data!I$4:I$10003,Data!$B$4:$B$10003,$A15)</f>
        <v>83305</v>
      </c>
      <c r="I15" s="10">
        <f>SUMIFS(Data!J$4:J$10003,Data!$B$4:$B$10003,$A15)</f>
        <v>104323</v>
      </c>
      <c r="J15" s="10">
        <f>SUMIFS(Data!K$4:K$10003,Data!$B$4:$B$10003,$A15)</f>
        <v>9248.74</v>
      </c>
      <c r="K15" s="10">
        <f>SUMIFS(Data!L$4:L$10003,Data!$B$4:$B$10003,$A15)</f>
        <v>14433.081</v>
      </c>
      <c r="L15" s="10">
        <f>SUMIFS(Data!M$4:M$10003,Data!$B$4:$B$10003,$A15)</f>
        <v>17744.768</v>
      </c>
      <c r="M15" s="10">
        <f>SUMIFS(Data!N$4:N$10003,Data!$B$4:$B$10003,$A15)</f>
        <v>5579</v>
      </c>
      <c r="N15" s="10">
        <f>SUMIFS(Data!O$4:O$10003,Data!$B$4:$B$10003,$A15)</f>
        <v>2568.2599999999998</v>
      </c>
      <c r="O15" s="10">
        <f>SUMIFS(Data!P$4:P$10003,Data!$B$4:$B$10003,$A15)</f>
        <v>3098</v>
      </c>
      <c r="P15" s="10">
        <f>SUMIFS(Data!Q$4:Q$10003,Data!$B$4:$B$10003,$A15)</f>
        <v>1158.6300000000001</v>
      </c>
      <c r="Q15" s="10">
        <f>SUMIFS(Data!R$4:R$10003,Data!$B$4:$B$10003,$A15)</f>
        <v>14684</v>
      </c>
      <c r="R15" s="10">
        <f>SUMIFS(Data!S$4:S$10003,Data!$B$4:$B$10003,$A15)</f>
        <v>5521.85</v>
      </c>
      <c r="T15" s="9">
        <f>G15/C15</f>
        <v>8.1073764944732687E-2</v>
      </c>
      <c r="U15" s="11">
        <f>J15/B15</f>
        <v>9.0443379620574998E-2</v>
      </c>
      <c r="V15" s="11"/>
      <c r="W15" s="9">
        <f>H15/C15-T15^2</f>
        <v>0.28253495905577436</v>
      </c>
      <c r="X15" s="11">
        <f>L15/B15-U15^2</f>
        <v>0.16534598765077257</v>
      </c>
      <c r="Z15" s="1">
        <f>($T15-$T13)/SQRT($W15/$C15+$W13/$C13)</f>
        <v>0.92024036952010413</v>
      </c>
      <c r="AA15" s="1">
        <f>($T15-$T14)/SQRT($W15/$C15+$W14/$C14)</f>
        <v>0.73501778102775961</v>
      </c>
      <c r="AB15" s="1">
        <f>($U15-$U13)/SQRT($X15/$B15+$X13/$B13)</f>
        <v>0.79883836267518959</v>
      </c>
      <c r="AC15" s="1">
        <f>($U15-$U13)/SQRT($X15/$B15+$X14/$B14)</f>
        <v>0.79028540656686119</v>
      </c>
    </row>
  </sheetData>
  <mergeCells count="4">
    <mergeCell ref="Z5:AA5"/>
    <mergeCell ref="AB5:AC5"/>
    <mergeCell ref="Z12:AA12"/>
    <mergeCell ref="AB12:AC12"/>
  </mergeCells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activeCell="A2" sqref="A2"/>
    </sheetView>
  </sheetViews>
  <sheetFormatPr defaultRowHeight="14.35" x14ac:dyDescent="0.45"/>
  <sheetData>
    <row r="1" spans="1:19" x14ac:dyDescent="0.45">
      <c r="A1" t="s">
        <v>51</v>
      </c>
    </row>
    <row r="3" spans="1:19" x14ac:dyDescent="0.45">
      <c r="A3" t="s">
        <v>16</v>
      </c>
      <c r="B3" t="s">
        <v>40</v>
      </c>
      <c r="C3" t="s">
        <v>17</v>
      </c>
      <c r="D3" t="s">
        <v>18</v>
      </c>
      <c r="E3" t="s">
        <v>19</v>
      </c>
      <c r="F3" t="s">
        <v>20</v>
      </c>
      <c r="G3" t="s">
        <v>34</v>
      </c>
      <c r="H3" t="s">
        <v>21</v>
      </c>
      <c r="I3" t="s">
        <v>26</v>
      </c>
      <c r="J3" t="s">
        <v>27</v>
      </c>
      <c r="K3" t="s">
        <v>22</v>
      </c>
      <c r="L3" t="s">
        <v>30</v>
      </c>
      <c r="M3" t="s">
        <v>31</v>
      </c>
      <c r="N3" t="s">
        <v>41</v>
      </c>
      <c r="O3" t="s">
        <v>42</v>
      </c>
      <c r="P3" t="s">
        <v>43</v>
      </c>
      <c r="Q3" t="s">
        <v>44</v>
      </c>
      <c r="R3" t="s">
        <v>52</v>
      </c>
      <c r="S3" t="s">
        <v>53</v>
      </c>
    </row>
    <row r="4" spans="1:19" x14ac:dyDescent="0.45">
      <c r="A4" t="s">
        <v>35</v>
      </c>
      <c r="B4" t="s">
        <v>35</v>
      </c>
      <c r="C4" s="24">
        <v>35889</v>
      </c>
      <c r="D4" s="24">
        <v>101891</v>
      </c>
      <c r="E4" s="24">
        <v>687555</v>
      </c>
      <c r="F4" s="24">
        <v>3639</v>
      </c>
      <c r="G4" s="24">
        <v>4557</v>
      </c>
      <c r="H4" s="24">
        <v>8652</v>
      </c>
      <c r="I4" s="24">
        <v>30724</v>
      </c>
      <c r="J4" s="24">
        <v>38076</v>
      </c>
      <c r="K4" s="24">
        <v>3411.61</v>
      </c>
      <c r="L4" s="25">
        <v>5263.5360000000001</v>
      </c>
      <c r="M4" s="25">
        <v>6515.4880000000003</v>
      </c>
      <c r="N4" s="24">
        <v>2046</v>
      </c>
      <c r="O4">
        <v>925.67</v>
      </c>
      <c r="P4" s="24">
        <v>1153</v>
      </c>
      <c r="Q4">
        <v>428.37</v>
      </c>
      <c r="R4" s="24">
        <v>5453</v>
      </c>
      <c r="S4" s="25">
        <v>2057.5700000000002</v>
      </c>
    </row>
    <row r="5" spans="1:19" x14ac:dyDescent="0.45">
      <c r="A5" t="s">
        <v>35</v>
      </c>
      <c r="B5" t="s">
        <v>36</v>
      </c>
      <c r="C5" s="24">
        <v>34951</v>
      </c>
      <c r="D5" s="24">
        <v>100159</v>
      </c>
      <c r="E5" s="24">
        <v>752907</v>
      </c>
      <c r="F5" s="24">
        <v>3490</v>
      </c>
      <c r="G5" s="24">
        <v>4374</v>
      </c>
      <c r="H5" s="24">
        <v>8051</v>
      </c>
      <c r="I5" s="24">
        <v>27415</v>
      </c>
      <c r="J5" s="24">
        <v>32995</v>
      </c>
      <c r="K5" s="25">
        <v>3167.71</v>
      </c>
      <c r="L5" s="25">
        <v>4661.4309999999996</v>
      </c>
      <c r="M5" s="25">
        <v>5664.1549999999997</v>
      </c>
      <c r="N5" s="24">
        <v>2159</v>
      </c>
      <c r="O5">
        <v>977.73</v>
      </c>
      <c r="P5">
        <v>977</v>
      </c>
      <c r="Q5">
        <v>360.03</v>
      </c>
      <c r="R5" s="24">
        <v>4915</v>
      </c>
      <c r="S5" s="25">
        <v>1829.95</v>
      </c>
    </row>
    <row r="6" spans="1:19" x14ac:dyDescent="0.45">
      <c r="A6" t="s">
        <v>35</v>
      </c>
      <c r="B6" t="s">
        <v>37</v>
      </c>
      <c r="C6" s="24">
        <v>35064</v>
      </c>
      <c r="D6" s="24">
        <v>98570</v>
      </c>
      <c r="E6" s="24">
        <v>647112</v>
      </c>
      <c r="F6" s="24">
        <v>3541</v>
      </c>
      <c r="G6" s="24">
        <v>4445</v>
      </c>
      <c r="H6" s="24">
        <v>8331</v>
      </c>
      <c r="I6" s="24">
        <v>29761</v>
      </c>
      <c r="J6" s="24">
        <v>37443</v>
      </c>
      <c r="K6" s="25">
        <v>3312.97</v>
      </c>
      <c r="L6" s="25">
        <v>5143.1400000000003</v>
      </c>
      <c r="M6" s="25">
        <v>6409.866</v>
      </c>
      <c r="N6" s="24">
        <v>2143</v>
      </c>
      <c r="O6">
        <v>989.34</v>
      </c>
      <c r="P6" s="24">
        <v>1146</v>
      </c>
      <c r="Q6">
        <v>425.4</v>
      </c>
      <c r="R6" s="24">
        <v>5042</v>
      </c>
      <c r="S6" s="25">
        <v>1898.23</v>
      </c>
    </row>
    <row r="7" spans="1:19" x14ac:dyDescent="0.45">
      <c r="A7" t="s">
        <v>36</v>
      </c>
      <c r="B7" t="s">
        <v>35</v>
      </c>
      <c r="C7" s="24">
        <v>35115</v>
      </c>
      <c r="D7" s="24">
        <v>99004</v>
      </c>
      <c r="E7" s="24">
        <v>648332</v>
      </c>
      <c r="F7" s="24">
        <v>3333</v>
      </c>
      <c r="G7" s="24">
        <v>4195</v>
      </c>
      <c r="H7" s="24">
        <v>7695</v>
      </c>
      <c r="I7" s="24">
        <v>26261</v>
      </c>
      <c r="J7" s="24">
        <v>31961</v>
      </c>
      <c r="K7" s="25">
        <v>2986.23</v>
      </c>
      <c r="L7" s="25">
        <v>4356.9939999999997</v>
      </c>
      <c r="M7" s="25">
        <v>5297.1130000000003</v>
      </c>
      <c r="N7" s="24">
        <v>1793</v>
      </c>
      <c r="O7">
        <v>806.26</v>
      </c>
      <c r="P7" s="24">
        <v>1151</v>
      </c>
      <c r="Q7">
        <v>421.26</v>
      </c>
      <c r="R7" s="24">
        <v>4751</v>
      </c>
      <c r="S7" s="25">
        <v>1758.71</v>
      </c>
    </row>
    <row r="8" spans="1:19" x14ac:dyDescent="0.45">
      <c r="A8" t="s">
        <v>36</v>
      </c>
      <c r="B8" t="s">
        <v>36</v>
      </c>
      <c r="C8" s="24">
        <v>33697</v>
      </c>
      <c r="D8" s="24">
        <v>95367</v>
      </c>
      <c r="E8" s="24">
        <v>720569</v>
      </c>
      <c r="F8" s="24">
        <v>3221</v>
      </c>
      <c r="G8" s="24">
        <v>4019</v>
      </c>
      <c r="H8" s="24">
        <v>7728</v>
      </c>
      <c r="I8" s="24">
        <v>27916</v>
      </c>
      <c r="J8" s="24">
        <v>34824</v>
      </c>
      <c r="K8" s="25">
        <v>3020.83</v>
      </c>
      <c r="L8" s="25">
        <v>4734.5510000000004</v>
      </c>
      <c r="M8" s="25">
        <v>5813.41</v>
      </c>
      <c r="N8" s="24">
        <v>1737</v>
      </c>
      <c r="O8">
        <v>780.28</v>
      </c>
      <c r="P8">
        <v>995</v>
      </c>
      <c r="Q8">
        <v>369.76</v>
      </c>
      <c r="R8" s="24">
        <v>4996</v>
      </c>
      <c r="S8" s="25">
        <v>1870.79</v>
      </c>
    </row>
    <row r="9" spans="1:19" x14ac:dyDescent="0.45">
      <c r="A9" t="s">
        <v>36</v>
      </c>
      <c r="B9" t="s">
        <v>37</v>
      </c>
      <c r="C9" s="24">
        <v>33400</v>
      </c>
      <c r="D9" s="24">
        <v>93895</v>
      </c>
      <c r="E9" s="24">
        <v>604207</v>
      </c>
      <c r="F9" s="24">
        <v>3070</v>
      </c>
      <c r="G9" s="24">
        <v>3886</v>
      </c>
      <c r="H9" s="24">
        <v>7269</v>
      </c>
      <c r="I9" s="24">
        <v>25493</v>
      </c>
      <c r="J9" s="24">
        <v>30573</v>
      </c>
      <c r="K9" s="25">
        <v>2909.05</v>
      </c>
      <c r="L9" s="25">
        <v>4605.6909999999998</v>
      </c>
      <c r="M9" s="25">
        <v>5607.5659999999998</v>
      </c>
      <c r="N9" s="24">
        <v>1713</v>
      </c>
      <c r="O9">
        <v>796.76</v>
      </c>
      <c r="P9">
        <v>916</v>
      </c>
      <c r="Q9">
        <v>340.63</v>
      </c>
      <c r="R9" s="24">
        <v>4640</v>
      </c>
      <c r="S9" s="25">
        <v>1771.66</v>
      </c>
    </row>
    <row r="10" spans="1:19" x14ac:dyDescent="0.45">
      <c r="A10" t="s">
        <v>37</v>
      </c>
      <c r="B10" t="s">
        <v>35</v>
      </c>
      <c r="C10" s="24">
        <v>35177</v>
      </c>
      <c r="D10" s="24">
        <v>100393</v>
      </c>
      <c r="E10" s="24">
        <v>749421</v>
      </c>
      <c r="F10" s="24">
        <v>3289</v>
      </c>
      <c r="G10" s="24">
        <v>4149</v>
      </c>
      <c r="H10" s="24">
        <v>7699</v>
      </c>
      <c r="I10" s="24">
        <v>26939</v>
      </c>
      <c r="J10" s="24">
        <v>34615</v>
      </c>
      <c r="K10" s="25">
        <v>3055.9</v>
      </c>
      <c r="L10" s="25">
        <v>4660.4780000000001</v>
      </c>
      <c r="M10" s="25">
        <v>5883.4570000000003</v>
      </c>
      <c r="N10" s="24">
        <v>1778</v>
      </c>
      <c r="O10">
        <v>825.71</v>
      </c>
      <c r="P10" s="24">
        <v>1055</v>
      </c>
      <c r="Q10">
        <v>388.45</v>
      </c>
      <c r="R10" s="24">
        <v>4866</v>
      </c>
      <c r="S10" s="25">
        <v>1841.74</v>
      </c>
    </row>
    <row r="11" spans="1:19" x14ac:dyDescent="0.45">
      <c r="A11" t="s">
        <v>37</v>
      </c>
      <c r="B11" t="s">
        <v>36</v>
      </c>
      <c r="C11" s="24">
        <v>33693</v>
      </c>
      <c r="D11" s="24">
        <v>95479</v>
      </c>
      <c r="E11" s="24">
        <v>622325</v>
      </c>
      <c r="F11" s="24">
        <v>3213</v>
      </c>
      <c r="G11" s="24">
        <v>4073</v>
      </c>
      <c r="H11" s="24">
        <v>7517</v>
      </c>
      <c r="I11" s="24">
        <v>26631</v>
      </c>
      <c r="J11" s="24">
        <v>33839</v>
      </c>
      <c r="K11" s="25">
        <v>2963.17</v>
      </c>
      <c r="L11" s="25">
        <v>4538.3119999999999</v>
      </c>
      <c r="M11" s="25">
        <v>5707.4340000000002</v>
      </c>
      <c r="N11" s="24">
        <v>1716</v>
      </c>
      <c r="O11">
        <v>791.91</v>
      </c>
      <c r="P11" s="24">
        <v>1053</v>
      </c>
      <c r="Q11">
        <v>377.68</v>
      </c>
      <c r="R11" s="24">
        <v>4748</v>
      </c>
      <c r="S11" s="25">
        <v>1793.58</v>
      </c>
    </row>
    <row r="12" spans="1:19" x14ac:dyDescent="0.45">
      <c r="A12" t="s">
        <v>37</v>
      </c>
      <c r="B12" t="s">
        <v>37</v>
      </c>
      <c r="C12" s="24">
        <v>33796</v>
      </c>
      <c r="D12" s="24">
        <v>95680</v>
      </c>
      <c r="E12" s="24">
        <v>632180</v>
      </c>
      <c r="F12" s="24">
        <v>3197</v>
      </c>
      <c r="G12" s="24">
        <v>4141</v>
      </c>
      <c r="H12" s="24">
        <v>7761</v>
      </c>
      <c r="I12" s="24">
        <v>28051</v>
      </c>
      <c r="J12" s="24">
        <v>36307</v>
      </c>
      <c r="K12" s="25">
        <v>3026.72</v>
      </c>
      <c r="L12" s="25">
        <v>4684.25</v>
      </c>
      <c r="M12" s="25">
        <v>5727.3360000000002</v>
      </c>
      <c r="N12" s="24">
        <v>1723</v>
      </c>
      <c r="O12">
        <v>782.16</v>
      </c>
      <c r="P12" s="24">
        <v>1036</v>
      </c>
      <c r="Q12">
        <v>392.6</v>
      </c>
      <c r="R12" s="24">
        <v>5002</v>
      </c>
      <c r="S12" s="25">
        <v>1851.96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Summary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Peer</dc:creator>
  <cp:lastModifiedBy>David Peer</cp:lastModifiedBy>
  <dcterms:created xsi:type="dcterms:W3CDTF">2012-05-25T16:27:23Z</dcterms:created>
  <dcterms:modified xsi:type="dcterms:W3CDTF">2014-04-18T15:53:01Z</dcterms:modified>
</cp:coreProperties>
</file>